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7215" yWindow="4500" windowWidth="29040" windowHeight="15465" tabRatio="731" activeTab="1"/>
  </bookViews>
  <sheets>
    <sheet name="枚举" sheetId="1" r:id="rId1"/>
    <sheet name="单位种子" sheetId="2" r:id="rId2"/>
    <sheet name="关卡种子" sheetId="5" r:id="rId3"/>
    <sheet name="关卡数据种子" sheetId="3" r:id="rId4"/>
    <sheet name="音效表" sheetId="16" r:id="rId5"/>
    <sheet name="道具" sheetId="6" r:id="rId6"/>
    <sheet name="指引" sheetId="15" r:id="rId7"/>
    <sheet name="成就" sheetId="17" r:id="rId8"/>
    <sheet name="兵营晋升表" sheetId="23" r:id="rId9"/>
    <sheet name="段位表" sheetId="26" r:id="rId10"/>
    <sheet name="领地表" sheetId="28" r:id="rId11"/>
    <sheet name="科技表" sheetId="29" r:id="rId12"/>
    <sheet name="克制表" sheetId="30" r:id="rId13"/>
    <sheet name="技能表" sheetId="31" r:id="rId14"/>
    <sheet name="雕像" sheetId="32" r:id="rId15"/>
    <sheet name="物品表" sheetId="33" r:id="rId16"/>
    <sheet name="宝箱表" sheetId="34" r:id="rId17"/>
    <sheet name="抽卡表" sheetId="36" r:id="rId18"/>
    <sheet name="领地关卡种子" sheetId="37" r:id="rId19"/>
    <sheet name="领地关卡数据种子" sheetId="38" r:id="rId20"/>
    <sheet name="试炼关卡种子" sheetId="39" r:id="rId21"/>
    <sheet name="试炼关卡数据种子" sheetId="40" r:id="rId22"/>
    <sheet name="英雄等级表" sheetId="42" r:id="rId23"/>
    <sheet name="商店表" sheetId="41" r:id="rId24"/>
    <sheet name="游戏控制表" sheetId="43" r:id="rId25"/>
    <sheet name="危机目标" sheetId="44" r:id="rId26"/>
    <sheet name="剧情表" sheetId="45" r:id="rId27"/>
    <sheet name="英雄装备表" sheetId="46" r:id="rId28"/>
    <sheet name="绘卷表" sheetId="47" r:id="rId29"/>
    <sheet name="星座表" sheetId="48" r:id="rId30"/>
    <sheet name="任务等级" sheetId="49" r:id="rId31"/>
  </sheets>
  <externalReferences>
    <externalReference r:id="rId32"/>
    <externalReference r:id="rId33"/>
  </externalReferences>
  <definedNames>
    <definedName name="_xlnm._FilterDatabase" localSheetId="16" hidden="1">宝箱表!$G$1:$G$218</definedName>
    <definedName name="_xlnm._FilterDatabase" localSheetId="1" hidden="1">单位种子!$U$1:$U$43</definedName>
    <definedName name="_xlnm._FilterDatabase" localSheetId="3" hidden="1">关卡数据种子!$B$1:$B$5</definedName>
    <definedName name="_xlnm._FilterDatabase" localSheetId="2" hidden="1">关卡种子!$H$1:$H$61</definedName>
    <definedName name="_xlnm._FilterDatabase" localSheetId="19" hidden="1">领地关卡数据种子!$B$1:$B$3</definedName>
    <definedName name="_xlnm._FilterDatabase" localSheetId="21" hidden="1">试炼关卡数据种子!$B$1:$B$2</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3" i="40" l="1"/>
  <c r="H184" i="40"/>
  <c r="H185" i="40"/>
  <c r="H186" i="40"/>
  <c r="H187" i="40"/>
  <c r="H188" i="40"/>
  <c r="H189" i="40"/>
  <c r="H190" i="40"/>
  <c r="H191" i="40"/>
  <c r="H192" i="40"/>
  <c r="H193" i="40"/>
  <c r="H194" i="40"/>
  <c r="H195" i="40"/>
  <c r="H196" i="40"/>
  <c r="H197" i="40"/>
  <c r="H198" i="40"/>
  <c r="H199" i="40"/>
  <c r="H200" i="40"/>
  <c r="H201" i="40"/>
  <c r="H202" i="40"/>
  <c r="H203" i="40"/>
  <c r="H204" i="40"/>
  <c r="H205" i="40"/>
  <c r="H206" i="40"/>
  <c r="H207" i="40"/>
  <c r="H208" i="40"/>
  <c r="H209" i="40"/>
  <c r="H210" i="40"/>
  <c r="H211" i="40"/>
  <c r="H212" i="40"/>
  <c r="H213" i="40"/>
  <c r="H214" i="40"/>
  <c r="H215" i="40"/>
  <c r="H216" i="40"/>
  <c r="H217" i="40"/>
  <c r="H218" i="40"/>
  <c r="H219" i="40"/>
  <c r="H220" i="40"/>
  <c r="H221" i="40"/>
  <c r="H222" i="40"/>
  <c r="H223" i="40"/>
  <c r="H224" i="40"/>
  <c r="H225" i="40"/>
  <c r="H226" i="40"/>
  <c r="H227" i="40"/>
  <c r="H228" i="40"/>
  <c r="H229" i="40"/>
  <c r="H230" i="40"/>
  <c r="H231" i="40"/>
  <c r="H232" i="40"/>
  <c r="H233" i="40"/>
  <c r="H234" i="40"/>
  <c r="H235" i="40"/>
  <c r="H236" i="40"/>
  <c r="H237" i="40"/>
  <c r="H238" i="40"/>
  <c r="H239" i="40"/>
  <c r="H240" i="40"/>
  <c r="H241" i="40"/>
  <c r="H242" i="40"/>
  <c r="H243" i="40"/>
  <c r="H244" i="40"/>
  <c r="H245" i="40"/>
  <c r="H246" i="40"/>
  <c r="H247" i="40"/>
  <c r="H248" i="40"/>
  <c r="H249" i="40"/>
  <c r="H250" i="40"/>
  <c r="H251" i="40"/>
  <c r="H252" i="40"/>
  <c r="H253" i="40"/>
  <c r="H254" i="40"/>
  <c r="H255" i="40"/>
  <c r="H256" i="40"/>
  <c r="H257" i="40"/>
  <c r="H258" i="40"/>
  <c r="H259" i="40"/>
  <c r="H260" i="40"/>
  <c r="H261" i="40"/>
  <c r="H262" i="40"/>
  <c r="H263" i="40"/>
  <c r="H264" i="40"/>
  <c r="H265" i="40"/>
  <c r="H266" i="40"/>
  <c r="H267" i="40"/>
  <c r="H268" i="40"/>
  <c r="H269" i="40"/>
  <c r="H270" i="40"/>
  <c r="H271" i="40"/>
  <c r="H272" i="40"/>
  <c r="H273" i="40"/>
  <c r="H274" i="40"/>
  <c r="H275" i="40"/>
  <c r="H276" i="40"/>
  <c r="H277" i="40"/>
  <c r="H278" i="40"/>
  <c r="H279" i="40"/>
  <c r="H280" i="40"/>
  <c r="H281" i="40"/>
  <c r="H282" i="40"/>
  <c r="H283" i="40"/>
  <c r="H284" i="40"/>
  <c r="H285" i="40"/>
  <c r="H286" i="40"/>
  <c r="H287" i="40"/>
  <c r="H288" i="40"/>
  <c r="H289" i="40"/>
  <c r="H290" i="40"/>
  <c r="H291" i="40"/>
  <c r="H292" i="40"/>
  <c r="H293" i="40"/>
  <c r="H182" i="40"/>
  <c r="H123" i="40"/>
  <c r="H124" i="40"/>
  <c r="H125" i="40"/>
  <c r="H126" i="40"/>
  <c r="H127" i="40"/>
  <c r="H128" i="40"/>
  <c r="H129" i="40"/>
  <c r="H130" i="40"/>
  <c r="H131" i="40"/>
  <c r="H132" i="40"/>
  <c r="H133" i="40"/>
  <c r="H134" i="40"/>
  <c r="H135" i="40"/>
  <c r="H136" i="40"/>
  <c r="H137" i="40"/>
  <c r="H138" i="40"/>
  <c r="H139" i="40"/>
  <c r="H140" i="40"/>
  <c r="H141" i="40"/>
  <c r="H142" i="40"/>
  <c r="H143" i="40"/>
  <c r="H144" i="40"/>
  <c r="H145" i="40"/>
  <c r="H146" i="40"/>
  <c r="H147" i="40"/>
  <c r="H148" i="40"/>
  <c r="H149" i="40"/>
  <c r="H150" i="40"/>
  <c r="H151" i="40"/>
  <c r="H152" i="40"/>
  <c r="H153" i="40"/>
  <c r="H154" i="40"/>
  <c r="H155" i="40"/>
  <c r="H156" i="40"/>
  <c r="H157" i="40"/>
  <c r="H158" i="40"/>
  <c r="H159" i="40"/>
  <c r="H160" i="40"/>
  <c r="H161" i="40"/>
  <c r="H162" i="40"/>
  <c r="H163" i="40"/>
  <c r="H164" i="40"/>
  <c r="H165" i="40"/>
  <c r="H166" i="40"/>
  <c r="H167" i="40"/>
  <c r="H168" i="40"/>
  <c r="H169" i="40"/>
  <c r="H170" i="40"/>
  <c r="H171" i="40"/>
  <c r="H172" i="40"/>
  <c r="H173" i="40"/>
  <c r="H174" i="40"/>
  <c r="H175" i="40"/>
  <c r="H176" i="40"/>
  <c r="H177" i="40"/>
  <c r="H178" i="40"/>
  <c r="H179" i="40"/>
  <c r="H180" i="40"/>
  <c r="H122" i="40"/>
  <c r="L183" i="40" a="1"/>
  <c r="L183" i="40"/>
  <c r="L184" i="40" a="1"/>
  <c r="L184" i="40"/>
  <c r="L185" i="40" a="1"/>
  <c r="L185" i="40"/>
  <c r="L186" i="40" a="1"/>
  <c r="L186" i="40"/>
  <c r="L187" i="40" a="1"/>
  <c r="L187" i="40"/>
  <c r="L188" i="40" a="1"/>
  <c r="L188" i="40"/>
  <c r="L189" i="40" a="1"/>
  <c r="L189" i="40"/>
  <c r="L190" i="40" a="1"/>
  <c r="L190" i="40"/>
  <c r="L191" i="40" a="1"/>
  <c r="L191" i="40"/>
  <c r="L192" i="40" a="1"/>
  <c r="L192" i="40"/>
  <c r="L193" i="40" a="1"/>
  <c r="L193" i="40"/>
  <c r="L194" i="40" a="1"/>
  <c r="L194" i="40"/>
  <c r="L195" i="40" a="1"/>
  <c r="L195" i="40"/>
  <c r="L196" i="40" a="1"/>
  <c r="L196" i="40"/>
  <c r="L197" i="40" a="1"/>
  <c r="L197" i="40"/>
  <c r="L198" i="40" a="1"/>
  <c r="L198" i="40"/>
  <c r="L199" i="40" a="1"/>
  <c r="L199" i="40"/>
  <c r="L200" i="40" a="1"/>
  <c r="L200" i="40"/>
  <c r="L201" i="40" a="1"/>
  <c r="L201" i="40"/>
  <c r="L202" i="40" a="1"/>
  <c r="L202" i="40"/>
  <c r="L203" i="40" a="1"/>
  <c r="L203" i="40"/>
  <c r="L204" i="40" a="1"/>
  <c r="L204" i="40"/>
  <c r="L205" i="40" a="1"/>
  <c r="L205" i="40"/>
  <c r="L206" i="40" a="1"/>
  <c r="L206" i="40"/>
  <c r="L207" i="40" a="1"/>
  <c r="L207" i="40"/>
  <c r="L208" i="40" a="1"/>
  <c r="L208" i="40"/>
  <c r="L209" i="40" a="1"/>
  <c r="L209" i="40"/>
  <c r="L210" i="40" a="1"/>
  <c r="L210" i="40"/>
  <c r="L211" i="40" a="1"/>
  <c r="L211" i="40"/>
  <c r="L212" i="40" a="1"/>
  <c r="L212" i="40"/>
  <c r="L213" i="40" a="1"/>
  <c r="L213" i="40"/>
  <c r="L214" i="40" a="1"/>
  <c r="L214" i="40"/>
  <c r="L215" i="40" a="1"/>
  <c r="L215" i="40"/>
  <c r="L216" i="40" a="1"/>
  <c r="L216" i="40"/>
  <c r="L217" i="40" a="1"/>
  <c r="L217" i="40"/>
  <c r="L218" i="40" a="1"/>
  <c r="L218" i="40"/>
  <c r="L219" i="40" a="1"/>
  <c r="L219" i="40"/>
  <c r="L220" i="40" a="1"/>
  <c r="L220" i="40"/>
  <c r="L221" i="40" a="1"/>
  <c r="L221" i="40"/>
  <c r="L222" i="40" a="1"/>
  <c r="L222" i="40"/>
  <c r="L223" i="40" a="1"/>
  <c r="L223" i="40"/>
  <c r="L224" i="40" a="1"/>
  <c r="L224" i="40"/>
  <c r="L225" i="40" a="1"/>
  <c r="L225" i="40"/>
  <c r="L226" i="40" a="1"/>
  <c r="L226" i="40"/>
  <c r="L227" i="40" a="1"/>
  <c r="L227" i="40"/>
  <c r="L228" i="40" a="1"/>
  <c r="L228" i="40"/>
  <c r="L229" i="40" a="1"/>
  <c r="L229" i="40"/>
  <c r="L230" i="40" a="1"/>
  <c r="L230" i="40"/>
  <c r="L231" i="40" a="1"/>
  <c r="L231" i="40"/>
  <c r="L232" i="40" a="1"/>
  <c r="L232" i="40"/>
  <c r="L233" i="40" a="1"/>
  <c r="L233" i="40"/>
  <c r="L234" i="40" a="1"/>
  <c r="L234" i="40"/>
  <c r="L235" i="40" a="1"/>
  <c r="L235" i="40"/>
  <c r="L236" i="40" a="1"/>
  <c r="L236" i="40"/>
  <c r="L237" i="40" a="1"/>
  <c r="L237" i="40"/>
  <c r="L238" i="40" a="1"/>
  <c r="L238" i="40"/>
  <c r="L239" i="40" a="1"/>
  <c r="L239" i="40"/>
  <c r="L240" i="40" a="1"/>
  <c r="L240" i="40"/>
  <c r="L241" i="40" a="1"/>
  <c r="L241" i="40"/>
  <c r="L242" i="40" a="1"/>
  <c r="L242" i="40"/>
  <c r="L243" i="40" a="1"/>
  <c r="L243" i="40"/>
  <c r="L244" i="40" a="1"/>
  <c r="L244" i="40"/>
  <c r="L245" i="40" a="1"/>
  <c r="L245" i="40"/>
  <c r="L246" i="40" a="1"/>
  <c r="L246" i="40"/>
  <c r="L247" i="40" a="1"/>
  <c r="L247" i="40"/>
  <c r="L248" i="40" a="1"/>
  <c r="L248" i="40"/>
  <c r="L249" i="40" a="1"/>
  <c r="L249" i="40"/>
  <c r="L250" i="40" a="1"/>
  <c r="L250" i="40"/>
  <c r="L251" i="40" a="1"/>
  <c r="L251" i="40"/>
  <c r="L252" i="40" a="1"/>
  <c r="L252" i="40"/>
  <c r="L253" i="40" a="1"/>
  <c r="L253" i="40"/>
  <c r="L254" i="40" a="1"/>
  <c r="L254" i="40"/>
  <c r="L255" i="40" a="1"/>
  <c r="L255" i="40"/>
  <c r="L256" i="40" a="1"/>
  <c r="L256" i="40"/>
  <c r="L257" i="40" a="1"/>
  <c r="L257" i="40"/>
  <c r="L258" i="40" a="1"/>
  <c r="L258" i="40"/>
  <c r="L259" i="40" a="1"/>
  <c r="L259" i="40"/>
  <c r="L260" i="40" a="1"/>
  <c r="L260" i="40"/>
  <c r="L261" i="40" a="1"/>
  <c r="L261" i="40"/>
  <c r="L262" i="40" a="1"/>
  <c r="L262" i="40"/>
  <c r="L263" i="40" a="1"/>
  <c r="L263" i="40"/>
  <c r="L264" i="40" a="1"/>
  <c r="L264" i="40"/>
  <c r="L265" i="40" a="1"/>
  <c r="L265" i="40"/>
  <c r="L266" i="40" a="1"/>
  <c r="L266" i="40"/>
  <c r="L267" i="40" a="1"/>
  <c r="L267" i="40"/>
  <c r="L268" i="40" a="1"/>
  <c r="L268" i="40"/>
  <c r="L269" i="40" a="1"/>
  <c r="L269" i="40"/>
  <c r="L270" i="40" a="1"/>
  <c r="L270" i="40"/>
  <c r="L271" i="40" a="1"/>
  <c r="L271" i="40"/>
  <c r="L272" i="40" a="1"/>
  <c r="L272" i="40"/>
  <c r="L273" i="40" a="1"/>
  <c r="L273" i="40"/>
  <c r="L274" i="40" a="1"/>
  <c r="L274" i="40"/>
  <c r="L275" i="40" a="1"/>
  <c r="L275" i="40"/>
  <c r="L276" i="40" a="1"/>
  <c r="L276" i="40"/>
  <c r="L277" i="40" a="1"/>
  <c r="L277" i="40"/>
  <c r="L278" i="40" a="1"/>
  <c r="L278" i="40"/>
  <c r="L279" i="40" a="1"/>
  <c r="L279" i="40"/>
  <c r="L280" i="40" a="1"/>
  <c r="L280" i="40"/>
  <c r="L281" i="40" a="1"/>
  <c r="L281" i="40"/>
  <c r="L282" i="40" a="1"/>
  <c r="L282" i="40"/>
  <c r="L283" i="40" a="1"/>
  <c r="L283" i="40"/>
  <c r="L284" i="40" a="1"/>
  <c r="L284" i="40"/>
  <c r="L285" i="40" a="1"/>
  <c r="L285" i="40"/>
  <c r="L286" i="40" a="1"/>
  <c r="L286" i="40"/>
  <c r="L287" i="40" a="1"/>
  <c r="L287" i="40"/>
  <c r="L288" i="40" a="1"/>
  <c r="L288" i="40"/>
  <c r="L289" i="40" a="1"/>
  <c r="L289" i="40"/>
  <c r="L290" i="40" a="1"/>
  <c r="L290" i="40"/>
  <c r="L291" i="40" a="1"/>
  <c r="L291" i="40"/>
  <c r="L292" i="40" a="1"/>
  <c r="L292" i="40"/>
  <c r="L293" i="40" a="1"/>
  <c r="L293" i="40"/>
  <c r="L182" i="40" a="1"/>
  <c r="L182" i="40"/>
  <c r="L123" i="40" a="1"/>
  <c r="L123" i="40"/>
  <c r="L124" i="40" a="1"/>
  <c r="L124" i="40"/>
  <c r="L125" i="40" a="1"/>
  <c r="L125" i="40"/>
  <c r="L126" i="40" a="1"/>
  <c r="L126" i="40"/>
  <c r="L127" i="40" a="1"/>
  <c r="L127" i="40"/>
  <c r="L128" i="40" a="1"/>
  <c r="L128" i="40"/>
  <c r="L129" i="40" a="1"/>
  <c r="L129" i="40"/>
  <c r="L130" i="40" a="1"/>
  <c r="L130" i="40"/>
  <c r="L131" i="40" a="1"/>
  <c r="L131" i="40"/>
  <c r="L132" i="40" a="1"/>
  <c r="L132" i="40"/>
  <c r="L133" i="40" a="1"/>
  <c r="L133" i="40"/>
  <c r="L134" i="40" a="1"/>
  <c r="L134" i="40"/>
  <c r="L135" i="40" a="1"/>
  <c r="L135" i="40"/>
  <c r="L136" i="40" a="1"/>
  <c r="L136" i="40"/>
  <c r="L137" i="40" a="1"/>
  <c r="L137" i="40"/>
  <c r="L138" i="40" a="1"/>
  <c r="L138" i="40"/>
  <c r="L139" i="40" a="1"/>
  <c r="L139" i="40"/>
  <c r="L140" i="40" a="1"/>
  <c r="L140" i="40"/>
  <c r="L141" i="40" a="1"/>
  <c r="L141" i="40"/>
  <c r="L142" i="40" a="1"/>
  <c r="L142" i="40"/>
  <c r="L143" i="40" a="1"/>
  <c r="L143" i="40"/>
  <c r="L144" i="40" a="1"/>
  <c r="L144" i="40"/>
  <c r="L145" i="40" a="1"/>
  <c r="L145" i="40"/>
  <c r="L146" i="40" a="1"/>
  <c r="L146" i="40"/>
  <c r="L147" i="40" a="1"/>
  <c r="L147" i="40"/>
  <c r="L148" i="40" a="1"/>
  <c r="L148" i="40"/>
  <c r="L149" i="40" a="1"/>
  <c r="L149" i="40"/>
  <c r="L150" i="40" a="1"/>
  <c r="L150" i="40"/>
  <c r="L151" i="40" a="1"/>
  <c r="L151" i="40"/>
  <c r="L152" i="40" a="1"/>
  <c r="L152" i="40"/>
  <c r="L153" i="40" a="1"/>
  <c r="L153" i="40"/>
  <c r="L154" i="40" a="1"/>
  <c r="L154" i="40"/>
  <c r="L155" i="40" a="1"/>
  <c r="L155" i="40"/>
  <c r="L156" i="40" a="1"/>
  <c r="L156" i="40"/>
  <c r="L157" i="40" a="1"/>
  <c r="L157" i="40"/>
  <c r="L158" i="40" a="1"/>
  <c r="L158" i="40"/>
  <c r="L159" i="40" a="1"/>
  <c r="L159" i="40"/>
  <c r="L160" i="40" a="1"/>
  <c r="L160" i="40"/>
  <c r="L161" i="40" a="1"/>
  <c r="L161" i="40"/>
  <c r="L162" i="40" a="1"/>
  <c r="L162" i="40"/>
  <c r="L163" i="40" a="1"/>
  <c r="L163" i="40"/>
  <c r="L164" i="40" a="1"/>
  <c r="L164" i="40"/>
  <c r="L165" i="40" a="1"/>
  <c r="L165" i="40"/>
  <c r="L166" i="40" a="1"/>
  <c r="L166" i="40"/>
  <c r="L167" i="40" a="1"/>
  <c r="L167" i="40"/>
  <c r="L168" i="40" a="1"/>
  <c r="L168" i="40"/>
  <c r="L169" i="40" a="1"/>
  <c r="L169" i="40"/>
  <c r="L170" i="40" a="1"/>
  <c r="L170" i="40"/>
  <c r="L171" i="40" a="1"/>
  <c r="L171" i="40"/>
  <c r="L172" i="40" a="1"/>
  <c r="L172" i="40"/>
  <c r="L173" i="40" a="1"/>
  <c r="L173" i="40"/>
  <c r="L174" i="40" a="1"/>
  <c r="L174" i="40"/>
  <c r="L175" i="40" a="1"/>
  <c r="L175" i="40"/>
  <c r="L176" i="40" a="1"/>
  <c r="L176" i="40"/>
  <c r="L177" i="40" a="1"/>
  <c r="L177" i="40"/>
  <c r="L178" i="40" a="1"/>
  <c r="L178" i="40"/>
  <c r="L179" i="40" a="1"/>
  <c r="L179" i="40"/>
  <c r="L180" i="40" a="1"/>
  <c r="L180" i="40"/>
  <c r="L122" i="40" a="1"/>
  <c r="L122" i="40"/>
  <c r="G183" i="40"/>
  <c r="G184" i="40"/>
  <c r="G185" i="40"/>
  <c r="G186" i="40"/>
  <c r="G187" i="40"/>
  <c r="G188" i="40"/>
  <c r="G189" i="40"/>
  <c r="G190" i="40"/>
  <c r="G191" i="40"/>
  <c r="G192" i="40"/>
  <c r="G193" i="40"/>
  <c r="G194" i="40"/>
  <c r="G195" i="40"/>
  <c r="G196" i="40"/>
  <c r="G197" i="40"/>
  <c r="G198" i="40"/>
  <c r="G199" i="40"/>
  <c r="G200" i="40"/>
  <c r="G201" i="40"/>
  <c r="G202" i="40"/>
  <c r="G203" i="40"/>
  <c r="G204" i="40"/>
  <c r="G205" i="40"/>
  <c r="G206" i="40"/>
  <c r="G207" i="40"/>
  <c r="G208" i="40"/>
  <c r="G209" i="40"/>
  <c r="G210" i="40"/>
  <c r="G211" i="40"/>
  <c r="G212" i="40"/>
  <c r="G213" i="40"/>
  <c r="G214" i="40"/>
  <c r="G215" i="40"/>
  <c r="G216" i="40"/>
  <c r="G217" i="40"/>
  <c r="G218" i="40"/>
  <c r="G219" i="40"/>
  <c r="G220" i="40"/>
  <c r="G221" i="40"/>
  <c r="G222" i="40"/>
  <c r="G223" i="40"/>
  <c r="G224" i="40"/>
  <c r="G225" i="40"/>
  <c r="G226" i="40"/>
  <c r="G227" i="40"/>
  <c r="G228" i="40"/>
  <c r="G229" i="40"/>
  <c r="G230" i="40"/>
  <c r="G231" i="40"/>
  <c r="G232" i="40"/>
  <c r="G233" i="40"/>
  <c r="G234" i="40"/>
  <c r="G235" i="40"/>
  <c r="G236" i="40"/>
  <c r="G237" i="40"/>
  <c r="G238" i="40"/>
  <c r="G239" i="40"/>
  <c r="G240" i="40"/>
  <c r="G241" i="40"/>
  <c r="G242" i="40"/>
  <c r="G243" i="40"/>
  <c r="G244" i="40"/>
  <c r="G245" i="40"/>
  <c r="G246" i="40"/>
  <c r="G247" i="40"/>
  <c r="G248" i="40"/>
  <c r="G249" i="40"/>
  <c r="G250" i="40"/>
  <c r="G251" i="40"/>
  <c r="G252" i="40"/>
  <c r="G253" i="40"/>
  <c r="G254" i="40"/>
  <c r="G255" i="40"/>
  <c r="G256" i="40"/>
  <c r="G257" i="40"/>
  <c r="G258" i="40"/>
  <c r="G259" i="40"/>
  <c r="G260" i="40"/>
  <c r="G261" i="40"/>
  <c r="G262" i="40"/>
  <c r="G263" i="40"/>
  <c r="G264" i="40"/>
  <c r="G265" i="40"/>
  <c r="G266" i="40"/>
  <c r="G267" i="40"/>
  <c r="G268" i="40"/>
  <c r="G269" i="40"/>
  <c r="G270" i="40"/>
  <c r="G271" i="40"/>
  <c r="G272" i="40"/>
  <c r="G273" i="40"/>
  <c r="G274" i="40"/>
  <c r="G275" i="40"/>
  <c r="G276" i="40"/>
  <c r="G277" i="40"/>
  <c r="G278" i="40"/>
  <c r="G279" i="40"/>
  <c r="G280" i="40"/>
  <c r="G281" i="40"/>
  <c r="G282" i="40"/>
  <c r="G283" i="40"/>
  <c r="G284" i="40"/>
  <c r="G285" i="40"/>
  <c r="G286" i="40"/>
  <c r="G287" i="40"/>
  <c r="G288" i="40"/>
  <c r="G289" i="40"/>
  <c r="G290" i="40"/>
  <c r="G291" i="40"/>
  <c r="G292" i="40"/>
  <c r="G293" i="40"/>
  <c r="G182" i="40"/>
  <c r="R293" i="40"/>
  <c r="Q293" i="40"/>
  <c r="R292" i="40"/>
  <c r="Q292" i="40"/>
  <c r="R291" i="40"/>
  <c r="Q291" i="40"/>
  <c r="R290" i="40"/>
  <c r="Q290" i="40"/>
  <c r="R289" i="40"/>
  <c r="Q289" i="40"/>
  <c r="R288" i="40"/>
  <c r="Q288" i="40"/>
  <c r="R287" i="40"/>
  <c r="Q287" i="40"/>
  <c r="R286" i="40"/>
  <c r="Q286" i="40"/>
  <c r="R285" i="40"/>
  <c r="Q285" i="40"/>
  <c r="R284" i="40"/>
  <c r="Q284" i="40"/>
  <c r="R283" i="40"/>
  <c r="Q283" i="40"/>
  <c r="R282" i="40"/>
  <c r="Q282" i="40"/>
  <c r="R281" i="40"/>
  <c r="Q281" i="40"/>
  <c r="R280" i="40"/>
  <c r="Q280" i="40"/>
  <c r="R279" i="40"/>
  <c r="Q279" i="40"/>
  <c r="R278" i="40"/>
  <c r="Q278" i="40"/>
  <c r="R277" i="40"/>
  <c r="Q277" i="40"/>
  <c r="R276" i="40"/>
  <c r="Q276" i="40"/>
  <c r="R275" i="40"/>
  <c r="Q275" i="40"/>
  <c r="R274" i="40"/>
  <c r="Q274" i="40"/>
  <c r="R273" i="40"/>
  <c r="Q273" i="40"/>
  <c r="R272" i="40"/>
  <c r="Q272" i="40"/>
  <c r="R271" i="40"/>
  <c r="Q271" i="40"/>
  <c r="R270" i="40"/>
  <c r="Q270" i="40"/>
  <c r="R269" i="40"/>
  <c r="Q269" i="40"/>
  <c r="R268" i="40"/>
  <c r="Q268" i="40"/>
  <c r="R267" i="40"/>
  <c r="Q267" i="40"/>
  <c r="R266" i="40"/>
  <c r="Q266" i="40"/>
  <c r="R265" i="40"/>
  <c r="Q265" i="40"/>
  <c r="R264" i="40"/>
  <c r="Q264" i="40"/>
  <c r="R263" i="40"/>
  <c r="Q263" i="40"/>
  <c r="R262" i="40"/>
  <c r="Q262" i="40"/>
  <c r="R261" i="40"/>
  <c r="Q261" i="40"/>
  <c r="R260" i="40"/>
  <c r="Q260" i="40"/>
  <c r="R259" i="40"/>
  <c r="Q259" i="40"/>
  <c r="R258" i="40"/>
  <c r="Q258" i="40"/>
  <c r="R257" i="40"/>
  <c r="Q257" i="40"/>
  <c r="R256" i="40"/>
  <c r="Q256" i="40"/>
  <c r="R255" i="40"/>
  <c r="Q255" i="40"/>
  <c r="R254" i="40"/>
  <c r="Q254" i="40"/>
  <c r="R253" i="40"/>
  <c r="Q253" i="40"/>
  <c r="R252" i="40"/>
  <c r="Q252" i="40"/>
  <c r="R251" i="40"/>
  <c r="Q251" i="40"/>
  <c r="R250" i="40"/>
  <c r="Q250" i="40"/>
  <c r="R249" i="40"/>
  <c r="Q249" i="40"/>
  <c r="R248" i="40"/>
  <c r="Q248" i="40"/>
  <c r="R247" i="40"/>
  <c r="Q247" i="40"/>
  <c r="R246" i="40"/>
  <c r="Q246" i="40"/>
  <c r="R245" i="40"/>
  <c r="Q245" i="40"/>
  <c r="R244" i="40"/>
  <c r="Q244" i="40"/>
  <c r="R243" i="40"/>
  <c r="Q243" i="40"/>
  <c r="R242" i="40"/>
  <c r="Q242" i="40"/>
  <c r="R241" i="40"/>
  <c r="Q241" i="40"/>
  <c r="R240" i="40"/>
  <c r="Q240" i="40"/>
  <c r="R239" i="40"/>
  <c r="Q239" i="40"/>
  <c r="R238" i="40"/>
  <c r="Q238" i="40"/>
  <c r="R237" i="40"/>
  <c r="Q237" i="40"/>
  <c r="R236" i="40"/>
  <c r="Q236" i="40"/>
  <c r="R235" i="40"/>
  <c r="Q235" i="40"/>
  <c r="R234" i="40"/>
  <c r="Q234" i="40"/>
  <c r="R233" i="40"/>
  <c r="Q233" i="40"/>
  <c r="R232" i="40"/>
  <c r="Q232" i="40"/>
  <c r="R231" i="40"/>
  <c r="Q231" i="40"/>
  <c r="R230" i="40"/>
  <c r="Q230" i="40"/>
  <c r="R229" i="40"/>
  <c r="Q229" i="40"/>
  <c r="R228" i="40"/>
  <c r="Q228" i="40"/>
  <c r="R227" i="40"/>
  <c r="Q227" i="40"/>
  <c r="R226" i="40"/>
  <c r="Q226" i="40"/>
  <c r="R225" i="40"/>
  <c r="Q225" i="40"/>
  <c r="R224" i="40"/>
  <c r="Q224" i="40"/>
  <c r="R223" i="40"/>
  <c r="Q223" i="40"/>
  <c r="R222" i="40"/>
  <c r="Q222" i="40"/>
  <c r="R221" i="40"/>
  <c r="Q221" i="40"/>
  <c r="G123" i="40"/>
  <c r="G124" i="40"/>
  <c r="G125" i="40"/>
  <c r="G126" i="40"/>
  <c r="G127" i="40"/>
  <c r="G128" i="40"/>
  <c r="G129" i="40"/>
  <c r="G130" i="40"/>
  <c r="G131" i="40"/>
  <c r="G132" i="40"/>
  <c r="G133" i="40"/>
  <c r="G134" i="40"/>
  <c r="G135" i="40"/>
  <c r="G136" i="40"/>
  <c r="G137" i="40"/>
  <c r="G138" i="40"/>
  <c r="G139" i="40"/>
  <c r="G140" i="40"/>
  <c r="G141" i="40"/>
  <c r="G142" i="40"/>
  <c r="G143" i="40"/>
  <c r="G144" i="40"/>
  <c r="G145" i="40"/>
  <c r="G146" i="40"/>
  <c r="G147" i="40"/>
  <c r="G148" i="40"/>
  <c r="G149" i="40"/>
  <c r="G150" i="40"/>
  <c r="G151" i="40"/>
  <c r="G152" i="40"/>
  <c r="G153" i="40"/>
  <c r="G154" i="40"/>
  <c r="G155" i="40"/>
  <c r="G156" i="40"/>
  <c r="G157" i="40"/>
  <c r="G158" i="40"/>
  <c r="G159" i="40"/>
  <c r="G160" i="40"/>
  <c r="G161" i="40"/>
  <c r="G162" i="40"/>
  <c r="G163" i="40"/>
  <c r="G164" i="40"/>
  <c r="G165" i="40"/>
  <c r="G166" i="40"/>
  <c r="G167" i="40"/>
  <c r="G168" i="40"/>
  <c r="G169" i="40"/>
  <c r="G170" i="40"/>
  <c r="G171" i="40"/>
  <c r="G172" i="40"/>
  <c r="G173" i="40"/>
  <c r="G174" i="40"/>
  <c r="G175" i="40"/>
  <c r="G176" i="40"/>
  <c r="G177" i="40"/>
  <c r="G178" i="40"/>
  <c r="G179" i="40"/>
  <c r="G180" i="40"/>
  <c r="G122" i="40"/>
  <c r="Q159" i="40"/>
  <c r="Q160" i="40"/>
  <c r="Q156" i="40"/>
  <c r="R156" i="40"/>
  <c r="Q157" i="40"/>
  <c r="R157" i="40"/>
  <c r="Q158" i="40"/>
  <c r="R158" i="40"/>
  <c r="R159" i="40"/>
  <c r="R160" i="40"/>
  <c r="Q161" i="40"/>
  <c r="R161" i="40"/>
  <c r="Q162" i="40"/>
  <c r="R162" i="40"/>
  <c r="Q163" i="40"/>
  <c r="R163" i="40"/>
  <c r="Q164" i="40"/>
  <c r="R164" i="40"/>
  <c r="Q165" i="40"/>
  <c r="R165" i="40"/>
  <c r="Q166" i="40"/>
  <c r="R166" i="40"/>
  <c r="Q167" i="40"/>
  <c r="R167" i="40"/>
  <c r="Q168" i="40"/>
  <c r="R168" i="40"/>
  <c r="Q169" i="40"/>
  <c r="R169" i="40"/>
  <c r="Q170" i="40"/>
  <c r="R170" i="40"/>
  <c r="Q171" i="40"/>
  <c r="R171" i="40"/>
  <c r="Q172" i="40"/>
  <c r="R172" i="40"/>
  <c r="Q173" i="40"/>
  <c r="R173" i="40"/>
  <c r="Q174" i="40"/>
  <c r="R174" i="40"/>
  <c r="Q175" i="40"/>
  <c r="R175" i="40"/>
  <c r="Q176" i="40"/>
  <c r="R176" i="40"/>
  <c r="Q177" i="40"/>
  <c r="R177" i="40"/>
  <c r="Q178" i="40"/>
  <c r="R178" i="40"/>
  <c r="Q179" i="40"/>
  <c r="R179" i="40"/>
  <c r="Q180" i="40"/>
  <c r="R180" i="40"/>
  <c r="Q182" i="40"/>
  <c r="R3" i="40"/>
  <c r="R4" i="40"/>
  <c r="R5" i="40"/>
  <c r="R6" i="40"/>
  <c r="R7" i="40"/>
  <c r="R8" i="40"/>
  <c r="R9" i="40"/>
  <c r="R10" i="40"/>
  <c r="R11" i="40"/>
  <c r="R12" i="40"/>
  <c r="R13" i="40"/>
  <c r="R14" i="40"/>
  <c r="R15" i="40"/>
  <c r="R16" i="40"/>
  <c r="R17" i="40"/>
  <c r="R18" i="40"/>
  <c r="R19" i="40"/>
  <c r="R20" i="40"/>
  <c r="R21" i="40"/>
  <c r="R22" i="40"/>
  <c r="R23" i="40"/>
  <c r="R24" i="40"/>
  <c r="R25" i="40"/>
  <c r="R26" i="40"/>
  <c r="R27" i="40"/>
  <c r="R28" i="40"/>
  <c r="R29" i="40"/>
  <c r="R30" i="40"/>
  <c r="R31" i="40"/>
  <c r="R32" i="40"/>
  <c r="R33" i="40"/>
  <c r="R34" i="40"/>
  <c r="R35" i="40"/>
  <c r="R36" i="40"/>
  <c r="R37" i="40"/>
  <c r="R38" i="40"/>
  <c r="R39" i="40"/>
  <c r="R40" i="40"/>
  <c r="R41" i="40"/>
  <c r="R42" i="40"/>
  <c r="R43" i="40"/>
  <c r="R44" i="40"/>
  <c r="R45" i="40"/>
  <c r="R46" i="40"/>
  <c r="R47" i="40"/>
  <c r="R48" i="40"/>
  <c r="R49" i="40"/>
  <c r="R50" i="40"/>
  <c r="R51" i="40"/>
  <c r="R52" i="40"/>
  <c r="R53" i="40"/>
  <c r="R54" i="40"/>
  <c r="R55" i="40"/>
  <c r="R56" i="40"/>
  <c r="R57" i="40"/>
  <c r="R58" i="40"/>
  <c r="R59" i="40"/>
  <c r="R60" i="40"/>
  <c r="R61" i="40"/>
  <c r="R62" i="40"/>
  <c r="R63" i="40"/>
  <c r="R64" i="40"/>
  <c r="R65" i="40"/>
  <c r="R66" i="40"/>
  <c r="R67" i="40"/>
  <c r="R68" i="40"/>
  <c r="R69" i="40"/>
  <c r="R70" i="40"/>
  <c r="R71" i="40"/>
  <c r="R72" i="40"/>
  <c r="R73" i="40"/>
  <c r="R74" i="40"/>
  <c r="R75" i="40"/>
  <c r="R76" i="40"/>
  <c r="R77" i="40"/>
  <c r="R78" i="40"/>
  <c r="R79" i="40"/>
  <c r="R80" i="40"/>
  <c r="R81" i="40"/>
  <c r="R82" i="40"/>
  <c r="R83" i="40"/>
  <c r="R84" i="40"/>
  <c r="R85" i="40"/>
  <c r="R86" i="40"/>
  <c r="R87" i="40"/>
  <c r="R88" i="40"/>
  <c r="R89" i="40"/>
  <c r="R90" i="40"/>
  <c r="R91" i="40"/>
  <c r="R92" i="40"/>
  <c r="R93" i="40"/>
  <c r="R94" i="40"/>
  <c r="R95" i="40"/>
  <c r="R96" i="40"/>
  <c r="R97" i="40"/>
  <c r="R98" i="40"/>
  <c r="R99" i="40"/>
  <c r="R100" i="40"/>
  <c r="R101" i="40"/>
  <c r="R102" i="40"/>
  <c r="R103" i="40"/>
  <c r="R104" i="40"/>
  <c r="R105" i="40"/>
  <c r="R106" i="40"/>
  <c r="R107" i="40"/>
  <c r="R108" i="40"/>
  <c r="R109" i="40"/>
  <c r="R110" i="40"/>
  <c r="R111" i="40"/>
  <c r="R112" i="40"/>
  <c r="R113" i="40"/>
  <c r="R114" i="40"/>
  <c r="R115" i="40"/>
  <c r="R116" i="40"/>
  <c r="R117" i="40"/>
  <c r="R118" i="40"/>
  <c r="R119" i="40"/>
  <c r="R120" i="40"/>
  <c r="R121" i="40"/>
  <c r="R122" i="40"/>
  <c r="R123" i="40"/>
  <c r="R124" i="40"/>
  <c r="R125" i="40"/>
  <c r="R126" i="40"/>
  <c r="R127" i="40"/>
  <c r="R128" i="40"/>
  <c r="R129" i="40"/>
  <c r="R130" i="40"/>
  <c r="R131" i="40"/>
  <c r="R132" i="40"/>
  <c r="R133" i="40"/>
  <c r="R134" i="40"/>
  <c r="R135" i="40"/>
  <c r="R136" i="40"/>
  <c r="R137" i="40"/>
  <c r="R138" i="40"/>
  <c r="R139" i="40"/>
  <c r="R140" i="40"/>
  <c r="R141" i="40"/>
  <c r="R142" i="40"/>
  <c r="R143" i="40"/>
  <c r="R144" i="40"/>
  <c r="R145" i="40"/>
  <c r="R146" i="40"/>
  <c r="R147" i="40"/>
  <c r="R148" i="40"/>
  <c r="R149" i="40"/>
  <c r="R150" i="40"/>
  <c r="R151" i="40"/>
  <c r="R152" i="40"/>
  <c r="R153" i="40"/>
  <c r="R154" i="40"/>
  <c r="R155" i="40"/>
  <c r="R181" i="40"/>
  <c r="R182" i="40"/>
  <c r="R183" i="40"/>
  <c r="R184" i="40"/>
  <c r="R185" i="40"/>
  <c r="R186" i="40"/>
  <c r="R187" i="40"/>
  <c r="R188" i="40"/>
  <c r="R189" i="40"/>
  <c r="R190" i="40"/>
  <c r="R191" i="40"/>
  <c r="R192" i="40"/>
  <c r="R193" i="40"/>
  <c r="R194" i="40"/>
  <c r="R195" i="40"/>
  <c r="R196" i="40"/>
  <c r="R197" i="40"/>
  <c r="R198" i="40"/>
  <c r="R199" i="40"/>
  <c r="R200" i="40"/>
  <c r="R201" i="40"/>
  <c r="R202" i="40"/>
  <c r="R203" i="40"/>
  <c r="R204" i="40"/>
  <c r="R205" i="40"/>
  <c r="R206" i="40"/>
  <c r="R207" i="40"/>
  <c r="R208" i="40"/>
  <c r="R209" i="40"/>
  <c r="R210" i="40"/>
  <c r="R211" i="40"/>
  <c r="R212" i="40"/>
  <c r="R213" i="40"/>
  <c r="R214" i="40"/>
  <c r="R215" i="40"/>
  <c r="R216" i="40"/>
  <c r="R217" i="40"/>
  <c r="R218" i="40"/>
  <c r="R219" i="40"/>
  <c r="R220" i="40"/>
  <c r="R2" i="40"/>
  <c r="AF44" i="2"/>
  <c r="AF45" i="2"/>
  <c r="AF47" i="2"/>
  <c r="AF46" i="2"/>
  <c r="H7" i="46"/>
  <c r="G7" i="46" s="1"/>
  <c r="H6" i="46"/>
  <c r="G6" i="46" s="1"/>
  <c r="H8" i="46"/>
  <c r="G8" i="46" s="1"/>
  <c r="H9" i="46"/>
  <c r="G9" i="46" s="1"/>
  <c r="H10" i="46"/>
  <c r="G10" i="46" s="1"/>
  <c r="H11" i="46"/>
  <c r="G11" i="46" s="1"/>
  <c r="H12" i="46"/>
  <c r="G12" i="46" s="1"/>
  <c r="H13" i="46"/>
  <c r="G13" i="46"/>
  <c r="Q14" i="3"/>
  <c r="L14" i="3" a="1"/>
  <c r="L14" i="3"/>
  <c r="I11" i="34"/>
  <c r="K11" i="34" s="1"/>
  <c r="AC7" i="5"/>
  <c r="AC11" i="5"/>
  <c r="AC15" i="5"/>
  <c r="AC19" i="5"/>
  <c r="AC23" i="5"/>
  <c r="AC27" i="5"/>
  <c r="AC31" i="5"/>
  <c r="AC35" i="5"/>
  <c r="AC39" i="5"/>
  <c r="AC43" i="5"/>
  <c r="AC47" i="5"/>
  <c r="AC51" i="5"/>
  <c r="AC55" i="5"/>
  <c r="AC59" i="5"/>
  <c r="AC8" i="5"/>
  <c r="AC12" i="5"/>
  <c r="AC16" i="5"/>
  <c r="AC20" i="5"/>
  <c r="AC24" i="5"/>
  <c r="AC28" i="5"/>
  <c r="AC32" i="5"/>
  <c r="AC36" i="5"/>
  <c r="AC40" i="5"/>
  <c r="AC44" i="5"/>
  <c r="AC48" i="5"/>
  <c r="AC52" i="5"/>
  <c r="AC56" i="5"/>
  <c r="AC60" i="5"/>
  <c r="AC9" i="5"/>
  <c r="AC13" i="5"/>
  <c r="AC17" i="5"/>
  <c r="AC21" i="5"/>
  <c r="AC25" i="5"/>
  <c r="AC29" i="5"/>
  <c r="AC33" i="5"/>
  <c r="AC37" i="5"/>
  <c r="AC41" i="5"/>
  <c r="AC45" i="5"/>
  <c r="AC49" i="5"/>
  <c r="AC53" i="5"/>
  <c r="AC57" i="5"/>
  <c r="AC61" i="5"/>
  <c r="G29" i="34"/>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M28" i="31"/>
  <c r="M29" i="31"/>
  <c r="M30" i="31"/>
  <c r="M31" i="31"/>
  <c r="M32" i="31"/>
  <c r="M33" i="31"/>
  <c r="M34" i="31"/>
  <c r="M27" i="31"/>
  <c r="G47" i="34"/>
  <c r="L3" i="40" a="1"/>
  <c r="L3" i="40"/>
  <c r="L4" i="40" a="1"/>
  <c r="L4" i="40"/>
  <c r="L5" i="40" a="1"/>
  <c r="L5" i="40"/>
  <c r="L6" i="40" a="1"/>
  <c r="L6" i="40"/>
  <c r="L7" i="40" a="1"/>
  <c r="L7" i="40"/>
  <c r="L8" i="40" a="1"/>
  <c r="L8" i="40"/>
  <c r="L9" i="40" a="1"/>
  <c r="L9" i="40"/>
  <c r="L10" i="40" a="1"/>
  <c r="L10" i="40"/>
  <c r="L11" i="40" a="1"/>
  <c r="L11" i="40"/>
  <c r="L12" i="40" a="1"/>
  <c r="L12" i="40"/>
  <c r="L13" i="40" a="1"/>
  <c r="L13" i="40"/>
  <c r="L14" i="40" a="1"/>
  <c r="L14" i="40"/>
  <c r="L15" i="40" a="1"/>
  <c r="L15" i="40"/>
  <c r="L16" i="40" a="1"/>
  <c r="L16" i="40"/>
  <c r="L17" i="40" a="1"/>
  <c r="L17" i="40"/>
  <c r="L18" i="40" a="1"/>
  <c r="L18" i="40"/>
  <c r="L19" i="40" a="1"/>
  <c r="L19" i="40"/>
  <c r="L20" i="40" a="1"/>
  <c r="L20" i="40"/>
  <c r="L21" i="40" a="1"/>
  <c r="L21" i="40"/>
  <c r="L22" i="40" a="1"/>
  <c r="L22" i="40"/>
  <c r="L23" i="40" a="1"/>
  <c r="L23" i="40"/>
  <c r="L24" i="40" a="1"/>
  <c r="L24" i="40"/>
  <c r="L25" i="40" a="1"/>
  <c r="L25" i="40"/>
  <c r="L26" i="40" a="1"/>
  <c r="L26" i="40"/>
  <c r="L27" i="40" a="1"/>
  <c r="L27" i="40"/>
  <c r="L28" i="40" a="1"/>
  <c r="L28" i="40"/>
  <c r="L29" i="40" a="1"/>
  <c r="L29" i="40"/>
  <c r="L30" i="40" a="1"/>
  <c r="L30" i="40"/>
  <c r="L31" i="40" a="1"/>
  <c r="L31" i="40"/>
  <c r="L32" i="40" a="1"/>
  <c r="L32" i="40"/>
  <c r="L33" i="40" a="1"/>
  <c r="L33" i="40"/>
  <c r="L34" i="40" a="1"/>
  <c r="L34" i="40"/>
  <c r="L35" i="40" a="1"/>
  <c r="L35" i="40"/>
  <c r="L36" i="40" a="1"/>
  <c r="L36" i="40"/>
  <c r="L37" i="40" a="1"/>
  <c r="L37" i="40"/>
  <c r="L38" i="40" a="1"/>
  <c r="L38" i="40"/>
  <c r="L39" i="40" a="1"/>
  <c r="L39" i="40"/>
  <c r="L40" i="40" a="1"/>
  <c r="L40" i="40"/>
  <c r="L41" i="40" a="1"/>
  <c r="L41" i="40"/>
  <c r="L42" i="40" a="1"/>
  <c r="L42" i="40"/>
  <c r="L43" i="40" a="1"/>
  <c r="L43" i="40"/>
  <c r="L44" i="40" a="1"/>
  <c r="L44" i="40"/>
  <c r="L45" i="40" a="1"/>
  <c r="L45" i="40"/>
  <c r="L46" i="40" a="1"/>
  <c r="L46" i="40"/>
  <c r="L47" i="40" a="1"/>
  <c r="L47" i="40"/>
  <c r="L48" i="40" a="1"/>
  <c r="L48" i="40"/>
  <c r="L49" i="40" a="1"/>
  <c r="L49" i="40"/>
  <c r="L50" i="40" a="1"/>
  <c r="L50" i="40"/>
  <c r="L51" i="40" a="1"/>
  <c r="L51" i="40"/>
  <c r="L52" i="40" a="1"/>
  <c r="L52" i="40"/>
  <c r="L53" i="40" a="1"/>
  <c r="L53" i="40"/>
  <c r="L54" i="40" a="1"/>
  <c r="L54" i="40"/>
  <c r="L55" i="40" a="1"/>
  <c r="L55" i="40"/>
  <c r="L56" i="40" a="1"/>
  <c r="L56" i="40"/>
  <c r="L57" i="40" a="1"/>
  <c r="L57" i="40"/>
  <c r="L58" i="40" a="1"/>
  <c r="L58" i="40"/>
  <c r="L59" i="40" a="1"/>
  <c r="L59" i="40"/>
  <c r="L60" i="40" a="1"/>
  <c r="L60" i="40"/>
  <c r="L61" i="40" a="1"/>
  <c r="L61" i="40"/>
  <c r="L62" i="40" a="1"/>
  <c r="L62" i="40"/>
  <c r="L63" i="40" a="1"/>
  <c r="L63" i="40"/>
  <c r="L64" i="40" a="1"/>
  <c r="L64" i="40"/>
  <c r="L65" i="40" a="1"/>
  <c r="L65" i="40"/>
  <c r="L66" i="40" a="1"/>
  <c r="L66" i="40"/>
  <c r="L67" i="40" a="1"/>
  <c r="L67" i="40"/>
  <c r="L68" i="40" a="1"/>
  <c r="L68" i="40"/>
  <c r="L69" i="40" a="1"/>
  <c r="L69" i="40"/>
  <c r="L70" i="40" a="1"/>
  <c r="L70" i="40"/>
  <c r="L71" i="40" a="1"/>
  <c r="L71" i="40"/>
  <c r="L72" i="40" a="1"/>
  <c r="L72" i="40"/>
  <c r="L73" i="40" a="1"/>
  <c r="L73" i="40"/>
  <c r="L74" i="40" a="1"/>
  <c r="L74" i="40"/>
  <c r="L75" i="40" a="1"/>
  <c r="L75" i="40"/>
  <c r="L76" i="40" a="1"/>
  <c r="L76" i="40"/>
  <c r="L77" i="40" a="1"/>
  <c r="L77" i="40"/>
  <c r="L78" i="40" a="1"/>
  <c r="L78" i="40"/>
  <c r="L79" i="40" a="1"/>
  <c r="L79" i="40"/>
  <c r="L80" i="40" a="1"/>
  <c r="L80" i="40"/>
  <c r="L81" i="40" a="1"/>
  <c r="L81" i="40"/>
  <c r="L82" i="40" a="1"/>
  <c r="L82" i="40"/>
  <c r="L83" i="40" a="1"/>
  <c r="L83" i="40"/>
  <c r="L84" i="40" a="1"/>
  <c r="L84" i="40"/>
  <c r="L85" i="40" a="1"/>
  <c r="L85" i="40"/>
  <c r="L86" i="40" a="1"/>
  <c r="L86" i="40"/>
  <c r="L87" i="40" a="1"/>
  <c r="L87" i="40"/>
  <c r="L88" i="40" a="1"/>
  <c r="L88" i="40"/>
  <c r="L89" i="40" a="1"/>
  <c r="L89" i="40"/>
  <c r="L90" i="40" a="1"/>
  <c r="L90" i="40"/>
  <c r="L91" i="40" a="1"/>
  <c r="L91" i="40"/>
  <c r="L92" i="40" a="1"/>
  <c r="L92" i="40"/>
  <c r="L93" i="40" a="1"/>
  <c r="L93" i="40"/>
  <c r="L94" i="40" a="1"/>
  <c r="L94" i="40"/>
  <c r="L95" i="40" a="1"/>
  <c r="L95" i="40"/>
  <c r="L96" i="40" a="1"/>
  <c r="L96" i="40"/>
  <c r="L97" i="40" a="1"/>
  <c r="L97" i="40"/>
  <c r="L98" i="40" a="1"/>
  <c r="L98" i="40"/>
  <c r="L99" i="40" a="1"/>
  <c r="L99" i="40"/>
  <c r="L100" i="40" a="1"/>
  <c r="L100" i="40"/>
  <c r="L101" i="40" a="1"/>
  <c r="L101" i="40"/>
  <c r="L102" i="40" a="1"/>
  <c r="L102" i="40"/>
  <c r="L103" i="40" a="1"/>
  <c r="L103" i="40"/>
  <c r="L104" i="40" a="1"/>
  <c r="L104" i="40"/>
  <c r="L105" i="40" a="1"/>
  <c r="L105" i="40"/>
  <c r="L106" i="40" a="1"/>
  <c r="L106" i="40"/>
  <c r="L107" i="40" a="1"/>
  <c r="L107" i="40"/>
  <c r="L108" i="40" a="1"/>
  <c r="L108" i="40"/>
  <c r="L109" i="40" a="1"/>
  <c r="L109" i="40"/>
  <c r="L110" i="40" a="1"/>
  <c r="L110" i="40"/>
  <c r="L111" i="40" a="1"/>
  <c r="L111" i="40"/>
  <c r="L112" i="40" a="1"/>
  <c r="L112" i="40"/>
  <c r="L113" i="40" a="1"/>
  <c r="L113" i="40"/>
  <c r="L114" i="40" a="1"/>
  <c r="L114" i="40"/>
  <c r="L115" i="40" a="1"/>
  <c r="L115" i="40"/>
  <c r="L116" i="40" a="1"/>
  <c r="L116" i="40"/>
  <c r="L117" i="40" a="1"/>
  <c r="L117" i="40"/>
  <c r="L118" i="40" a="1"/>
  <c r="L118" i="40"/>
  <c r="L119" i="40" a="1"/>
  <c r="L119" i="40"/>
  <c r="L120" i="40" a="1"/>
  <c r="L120" i="40"/>
  <c r="L121" i="40" a="1"/>
  <c r="L121" i="40"/>
  <c r="L181" i="40" a="1"/>
  <c r="L181" i="40"/>
  <c r="L2" i="40" a="1"/>
  <c r="L2" i="40"/>
  <c r="Q3" i="40"/>
  <c r="Q4" i="40"/>
  <c r="Q5" i="40"/>
  <c r="Q6" i="40"/>
  <c r="Q7" i="40"/>
  <c r="Q8" i="40"/>
  <c r="Q9" i="40"/>
  <c r="Q10" i="40"/>
  <c r="Q11" i="40"/>
  <c r="Q12" i="40"/>
  <c r="Q13" i="40"/>
  <c r="Q14" i="40"/>
  <c r="Q15" i="40"/>
  <c r="Q16" i="40"/>
  <c r="Q17" i="40"/>
  <c r="Q18" i="40"/>
  <c r="Q19" i="40"/>
  <c r="Q20" i="40"/>
  <c r="Q21" i="40"/>
  <c r="Q22" i="40"/>
  <c r="Q23" i="40"/>
  <c r="Q24" i="40"/>
  <c r="Q25" i="40"/>
  <c r="Q26" i="40"/>
  <c r="Q27" i="40"/>
  <c r="Q28" i="40"/>
  <c r="Q29" i="40"/>
  <c r="Q30" i="40"/>
  <c r="Q31" i="40"/>
  <c r="Q32" i="40"/>
  <c r="Q33" i="40"/>
  <c r="Q34" i="40"/>
  <c r="Q35" i="40"/>
  <c r="Q36" i="40"/>
  <c r="Q37" i="40"/>
  <c r="Q38" i="40"/>
  <c r="Q39" i="40"/>
  <c r="Q40" i="40"/>
  <c r="Q41" i="40"/>
  <c r="Q42" i="40"/>
  <c r="Q43" i="40"/>
  <c r="Q44" i="40"/>
  <c r="Q45" i="40"/>
  <c r="Q46" i="40"/>
  <c r="Q47" i="40"/>
  <c r="Q48" i="40"/>
  <c r="Q49" i="40"/>
  <c r="Q50" i="40"/>
  <c r="Q51" i="40"/>
  <c r="Q52" i="40"/>
  <c r="Q53" i="40"/>
  <c r="Q54" i="40"/>
  <c r="Q55" i="40"/>
  <c r="Q56" i="40"/>
  <c r="Q57" i="40"/>
  <c r="Q58" i="40"/>
  <c r="Q59" i="40"/>
  <c r="Q60" i="40"/>
  <c r="Q61" i="40"/>
  <c r="Q62" i="40"/>
  <c r="Q63" i="40"/>
  <c r="Q64" i="40"/>
  <c r="Q65" i="40"/>
  <c r="Q66" i="40"/>
  <c r="Q67" i="40"/>
  <c r="Q68" i="40"/>
  <c r="Q69" i="40"/>
  <c r="Q70" i="40"/>
  <c r="Q71" i="40"/>
  <c r="Q72" i="40"/>
  <c r="Q73" i="40"/>
  <c r="Q74" i="40"/>
  <c r="Q75" i="40"/>
  <c r="Q76" i="40"/>
  <c r="Q77" i="40"/>
  <c r="Q78" i="40"/>
  <c r="Q79" i="40"/>
  <c r="Q80" i="40"/>
  <c r="Q81" i="40"/>
  <c r="Q82" i="40"/>
  <c r="Q83" i="40"/>
  <c r="Q84" i="40"/>
  <c r="Q85" i="40"/>
  <c r="Q86" i="40"/>
  <c r="Q87" i="40"/>
  <c r="Q88" i="40"/>
  <c r="Q89" i="40"/>
  <c r="Q90" i="40"/>
  <c r="Q91" i="40"/>
  <c r="Q92" i="40"/>
  <c r="Q93" i="40"/>
  <c r="Q94" i="40"/>
  <c r="Q95" i="40"/>
  <c r="Q96" i="40"/>
  <c r="Q97" i="40"/>
  <c r="Q98" i="40"/>
  <c r="Q99" i="40"/>
  <c r="Q100" i="40"/>
  <c r="Q101" i="40"/>
  <c r="Q102" i="40"/>
  <c r="Q103" i="40"/>
  <c r="Q104" i="40"/>
  <c r="Q105" i="40"/>
  <c r="Q106" i="40"/>
  <c r="Q107" i="40"/>
  <c r="Q108" i="40"/>
  <c r="Q109" i="40"/>
  <c r="Q110" i="40"/>
  <c r="Q111" i="40"/>
  <c r="Q112" i="40"/>
  <c r="Q113" i="40"/>
  <c r="Q114" i="40"/>
  <c r="Q115" i="40"/>
  <c r="Q116" i="40"/>
  <c r="Q117" i="40"/>
  <c r="Q118" i="40"/>
  <c r="Q119" i="40"/>
  <c r="Q120" i="40"/>
  <c r="Q121" i="40"/>
  <c r="Q122" i="40"/>
  <c r="Q123" i="40"/>
  <c r="Q124" i="40"/>
  <c r="Q125" i="40"/>
  <c r="Q126" i="40"/>
  <c r="Q127" i="40"/>
  <c r="Q128" i="40"/>
  <c r="Q129" i="40"/>
  <c r="Q130" i="40"/>
  <c r="Q131" i="40"/>
  <c r="Q132" i="40"/>
  <c r="Q133" i="40"/>
  <c r="Q134" i="40"/>
  <c r="Q135" i="40"/>
  <c r="Q136" i="40"/>
  <c r="Q137" i="40"/>
  <c r="Q138" i="40"/>
  <c r="Q139" i="40"/>
  <c r="Q140" i="40"/>
  <c r="Q141" i="40"/>
  <c r="Q142" i="40"/>
  <c r="Q143" i="40"/>
  <c r="Q144" i="40"/>
  <c r="Q145" i="40"/>
  <c r="Q146" i="40"/>
  <c r="Q147" i="40"/>
  <c r="Q148" i="40"/>
  <c r="Q149" i="40"/>
  <c r="Q150" i="40"/>
  <c r="Q151" i="40"/>
  <c r="Q152" i="40"/>
  <c r="Q153" i="40"/>
  <c r="Q154" i="40"/>
  <c r="Q155" i="40"/>
  <c r="Q181" i="40"/>
  <c r="Q183" i="40"/>
  <c r="Q184" i="40"/>
  <c r="Q185" i="40"/>
  <c r="Q186" i="40"/>
  <c r="Q187" i="40"/>
  <c r="Q188" i="40"/>
  <c r="Q189" i="40"/>
  <c r="Q190" i="40"/>
  <c r="Q191" i="40"/>
  <c r="Q192" i="40"/>
  <c r="Q193" i="40"/>
  <c r="Q194" i="40"/>
  <c r="Q195" i="40"/>
  <c r="Q196" i="40"/>
  <c r="Q197" i="40"/>
  <c r="Q198" i="40"/>
  <c r="Q199" i="40"/>
  <c r="Q200" i="40"/>
  <c r="Q201" i="40"/>
  <c r="Q202" i="40"/>
  <c r="Q203" i="40"/>
  <c r="Q204" i="40"/>
  <c r="Q205" i="40"/>
  <c r="Q206" i="40"/>
  <c r="Q207" i="40"/>
  <c r="Q208" i="40"/>
  <c r="Q209" i="40"/>
  <c r="Q210" i="40"/>
  <c r="Q211" i="40"/>
  <c r="Q212" i="40"/>
  <c r="Q213" i="40"/>
  <c r="Q214" i="40"/>
  <c r="Q215" i="40"/>
  <c r="Q216" i="40"/>
  <c r="Q217" i="40"/>
  <c r="Q218" i="40"/>
  <c r="Q219" i="40"/>
  <c r="Q220" i="40"/>
  <c r="Q2" i="40"/>
  <c r="G152" i="44"/>
  <c r="F152" i="44"/>
  <c r="G144" i="44"/>
  <c r="F144" i="44"/>
  <c r="G102" i="44"/>
  <c r="F102" i="44"/>
  <c r="G93" i="44"/>
  <c r="F93" i="44"/>
  <c r="H40" i="17"/>
  <c r="H41" i="17"/>
  <c r="H42" i="17"/>
  <c r="H43" i="17"/>
  <c r="H44" i="17"/>
  <c r="H45" i="17"/>
  <c r="H46" i="17"/>
  <c r="H47" i="17"/>
  <c r="H48" i="17"/>
  <c r="H49" i="17"/>
  <c r="H50" i="17"/>
  <c r="H51" i="17"/>
  <c r="K46" i="17"/>
  <c r="G67" i="44"/>
  <c r="F67" i="44"/>
  <c r="J135" i="45"/>
  <c r="J134" i="45"/>
  <c r="J133" i="45"/>
  <c r="J132" i="45"/>
  <c r="J131" i="45"/>
  <c r="J130" i="45"/>
  <c r="J129" i="45"/>
  <c r="S78" i="3"/>
  <c r="S108" i="3"/>
  <c r="S119" i="3"/>
  <c r="S153" i="3"/>
  <c r="S178" i="3"/>
  <c r="S201" i="3"/>
  <c r="S220" i="3"/>
  <c r="S239" i="3"/>
  <c r="S259" i="3"/>
  <c r="S277" i="3"/>
  <c r="S295" i="3"/>
  <c r="S362" i="3"/>
  <c r="S369" i="3"/>
  <c r="S382" i="3"/>
  <c r="S388" i="3"/>
  <c r="S414" i="3"/>
  <c r="S422" i="3"/>
  <c r="S430" i="3"/>
  <c r="S438" i="3"/>
  <c r="S446" i="3"/>
  <c r="S450" i="3"/>
  <c r="S452" i="3"/>
  <c r="S455" i="3"/>
  <c r="S459" i="3"/>
  <c r="S479" i="3"/>
  <c r="S502" i="3"/>
  <c r="S521" i="3"/>
  <c r="S540" i="3"/>
  <c r="S581" i="3"/>
  <c r="S598" i="3"/>
  <c r="S615" i="3"/>
  <c r="S664" i="3"/>
  <c r="S684" i="3"/>
  <c r="S686" i="3"/>
  <c r="S701" i="3"/>
  <c r="S704" i="3"/>
  <c r="S707" i="3"/>
  <c r="S710" i="3"/>
  <c r="S713" i="3"/>
  <c r="S716" i="3"/>
  <c r="S719" i="3"/>
  <c r="S722" i="3"/>
  <c r="S725" i="3"/>
  <c r="S728" i="3"/>
  <c r="S730" i="3"/>
  <c r="S755" i="3"/>
  <c r="S790" i="3"/>
  <c r="S825" i="3"/>
  <c r="S843" i="3"/>
  <c r="S878" i="3"/>
  <c r="S935" i="3"/>
  <c r="S970" i="3"/>
  <c r="S1028" i="3"/>
  <c r="S1063" i="3"/>
  <c r="S1130" i="3"/>
  <c r="S1169" i="3"/>
  <c r="S1208" i="3"/>
  <c r="S1237" i="3"/>
  <c r="S1277" i="3"/>
  <c r="S1336" i="3"/>
  <c r="S1376" i="3"/>
  <c r="S1448" i="3"/>
  <c r="S1488" i="3"/>
  <c r="S63" i="3"/>
  <c r="H5" i="46"/>
  <c r="G5" i="46" s="1"/>
  <c r="I3" i="46"/>
  <c r="M3" i="46" s="1"/>
  <c r="I4" i="46"/>
  <c r="I2" i="46"/>
  <c r="H3" i="46" s="1"/>
  <c r="M4" i="46"/>
  <c r="L3" i="38" a="1"/>
  <c r="L3" i="38"/>
  <c r="L4" i="38" a="1"/>
  <c r="L4" i="38"/>
  <c r="L5" i="38" a="1"/>
  <c r="L5" i="38"/>
  <c r="L6" i="38" a="1"/>
  <c r="L6" i="38"/>
  <c r="L7" i="38" a="1"/>
  <c r="L7" i="38"/>
  <c r="L8" i="38" a="1"/>
  <c r="L8" i="38"/>
  <c r="L9" i="38" a="1"/>
  <c r="L9" i="38"/>
  <c r="L10" i="38" a="1"/>
  <c r="L10" i="38"/>
  <c r="L11" i="38" a="1"/>
  <c r="L11" i="38"/>
  <c r="L12" i="38" a="1"/>
  <c r="L12" i="38"/>
  <c r="L13" i="38" a="1"/>
  <c r="L13" i="38"/>
  <c r="L14" i="38" a="1"/>
  <c r="L14" i="38"/>
  <c r="L15" i="38" a="1"/>
  <c r="L15" i="38"/>
  <c r="L16" i="38" a="1"/>
  <c r="L16" i="38"/>
  <c r="L17" i="38" a="1"/>
  <c r="L17" i="38"/>
  <c r="L18" i="38" a="1"/>
  <c r="L18" i="38"/>
  <c r="L19" i="38" a="1"/>
  <c r="L19" i="38"/>
  <c r="L20" i="38" a="1"/>
  <c r="L20" i="38"/>
  <c r="L21" i="38" a="1"/>
  <c r="L21" i="38"/>
  <c r="L22" i="38" a="1"/>
  <c r="L22" i="38"/>
  <c r="L23" i="38" a="1"/>
  <c r="L23" i="38"/>
  <c r="L24" i="38" a="1"/>
  <c r="L24" i="38"/>
  <c r="L25" i="38" a="1"/>
  <c r="L25" i="38"/>
  <c r="L26" i="38" a="1"/>
  <c r="L26" i="38"/>
  <c r="L27" i="38" a="1"/>
  <c r="L27" i="38"/>
  <c r="L28" i="38" a="1"/>
  <c r="L28" i="38"/>
  <c r="L29" i="38" a="1"/>
  <c r="L29" i="38"/>
  <c r="L30" i="38" a="1"/>
  <c r="L30" i="38"/>
  <c r="L31" i="38" a="1"/>
  <c r="L31" i="38"/>
  <c r="L32" i="38" a="1"/>
  <c r="L32" i="38"/>
  <c r="L33" i="38" a="1"/>
  <c r="L33" i="38"/>
  <c r="L34" i="38" a="1"/>
  <c r="L34" i="38"/>
  <c r="L35" i="38" a="1"/>
  <c r="L35" i="38"/>
  <c r="L36" i="38" a="1"/>
  <c r="L36" i="38"/>
  <c r="L37" i="38" a="1"/>
  <c r="L37" i="38"/>
  <c r="L38" i="38" a="1"/>
  <c r="L38" i="38"/>
  <c r="L39" i="38" a="1"/>
  <c r="L39" i="38"/>
  <c r="L40" i="38" a="1"/>
  <c r="L40" i="38"/>
  <c r="L41" i="38" a="1"/>
  <c r="L41" i="38"/>
  <c r="L42" i="38" a="1"/>
  <c r="L42" i="38"/>
  <c r="L43" i="38" a="1"/>
  <c r="L43" i="38"/>
  <c r="L44" i="38" a="1"/>
  <c r="L44" i="38"/>
  <c r="L45" i="38" a="1"/>
  <c r="L45" i="38"/>
  <c r="L46" i="38" a="1"/>
  <c r="L46" i="38"/>
  <c r="L47" i="38" a="1"/>
  <c r="L47" i="38"/>
  <c r="L48" i="38" a="1"/>
  <c r="L48" i="38"/>
  <c r="L49" i="38" a="1"/>
  <c r="L49" i="38"/>
  <c r="L50" i="38" a="1"/>
  <c r="L50" i="38"/>
  <c r="L51" i="38" a="1"/>
  <c r="L51" i="38"/>
  <c r="L52" i="38" a="1"/>
  <c r="L52" i="38"/>
  <c r="L53" i="38" a="1"/>
  <c r="L53" i="38"/>
  <c r="L54" i="38" a="1"/>
  <c r="L54" i="38"/>
  <c r="L55" i="38" a="1"/>
  <c r="L55" i="38"/>
  <c r="L56" i="38" a="1"/>
  <c r="L56" i="38"/>
  <c r="L57" i="38" a="1"/>
  <c r="L57" i="38"/>
  <c r="L58" i="38" a="1"/>
  <c r="L58" i="38"/>
  <c r="L59" i="38" a="1"/>
  <c r="L59" i="38"/>
  <c r="L60" i="38" a="1"/>
  <c r="L60" i="38"/>
  <c r="L61" i="38" a="1"/>
  <c r="L61" i="38"/>
  <c r="L62" i="38" a="1"/>
  <c r="L62" i="38"/>
  <c r="L63" i="38" a="1"/>
  <c r="L63" i="38"/>
  <c r="L64" i="38" a="1"/>
  <c r="L64" i="38"/>
  <c r="L65" i="38" a="1"/>
  <c r="L65" i="38"/>
  <c r="L66" i="38" a="1"/>
  <c r="L66" i="38"/>
  <c r="L67" i="38" a="1"/>
  <c r="L67" i="38"/>
  <c r="L68" i="38" a="1"/>
  <c r="L68" i="38"/>
  <c r="L69" i="38" a="1"/>
  <c r="L69" i="38"/>
  <c r="L70" i="38" a="1"/>
  <c r="L70" i="38"/>
  <c r="L71" i="38" a="1"/>
  <c r="L71" i="38"/>
  <c r="L72" i="38" a="1"/>
  <c r="L72" i="38"/>
  <c r="L73" i="38" a="1"/>
  <c r="L73" i="38"/>
  <c r="L74" i="38" a="1"/>
  <c r="L74" i="38"/>
  <c r="L75" i="38" a="1"/>
  <c r="L75" i="38"/>
  <c r="L76" i="38" a="1"/>
  <c r="L76" i="38"/>
  <c r="L77" i="38" a="1"/>
  <c r="L77" i="38"/>
  <c r="L78" i="38" a="1"/>
  <c r="L78" i="38"/>
  <c r="L79" i="38" a="1"/>
  <c r="L79" i="38"/>
  <c r="L80" i="38" a="1"/>
  <c r="L80" i="38"/>
  <c r="L81" i="38" a="1"/>
  <c r="L81" i="38"/>
  <c r="L82" i="38" a="1"/>
  <c r="L82" i="38"/>
  <c r="L83" i="38" a="1"/>
  <c r="L83" i="38"/>
  <c r="L84" i="38" a="1"/>
  <c r="L84" i="38"/>
  <c r="L85" i="38" a="1"/>
  <c r="L85" i="38"/>
  <c r="L86" i="38" a="1"/>
  <c r="L86" i="38"/>
  <c r="L87" i="38" a="1"/>
  <c r="L87" i="38"/>
  <c r="L88" i="38" a="1"/>
  <c r="L88" i="38"/>
  <c r="L89" i="38" a="1"/>
  <c r="L89" i="38"/>
  <c r="L90" i="38" a="1"/>
  <c r="L90" i="38"/>
  <c r="L91" i="38" a="1"/>
  <c r="L91" i="38"/>
  <c r="L92" i="38" a="1"/>
  <c r="L92" i="38"/>
  <c r="L93" i="38" a="1"/>
  <c r="L93" i="38"/>
  <c r="L94" i="38" a="1"/>
  <c r="L94" i="38"/>
  <c r="L95" i="38" a="1"/>
  <c r="L95" i="38"/>
  <c r="L96" i="38" a="1"/>
  <c r="L96" i="38"/>
  <c r="L97" i="38" a="1"/>
  <c r="L97" i="38"/>
  <c r="L98" i="38" a="1"/>
  <c r="L98" i="38"/>
  <c r="L99" i="38" a="1"/>
  <c r="L99" i="38"/>
  <c r="L100" i="38" a="1"/>
  <c r="L100" i="38"/>
  <c r="L110" i="38" a="1"/>
  <c r="L110" i="38"/>
  <c r="L111" i="38" a="1"/>
  <c r="L111" i="38"/>
  <c r="L352" i="38" a="1"/>
  <c r="L352" i="38"/>
  <c r="L353" i="38" a="1"/>
  <c r="L353" i="38"/>
  <c r="L354" i="38" a="1"/>
  <c r="L354" i="38"/>
  <c r="L379" i="38" a="1"/>
  <c r="L379" i="38"/>
  <c r="L380" i="38" a="1"/>
  <c r="L380" i="38"/>
  <c r="L381" i="38" a="1"/>
  <c r="L381" i="38"/>
  <c r="L382" i="38" a="1"/>
  <c r="L382" i="38"/>
  <c r="L383" i="38" a="1"/>
  <c r="L383" i="38"/>
  <c r="L384" i="38" a="1"/>
  <c r="L384" i="38"/>
  <c r="L385" i="38" a="1"/>
  <c r="L385" i="38"/>
  <c r="L386" i="38" a="1"/>
  <c r="L386" i="38"/>
  <c r="L387" i="38" a="1"/>
  <c r="L387" i="38"/>
  <c r="L388" i="38" a="1"/>
  <c r="L388" i="38"/>
  <c r="L389" i="38" a="1"/>
  <c r="L389" i="38"/>
  <c r="L390" i="38" a="1"/>
  <c r="L390" i="38"/>
  <c r="L391" i="38" a="1"/>
  <c r="L391" i="38"/>
  <c r="L392" i="38" a="1"/>
  <c r="L392" i="38"/>
  <c r="L2" i="38" a="1"/>
  <c r="L2" i="38"/>
  <c r="L3" i="3" a="1"/>
  <c r="L3" i="3"/>
  <c r="L4" i="3" a="1"/>
  <c r="L4" i="3"/>
  <c r="L5" i="3" a="1"/>
  <c r="L5" i="3"/>
  <c r="L6" i="3" a="1"/>
  <c r="L6" i="3"/>
  <c r="L7" i="3" a="1"/>
  <c r="L7" i="3"/>
  <c r="L8" i="3" a="1"/>
  <c r="L8" i="3"/>
  <c r="L9" i="3" a="1"/>
  <c r="L9" i="3"/>
  <c r="L10" i="3" a="1"/>
  <c r="L10" i="3"/>
  <c r="L11" i="3" a="1"/>
  <c r="L11" i="3"/>
  <c r="L12" i="3" a="1"/>
  <c r="L12" i="3"/>
  <c r="L13" i="3" a="1"/>
  <c r="L13" i="3"/>
  <c r="L15" i="3" a="1"/>
  <c r="L15" i="3"/>
  <c r="L16" i="3" a="1"/>
  <c r="L16" i="3"/>
  <c r="L17" i="3" a="1"/>
  <c r="L17" i="3"/>
  <c r="L18" i="3" a="1"/>
  <c r="L18" i="3"/>
  <c r="L19" i="3" a="1"/>
  <c r="L19" i="3"/>
  <c r="L20" i="3" a="1"/>
  <c r="L20" i="3"/>
  <c r="L21" i="3" a="1"/>
  <c r="L21" i="3"/>
  <c r="L22" i="3" a="1"/>
  <c r="L22" i="3"/>
  <c r="L23" i="3" a="1"/>
  <c r="L23" i="3"/>
  <c r="L24" i="3" a="1"/>
  <c r="L24" i="3"/>
  <c r="L25" i="3" a="1"/>
  <c r="L25" i="3"/>
  <c r="L26" i="3" a="1"/>
  <c r="L26" i="3"/>
  <c r="L27" i="3" a="1"/>
  <c r="L27" i="3"/>
  <c r="L28" i="3" a="1"/>
  <c r="L28" i="3"/>
  <c r="L29" i="3" a="1"/>
  <c r="L29" i="3"/>
  <c r="L30" i="3" a="1"/>
  <c r="L30" i="3"/>
  <c r="L31" i="3" a="1"/>
  <c r="L31" i="3"/>
  <c r="L32" i="3" a="1"/>
  <c r="L32" i="3"/>
  <c r="L33" i="3" a="1"/>
  <c r="L33" i="3"/>
  <c r="L34" i="3" a="1"/>
  <c r="L34" i="3"/>
  <c r="L35" i="3" a="1"/>
  <c r="L35" i="3"/>
  <c r="L36" i="3" a="1"/>
  <c r="L36" i="3"/>
  <c r="L37" i="3" a="1"/>
  <c r="L37" i="3"/>
  <c r="L38" i="3" a="1"/>
  <c r="L38" i="3"/>
  <c r="L39" i="3" a="1"/>
  <c r="L39" i="3"/>
  <c r="L40" i="3" a="1"/>
  <c r="L40" i="3"/>
  <c r="L41" i="3" a="1"/>
  <c r="L41" i="3"/>
  <c r="L42" i="3" a="1"/>
  <c r="L42" i="3"/>
  <c r="L43" i="3" a="1"/>
  <c r="L43" i="3"/>
  <c r="L44" i="3" a="1"/>
  <c r="L44" i="3"/>
  <c r="L45" i="3" a="1"/>
  <c r="L45" i="3"/>
  <c r="L48" i="3" a="1"/>
  <c r="L48" i="3"/>
  <c r="L49" i="3" a="1"/>
  <c r="L49" i="3"/>
  <c r="L50" i="3" a="1"/>
  <c r="L50" i="3"/>
  <c r="L51" i="3" a="1"/>
  <c r="L51" i="3"/>
  <c r="L52" i="3" a="1"/>
  <c r="L52" i="3"/>
  <c r="L53" i="3" a="1"/>
  <c r="L53" i="3"/>
  <c r="L54" i="3" a="1"/>
  <c r="L54" i="3"/>
  <c r="L55" i="3" a="1"/>
  <c r="L55" i="3"/>
  <c r="L56" i="3" a="1"/>
  <c r="L56" i="3"/>
  <c r="L57" i="3" a="1"/>
  <c r="L57" i="3"/>
  <c r="L58" i="3" a="1"/>
  <c r="L58" i="3"/>
  <c r="L59" i="3" a="1"/>
  <c r="L59" i="3"/>
  <c r="L60" i="3" a="1"/>
  <c r="L60" i="3"/>
  <c r="L61" i="3" a="1"/>
  <c r="L61" i="3"/>
  <c r="L62" i="3" a="1"/>
  <c r="L62" i="3"/>
  <c r="L63" i="3" a="1"/>
  <c r="L63" i="3"/>
  <c r="L64" i="3" a="1"/>
  <c r="L64" i="3"/>
  <c r="L65" i="3" a="1"/>
  <c r="L65" i="3"/>
  <c r="L66" i="3" a="1"/>
  <c r="L66" i="3"/>
  <c r="L67" i="3" a="1"/>
  <c r="L67" i="3"/>
  <c r="L68" i="3" a="1"/>
  <c r="L68" i="3"/>
  <c r="L69" i="3" a="1"/>
  <c r="L69" i="3"/>
  <c r="L70" i="3" a="1"/>
  <c r="L70" i="3"/>
  <c r="L71" i="3" a="1"/>
  <c r="L71" i="3"/>
  <c r="L72" i="3" a="1"/>
  <c r="L72" i="3"/>
  <c r="L73" i="3" a="1"/>
  <c r="L73" i="3"/>
  <c r="L74" i="3" a="1"/>
  <c r="L74" i="3"/>
  <c r="L75" i="3" a="1"/>
  <c r="L75" i="3"/>
  <c r="L76" i="3" a="1"/>
  <c r="L76" i="3"/>
  <c r="L77" i="3" a="1"/>
  <c r="L77" i="3"/>
  <c r="L78" i="3" a="1"/>
  <c r="L78" i="3"/>
  <c r="L79" i="3" a="1"/>
  <c r="L79" i="3"/>
  <c r="L80" i="3" a="1"/>
  <c r="L80" i="3"/>
  <c r="L81" i="3" a="1"/>
  <c r="L81" i="3"/>
  <c r="L82" i="3" a="1"/>
  <c r="L82" i="3"/>
  <c r="L83" i="3" a="1"/>
  <c r="L83" i="3"/>
  <c r="L84" i="3" a="1"/>
  <c r="L84" i="3"/>
  <c r="L85" i="3" a="1"/>
  <c r="L85" i="3"/>
  <c r="L86" i="3" a="1"/>
  <c r="L86" i="3"/>
  <c r="L87" i="3" a="1"/>
  <c r="L87" i="3"/>
  <c r="L88" i="3" a="1"/>
  <c r="L88" i="3"/>
  <c r="L89" i="3" a="1"/>
  <c r="L89" i="3"/>
  <c r="L90" i="3" a="1"/>
  <c r="L90" i="3"/>
  <c r="L91" i="3" a="1"/>
  <c r="L91" i="3"/>
  <c r="L92" i="3" a="1"/>
  <c r="L92" i="3"/>
  <c r="L93" i="3" a="1"/>
  <c r="L93" i="3"/>
  <c r="L94" i="3" a="1"/>
  <c r="L94" i="3"/>
  <c r="L95" i="3" a="1"/>
  <c r="L95" i="3"/>
  <c r="L96" i="3" a="1"/>
  <c r="L96" i="3"/>
  <c r="L97" i="3" a="1"/>
  <c r="L97" i="3"/>
  <c r="L98" i="3" a="1"/>
  <c r="L98" i="3"/>
  <c r="L99" i="3" a="1"/>
  <c r="L99" i="3"/>
  <c r="L100" i="3" a="1"/>
  <c r="L100" i="3"/>
  <c r="L101" i="3" a="1"/>
  <c r="L101" i="3"/>
  <c r="L102" i="3" a="1"/>
  <c r="L102" i="3"/>
  <c r="L103" i="3" a="1"/>
  <c r="L103" i="3"/>
  <c r="L104" i="3" a="1"/>
  <c r="L104" i="3"/>
  <c r="L105" i="3" a="1"/>
  <c r="L105" i="3"/>
  <c r="L106" i="3" a="1"/>
  <c r="L106" i="3"/>
  <c r="L107" i="3" a="1"/>
  <c r="L107" i="3"/>
  <c r="L108" i="3" a="1"/>
  <c r="L108" i="3"/>
  <c r="L109" i="3" a="1"/>
  <c r="L109" i="3"/>
  <c r="L110" i="3" a="1"/>
  <c r="L110" i="3"/>
  <c r="L111" i="3" a="1"/>
  <c r="L111" i="3"/>
  <c r="L112" i="3" a="1"/>
  <c r="L112" i="3"/>
  <c r="L113" i="3" a="1"/>
  <c r="L113" i="3"/>
  <c r="L114" i="3" a="1"/>
  <c r="L114" i="3"/>
  <c r="L115" i="3" a="1"/>
  <c r="L115" i="3"/>
  <c r="L116" i="3" a="1"/>
  <c r="L116" i="3"/>
  <c r="L117" i="3" a="1"/>
  <c r="L117" i="3"/>
  <c r="L118" i="3" a="1"/>
  <c r="L118" i="3"/>
  <c r="L119" i="3" a="1"/>
  <c r="L119" i="3"/>
  <c r="L120" i="3" a="1"/>
  <c r="L120" i="3"/>
  <c r="L121" i="3" a="1"/>
  <c r="L121" i="3"/>
  <c r="L122" i="3" a="1"/>
  <c r="L122" i="3"/>
  <c r="L123" i="3" a="1"/>
  <c r="L123" i="3"/>
  <c r="L124" i="3" a="1"/>
  <c r="L124" i="3"/>
  <c r="L125" i="3" a="1"/>
  <c r="L125" i="3"/>
  <c r="L126" i="3" a="1"/>
  <c r="L126" i="3"/>
  <c r="L127" i="3" a="1"/>
  <c r="L127" i="3"/>
  <c r="L128" i="3" a="1"/>
  <c r="L128" i="3"/>
  <c r="L129" i="3" a="1"/>
  <c r="L129" i="3"/>
  <c r="L130" i="3" a="1"/>
  <c r="L130" i="3"/>
  <c r="L131" i="3" a="1"/>
  <c r="L131" i="3"/>
  <c r="L132" i="3" a="1"/>
  <c r="L132" i="3"/>
  <c r="L133" i="3" a="1"/>
  <c r="L133" i="3"/>
  <c r="L134" i="3" a="1"/>
  <c r="L134" i="3"/>
  <c r="L135" i="3" a="1"/>
  <c r="L135" i="3"/>
  <c r="L136" i="3" a="1"/>
  <c r="L136" i="3"/>
  <c r="L137" i="3" a="1"/>
  <c r="L137" i="3"/>
  <c r="L138" i="3" a="1"/>
  <c r="L138" i="3"/>
  <c r="L139" i="3" a="1"/>
  <c r="L139" i="3"/>
  <c r="L140" i="3" a="1"/>
  <c r="L140" i="3"/>
  <c r="L141" i="3" a="1"/>
  <c r="L141" i="3"/>
  <c r="L142" i="3" a="1"/>
  <c r="L142" i="3"/>
  <c r="L143" i="3" a="1"/>
  <c r="L143" i="3"/>
  <c r="L144" i="3" a="1"/>
  <c r="L144" i="3"/>
  <c r="L145" i="3" a="1"/>
  <c r="L145" i="3"/>
  <c r="L146" i="3" a="1"/>
  <c r="L146" i="3"/>
  <c r="L147" i="3" a="1"/>
  <c r="L147" i="3"/>
  <c r="L148" i="3" a="1"/>
  <c r="L148" i="3"/>
  <c r="L149" i="3" a="1"/>
  <c r="L149" i="3"/>
  <c r="L150" i="3" a="1"/>
  <c r="L150" i="3"/>
  <c r="L151" i="3" a="1"/>
  <c r="L151" i="3"/>
  <c r="L152" i="3" a="1"/>
  <c r="L152" i="3"/>
  <c r="L153" i="3" a="1"/>
  <c r="L153" i="3"/>
  <c r="L154" i="3" a="1"/>
  <c r="L154" i="3"/>
  <c r="L155" i="3" a="1"/>
  <c r="L155" i="3"/>
  <c r="L156" i="3" a="1"/>
  <c r="L156" i="3"/>
  <c r="L157" i="3" a="1"/>
  <c r="L157" i="3"/>
  <c r="L158" i="3" a="1"/>
  <c r="L158" i="3"/>
  <c r="L159" i="3" a="1"/>
  <c r="L159" i="3"/>
  <c r="L160" i="3" a="1"/>
  <c r="L160" i="3"/>
  <c r="L161" i="3" a="1"/>
  <c r="L161" i="3"/>
  <c r="L162" i="3" a="1"/>
  <c r="L162" i="3"/>
  <c r="L163" i="3" a="1"/>
  <c r="L163" i="3"/>
  <c r="L164" i="3" a="1"/>
  <c r="L164" i="3"/>
  <c r="L165" i="3" a="1"/>
  <c r="L165" i="3"/>
  <c r="L166" i="3" a="1"/>
  <c r="L166" i="3"/>
  <c r="L167" i="3" a="1"/>
  <c r="L167" i="3"/>
  <c r="L168" i="3" a="1"/>
  <c r="L168" i="3"/>
  <c r="L169" i="3" a="1"/>
  <c r="L169" i="3"/>
  <c r="L170" i="3" a="1"/>
  <c r="L170" i="3"/>
  <c r="L171" i="3" a="1"/>
  <c r="L171" i="3"/>
  <c r="L172" i="3" a="1"/>
  <c r="L172" i="3"/>
  <c r="L173" i="3" a="1"/>
  <c r="L173" i="3"/>
  <c r="L174" i="3" a="1"/>
  <c r="L174" i="3"/>
  <c r="L175" i="3" a="1"/>
  <c r="L175" i="3"/>
  <c r="L176" i="3" a="1"/>
  <c r="L176" i="3"/>
  <c r="L177" i="3" a="1"/>
  <c r="L177" i="3"/>
  <c r="L178" i="3" a="1"/>
  <c r="L178" i="3"/>
  <c r="L179" i="3" a="1"/>
  <c r="L179" i="3"/>
  <c r="L180" i="3" a="1"/>
  <c r="L180" i="3"/>
  <c r="L181" i="3" a="1"/>
  <c r="L181" i="3"/>
  <c r="L182" i="3" a="1"/>
  <c r="L182" i="3"/>
  <c r="L183" i="3" a="1"/>
  <c r="L183" i="3"/>
  <c r="L184" i="3" a="1"/>
  <c r="L184" i="3"/>
  <c r="L185" i="3" a="1"/>
  <c r="L185" i="3"/>
  <c r="L186" i="3" a="1"/>
  <c r="L186" i="3"/>
  <c r="L187" i="3" a="1"/>
  <c r="L187" i="3"/>
  <c r="L188" i="3" a="1"/>
  <c r="L188" i="3"/>
  <c r="L189" i="3" a="1"/>
  <c r="L189" i="3"/>
  <c r="L190" i="3" a="1"/>
  <c r="L190" i="3"/>
  <c r="L191" i="3" a="1"/>
  <c r="L191" i="3"/>
  <c r="L192" i="3" a="1"/>
  <c r="L192" i="3"/>
  <c r="L193" i="3" a="1"/>
  <c r="L193" i="3"/>
  <c r="L194" i="3" a="1"/>
  <c r="L194" i="3"/>
  <c r="L195" i="3" a="1"/>
  <c r="L195" i="3"/>
  <c r="L196" i="3" a="1"/>
  <c r="L196" i="3"/>
  <c r="L197" i="3" a="1"/>
  <c r="L197" i="3"/>
  <c r="L198" i="3" a="1"/>
  <c r="L198" i="3"/>
  <c r="L199" i="3" a="1"/>
  <c r="L199" i="3"/>
  <c r="L200" i="3" a="1"/>
  <c r="L200" i="3"/>
  <c r="L201" i="3" a="1"/>
  <c r="L201" i="3"/>
  <c r="L202" i="3" a="1"/>
  <c r="L202" i="3"/>
  <c r="L203" i="3" a="1"/>
  <c r="L203" i="3"/>
  <c r="L204" i="3" a="1"/>
  <c r="L204" i="3"/>
  <c r="L205" i="3" a="1"/>
  <c r="L205" i="3"/>
  <c r="L206" i="3" a="1"/>
  <c r="L206" i="3"/>
  <c r="L207" i="3" a="1"/>
  <c r="L207" i="3"/>
  <c r="L208" i="3" a="1"/>
  <c r="L208" i="3"/>
  <c r="L209" i="3" a="1"/>
  <c r="L209" i="3"/>
  <c r="L210" i="3" a="1"/>
  <c r="L210" i="3"/>
  <c r="L211" i="3" a="1"/>
  <c r="L211" i="3"/>
  <c r="L212" i="3" a="1"/>
  <c r="L212" i="3"/>
  <c r="L213" i="3" a="1"/>
  <c r="L213" i="3"/>
  <c r="L214" i="3" a="1"/>
  <c r="L214" i="3"/>
  <c r="L215" i="3" a="1"/>
  <c r="L215" i="3"/>
  <c r="L216" i="3" a="1"/>
  <c r="L216" i="3"/>
  <c r="L217" i="3" a="1"/>
  <c r="L217" i="3"/>
  <c r="L218" i="3" a="1"/>
  <c r="L218" i="3"/>
  <c r="L219" i="3" a="1"/>
  <c r="L219" i="3"/>
  <c r="L220" i="3" a="1"/>
  <c r="L220" i="3"/>
  <c r="L221" i="3" a="1"/>
  <c r="L221" i="3"/>
  <c r="L222" i="3" a="1"/>
  <c r="L222" i="3"/>
  <c r="L223" i="3" a="1"/>
  <c r="L223" i="3"/>
  <c r="L224" i="3" a="1"/>
  <c r="L224" i="3"/>
  <c r="L225" i="3" a="1"/>
  <c r="L225" i="3"/>
  <c r="L226" i="3" a="1"/>
  <c r="L226" i="3"/>
  <c r="L227" i="3" a="1"/>
  <c r="L227" i="3"/>
  <c r="L228" i="3" a="1"/>
  <c r="L228" i="3"/>
  <c r="L229" i="3" a="1"/>
  <c r="L229" i="3"/>
  <c r="L230" i="3" a="1"/>
  <c r="L230" i="3"/>
  <c r="L231" i="3" a="1"/>
  <c r="L231" i="3"/>
  <c r="L232" i="3" a="1"/>
  <c r="L232" i="3"/>
  <c r="L233" i="3" a="1"/>
  <c r="L233" i="3"/>
  <c r="L234" i="3" a="1"/>
  <c r="L234" i="3"/>
  <c r="L235" i="3" a="1"/>
  <c r="L235" i="3"/>
  <c r="L236" i="3" a="1"/>
  <c r="L236" i="3"/>
  <c r="L237" i="3" a="1"/>
  <c r="L237" i="3"/>
  <c r="L238" i="3" a="1"/>
  <c r="L238" i="3"/>
  <c r="L239" i="3" a="1"/>
  <c r="L239" i="3"/>
  <c r="L240" i="3" a="1"/>
  <c r="L240" i="3"/>
  <c r="L241" i="3" a="1"/>
  <c r="L241" i="3"/>
  <c r="L242" i="3" a="1"/>
  <c r="L242" i="3"/>
  <c r="L243" i="3" a="1"/>
  <c r="L243" i="3"/>
  <c r="L244" i="3" a="1"/>
  <c r="L244" i="3"/>
  <c r="L245" i="3" a="1"/>
  <c r="L245" i="3"/>
  <c r="L246" i="3" a="1"/>
  <c r="L246" i="3"/>
  <c r="L247" i="3" a="1"/>
  <c r="L247" i="3"/>
  <c r="L248" i="3" a="1"/>
  <c r="L248" i="3"/>
  <c r="L249" i="3" a="1"/>
  <c r="L249" i="3"/>
  <c r="L250" i="3" a="1"/>
  <c r="L250" i="3"/>
  <c r="L251" i="3" a="1"/>
  <c r="L251" i="3"/>
  <c r="L252" i="3" a="1"/>
  <c r="L252" i="3"/>
  <c r="L253" i="3" a="1"/>
  <c r="L253" i="3"/>
  <c r="L254" i="3" a="1"/>
  <c r="L254" i="3"/>
  <c r="L255" i="3" a="1"/>
  <c r="L255" i="3"/>
  <c r="L256" i="3" a="1"/>
  <c r="L256" i="3"/>
  <c r="L257" i="3" a="1"/>
  <c r="L257" i="3"/>
  <c r="L258" i="3" a="1"/>
  <c r="L258" i="3"/>
  <c r="L259" i="3" a="1"/>
  <c r="L259" i="3"/>
  <c r="L260" i="3" a="1"/>
  <c r="L260" i="3"/>
  <c r="L261" i="3" a="1"/>
  <c r="L261" i="3"/>
  <c r="L262" i="3" a="1"/>
  <c r="L262" i="3"/>
  <c r="L263" i="3" a="1"/>
  <c r="L263" i="3"/>
  <c r="L264" i="3" a="1"/>
  <c r="L264" i="3"/>
  <c r="L265" i="3" a="1"/>
  <c r="L265" i="3"/>
  <c r="L266" i="3" a="1"/>
  <c r="L266" i="3"/>
  <c r="L267" i="3" a="1"/>
  <c r="L267" i="3"/>
  <c r="L268" i="3" a="1"/>
  <c r="L268" i="3"/>
  <c r="L269" i="3" a="1"/>
  <c r="L269" i="3"/>
  <c r="L270" i="3" a="1"/>
  <c r="L270" i="3"/>
  <c r="L271" i="3" a="1"/>
  <c r="L271" i="3"/>
  <c r="L272" i="3" a="1"/>
  <c r="L272" i="3"/>
  <c r="L273" i="3" a="1"/>
  <c r="L273" i="3"/>
  <c r="L274" i="3" a="1"/>
  <c r="L274" i="3"/>
  <c r="L275" i="3" a="1"/>
  <c r="L275" i="3"/>
  <c r="L276" i="3" a="1"/>
  <c r="L276" i="3"/>
  <c r="L277" i="3" a="1"/>
  <c r="L277" i="3"/>
  <c r="L278" i="3" a="1"/>
  <c r="L278" i="3"/>
  <c r="L279" i="3" a="1"/>
  <c r="L279" i="3"/>
  <c r="L280" i="3" a="1"/>
  <c r="L280" i="3"/>
  <c r="L281" i="3" a="1"/>
  <c r="L281" i="3"/>
  <c r="L282" i="3" a="1"/>
  <c r="L282" i="3"/>
  <c r="L283" i="3" a="1"/>
  <c r="L283" i="3"/>
  <c r="L284" i="3" a="1"/>
  <c r="L284" i="3"/>
  <c r="L285" i="3" a="1"/>
  <c r="L285" i="3"/>
  <c r="L286" i="3" a="1"/>
  <c r="L286" i="3"/>
  <c r="L287" i="3" a="1"/>
  <c r="L287" i="3"/>
  <c r="L288" i="3" a="1"/>
  <c r="L288" i="3"/>
  <c r="L289" i="3" a="1"/>
  <c r="L289" i="3"/>
  <c r="L290" i="3" a="1"/>
  <c r="L290" i="3"/>
  <c r="L291" i="3" a="1"/>
  <c r="L291" i="3"/>
  <c r="L292" i="3" a="1"/>
  <c r="L292" i="3"/>
  <c r="L293" i="3" a="1"/>
  <c r="L293" i="3"/>
  <c r="L294" i="3" a="1"/>
  <c r="L294" i="3"/>
  <c r="L295" i="3" a="1"/>
  <c r="L295" i="3"/>
  <c r="L296" i="3" a="1"/>
  <c r="L296" i="3"/>
  <c r="L297" i="3" a="1"/>
  <c r="L297" i="3"/>
  <c r="L298" i="3" a="1"/>
  <c r="L298" i="3"/>
  <c r="L299" i="3" a="1"/>
  <c r="L299" i="3"/>
  <c r="L300" i="3" a="1"/>
  <c r="L300" i="3"/>
  <c r="L301" i="3" a="1"/>
  <c r="L301" i="3"/>
  <c r="L302" i="3" a="1"/>
  <c r="L302" i="3"/>
  <c r="L303" i="3" a="1"/>
  <c r="L303" i="3"/>
  <c r="L304" i="3" a="1"/>
  <c r="L304" i="3"/>
  <c r="L305" i="3" a="1"/>
  <c r="L305" i="3"/>
  <c r="L306" i="3" a="1"/>
  <c r="L306" i="3"/>
  <c r="L307" i="3" a="1"/>
  <c r="L307" i="3"/>
  <c r="L308" i="3" a="1"/>
  <c r="L308" i="3"/>
  <c r="L309" i="3" a="1"/>
  <c r="L309" i="3"/>
  <c r="L310" i="3" a="1"/>
  <c r="L310" i="3"/>
  <c r="L311" i="3" a="1"/>
  <c r="L311" i="3"/>
  <c r="L312" i="3" a="1"/>
  <c r="L312" i="3"/>
  <c r="L313" i="3" a="1"/>
  <c r="L313" i="3"/>
  <c r="L314" i="3" a="1"/>
  <c r="L314" i="3"/>
  <c r="L315" i="3" a="1"/>
  <c r="L315" i="3"/>
  <c r="L316" i="3" a="1"/>
  <c r="L316" i="3"/>
  <c r="L317" i="3" a="1"/>
  <c r="L317" i="3"/>
  <c r="L318" i="3" a="1"/>
  <c r="L318" i="3"/>
  <c r="L319" i="3" a="1"/>
  <c r="L319" i="3"/>
  <c r="L320" i="3" a="1"/>
  <c r="L320" i="3"/>
  <c r="L321" i="3" a="1"/>
  <c r="L321" i="3"/>
  <c r="L322" i="3" a="1"/>
  <c r="L322" i="3"/>
  <c r="L323" i="3" a="1"/>
  <c r="L323" i="3"/>
  <c r="L324" i="3" a="1"/>
  <c r="L324" i="3"/>
  <c r="L325" i="3" a="1"/>
  <c r="L325" i="3"/>
  <c r="L326" i="3" a="1"/>
  <c r="L326" i="3"/>
  <c r="L327" i="3" a="1"/>
  <c r="L327" i="3"/>
  <c r="L328" i="3" a="1"/>
  <c r="L328" i="3"/>
  <c r="L329" i="3" a="1"/>
  <c r="L329" i="3"/>
  <c r="L330" i="3" a="1"/>
  <c r="L330" i="3"/>
  <c r="L331" i="3" a="1"/>
  <c r="L331" i="3"/>
  <c r="L332" i="3" a="1"/>
  <c r="L332" i="3"/>
  <c r="L333" i="3" a="1"/>
  <c r="L333" i="3"/>
  <c r="L334" i="3" a="1"/>
  <c r="L334" i="3"/>
  <c r="L335" i="3" a="1"/>
  <c r="L335" i="3"/>
  <c r="L336" i="3" a="1"/>
  <c r="L336" i="3"/>
  <c r="L337" i="3" a="1"/>
  <c r="L337" i="3"/>
  <c r="L338" i="3" a="1"/>
  <c r="L338" i="3"/>
  <c r="L339" i="3" a="1"/>
  <c r="L339" i="3"/>
  <c r="L340" i="3" a="1"/>
  <c r="L340" i="3"/>
  <c r="L341" i="3" a="1"/>
  <c r="L341" i="3"/>
  <c r="L342" i="3" a="1"/>
  <c r="L342" i="3"/>
  <c r="L343" i="3" a="1"/>
  <c r="L343" i="3"/>
  <c r="L344" i="3" a="1"/>
  <c r="L344" i="3"/>
  <c r="L345" i="3" a="1"/>
  <c r="L345" i="3"/>
  <c r="L346" i="3" a="1"/>
  <c r="L346" i="3"/>
  <c r="L347" i="3" a="1"/>
  <c r="L347" i="3"/>
  <c r="L348" i="3" a="1"/>
  <c r="L348" i="3"/>
  <c r="L349" i="3" a="1"/>
  <c r="L349" i="3"/>
  <c r="L350" i="3" a="1"/>
  <c r="L350" i="3"/>
  <c r="L351" i="3" a="1"/>
  <c r="L351" i="3"/>
  <c r="L352" i="3" a="1"/>
  <c r="L352" i="3"/>
  <c r="L353" i="3" a="1"/>
  <c r="L353" i="3"/>
  <c r="L354" i="3" a="1"/>
  <c r="L354" i="3"/>
  <c r="L355" i="3" a="1"/>
  <c r="L355" i="3"/>
  <c r="L356" i="3" a="1"/>
  <c r="L356" i="3"/>
  <c r="L357" i="3" a="1"/>
  <c r="L357" i="3"/>
  <c r="L358" i="3" a="1"/>
  <c r="L358" i="3"/>
  <c r="L359" i="3" a="1"/>
  <c r="L359" i="3"/>
  <c r="L360" i="3" a="1"/>
  <c r="L360" i="3"/>
  <c r="L361" i="3" a="1"/>
  <c r="L361" i="3"/>
  <c r="L362" i="3" a="1"/>
  <c r="L362" i="3"/>
  <c r="L363" i="3" a="1"/>
  <c r="L363" i="3"/>
  <c r="L364" i="3" a="1"/>
  <c r="L364" i="3"/>
  <c r="L365" i="3" a="1"/>
  <c r="L365" i="3"/>
  <c r="L366" i="3" a="1"/>
  <c r="L366" i="3"/>
  <c r="L367" i="3" a="1"/>
  <c r="L367" i="3"/>
  <c r="L368" i="3" a="1"/>
  <c r="L368" i="3"/>
  <c r="L369" i="3" a="1"/>
  <c r="L369" i="3"/>
  <c r="L370" i="3" a="1"/>
  <c r="L370" i="3"/>
  <c r="L371" i="3" a="1"/>
  <c r="L371" i="3"/>
  <c r="L372" i="3" a="1"/>
  <c r="L372" i="3"/>
  <c r="L373" i="3" a="1"/>
  <c r="L373" i="3"/>
  <c r="L374" i="3" a="1"/>
  <c r="L374" i="3"/>
  <c r="L375" i="3" a="1"/>
  <c r="L375" i="3"/>
  <c r="L376" i="3" a="1"/>
  <c r="L376" i="3"/>
  <c r="L377" i="3" a="1"/>
  <c r="L377" i="3"/>
  <c r="L378" i="3" a="1"/>
  <c r="L378" i="3"/>
  <c r="L379" i="3" a="1"/>
  <c r="L379" i="3"/>
  <c r="L380" i="3" a="1"/>
  <c r="L380" i="3"/>
  <c r="L381" i="3" a="1"/>
  <c r="L381" i="3"/>
  <c r="L382" i="3" a="1"/>
  <c r="L382" i="3"/>
  <c r="L383" i="3" a="1"/>
  <c r="L383" i="3"/>
  <c r="L384" i="3" a="1"/>
  <c r="L384" i="3"/>
  <c r="L385" i="3" a="1"/>
  <c r="L385" i="3"/>
  <c r="L386" i="3" a="1"/>
  <c r="L386" i="3"/>
  <c r="L387" i="3" a="1"/>
  <c r="L387" i="3"/>
  <c r="L388" i="3" a="1"/>
  <c r="L388" i="3"/>
  <c r="L389" i="3" a="1"/>
  <c r="L389" i="3"/>
  <c r="L390" i="3" a="1"/>
  <c r="L390" i="3"/>
  <c r="L391" i="3" a="1"/>
  <c r="L391" i="3"/>
  <c r="L392" i="3" a="1"/>
  <c r="L392" i="3"/>
  <c r="L393" i="3" a="1"/>
  <c r="L393" i="3"/>
  <c r="L394" i="3" a="1"/>
  <c r="L394" i="3"/>
  <c r="L395" i="3" a="1"/>
  <c r="L395" i="3"/>
  <c r="L396" i="3" a="1"/>
  <c r="L396" i="3"/>
  <c r="L397" i="3" a="1"/>
  <c r="L397" i="3"/>
  <c r="L398" i="3" a="1"/>
  <c r="L398" i="3"/>
  <c r="L399" i="3" a="1"/>
  <c r="L399" i="3"/>
  <c r="L400" i="3" a="1"/>
  <c r="L400" i="3"/>
  <c r="L401" i="3" a="1"/>
  <c r="L401" i="3"/>
  <c r="L402" i="3" a="1"/>
  <c r="L402" i="3"/>
  <c r="L403" i="3" a="1"/>
  <c r="L403" i="3"/>
  <c r="L404" i="3" a="1"/>
  <c r="L404" i="3"/>
  <c r="L405" i="3" a="1"/>
  <c r="L405" i="3"/>
  <c r="L406" i="3" a="1"/>
  <c r="L406" i="3"/>
  <c r="L407" i="3" a="1"/>
  <c r="L407" i="3"/>
  <c r="L408" i="3" a="1"/>
  <c r="L408" i="3"/>
  <c r="L409" i="3" a="1"/>
  <c r="L409" i="3"/>
  <c r="L410" i="3" a="1"/>
  <c r="L410" i="3"/>
  <c r="L411" i="3" a="1"/>
  <c r="L411" i="3"/>
  <c r="L412" i="3" a="1"/>
  <c r="L412" i="3"/>
  <c r="L413" i="3" a="1"/>
  <c r="L413" i="3"/>
  <c r="L414" i="3" a="1"/>
  <c r="L414" i="3"/>
  <c r="L415" i="3" a="1"/>
  <c r="L415" i="3"/>
  <c r="L416" i="3" a="1"/>
  <c r="L416" i="3"/>
  <c r="L417" i="3" a="1"/>
  <c r="L417" i="3"/>
  <c r="L418" i="3" a="1"/>
  <c r="L418" i="3"/>
  <c r="L419" i="3" a="1"/>
  <c r="L419" i="3"/>
  <c r="L420" i="3" a="1"/>
  <c r="L420" i="3"/>
  <c r="L421" i="3" a="1"/>
  <c r="L421" i="3"/>
  <c r="L422" i="3" a="1"/>
  <c r="L422" i="3"/>
  <c r="L423" i="3" a="1"/>
  <c r="L423" i="3"/>
  <c r="L424" i="3" a="1"/>
  <c r="L424" i="3"/>
  <c r="L425" i="3" a="1"/>
  <c r="L425" i="3"/>
  <c r="L426" i="3" a="1"/>
  <c r="L426" i="3"/>
  <c r="L427" i="3" a="1"/>
  <c r="L427" i="3"/>
  <c r="L428" i="3" a="1"/>
  <c r="L428" i="3"/>
  <c r="L429" i="3" a="1"/>
  <c r="L429" i="3"/>
  <c r="L430" i="3" a="1"/>
  <c r="L430" i="3"/>
  <c r="L431" i="3" a="1"/>
  <c r="L431" i="3"/>
  <c r="L432" i="3" a="1"/>
  <c r="L432" i="3"/>
  <c r="L433" i="3" a="1"/>
  <c r="L433" i="3"/>
  <c r="L434" i="3" a="1"/>
  <c r="L434" i="3"/>
  <c r="L435" i="3" a="1"/>
  <c r="L435" i="3"/>
  <c r="L436" i="3" a="1"/>
  <c r="L436" i="3"/>
  <c r="L437" i="3" a="1"/>
  <c r="L437" i="3"/>
  <c r="L438" i="3" a="1"/>
  <c r="L438" i="3"/>
  <c r="L439" i="3" a="1"/>
  <c r="L439" i="3"/>
  <c r="L440" i="3" a="1"/>
  <c r="L440" i="3"/>
  <c r="L441" i="3" a="1"/>
  <c r="L441" i="3"/>
  <c r="L442" i="3" a="1"/>
  <c r="L442" i="3"/>
  <c r="L443" i="3" a="1"/>
  <c r="L443" i="3"/>
  <c r="L444" i="3" a="1"/>
  <c r="L444" i="3"/>
  <c r="L445" i="3" a="1"/>
  <c r="L445" i="3"/>
  <c r="L446" i="3" a="1"/>
  <c r="L446" i="3"/>
  <c r="L447" i="3" a="1"/>
  <c r="L447" i="3"/>
  <c r="L448" i="3" a="1"/>
  <c r="L448" i="3"/>
  <c r="L449" i="3" a="1"/>
  <c r="L449" i="3"/>
  <c r="L450" i="3" a="1"/>
  <c r="L450" i="3"/>
  <c r="L451" i="3" a="1"/>
  <c r="L451" i="3"/>
  <c r="L452" i="3" a="1"/>
  <c r="L452" i="3"/>
  <c r="L453" i="3" a="1"/>
  <c r="L453" i="3"/>
  <c r="L454" i="3" a="1"/>
  <c r="L454" i="3"/>
  <c r="L455" i="3" a="1"/>
  <c r="L455" i="3"/>
  <c r="L456" i="3" a="1"/>
  <c r="L456" i="3"/>
  <c r="L457" i="3" a="1"/>
  <c r="L457" i="3"/>
  <c r="L458" i="3" a="1"/>
  <c r="L458" i="3"/>
  <c r="L459" i="3" a="1"/>
  <c r="L459" i="3"/>
  <c r="L460" i="3" a="1"/>
  <c r="L460" i="3"/>
  <c r="L461" i="3" a="1"/>
  <c r="L461" i="3"/>
  <c r="L462" i="3" a="1"/>
  <c r="L462" i="3"/>
  <c r="L463" i="3" a="1"/>
  <c r="L463" i="3"/>
  <c r="L464" i="3" a="1"/>
  <c r="L464" i="3"/>
  <c r="L465" i="3" a="1"/>
  <c r="L465" i="3"/>
  <c r="L466" i="3" a="1"/>
  <c r="L466" i="3"/>
  <c r="L467" i="3" a="1"/>
  <c r="L467" i="3"/>
  <c r="L468" i="3" a="1"/>
  <c r="L468" i="3"/>
  <c r="L469" i="3" a="1"/>
  <c r="L469" i="3"/>
  <c r="L470" i="3" a="1"/>
  <c r="L470" i="3"/>
  <c r="L471" i="3" a="1"/>
  <c r="L471" i="3"/>
  <c r="L472" i="3" a="1"/>
  <c r="L472" i="3"/>
  <c r="L473" i="3" a="1"/>
  <c r="L473" i="3"/>
  <c r="L474" i="3" a="1"/>
  <c r="L474" i="3"/>
  <c r="L475" i="3" a="1"/>
  <c r="L475" i="3"/>
  <c r="L476" i="3" a="1"/>
  <c r="L476" i="3"/>
  <c r="L477" i="3" a="1"/>
  <c r="L477" i="3"/>
  <c r="L478" i="3" a="1"/>
  <c r="L478" i="3"/>
  <c r="L479" i="3" a="1"/>
  <c r="L479" i="3"/>
  <c r="L480" i="3" a="1"/>
  <c r="L480" i="3"/>
  <c r="L481" i="3" a="1"/>
  <c r="L481" i="3"/>
  <c r="L482" i="3" a="1"/>
  <c r="L482" i="3"/>
  <c r="L483" i="3" a="1"/>
  <c r="L483" i="3"/>
  <c r="L484" i="3" a="1"/>
  <c r="L484" i="3"/>
  <c r="L485" i="3" a="1"/>
  <c r="L485" i="3"/>
  <c r="L486" i="3" a="1"/>
  <c r="L486" i="3"/>
  <c r="L487" i="3" a="1"/>
  <c r="L487" i="3"/>
  <c r="L488" i="3" a="1"/>
  <c r="L488" i="3"/>
  <c r="L489" i="3" a="1"/>
  <c r="L489" i="3"/>
  <c r="L490" i="3" a="1"/>
  <c r="L490" i="3"/>
  <c r="L491" i="3" a="1"/>
  <c r="L491" i="3"/>
  <c r="L492" i="3" a="1"/>
  <c r="L492" i="3"/>
  <c r="L493" i="3" a="1"/>
  <c r="L493" i="3"/>
  <c r="L494" i="3" a="1"/>
  <c r="L494" i="3"/>
  <c r="L495" i="3" a="1"/>
  <c r="L495" i="3"/>
  <c r="L496" i="3" a="1"/>
  <c r="L496" i="3"/>
  <c r="L497" i="3" a="1"/>
  <c r="L497" i="3"/>
  <c r="L498" i="3" a="1"/>
  <c r="L498" i="3"/>
  <c r="L499" i="3" a="1"/>
  <c r="L499" i="3"/>
  <c r="L500" i="3" a="1"/>
  <c r="L500" i="3"/>
  <c r="L501" i="3" a="1"/>
  <c r="L501" i="3"/>
  <c r="L502" i="3" a="1"/>
  <c r="L502" i="3"/>
  <c r="L503" i="3" a="1"/>
  <c r="L503" i="3"/>
  <c r="L504" i="3" a="1"/>
  <c r="L504" i="3"/>
  <c r="L505" i="3" a="1"/>
  <c r="L505" i="3"/>
  <c r="L506" i="3" a="1"/>
  <c r="L506" i="3"/>
  <c r="L507" i="3" a="1"/>
  <c r="L507" i="3"/>
  <c r="L508" i="3" a="1"/>
  <c r="L508" i="3"/>
  <c r="L509" i="3" a="1"/>
  <c r="L509" i="3"/>
  <c r="L510" i="3" a="1"/>
  <c r="L510" i="3"/>
  <c r="L511" i="3" a="1"/>
  <c r="L511" i="3"/>
  <c r="L512" i="3" a="1"/>
  <c r="L512" i="3"/>
  <c r="L513" i="3" a="1"/>
  <c r="L513" i="3"/>
  <c r="L514" i="3" a="1"/>
  <c r="L514" i="3"/>
  <c r="L515" i="3" a="1"/>
  <c r="L515" i="3"/>
  <c r="L516" i="3" a="1"/>
  <c r="L516" i="3"/>
  <c r="L517" i="3" a="1"/>
  <c r="L517" i="3"/>
  <c r="L518" i="3" a="1"/>
  <c r="L518" i="3"/>
  <c r="L519" i="3" a="1"/>
  <c r="L519" i="3"/>
  <c r="L520" i="3" a="1"/>
  <c r="L520" i="3"/>
  <c r="L521" i="3" a="1"/>
  <c r="L521" i="3"/>
  <c r="L522" i="3" a="1"/>
  <c r="L522" i="3"/>
  <c r="L523" i="3" a="1"/>
  <c r="L523" i="3"/>
  <c r="L524" i="3" a="1"/>
  <c r="L524" i="3"/>
  <c r="L525" i="3" a="1"/>
  <c r="L525" i="3"/>
  <c r="L526" i="3" a="1"/>
  <c r="L526" i="3"/>
  <c r="L527" i="3" a="1"/>
  <c r="L527" i="3"/>
  <c r="L528" i="3" a="1"/>
  <c r="L528" i="3"/>
  <c r="L529" i="3" a="1"/>
  <c r="L529" i="3"/>
  <c r="L530" i="3" a="1"/>
  <c r="L530" i="3"/>
  <c r="L531" i="3" a="1"/>
  <c r="L531" i="3"/>
  <c r="L532" i="3" a="1"/>
  <c r="L532" i="3"/>
  <c r="L533" i="3" a="1"/>
  <c r="L533" i="3"/>
  <c r="L534" i="3" a="1"/>
  <c r="L534" i="3"/>
  <c r="L535" i="3" a="1"/>
  <c r="L535" i="3"/>
  <c r="L536" i="3" a="1"/>
  <c r="L536" i="3"/>
  <c r="L537" i="3" a="1"/>
  <c r="L537" i="3"/>
  <c r="L538" i="3" a="1"/>
  <c r="L538" i="3"/>
  <c r="L539" i="3" a="1"/>
  <c r="L539" i="3"/>
  <c r="L540" i="3" a="1"/>
  <c r="L540" i="3"/>
  <c r="L541" i="3" a="1"/>
  <c r="L541" i="3"/>
  <c r="L542" i="3" a="1"/>
  <c r="L542" i="3"/>
  <c r="L543" i="3" a="1"/>
  <c r="L543" i="3"/>
  <c r="L544" i="3" a="1"/>
  <c r="L544" i="3"/>
  <c r="L545" i="3" a="1"/>
  <c r="L545" i="3"/>
  <c r="L546" i="3" a="1"/>
  <c r="L546" i="3"/>
  <c r="L547" i="3" a="1"/>
  <c r="L547" i="3"/>
  <c r="L548" i="3" a="1"/>
  <c r="L548" i="3"/>
  <c r="L549" i="3" a="1"/>
  <c r="L549" i="3"/>
  <c r="L550" i="3" a="1"/>
  <c r="L550" i="3"/>
  <c r="L551" i="3" a="1"/>
  <c r="L551" i="3"/>
  <c r="L552" i="3" a="1"/>
  <c r="L552" i="3"/>
  <c r="L553" i="3" a="1"/>
  <c r="L553" i="3"/>
  <c r="L554" i="3" a="1"/>
  <c r="L554" i="3"/>
  <c r="L555" i="3" a="1"/>
  <c r="L555" i="3"/>
  <c r="L556" i="3" a="1"/>
  <c r="L556" i="3"/>
  <c r="L557" i="3" a="1"/>
  <c r="L557" i="3"/>
  <c r="L558" i="3" a="1"/>
  <c r="L558" i="3"/>
  <c r="L559" i="3" a="1"/>
  <c r="L559" i="3"/>
  <c r="L560" i="3" a="1"/>
  <c r="L560" i="3"/>
  <c r="L561" i="3" a="1"/>
  <c r="L561" i="3"/>
  <c r="L562" i="3" a="1"/>
  <c r="L562" i="3"/>
  <c r="L563" i="3" a="1"/>
  <c r="L563" i="3"/>
  <c r="L564" i="3" a="1"/>
  <c r="L564" i="3"/>
  <c r="L565" i="3" a="1"/>
  <c r="L565" i="3"/>
  <c r="L566" i="3" a="1"/>
  <c r="L566" i="3"/>
  <c r="L567" i="3" a="1"/>
  <c r="L567" i="3"/>
  <c r="L568" i="3" a="1"/>
  <c r="L568" i="3"/>
  <c r="L569" i="3" a="1"/>
  <c r="L569" i="3"/>
  <c r="L570" i="3" a="1"/>
  <c r="L570" i="3"/>
  <c r="L571" i="3" a="1"/>
  <c r="L571" i="3"/>
  <c r="L572" i="3" a="1"/>
  <c r="L572" i="3"/>
  <c r="L573" i="3" a="1"/>
  <c r="L573" i="3"/>
  <c r="L574" i="3" a="1"/>
  <c r="L574" i="3"/>
  <c r="L575" i="3" a="1"/>
  <c r="L575" i="3"/>
  <c r="L576" i="3" a="1"/>
  <c r="L576" i="3"/>
  <c r="L577" i="3" a="1"/>
  <c r="L577" i="3"/>
  <c r="L578" i="3" a="1"/>
  <c r="L578" i="3"/>
  <c r="L579" i="3" a="1"/>
  <c r="L579" i="3"/>
  <c r="L580" i="3" a="1"/>
  <c r="L580" i="3"/>
  <c r="L581" i="3" a="1"/>
  <c r="L581" i="3"/>
  <c r="L582" i="3" a="1"/>
  <c r="L582" i="3"/>
  <c r="L583" i="3" a="1"/>
  <c r="L583" i="3"/>
  <c r="L584" i="3" a="1"/>
  <c r="L584" i="3"/>
  <c r="L585" i="3" a="1"/>
  <c r="L585" i="3"/>
  <c r="L586" i="3" a="1"/>
  <c r="L586" i="3"/>
  <c r="L587" i="3" a="1"/>
  <c r="L587" i="3"/>
  <c r="L588" i="3" a="1"/>
  <c r="L588" i="3"/>
  <c r="L589" i="3" a="1"/>
  <c r="L589" i="3"/>
  <c r="L590" i="3" a="1"/>
  <c r="L590" i="3"/>
  <c r="L591" i="3" a="1"/>
  <c r="L591" i="3"/>
  <c r="L592" i="3" a="1"/>
  <c r="L592" i="3"/>
  <c r="L593" i="3" a="1"/>
  <c r="L593" i="3"/>
  <c r="L594" i="3" a="1"/>
  <c r="L594" i="3"/>
  <c r="L595" i="3" a="1"/>
  <c r="L595" i="3"/>
  <c r="L596" i="3" a="1"/>
  <c r="L596" i="3"/>
  <c r="L597" i="3" a="1"/>
  <c r="L597" i="3"/>
  <c r="L598" i="3" a="1"/>
  <c r="L598" i="3"/>
  <c r="L599" i="3" a="1"/>
  <c r="L599" i="3"/>
  <c r="L600" i="3" a="1"/>
  <c r="L600" i="3"/>
  <c r="L601" i="3" a="1"/>
  <c r="L601" i="3"/>
  <c r="L602" i="3" a="1"/>
  <c r="L602" i="3"/>
  <c r="L603" i="3" a="1"/>
  <c r="L603" i="3"/>
  <c r="L604" i="3" a="1"/>
  <c r="L604" i="3"/>
  <c r="L605" i="3" a="1"/>
  <c r="L605" i="3"/>
  <c r="L606" i="3" a="1"/>
  <c r="L606" i="3"/>
  <c r="L607" i="3" a="1"/>
  <c r="L607" i="3"/>
  <c r="L608" i="3" a="1"/>
  <c r="L608" i="3"/>
  <c r="L609" i="3" a="1"/>
  <c r="L609" i="3"/>
  <c r="L610" i="3" a="1"/>
  <c r="L610" i="3"/>
  <c r="L611" i="3" a="1"/>
  <c r="L611" i="3"/>
  <c r="L612" i="3" a="1"/>
  <c r="L612" i="3"/>
  <c r="L613" i="3" a="1"/>
  <c r="L613" i="3"/>
  <c r="L614" i="3" a="1"/>
  <c r="L614" i="3"/>
  <c r="L615" i="3" a="1"/>
  <c r="L615" i="3"/>
  <c r="L616" i="3" a="1"/>
  <c r="L616" i="3"/>
  <c r="L617" i="3" a="1"/>
  <c r="L617" i="3"/>
  <c r="L618" i="3" a="1"/>
  <c r="L618" i="3"/>
  <c r="L619" i="3" a="1"/>
  <c r="L619" i="3"/>
  <c r="L620" i="3" a="1"/>
  <c r="L620" i="3"/>
  <c r="L621" i="3" a="1"/>
  <c r="L621" i="3"/>
  <c r="L622" i="3" a="1"/>
  <c r="L622" i="3"/>
  <c r="L623" i="3" a="1"/>
  <c r="L623" i="3"/>
  <c r="L624" i="3" a="1"/>
  <c r="L624" i="3"/>
  <c r="L625" i="3" a="1"/>
  <c r="L625" i="3"/>
  <c r="L626" i="3" a="1"/>
  <c r="L626" i="3"/>
  <c r="L627" i="3" a="1"/>
  <c r="L627" i="3"/>
  <c r="L628" i="3" a="1"/>
  <c r="L628" i="3"/>
  <c r="L629" i="3" a="1"/>
  <c r="L629" i="3"/>
  <c r="L630" i="3" a="1"/>
  <c r="L630" i="3"/>
  <c r="L631" i="3" a="1"/>
  <c r="L631" i="3"/>
  <c r="L632" i="3" a="1"/>
  <c r="L632" i="3"/>
  <c r="L633" i="3" a="1"/>
  <c r="L633" i="3"/>
  <c r="L634" i="3" a="1"/>
  <c r="L634" i="3"/>
  <c r="L635" i="3" a="1"/>
  <c r="L635" i="3"/>
  <c r="L636" i="3" a="1"/>
  <c r="L636" i="3"/>
  <c r="L637" i="3" a="1"/>
  <c r="L637" i="3"/>
  <c r="L638" i="3" a="1"/>
  <c r="L638" i="3"/>
  <c r="L639" i="3" a="1"/>
  <c r="L639" i="3"/>
  <c r="L640" i="3" a="1"/>
  <c r="L640" i="3"/>
  <c r="L641" i="3" a="1"/>
  <c r="L641" i="3"/>
  <c r="L642" i="3" a="1"/>
  <c r="L642" i="3"/>
  <c r="L643" i="3" a="1"/>
  <c r="L643" i="3"/>
  <c r="L644" i="3" a="1"/>
  <c r="L644" i="3"/>
  <c r="L645" i="3" a="1"/>
  <c r="L645" i="3"/>
  <c r="L646" i="3" a="1"/>
  <c r="L646" i="3"/>
  <c r="L647" i="3" a="1"/>
  <c r="L647" i="3"/>
  <c r="L648" i="3" a="1"/>
  <c r="L648" i="3"/>
  <c r="L649" i="3" a="1"/>
  <c r="L649" i="3"/>
  <c r="L650" i="3" a="1"/>
  <c r="L650" i="3"/>
  <c r="L651" i="3" a="1"/>
  <c r="L651" i="3"/>
  <c r="L652" i="3" a="1"/>
  <c r="L652" i="3"/>
  <c r="L653" i="3" a="1"/>
  <c r="L653" i="3"/>
  <c r="L654" i="3" a="1"/>
  <c r="L654" i="3"/>
  <c r="L655" i="3" a="1"/>
  <c r="L655" i="3"/>
  <c r="L656" i="3" a="1"/>
  <c r="L656" i="3"/>
  <c r="L657" i="3" a="1"/>
  <c r="L657" i="3"/>
  <c r="L658" i="3" a="1"/>
  <c r="L658" i="3"/>
  <c r="L659" i="3" a="1"/>
  <c r="L659" i="3"/>
  <c r="L660" i="3" a="1"/>
  <c r="L660" i="3"/>
  <c r="L661" i="3" a="1"/>
  <c r="L661" i="3"/>
  <c r="L662" i="3" a="1"/>
  <c r="L662" i="3"/>
  <c r="L663" i="3" a="1"/>
  <c r="L663" i="3"/>
  <c r="L664" i="3" a="1"/>
  <c r="L664" i="3"/>
  <c r="L665" i="3" a="1"/>
  <c r="L665" i="3"/>
  <c r="L666" i="3" a="1"/>
  <c r="L666" i="3"/>
  <c r="L667" i="3" a="1"/>
  <c r="L667" i="3"/>
  <c r="L668" i="3" a="1"/>
  <c r="L668" i="3"/>
  <c r="L669" i="3" a="1"/>
  <c r="L669" i="3"/>
  <c r="L670" i="3" a="1"/>
  <c r="L670" i="3"/>
  <c r="L671" i="3" a="1"/>
  <c r="L671" i="3"/>
  <c r="L672" i="3" a="1"/>
  <c r="L672" i="3"/>
  <c r="L673" i="3" a="1"/>
  <c r="L673" i="3"/>
  <c r="L674" i="3" a="1"/>
  <c r="L674" i="3"/>
  <c r="L675" i="3" a="1"/>
  <c r="L675" i="3"/>
  <c r="L676" i="3" a="1"/>
  <c r="L676" i="3"/>
  <c r="L677" i="3" a="1"/>
  <c r="L677" i="3"/>
  <c r="L678" i="3" a="1"/>
  <c r="L678" i="3"/>
  <c r="L679" i="3" a="1"/>
  <c r="L679" i="3"/>
  <c r="L680" i="3" a="1"/>
  <c r="L680" i="3"/>
  <c r="L681" i="3" a="1"/>
  <c r="L681" i="3"/>
  <c r="L682" i="3" a="1"/>
  <c r="L682" i="3"/>
  <c r="L683" i="3" a="1"/>
  <c r="L683" i="3"/>
  <c r="L684" i="3" a="1"/>
  <c r="L684" i="3"/>
  <c r="L685" i="3" a="1"/>
  <c r="L685" i="3"/>
  <c r="L686" i="3" a="1"/>
  <c r="L686" i="3"/>
  <c r="L687" i="3" a="1"/>
  <c r="L687" i="3"/>
  <c r="L688" i="3" a="1"/>
  <c r="L688" i="3"/>
  <c r="L689" i="3" a="1"/>
  <c r="L689" i="3"/>
  <c r="L690" i="3" a="1"/>
  <c r="L690" i="3"/>
  <c r="L691" i="3" a="1"/>
  <c r="L691" i="3"/>
  <c r="L692" i="3" a="1"/>
  <c r="L692" i="3"/>
  <c r="L693" i="3" a="1"/>
  <c r="L693" i="3"/>
  <c r="L694" i="3" a="1"/>
  <c r="L694" i="3"/>
  <c r="L695" i="3" a="1"/>
  <c r="L695" i="3"/>
  <c r="L696" i="3" a="1"/>
  <c r="L696" i="3"/>
  <c r="L697" i="3" a="1"/>
  <c r="L697" i="3"/>
  <c r="L698" i="3" a="1"/>
  <c r="L698" i="3"/>
  <c r="L699" i="3" a="1"/>
  <c r="L699" i="3"/>
  <c r="L700" i="3" a="1"/>
  <c r="L700" i="3"/>
  <c r="L701" i="3" a="1"/>
  <c r="L701" i="3"/>
  <c r="L702" i="3" a="1"/>
  <c r="L702" i="3"/>
  <c r="L703" i="3" a="1"/>
  <c r="L703" i="3"/>
  <c r="L704" i="3" a="1"/>
  <c r="L704" i="3"/>
  <c r="L705" i="3" a="1"/>
  <c r="L705" i="3"/>
  <c r="L706" i="3" a="1"/>
  <c r="L706" i="3"/>
  <c r="L707" i="3" a="1"/>
  <c r="L707" i="3"/>
  <c r="L708" i="3" a="1"/>
  <c r="L708" i="3"/>
  <c r="L709" i="3" a="1"/>
  <c r="L709" i="3"/>
  <c r="L710" i="3" a="1"/>
  <c r="L710" i="3"/>
  <c r="L711" i="3" a="1"/>
  <c r="L711" i="3"/>
  <c r="L712" i="3" a="1"/>
  <c r="L712" i="3"/>
  <c r="L713" i="3" a="1"/>
  <c r="L713" i="3"/>
  <c r="L714" i="3" a="1"/>
  <c r="L714" i="3"/>
  <c r="L715" i="3" a="1"/>
  <c r="L715" i="3"/>
  <c r="L716" i="3" a="1"/>
  <c r="L716" i="3"/>
  <c r="L717" i="3" a="1"/>
  <c r="L717" i="3"/>
  <c r="L718" i="3" a="1"/>
  <c r="L718" i="3"/>
  <c r="L719" i="3" a="1"/>
  <c r="L719" i="3"/>
  <c r="L720" i="3" a="1"/>
  <c r="L720" i="3"/>
  <c r="L721" i="3" a="1"/>
  <c r="L721" i="3"/>
  <c r="L722" i="3" a="1"/>
  <c r="L722" i="3"/>
  <c r="L723" i="3" a="1"/>
  <c r="L723" i="3"/>
  <c r="L724" i="3" a="1"/>
  <c r="L724" i="3"/>
  <c r="L725" i="3" a="1"/>
  <c r="L725" i="3"/>
  <c r="L726" i="3" a="1"/>
  <c r="L726" i="3"/>
  <c r="L727" i="3" a="1"/>
  <c r="L727" i="3"/>
  <c r="L728" i="3" a="1"/>
  <c r="L728" i="3"/>
  <c r="L729" i="3" a="1"/>
  <c r="L729" i="3"/>
  <c r="L730" i="3" a="1"/>
  <c r="L730" i="3"/>
  <c r="L731" i="3" a="1"/>
  <c r="L731" i="3"/>
  <c r="L732" i="3" a="1"/>
  <c r="L732" i="3"/>
  <c r="L733" i="3" a="1"/>
  <c r="L733" i="3"/>
  <c r="L734" i="3" a="1"/>
  <c r="L734" i="3"/>
  <c r="L735" i="3" a="1"/>
  <c r="L735" i="3"/>
  <c r="L736" i="3" a="1"/>
  <c r="L736" i="3"/>
  <c r="L737" i="3" a="1"/>
  <c r="L737" i="3"/>
  <c r="L738" i="3" a="1"/>
  <c r="L738" i="3"/>
  <c r="L739" i="3" a="1"/>
  <c r="L739" i="3"/>
  <c r="L740" i="3" a="1"/>
  <c r="L740" i="3"/>
  <c r="L741" i="3" a="1"/>
  <c r="L741" i="3"/>
  <c r="L742" i="3" a="1"/>
  <c r="L742" i="3"/>
  <c r="L743" i="3" a="1"/>
  <c r="L743" i="3"/>
  <c r="L744" i="3" a="1"/>
  <c r="L744" i="3"/>
  <c r="L745" i="3" a="1"/>
  <c r="L745" i="3"/>
  <c r="L746" i="3" a="1"/>
  <c r="L746" i="3"/>
  <c r="L747" i="3" a="1"/>
  <c r="L747" i="3"/>
  <c r="L748" i="3" a="1"/>
  <c r="L748" i="3"/>
  <c r="L749" i="3" a="1"/>
  <c r="L749" i="3"/>
  <c r="L750" i="3" a="1"/>
  <c r="L750" i="3"/>
  <c r="L751" i="3" a="1"/>
  <c r="L751" i="3"/>
  <c r="L752" i="3" a="1"/>
  <c r="L752" i="3"/>
  <c r="L753" i="3" a="1"/>
  <c r="L753" i="3"/>
  <c r="L754" i="3" a="1"/>
  <c r="L754" i="3"/>
  <c r="L755" i="3" a="1"/>
  <c r="L755" i="3"/>
  <c r="L756" i="3" a="1"/>
  <c r="L756" i="3"/>
  <c r="L757" i="3" a="1"/>
  <c r="L757" i="3"/>
  <c r="L758" i="3" a="1"/>
  <c r="L758" i="3"/>
  <c r="L759" i="3" a="1"/>
  <c r="L759" i="3"/>
  <c r="L760" i="3" a="1"/>
  <c r="L760" i="3"/>
  <c r="L761" i="3" a="1"/>
  <c r="L761" i="3"/>
  <c r="L762" i="3" a="1"/>
  <c r="L762" i="3"/>
  <c r="L763" i="3" a="1"/>
  <c r="L763" i="3"/>
  <c r="L764" i="3" a="1"/>
  <c r="L764" i="3"/>
  <c r="L765" i="3" a="1"/>
  <c r="L765" i="3"/>
  <c r="L766" i="3" a="1"/>
  <c r="L766" i="3"/>
  <c r="L767" i="3" a="1"/>
  <c r="L767" i="3"/>
  <c r="L768" i="3" a="1"/>
  <c r="L768" i="3"/>
  <c r="L769" i="3" a="1"/>
  <c r="L769" i="3"/>
  <c r="L770" i="3" a="1"/>
  <c r="L770" i="3"/>
  <c r="L771" i="3" a="1"/>
  <c r="L771" i="3"/>
  <c r="L772" i="3" a="1"/>
  <c r="L772" i="3"/>
  <c r="L773" i="3" a="1"/>
  <c r="L773" i="3"/>
  <c r="L774" i="3" a="1"/>
  <c r="L774" i="3"/>
  <c r="L775" i="3" a="1"/>
  <c r="L775" i="3"/>
  <c r="L776" i="3" a="1"/>
  <c r="L776" i="3"/>
  <c r="L777" i="3" a="1"/>
  <c r="L777" i="3"/>
  <c r="L778" i="3" a="1"/>
  <c r="L778" i="3"/>
  <c r="L779" i="3" a="1"/>
  <c r="L779" i="3"/>
  <c r="L780" i="3" a="1"/>
  <c r="L780" i="3"/>
  <c r="L781" i="3" a="1"/>
  <c r="L781" i="3"/>
  <c r="L782" i="3" a="1"/>
  <c r="L782" i="3"/>
  <c r="L783" i="3" a="1"/>
  <c r="L783" i="3"/>
  <c r="L784" i="3" a="1"/>
  <c r="L784" i="3"/>
  <c r="L785" i="3" a="1"/>
  <c r="L785" i="3"/>
  <c r="L786" i="3" a="1"/>
  <c r="L786" i="3"/>
  <c r="L787" i="3" a="1"/>
  <c r="L787" i="3"/>
  <c r="L788" i="3" a="1"/>
  <c r="L788" i="3"/>
  <c r="L789" i="3" a="1"/>
  <c r="L789" i="3"/>
  <c r="L790" i="3" a="1"/>
  <c r="L790" i="3"/>
  <c r="L791" i="3" a="1"/>
  <c r="L791" i="3"/>
  <c r="L792" i="3" a="1"/>
  <c r="L792" i="3"/>
  <c r="L793" i="3" a="1"/>
  <c r="L793" i="3"/>
  <c r="L794" i="3" a="1"/>
  <c r="L794" i="3"/>
  <c r="L795" i="3" a="1"/>
  <c r="L795" i="3"/>
  <c r="L796" i="3" a="1"/>
  <c r="L796" i="3"/>
  <c r="L797" i="3" a="1"/>
  <c r="L797" i="3"/>
  <c r="L798" i="3" a="1"/>
  <c r="L798" i="3"/>
  <c r="L799" i="3" a="1"/>
  <c r="L799" i="3"/>
  <c r="L800" i="3" a="1"/>
  <c r="L800" i="3"/>
  <c r="L801" i="3" a="1"/>
  <c r="L801" i="3"/>
  <c r="L802" i="3" a="1"/>
  <c r="L802" i="3"/>
  <c r="L803" i="3" a="1"/>
  <c r="L803" i="3"/>
  <c r="L804" i="3" a="1"/>
  <c r="L804" i="3"/>
  <c r="L805" i="3" a="1"/>
  <c r="L805" i="3"/>
  <c r="L806" i="3" a="1"/>
  <c r="L806" i="3"/>
  <c r="L807" i="3" a="1"/>
  <c r="L807" i="3"/>
  <c r="L808" i="3" a="1"/>
  <c r="L808" i="3"/>
  <c r="L809" i="3" a="1"/>
  <c r="L809" i="3"/>
  <c r="L810" i="3" a="1"/>
  <c r="L810" i="3"/>
  <c r="L811" i="3" a="1"/>
  <c r="L811" i="3"/>
  <c r="L812" i="3" a="1"/>
  <c r="L812" i="3"/>
  <c r="L813" i="3" a="1"/>
  <c r="L813" i="3"/>
  <c r="L814" i="3" a="1"/>
  <c r="L814" i="3"/>
  <c r="L815" i="3" a="1"/>
  <c r="L815" i="3"/>
  <c r="L816" i="3" a="1"/>
  <c r="L816" i="3"/>
  <c r="L817" i="3" a="1"/>
  <c r="L817" i="3"/>
  <c r="L818" i="3" a="1"/>
  <c r="L818" i="3"/>
  <c r="L819" i="3" a="1"/>
  <c r="L819" i="3"/>
  <c r="L820" i="3" a="1"/>
  <c r="L820" i="3"/>
  <c r="L821" i="3" a="1"/>
  <c r="L821" i="3"/>
  <c r="L822" i="3" a="1"/>
  <c r="L822" i="3"/>
  <c r="L823" i="3" a="1"/>
  <c r="L823" i="3"/>
  <c r="L824" i="3" a="1"/>
  <c r="L824" i="3"/>
  <c r="L825" i="3" a="1"/>
  <c r="L825" i="3"/>
  <c r="L826" i="3" a="1"/>
  <c r="L826" i="3"/>
  <c r="L827" i="3" a="1"/>
  <c r="L827" i="3"/>
  <c r="L828" i="3" a="1"/>
  <c r="L828" i="3"/>
  <c r="L829" i="3" a="1"/>
  <c r="L829" i="3"/>
  <c r="L830" i="3" a="1"/>
  <c r="L830" i="3"/>
  <c r="L831" i="3" a="1"/>
  <c r="L831" i="3"/>
  <c r="L832" i="3" a="1"/>
  <c r="L832" i="3"/>
  <c r="L833" i="3" a="1"/>
  <c r="L833" i="3"/>
  <c r="L834" i="3" a="1"/>
  <c r="L834" i="3"/>
  <c r="L835" i="3" a="1"/>
  <c r="L835" i="3"/>
  <c r="L836" i="3" a="1"/>
  <c r="L836" i="3"/>
  <c r="L837" i="3" a="1"/>
  <c r="L837" i="3"/>
  <c r="L838" i="3" a="1"/>
  <c r="L838" i="3"/>
  <c r="L839" i="3" a="1"/>
  <c r="L839" i="3"/>
  <c r="L840" i="3" a="1"/>
  <c r="L840" i="3"/>
  <c r="L841" i="3" a="1"/>
  <c r="L841" i="3"/>
  <c r="L842" i="3" a="1"/>
  <c r="L842" i="3"/>
  <c r="L843" i="3" a="1"/>
  <c r="L843" i="3"/>
  <c r="L844" i="3" a="1"/>
  <c r="L844" i="3"/>
  <c r="L845" i="3" a="1"/>
  <c r="L845" i="3"/>
  <c r="L846" i="3" a="1"/>
  <c r="L846" i="3"/>
  <c r="L847" i="3" a="1"/>
  <c r="L847" i="3"/>
  <c r="L848" i="3" a="1"/>
  <c r="L848" i="3"/>
  <c r="L849" i="3" a="1"/>
  <c r="L849" i="3"/>
  <c r="L850" i="3" a="1"/>
  <c r="L850" i="3"/>
  <c r="L851" i="3" a="1"/>
  <c r="L851" i="3"/>
  <c r="L852" i="3" a="1"/>
  <c r="L852" i="3"/>
  <c r="L853" i="3" a="1"/>
  <c r="L853" i="3"/>
  <c r="L854" i="3" a="1"/>
  <c r="L854" i="3"/>
  <c r="L855" i="3" a="1"/>
  <c r="L855" i="3"/>
  <c r="L856" i="3" a="1"/>
  <c r="L856" i="3"/>
  <c r="L857" i="3" a="1"/>
  <c r="L857" i="3"/>
  <c r="L858" i="3" a="1"/>
  <c r="L858" i="3"/>
  <c r="L859" i="3" a="1"/>
  <c r="L859" i="3"/>
  <c r="L860" i="3" a="1"/>
  <c r="L860" i="3"/>
  <c r="L861" i="3" a="1"/>
  <c r="L861" i="3"/>
  <c r="L862" i="3" a="1"/>
  <c r="L862" i="3"/>
  <c r="L863" i="3" a="1"/>
  <c r="L863" i="3"/>
  <c r="L864" i="3" a="1"/>
  <c r="L864" i="3"/>
  <c r="L865" i="3" a="1"/>
  <c r="L865" i="3"/>
  <c r="L866" i="3" a="1"/>
  <c r="L866" i="3"/>
  <c r="L867" i="3" a="1"/>
  <c r="L867" i="3"/>
  <c r="L868" i="3" a="1"/>
  <c r="L868" i="3"/>
  <c r="L869" i="3" a="1"/>
  <c r="L869" i="3"/>
  <c r="L870" i="3" a="1"/>
  <c r="L870" i="3"/>
  <c r="L871" i="3" a="1"/>
  <c r="L871" i="3"/>
  <c r="L872" i="3" a="1"/>
  <c r="L872" i="3"/>
  <c r="L873" i="3" a="1"/>
  <c r="L873" i="3"/>
  <c r="L874" i="3" a="1"/>
  <c r="L874" i="3"/>
  <c r="L875" i="3" a="1"/>
  <c r="L875" i="3"/>
  <c r="L876" i="3" a="1"/>
  <c r="L876" i="3"/>
  <c r="L877" i="3" a="1"/>
  <c r="L877" i="3"/>
  <c r="L878" i="3" a="1"/>
  <c r="L878" i="3"/>
  <c r="L879" i="3" a="1"/>
  <c r="L879" i="3"/>
  <c r="L880" i="3" a="1"/>
  <c r="L880" i="3"/>
  <c r="L881" i="3" a="1"/>
  <c r="L881" i="3"/>
  <c r="L882" i="3" a="1"/>
  <c r="L882" i="3"/>
  <c r="L883" i="3" a="1"/>
  <c r="L883" i="3"/>
  <c r="L884" i="3" a="1"/>
  <c r="L884" i="3"/>
  <c r="L885" i="3" a="1"/>
  <c r="L885" i="3"/>
  <c r="L886" i="3" a="1"/>
  <c r="L886" i="3"/>
  <c r="L887" i="3" a="1"/>
  <c r="L887" i="3"/>
  <c r="L888" i="3" a="1"/>
  <c r="L888" i="3"/>
  <c r="L889" i="3" a="1"/>
  <c r="L889" i="3"/>
  <c r="L890" i="3" a="1"/>
  <c r="L890" i="3"/>
  <c r="L891" i="3" a="1"/>
  <c r="L891" i="3"/>
  <c r="L892" i="3" a="1"/>
  <c r="L892" i="3"/>
  <c r="L893" i="3" a="1"/>
  <c r="L893" i="3"/>
  <c r="L894" i="3" a="1"/>
  <c r="L894" i="3"/>
  <c r="L895" i="3" a="1"/>
  <c r="L895" i="3"/>
  <c r="L896" i="3" a="1"/>
  <c r="L896" i="3"/>
  <c r="L897" i="3" a="1"/>
  <c r="L897" i="3"/>
  <c r="L898" i="3" a="1"/>
  <c r="L898" i="3"/>
  <c r="L899" i="3" a="1"/>
  <c r="L899" i="3"/>
  <c r="L900" i="3" a="1"/>
  <c r="L900" i="3"/>
  <c r="L901" i="3" a="1"/>
  <c r="L901" i="3"/>
  <c r="L902" i="3" a="1"/>
  <c r="L902" i="3"/>
  <c r="L903" i="3" a="1"/>
  <c r="L903" i="3"/>
  <c r="L904" i="3" a="1"/>
  <c r="L904" i="3"/>
  <c r="L905" i="3" a="1"/>
  <c r="L905" i="3"/>
  <c r="L906" i="3" a="1"/>
  <c r="L906" i="3"/>
  <c r="L907" i="3" a="1"/>
  <c r="L907" i="3"/>
  <c r="L908" i="3" a="1"/>
  <c r="L908" i="3"/>
  <c r="L909" i="3" a="1"/>
  <c r="L909" i="3"/>
  <c r="L910" i="3" a="1"/>
  <c r="L910" i="3"/>
  <c r="L911" i="3" a="1"/>
  <c r="L911" i="3"/>
  <c r="L912" i="3" a="1"/>
  <c r="L912" i="3"/>
  <c r="L913" i="3" a="1"/>
  <c r="L913" i="3"/>
  <c r="L914" i="3" a="1"/>
  <c r="L914" i="3"/>
  <c r="L915" i="3" a="1"/>
  <c r="L915" i="3"/>
  <c r="L916" i="3" a="1"/>
  <c r="L916" i="3"/>
  <c r="L917" i="3" a="1"/>
  <c r="L917" i="3"/>
  <c r="L918" i="3" a="1"/>
  <c r="L918" i="3"/>
  <c r="L919" i="3" a="1"/>
  <c r="L919" i="3"/>
  <c r="L920" i="3" a="1"/>
  <c r="L920" i="3"/>
  <c r="L921" i="3" a="1"/>
  <c r="L921" i="3"/>
  <c r="L922" i="3" a="1"/>
  <c r="L922" i="3"/>
  <c r="L923" i="3" a="1"/>
  <c r="L923" i="3"/>
  <c r="L924" i="3" a="1"/>
  <c r="L924" i="3"/>
  <c r="L925" i="3" a="1"/>
  <c r="L925" i="3"/>
  <c r="L926" i="3" a="1"/>
  <c r="L926" i="3"/>
  <c r="L927" i="3" a="1"/>
  <c r="L927" i="3"/>
  <c r="L928" i="3" a="1"/>
  <c r="L928" i="3"/>
  <c r="L929" i="3" a="1"/>
  <c r="L929" i="3"/>
  <c r="L930" i="3" a="1"/>
  <c r="L930" i="3"/>
  <c r="L931" i="3" a="1"/>
  <c r="L931" i="3"/>
  <c r="L932" i="3" a="1"/>
  <c r="L932" i="3"/>
  <c r="L933" i="3" a="1"/>
  <c r="L933" i="3"/>
  <c r="L934" i="3" a="1"/>
  <c r="L934" i="3"/>
  <c r="L935" i="3" a="1"/>
  <c r="L935" i="3"/>
  <c r="L936" i="3" a="1"/>
  <c r="L936" i="3"/>
  <c r="L937" i="3" a="1"/>
  <c r="L937" i="3"/>
  <c r="L938" i="3" a="1"/>
  <c r="L938" i="3"/>
  <c r="L939" i="3" a="1"/>
  <c r="L939" i="3"/>
  <c r="L940" i="3" a="1"/>
  <c r="L940" i="3"/>
  <c r="L941" i="3" a="1"/>
  <c r="L941" i="3"/>
  <c r="L942" i="3" a="1"/>
  <c r="L942" i="3"/>
  <c r="L943" i="3" a="1"/>
  <c r="L943" i="3"/>
  <c r="L944" i="3" a="1"/>
  <c r="L944" i="3"/>
  <c r="L945" i="3" a="1"/>
  <c r="L945" i="3"/>
  <c r="L946" i="3" a="1"/>
  <c r="L946" i="3"/>
  <c r="L947" i="3" a="1"/>
  <c r="L947" i="3"/>
  <c r="L948" i="3" a="1"/>
  <c r="L948" i="3"/>
  <c r="L949" i="3" a="1"/>
  <c r="L949" i="3"/>
  <c r="L950" i="3" a="1"/>
  <c r="L950" i="3"/>
  <c r="L951" i="3" a="1"/>
  <c r="L951" i="3"/>
  <c r="L952" i="3" a="1"/>
  <c r="L952" i="3"/>
  <c r="L953" i="3" a="1"/>
  <c r="L953" i="3"/>
  <c r="L954" i="3" a="1"/>
  <c r="L954" i="3"/>
  <c r="L955" i="3" a="1"/>
  <c r="L955" i="3"/>
  <c r="L956" i="3" a="1"/>
  <c r="L956" i="3"/>
  <c r="L957" i="3" a="1"/>
  <c r="L957" i="3"/>
  <c r="L958" i="3" a="1"/>
  <c r="L958" i="3"/>
  <c r="L959" i="3" a="1"/>
  <c r="L959" i="3"/>
  <c r="L960" i="3" a="1"/>
  <c r="L960" i="3"/>
  <c r="L961" i="3" a="1"/>
  <c r="L961" i="3"/>
  <c r="L962" i="3" a="1"/>
  <c r="L962" i="3"/>
  <c r="L963" i="3" a="1"/>
  <c r="L963" i="3"/>
  <c r="L964" i="3" a="1"/>
  <c r="L964" i="3"/>
  <c r="L965" i="3" a="1"/>
  <c r="L965" i="3"/>
  <c r="L966" i="3" a="1"/>
  <c r="L966" i="3"/>
  <c r="L967" i="3" a="1"/>
  <c r="L967" i="3"/>
  <c r="L968" i="3" a="1"/>
  <c r="L968" i="3"/>
  <c r="L969" i="3" a="1"/>
  <c r="L969" i="3"/>
  <c r="L970" i="3" a="1"/>
  <c r="L970" i="3"/>
  <c r="L971" i="3" a="1"/>
  <c r="L971" i="3"/>
  <c r="L972" i="3" a="1"/>
  <c r="L972" i="3"/>
  <c r="L973" i="3" a="1"/>
  <c r="L973" i="3"/>
  <c r="L974" i="3" a="1"/>
  <c r="L974" i="3"/>
  <c r="L975" i="3" a="1"/>
  <c r="L975" i="3"/>
  <c r="L976" i="3" a="1"/>
  <c r="L976" i="3"/>
  <c r="L977" i="3" a="1"/>
  <c r="L977" i="3"/>
  <c r="L978" i="3" a="1"/>
  <c r="L978" i="3"/>
  <c r="L979" i="3" a="1"/>
  <c r="L979" i="3"/>
  <c r="L980" i="3" a="1"/>
  <c r="L980" i="3"/>
  <c r="L981" i="3" a="1"/>
  <c r="L981" i="3"/>
  <c r="L982" i="3" a="1"/>
  <c r="L982" i="3"/>
  <c r="L983" i="3" a="1"/>
  <c r="L983" i="3"/>
  <c r="L984" i="3" a="1"/>
  <c r="L984" i="3"/>
  <c r="L985" i="3" a="1"/>
  <c r="L985" i="3"/>
  <c r="L986" i="3" a="1"/>
  <c r="L986" i="3"/>
  <c r="L987" i="3" a="1"/>
  <c r="L987" i="3"/>
  <c r="L988" i="3" a="1"/>
  <c r="L988" i="3"/>
  <c r="L989" i="3" a="1"/>
  <c r="L989" i="3"/>
  <c r="L990" i="3" a="1"/>
  <c r="L990" i="3"/>
  <c r="L991" i="3" a="1"/>
  <c r="L991" i="3"/>
  <c r="L992" i="3" a="1"/>
  <c r="L992" i="3"/>
  <c r="L993" i="3" a="1"/>
  <c r="L993" i="3"/>
  <c r="L994" i="3" a="1"/>
  <c r="L994" i="3"/>
  <c r="L995" i="3" a="1"/>
  <c r="L995" i="3"/>
  <c r="L996" i="3" a="1"/>
  <c r="L996" i="3"/>
  <c r="L997" i="3" a="1"/>
  <c r="L997" i="3"/>
  <c r="L998" i="3" a="1"/>
  <c r="L998" i="3"/>
  <c r="L999" i="3" a="1"/>
  <c r="L999" i="3"/>
  <c r="L1000" i="3" a="1"/>
  <c r="L1000" i="3"/>
  <c r="L1001" i="3" a="1"/>
  <c r="L1001" i="3"/>
  <c r="L1002" i="3" a="1"/>
  <c r="L1002" i="3"/>
  <c r="L1003" i="3" a="1"/>
  <c r="L1003" i="3"/>
  <c r="L1004" i="3" a="1"/>
  <c r="L1004" i="3"/>
  <c r="L1005" i="3" a="1"/>
  <c r="L1005" i="3"/>
  <c r="L1006" i="3" a="1"/>
  <c r="L1006" i="3"/>
  <c r="L1007" i="3" a="1"/>
  <c r="L1007" i="3"/>
  <c r="L1008" i="3" a="1"/>
  <c r="L1008" i="3"/>
  <c r="L1009" i="3" a="1"/>
  <c r="L1009" i="3"/>
  <c r="L1010" i="3" a="1"/>
  <c r="L1010" i="3"/>
  <c r="L1011" i="3" a="1"/>
  <c r="L1011" i="3"/>
  <c r="L1012" i="3" a="1"/>
  <c r="L1012" i="3"/>
  <c r="L1013" i="3" a="1"/>
  <c r="L1013" i="3"/>
  <c r="L1014" i="3" a="1"/>
  <c r="L1014" i="3"/>
  <c r="L1015" i="3" a="1"/>
  <c r="L1015" i="3"/>
  <c r="L1016" i="3" a="1"/>
  <c r="L1016" i="3"/>
  <c r="L1017" i="3" a="1"/>
  <c r="L1017" i="3"/>
  <c r="L1018" i="3" a="1"/>
  <c r="L1018" i="3"/>
  <c r="L1019" i="3" a="1"/>
  <c r="L1019" i="3"/>
  <c r="L1020" i="3" a="1"/>
  <c r="L1020" i="3"/>
  <c r="L1021" i="3" a="1"/>
  <c r="L1021" i="3"/>
  <c r="L1022" i="3" a="1"/>
  <c r="L1022" i="3"/>
  <c r="L1023" i="3" a="1"/>
  <c r="L1023" i="3"/>
  <c r="L1024" i="3" a="1"/>
  <c r="L1024" i="3"/>
  <c r="L1025" i="3" a="1"/>
  <c r="L1025" i="3"/>
  <c r="L1026" i="3" a="1"/>
  <c r="L1026" i="3"/>
  <c r="L1027" i="3" a="1"/>
  <c r="L1027" i="3"/>
  <c r="L1028" i="3" a="1"/>
  <c r="L1028" i="3"/>
  <c r="L1029" i="3" a="1"/>
  <c r="L1029" i="3"/>
  <c r="L1030" i="3" a="1"/>
  <c r="L1030" i="3"/>
  <c r="L1031" i="3" a="1"/>
  <c r="L1031" i="3"/>
  <c r="L1032" i="3" a="1"/>
  <c r="L1032" i="3"/>
  <c r="L1033" i="3" a="1"/>
  <c r="L1033" i="3"/>
  <c r="L1034" i="3" a="1"/>
  <c r="L1034" i="3"/>
  <c r="L1035" i="3" a="1"/>
  <c r="L1035" i="3"/>
  <c r="L1036" i="3" a="1"/>
  <c r="L1036" i="3"/>
  <c r="L1037" i="3" a="1"/>
  <c r="L1037" i="3"/>
  <c r="L1038" i="3" a="1"/>
  <c r="L1038" i="3"/>
  <c r="L1039" i="3" a="1"/>
  <c r="L1039" i="3"/>
  <c r="L1040" i="3" a="1"/>
  <c r="L1040" i="3"/>
  <c r="L1041" i="3" a="1"/>
  <c r="L1041" i="3"/>
  <c r="L1042" i="3" a="1"/>
  <c r="L1042" i="3"/>
  <c r="L1043" i="3" a="1"/>
  <c r="L1043" i="3"/>
  <c r="L1044" i="3" a="1"/>
  <c r="L1044" i="3"/>
  <c r="L1045" i="3" a="1"/>
  <c r="L1045" i="3"/>
  <c r="L1046" i="3" a="1"/>
  <c r="L1046" i="3"/>
  <c r="L1047" i="3" a="1"/>
  <c r="L1047" i="3"/>
  <c r="L1048" i="3" a="1"/>
  <c r="L1048" i="3"/>
  <c r="L1049" i="3" a="1"/>
  <c r="L1049" i="3"/>
  <c r="L1050" i="3" a="1"/>
  <c r="L1050" i="3"/>
  <c r="L1051" i="3" a="1"/>
  <c r="L1051" i="3"/>
  <c r="L1052" i="3" a="1"/>
  <c r="L1052" i="3"/>
  <c r="L1053" i="3" a="1"/>
  <c r="L1053" i="3"/>
  <c r="L1054" i="3" a="1"/>
  <c r="L1054" i="3"/>
  <c r="L1055" i="3" a="1"/>
  <c r="L1055" i="3"/>
  <c r="L1056" i="3" a="1"/>
  <c r="L1056" i="3"/>
  <c r="L1057" i="3" a="1"/>
  <c r="L1057" i="3"/>
  <c r="L1058" i="3" a="1"/>
  <c r="L1058" i="3"/>
  <c r="L1059" i="3" a="1"/>
  <c r="L1059" i="3"/>
  <c r="L1060" i="3" a="1"/>
  <c r="L1060" i="3"/>
  <c r="L1061" i="3" a="1"/>
  <c r="L1061" i="3"/>
  <c r="L1062" i="3" a="1"/>
  <c r="L1062" i="3"/>
  <c r="L1063" i="3" a="1"/>
  <c r="L1063" i="3"/>
  <c r="L1064" i="3" a="1"/>
  <c r="L1064" i="3"/>
  <c r="L1065" i="3" a="1"/>
  <c r="L1065" i="3"/>
  <c r="L1066" i="3" a="1"/>
  <c r="L1066" i="3"/>
  <c r="L1067" i="3" a="1"/>
  <c r="L1067" i="3"/>
  <c r="L1068" i="3" a="1"/>
  <c r="L1068" i="3"/>
  <c r="L1069" i="3" a="1"/>
  <c r="L1069" i="3"/>
  <c r="L1070" i="3" a="1"/>
  <c r="L1070" i="3"/>
  <c r="L1071" i="3" a="1"/>
  <c r="L1071" i="3"/>
  <c r="L1072" i="3" a="1"/>
  <c r="L1072" i="3"/>
  <c r="L1073" i="3" a="1"/>
  <c r="L1073" i="3"/>
  <c r="L1074" i="3" a="1"/>
  <c r="L1074" i="3"/>
  <c r="L1075" i="3" a="1"/>
  <c r="L1075" i="3"/>
  <c r="L1076" i="3" a="1"/>
  <c r="L1076" i="3"/>
  <c r="L1077" i="3" a="1"/>
  <c r="L1077" i="3"/>
  <c r="L1078" i="3" a="1"/>
  <c r="L1078" i="3"/>
  <c r="L1079" i="3" a="1"/>
  <c r="L1079" i="3"/>
  <c r="L1080" i="3" a="1"/>
  <c r="L1080" i="3"/>
  <c r="L1081" i="3" a="1"/>
  <c r="L1081" i="3"/>
  <c r="L1082" i="3" a="1"/>
  <c r="L1082" i="3"/>
  <c r="L1083" i="3" a="1"/>
  <c r="L1083" i="3"/>
  <c r="L1084" i="3" a="1"/>
  <c r="L1084" i="3"/>
  <c r="L1085" i="3" a="1"/>
  <c r="L1085" i="3"/>
  <c r="L1086" i="3" a="1"/>
  <c r="L1086" i="3"/>
  <c r="L1087" i="3" a="1"/>
  <c r="L1087" i="3"/>
  <c r="L1088" i="3" a="1"/>
  <c r="L1088" i="3"/>
  <c r="L1089" i="3" a="1"/>
  <c r="L1089" i="3"/>
  <c r="L1090" i="3" a="1"/>
  <c r="L1090" i="3"/>
  <c r="L1091" i="3" a="1"/>
  <c r="L1091" i="3"/>
  <c r="L1092" i="3" a="1"/>
  <c r="L1092" i="3"/>
  <c r="L1093" i="3" a="1"/>
  <c r="L1093" i="3"/>
  <c r="L1094" i="3" a="1"/>
  <c r="L1094" i="3"/>
  <c r="L1095" i="3" a="1"/>
  <c r="L1095" i="3"/>
  <c r="L1096" i="3" a="1"/>
  <c r="L1096" i="3"/>
  <c r="L1097" i="3" a="1"/>
  <c r="L1097" i="3"/>
  <c r="L1098" i="3" a="1"/>
  <c r="L1098" i="3"/>
  <c r="L1099" i="3" a="1"/>
  <c r="L1099" i="3"/>
  <c r="L1100" i="3" a="1"/>
  <c r="L1100" i="3"/>
  <c r="L1101" i="3" a="1"/>
  <c r="L1101" i="3"/>
  <c r="L1102" i="3" a="1"/>
  <c r="L1102" i="3"/>
  <c r="L1103" i="3" a="1"/>
  <c r="L1103" i="3"/>
  <c r="L1104" i="3" a="1"/>
  <c r="L1104" i="3"/>
  <c r="L1105" i="3" a="1"/>
  <c r="L1105" i="3"/>
  <c r="L1106" i="3" a="1"/>
  <c r="L1106" i="3"/>
  <c r="L1107" i="3" a="1"/>
  <c r="L1107" i="3"/>
  <c r="L1108" i="3" a="1"/>
  <c r="L1108" i="3"/>
  <c r="L1109" i="3" a="1"/>
  <c r="L1109" i="3"/>
  <c r="L1110" i="3" a="1"/>
  <c r="L1110" i="3"/>
  <c r="L1111" i="3" a="1"/>
  <c r="L1111" i="3"/>
  <c r="L1112" i="3" a="1"/>
  <c r="L1112" i="3"/>
  <c r="L1113" i="3" a="1"/>
  <c r="L1113" i="3"/>
  <c r="L1114" i="3" a="1"/>
  <c r="L1114" i="3"/>
  <c r="L1115" i="3" a="1"/>
  <c r="L1115" i="3"/>
  <c r="L1116" i="3" a="1"/>
  <c r="L1116" i="3"/>
  <c r="L1117" i="3" a="1"/>
  <c r="L1117" i="3"/>
  <c r="L1118" i="3" a="1"/>
  <c r="L1118" i="3"/>
  <c r="L1119" i="3" a="1"/>
  <c r="L1119" i="3"/>
  <c r="L1120" i="3" a="1"/>
  <c r="L1120" i="3"/>
  <c r="L1121" i="3" a="1"/>
  <c r="L1121" i="3"/>
  <c r="L1122" i="3" a="1"/>
  <c r="L1122" i="3"/>
  <c r="L1123" i="3" a="1"/>
  <c r="L1123" i="3"/>
  <c r="L1124" i="3" a="1"/>
  <c r="L1124" i="3"/>
  <c r="L1125" i="3" a="1"/>
  <c r="L1125" i="3"/>
  <c r="L1126" i="3" a="1"/>
  <c r="L1126" i="3"/>
  <c r="L1127" i="3" a="1"/>
  <c r="L1127" i="3"/>
  <c r="L1128" i="3" a="1"/>
  <c r="L1128" i="3"/>
  <c r="L1129" i="3" a="1"/>
  <c r="L1129" i="3"/>
  <c r="L1130" i="3" a="1"/>
  <c r="L1130" i="3"/>
  <c r="L1131" i="3" a="1"/>
  <c r="L1131" i="3"/>
  <c r="L1132" i="3" a="1"/>
  <c r="L1132" i="3"/>
  <c r="L1133" i="3" a="1"/>
  <c r="L1133" i="3"/>
  <c r="L1134" i="3" a="1"/>
  <c r="L1134" i="3"/>
  <c r="L1135" i="3" a="1"/>
  <c r="L1135" i="3"/>
  <c r="L1136" i="3" a="1"/>
  <c r="L1136" i="3"/>
  <c r="L1137" i="3" a="1"/>
  <c r="L1137" i="3"/>
  <c r="L1138" i="3" a="1"/>
  <c r="L1138" i="3"/>
  <c r="L1139" i="3" a="1"/>
  <c r="L1139" i="3"/>
  <c r="L1140" i="3" a="1"/>
  <c r="L1140" i="3"/>
  <c r="L1141" i="3" a="1"/>
  <c r="L1141" i="3"/>
  <c r="L1142" i="3" a="1"/>
  <c r="L1142" i="3"/>
  <c r="L1143" i="3" a="1"/>
  <c r="L1143" i="3"/>
  <c r="L1144" i="3" a="1"/>
  <c r="L1144" i="3"/>
  <c r="L1145" i="3" a="1"/>
  <c r="L1145" i="3"/>
  <c r="L1146" i="3" a="1"/>
  <c r="L1146" i="3"/>
  <c r="L1147" i="3" a="1"/>
  <c r="L1147" i="3"/>
  <c r="L1148" i="3" a="1"/>
  <c r="L1148" i="3"/>
  <c r="L1149" i="3" a="1"/>
  <c r="L1149" i="3"/>
  <c r="L1150" i="3" a="1"/>
  <c r="L1150" i="3"/>
  <c r="L1151" i="3" a="1"/>
  <c r="L1151" i="3"/>
  <c r="L1152" i="3" a="1"/>
  <c r="L1152" i="3"/>
  <c r="L1153" i="3" a="1"/>
  <c r="L1153" i="3"/>
  <c r="L1154" i="3" a="1"/>
  <c r="L1154" i="3"/>
  <c r="L1155" i="3" a="1"/>
  <c r="L1155" i="3"/>
  <c r="L1156" i="3" a="1"/>
  <c r="L1156" i="3"/>
  <c r="L1157" i="3" a="1"/>
  <c r="L1157" i="3"/>
  <c r="L1158" i="3" a="1"/>
  <c r="L1158" i="3"/>
  <c r="L1159" i="3" a="1"/>
  <c r="L1159" i="3"/>
  <c r="L1160" i="3" a="1"/>
  <c r="L1160" i="3"/>
  <c r="L1161" i="3" a="1"/>
  <c r="L1161" i="3"/>
  <c r="L1162" i="3" a="1"/>
  <c r="L1162" i="3"/>
  <c r="L1163" i="3" a="1"/>
  <c r="L1163" i="3"/>
  <c r="L1164" i="3" a="1"/>
  <c r="L1164" i="3"/>
  <c r="L1165" i="3" a="1"/>
  <c r="L1165" i="3"/>
  <c r="L1166" i="3" a="1"/>
  <c r="L1166" i="3"/>
  <c r="L1167" i="3" a="1"/>
  <c r="L1167" i="3"/>
  <c r="L1168" i="3" a="1"/>
  <c r="L1168" i="3"/>
  <c r="L1169" i="3" a="1"/>
  <c r="L1169" i="3"/>
  <c r="L1170" i="3" a="1"/>
  <c r="L1170" i="3"/>
  <c r="L1171" i="3" a="1"/>
  <c r="L1171" i="3"/>
  <c r="L1172" i="3" a="1"/>
  <c r="L1172" i="3"/>
  <c r="L1173" i="3" a="1"/>
  <c r="L1173" i="3"/>
  <c r="L1174" i="3" a="1"/>
  <c r="L1174" i="3"/>
  <c r="L1175" i="3" a="1"/>
  <c r="L1175" i="3"/>
  <c r="L1176" i="3" a="1"/>
  <c r="L1176" i="3"/>
  <c r="L1177" i="3" a="1"/>
  <c r="L1177" i="3"/>
  <c r="L1178" i="3" a="1"/>
  <c r="L1178" i="3"/>
  <c r="L1179" i="3" a="1"/>
  <c r="L1179" i="3"/>
  <c r="L1180" i="3" a="1"/>
  <c r="L1180" i="3"/>
  <c r="L1181" i="3" a="1"/>
  <c r="L1181" i="3"/>
  <c r="L1182" i="3" a="1"/>
  <c r="L1182" i="3"/>
  <c r="L1183" i="3" a="1"/>
  <c r="L1183" i="3"/>
  <c r="L1184" i="3" a="1"/>
  <c r="L1184" i="3"/>
  <c r="L1185" i="3" a="1"/>
  <c r="L1185" i="3"/>
  <c r="L1186" i="3" a="1"/>
  <c r="L1186" i="3"/>
  <c r="L1187" i="3" a="1"/>
  <c r="L1187" i="3"/>
  <c r="L1188" i="3" a="1"/>
  <c r="L1188" i="3"/>
  <c r="L1189" i="3" a="1"/>
  <c r="L1189" i="3"/>
  <c r="L1190" i="3" a="1"/>
  <c r="L1190" i="3"/>
  <c r="L1191" i="3" a="1"/>
  <c r="L1191" i="3"/>
  <c r="L1192" i="3" a="1"/>
  <c r="L1192" i="3"/>
  <c r="L1193" i="3" a="1"/>
  <c r="L1193" i="3"/>
  <c r="L1194" i="3" a="1"/>
  <c r="L1194" i="3"/>
  <c r="L1195" i="3" a="1"/>
  <c r="L1195" i="3"/>
  <c r="L1196" i="3" a="1"/>
  <c r="L1196" i="3"/>
  <c r="L1197" i="3" a="1"/>
  <c r="L1197" i="3"/>
  <c r="L1198" i="3" a="1"/>
  <c r="L1198" i="3"/>
  <c r="L1199" i="3" a="1"/>
  <c r="L1199" i="3"/>
  <c r="L1200" i="3" a="1"/>
  <c r="L1200" i="3"/>
  <c r="L1201" i="3" a="1"/>
  <c r="L1201" i="3"/>
  <c r="L1202" i="3" a="1"/>
  <c r="L1202" i="3"/>
  <c r="L1203" i="3" a="1"/>
  <c r="L1203" i="3"/>
  <c r="L1204" i="3" a="1"/>
  <c r="L1204" i="3"/>
  <c r="L1205" i="3" a="1"/>
  <c r="L1205" i="3"/>
  <c r="L1206" i="3" a="1"/>
  <c r="L1206" i="3"/>
  <c r="L1207" i="3" a="1"/>
  <c r="L1207" i="3"/>
  <c r="L1208" i="3" a="1"/>
  <c r="L1208" i="3"/>
  <c r="L1209" i="3" a="1"/>
  <c r="L1209" i="3"/>
  <c r="L1210" i="3" a="1"/>
  <c r="L1210" i="3"/>
  <c r="L1211" i="3" a="1"/>
  <c r="L1211" i="3"/>
  <c r="L1212" i="3" a="1"/>
  <c r="L1212" i="3"/>
  <c r="L1213" i="3" a="1"/>
  <c r="L1213" i="3"/>
  <c r="L1214" i="3" a="1"/>
  <c r="L1214" i="3"/>
  <c r="L1215" i="3" a="1"/>
  <c r="L1215" i="3"/>
  <c r="L1216" i="3" a="1"/>
  <c r="L1216" i="3"/>
  <c r="L1217" i="3" a="1"/>
  <c r="L1217" i="3"/>
  <c r="L1218" i="3" a="1"/>
  <c r="L1218" i="3"/>
  <c r="L1219" i="3" a="1"/>
  <c r="L1219" i="3"/>
  <c r="L1220" i="3" a="1"/>
  <c r="L1220" i="3"/>
  <c r="L1221" i="3" a="1"/>
  <c r="L1221" i="3"/>
  <c r="L1222" i="3" a="1"/>
  <c r="L1222" i="3"/>
  <c r="L1223" i="3" a="1"/>
  <c r="L1223" i="3"/>
  <c r="L1224" i="3" a="1"/>
  <c r="L1224" i="3"/>
  <c r="L1225" i="3" a="1"/>
  <c r="L1225" i="3"/>
  <c r="L1226" i="3" a="1"/>
  <c r="L1226" i="3"/>
  <c r="L1227" i="3" a="1"/>
  <c r="L1227" i="3"/>
  <c r="L1228" i="3" a="1"/>
  <c r="L1228" i="3"/>
  <c r="L1229" i="3" a="1"/>
  <c r="L1229" i="3"/>
  <c r="L1230" i="3" a="1"/>
  <c r="L1230" i="3"/>
  <c r="L1231" i="3" a="1"/>
  <c r="L1231" i="3"/>
  <c r="L1232" i="3" a="1"/>
  <c r="L1232" i="3"/>
  <c r="L1233" i="3" a="1"/>
  <c r="L1233" i="3"/>
  <c r="L1234" i="3" a="1"/>
  <c r="L1234" i="3"/>
  <c r="L1235" i="3" a="1"/>
  <c r="L1235" i="3"/>
  <c r="L1236" i="3" a="1"/>
  <c r="L1236" i="3"/>
  <c r="L1237" i="3" a="1"/>
  <c r="L1237" i="3"/>
  <c r="L1238" i="3" a="1"/>
  <c r="L1238" i="3"/>
  <c r="L1239" i="3" a="1"/>
  <c r="L1239" i="3"/>
  <c r="L1240" i="3" a="1"/>
  <c r="L1240" i="3"/>
  <c r="L1241" i="3" a="1"/>
  <c r="L1241" i="3"/>
  <c r="L1242" i="3" a="1"/>
  <c r="L1242" i="3"/>
  <c r="L1243" i="3" a="1"/>
  <c r="L1243" i="3"/>
  <c r="L1244" i="3" a="1"/>
  <c r="L1244" i="3"/>
  <c r="L1245" i="3" a="1"/>
  <c r="L1245" i="3"/>
  <c r="L1246" i="3" a="1"/>
  <c r="L1246" i="3"/>
  <c r="L1247" i="3" a="1"/>
  <c r="L1247" i="3"/>
  <c r="L1248" i="3" a="1"/>
  <c r="L1248" i="3"/>
  <c r="L1249" i="3" a="1"/>
  <c r="L1249" i="3"/>
  <c r="L1250" i="3" a="1"/>
  <c r="L1250" i="3"/>
  <c r="L1251" i="3" a="1"/>
  <c r="L1251" i="3"/>
  <c r="L1252" i="3" a="1"/>
  <c r="L1252" i="3"/>
  <c r="L1253" i="3" a="1"/>
  <c r="L1253" i="3"/>
  <c r="L1254" i="3" a="1"/>
  <c r="L1254" i="3"/>
  <c r="L1255" i="3" a="1"/>
  <c r="L1255" i="3"/>
  <c r="L1256" i="3" a="1"/>
  <c r="L1256" i="3"/>
  <c r="L1257" i="3" a="1"/>
  <c r="L1257" i="3"/>
  <c r="L1258" i="3" a="1"/>
  <c r="L1258" i="3"/>
  <c r="L1259" i="3" a="1"/>
  <c r="L1259" i="3"/>
  <c r="L1260" i="3" a="1"/>
  <c r="L1260" i="3"/>
  <c r="L1261" i="3" a="1"/>
  <c r="L1261" i="3"/>
  <c r="L1262" i="3" a="1"/>
  <c r="L1262" i="3"/>
  <c r="L1263" i="3" a="1"/>
  <c r="L1263" i="3"/>
  <c r="L1264" i="3" a="1"/>
  <c r="L1264" i="3"/>
  <c r="L1265" i="3" a="1"/>
  <c r="L1265" i="3"/>
  <c r="L1266" i="3" a="1"/>
  <c r="L1266" i="3"/>
  <c r="L1267" i="3" a="1"/>
  <c r="L1267" i="3"/>
  <c r="L1268" i="3" a="1"/>
  <c r="L1268" i="3"/>
  <c r="L1269" i="3" a="1"/>
  <c r="L1269" i="3"/>
  <c r="L1270" i="3" a="1"/>
  <c r="L1270" i="3"/>
  <c r="L1271" i="3" a="1"/>
  <c r="L1271" i="3"/>
  <c r="L1272" i="3" a="1"/>
  <c r="L1272" i="3"/>
  <c r="L1273" i="3" a="1"/>
  <c r="L1273" i="3"/>
  <c r="L1274" i="3" a="1"/>
  <c r="L1274" i="3"/>
  <c r="L1275" i="3" a="1"/>
  <c r="L1275" i="3"/>
  <c r="L1276" i="3" a="1"/>
  <c r="L1276" i="3"/>
  <c r="L1277" i="3" a="1"/>
  <c r="L1277" i="3"/>
  <c r="L1278" i="3" a="1"/>
  <c r="L1278" i="3"/>
  <c r="L1279" i="3" a="1"/>
  <c r="L1279" i="3"/>
  <c r="L1280" i="3" a="1"/>
  <c r="L1280" i="3"/>
  <c r="L1281" i="3" a="1"/>
  <c r="L1281" i="3"/>
  <c r="L1282" i="3" a="1"/>
  <c r="L1282" i="3"/>
  <c r="L1283" i="3" a="1"/>
  <c r="L1283" i="3"/>
  <c r="L1284" i="3" a="1"/>
  <c r="L1284" i="3"/>
  <c r="L1285" i="3" a="1"/>
  <c r="L1285" i="3"/>
  <c r="L1286" i="3" a="1"/>
  <c r="L1286" i="3"/>
  <c r="L1287" i="3" a="1"/>
  <c r="L1287" i="3"/>
  <c r="L1288" i="3" a="1"/>
  <c r="L1288" i="3"/>
  <c r="L1289" i="3" a="1"/>
  <c r="L1289" i="3"/>
  <c r="L1290" i="3" a="1"/>
  <c r="L1290" i="3"/>
  <c r="L1291" i="3" a="1"/>
  <c r="L1291" i="3"/>
  <c r="L1292" i="3" a="1"/>
  <c r="L1292" i="3"/>
  <c r="L1293" i="3" a="1"/>
  <c r="L1293" i="3"/>
  <c r="L1294" i="3" a="1"/>
  <c r="L1294" i="3"/>
  <c r="L1295" i="3" a="1"/>
  <c r="L1295" i="3"/>
  <c r="L1296" i="3" a="1"/>
  <c r="L1296" i="3"/>
  <c r="L1297" i="3" a="1"/>
  <c r="L1297" i="3"/>
  <c r="L1298" i="3" a="1"/>
  <c r="L1298" i="3"/>
  <c r="L1299" i="3" a="1"/>
  <c r="L1299" i="3"/>
  <c r="L1300" i="3" a="1"/>
  <c r="L1300" i="3"/>
  <c r="L1301" i="3" a="1"/>
  <c r="L1301" i="3"/>
  <c r="L1302" i="3" a="1"/>
  <c r="L1302" i="3"/>
  <c r="L1303" i="3" a="1"/>
  <c r="L1303" i="3"/>
  <c r="L1304" i="3" a="1"/>
  <c r="L1304" i="3"/>
  <c r="L1305" i="3" a="1"/>
  <c r="L1305" i="3"/>
  <c r="L1306" i="3" a="1"/>
  <c r="L1306" i="3"/>
  <c r="L1307" i="3" a="1"/>
  <c r="L1307" i="3"/>
  <c r="L1308" i="3" a="1"/>
  <c r="L1308" i="3"/>
  <c r="L1309" i="3" a="1"/>
  <c r="L1309" i="3"/>
  <c r="L1310" i="3" a="1"/>
  <c r="L1310" i="3"/>
  <c r="L1311" i="3" a="1"/>
  <c r="L1311" i="3"/>
  <c r="L1312" i="3" a="1"/>
  <c r="L1312" i="3"/>
  <c r="L1313" i="3" a="1"/>
  <c r="L1313" i="3"/>
  <c r="L1314" i="3" a="1"/>
  <c r="L1314" i="3"/>
  <c r="L1315" i="3" a="1"/>
  <c r="L1315" i="3"/>
  <c r="L1316" i="3" a="1"/>
  <c r="L1316" i="3"/>
  <c r="L1317" i="3" a="1"/>
  <c r="L1317" i="3"/>
  <c r="L1318" i="3" a="1"/>
  <c r="L1318" i="3"/>
  <c r="L1319" i="3" a="1"/>
  <c r="L1319" i="3"/>
  <c r="L1320" i="3" a="1"/>
  <c r="L1320" i="3"/>
  <c r="L1321" i="3" a="1"/>
  <c r="L1321" i="3"/>
  <c r="L1322" i="3" a="1"/>
  <c r="L1322" i="3"/>
  <c r="L1323" i="3" a="1"/>
  <c r="L1323" i="3"/>
  <c r="L1324" i="3" a="1"/>
  <c r="L1324" i="3"/>
  <c r="L1325" i="3" a="1"/>
  <c r="L1325" i="3"/>
  <c r="L1326" i="3" a="1"/>
  <c r="L1326" i="3"/>
  <c r="L1327" i="3" a="1"/>
  <c r="L1327" i="3"/>
  <c r="L1328" i="3" a="1"/>
  <c r="L1328" i="3"/>
  <c r="L1329" i="3" a="1"/>
  <c r="L1329" i="3"/>
  <c r="L1330" i="3" a="1"/>
  <c r="L1330" i="3"/>
  <c r="L1331" i="3" a="1"/>
  <c r="L1331" i="3"/>
  <c r="L1332" i="3" a="1"/>
  <c r="L1332" i="3"/>
  <c r="L1333" i="3" a="1"/>
  <c r="L1333" i="3"/>
  <c r="L1334" i="3" a="1"/>
  <c r="L1334" i="3"/>
  <c r="L1335" i="3" a="1"/>
  <c r="L1335" i="3"/>
  <c r="L1336" i="3" a="1"/>
  <c r="L1336" i="3"/>
  <c r="L1337" i="3" a="1"/>
  <c r="L1337" i="3"/>
  <c r="L1338" i="3" a="1"/>
  <c r="L1338" i="3"/>
  <c r="L1339" i="3" a="1"/>
  <c r="L1339" i="3"/>
  <c r="L1340" i="3" a="1"/>
  <c r="L1340" i="3"/>
  <c r="L1341" i="3" a="1"/>
  <c r="L1341" i="3"/>
  <c r="L1342" i="3" a="1"/>
  <c r="L1342" i="3"/>
  <c r="L1343" i="3" a="1"/>
  <c r="L1343" i="3"/>
  <c r="L1344" i="3" a="1"/>
  <c r="L1344" i="3"/>
  <c r="L1345" i="3" a="1"/>
  <c r="L1345" i="3"/>
  <c r="L1346" i="3" a="1"/>
  <c r="L1346" i="3"/>
  <c r="L1347" i="3" a="1"/>
  <c r="L1347" i="3"/>
  <c r="L1348" i="3" a="1"/>
  <c r="L1348" i="3"/>
  <c r="L1349" i="3" a="1"/>
  <c r="L1349" i="3"/>
  <c r="L1350" i="3" a="1"/>
  <c r="L1350" i="3"/>
  <c r="L1351" i="3" a="1"/>
  <c r="L1351" i="3"/>
  <c r="L1352" i="3" a="1"/>
  <c r="L1352" i="3"/>
  <c r="L1353" i="3" a="1"/>
  <c r="L1353" i="3"/>
  <c r="L1354" i="3" a="1"/>
  <c r="L1354" i="3"/>
  <c r="L1355" i="3" a="1"/>
  <c r="L1355" i="3"/>
  <c r="L1356" i="3" a="1"/>
  <c r="L1356" i="3"/>
  <c r="L1357" i="3" a="1"/>
  <c r="L1357" i="3"/>
  <c r="L1358" i="3" a="1"/>
  <c r="L1358" i="3"/>
  <c r="L1359" i="3" a="1"/>
  <c r="L1359" i="3"/>
  <c r="L1360" i="3" a="1"/>
  <c r="L1360" i="3"/>
  <c r="L1361" i="3" a="1"/>
  <c r="L1361" i="3"/>
  <c r="L1362" i="3" a="1"/>
  <c r="L1362" i="3"/>
  <c r="L1363" i="3" a="1"/>
  <c r="L1363" i="3"/>
  <c r="L1364" i="3" a="1"/>
  <c r="L1364" i="3"/>
  <c r="L1365" i="3" a="1"/>
  <c r="L1365" i="3"/>
  <c r="L1366" i="3" a="1"/>
  <c r="L1366" i="3"/>
  <c r="L1367" i="3" a="1"/>
  <c r="L1367" i="3"/>
  <c r="L1368" i="3" a="1"/>
  <c r="L1368" i="3"/>
  <c r="L1369" i="3" a="1"/>
  <c r="L1369" i="3"/>
  <c r="L1370" i="3" a="1"/>
  <c r="L1370" i="3"/>
  <c r="L1371" i="3" a="1"/>
  <c r="L1371" i="3"/>
  <c r="L1372" i="3" a="1"/>
  <c r="L1372" i="3"/>
  <c r="L1373" i="3" a="1"/>
  <c r="L1373" i="3"/>
  <c r="L1374" i="3" a="1"/>
  <c r="L1374" i="3"/>
  <c r="L1375" i="3" a="1"/>
  <c r="L1375" i="3"/>
  <c r="L1376" i="3" a="1"/>
  <c r="L1376" i="3"/>
  <c r="L1377" i="3" a="1"/>
  <c r="L1377" i="3"/>
  <c r="L1378" i="3" a="1"/>
  <c r="L1378" i="3"/>
  <c r="L1379" i="3" a="1"/>
  <c r="L1379" i="3"/>
  <c r="L1380" i="3" a="1"/>
  <c r="L1380" i="3"/>
  <c r="L1381" i="3" a="1"/>
  <c r="L1381" i="3"/>
  <c r="L1382" i="3" a="1"/>
  <c r="L1382" i="3"/>
  <c r="L1383" i="3" a="1"/>
  <c r="L1383" i="3"/>
  <c r="L1384" i="3" a="1"/>
  <c r="L1384" i="3"/>
  <c r="L1385" i="3" a="1"/>
  <c r="L1385" i="3"/>
  <c r="L1386" i="3" a="1"/>
  <c r="L1386" i="3"/>
  <c r="L1387" i="3" a="1"/>
  <c r="L1387" i="3"/>
  <c r="L1388" i="3" a="1"/>
  <c r="L1388" i="3"/>
  <c r="L1389" i="3" a="1"/>
  <c r="L1389" i="3"/>
  <c r="L1390" i="3" a="1"/>
  <c r="L1390" i="3"/>
  <c r="L1391" i="3" a="1"/>
  <c r="L1391" i="3"/>
  <c r="L1392" i="3" a="1"/>
  <c r="L1392" i="3"/>
  <c r="L1393" i="3" a="1"/>
  <c r="L1393" i="3"/>
  <c r="L1394" i="3" a="1"/>
  <c r="L1394" i="3"/>
  <c r="L1395" i="3" a="1"/>
  <c r="L1395" i="3"/>
  <c r="L1396" i="3" a="1"/>
  <c r="L1396" i="3"/>
  <c r="L1397" i="3" a="1"/>
  <c r="L1397" i="3"/>
  <c r="L1398" i="3" a="1"/>
  <c r="L1398" i="3"/>
  <c r="L1399" i="3" a="1"/>
  <c r="L1399" i="3"/>
  <c r="L1400" i="3" a="1"/>
  <c r="L1400" i="3"/>
  <c r="L1401" i="3" a="1"/>
  <c r="L1401" i="3"/>
  <c r="L1402" i="3" a="1"/>
  <c r="L1402" i="3"/>
  <c r="L1403" i="3" a="1"/>
  <c r="L1403" i="3"/>
  <c r="L1404" i="3" a="1"/>
  <c r="L1404" i="3"/>
  <c r="L1405" i="3" a="1"/>
  <c r="L1405" i="3"/>
  <c r="L1406" i="3" a="1"/>
  <c r="L1406" i="3"/>
  <c r="L1407" i="3" a="1"/>
  <c r="L1407" i="3"/>
  <c r="L1408" i="3" a="1"/>
  <c r="L1408" i="3"/>
  <c r="L1409" i="3" a="1"/>
  <c r="L1409" i="3"/>
  <c r="L1410" i="3" a="1"/>
  <c r="L1410" i="3"/>
  <c r="L1411" i="3" a="1"/>
  <c r="L1411" i="3"/>
  <c r="L1412" i="3" a="1"/>
  <c r="L1412" i="3"/>
  <c r="L1413" i="3" a="1"/>
  <c r="L1413" i="3"/>
  <c r="L1414" i="3" a="1"/>
  <c r="L1414" i="3"/>
  <c r="L1415" i="3" a="1"/>
  <c r="L1415" i="3"/>
  <c r="L1416" i="3" a="1"/>
  <c r="L1416" i="3"/>
  <c r="L1417" i="3" a="1"/>
  <c r="L1417" i="3"/>
  <c r="L1418" i="3" a="1"/>
  <c r="L1418" i="3"/>
  <c r="L1419" i="3" a="1"/>
  <c r="L1419" i="3"/>
  <c r="L1420" i="3" a="1"/>
  <c r="L1420" i="3"/>
  <c r="L1421" i="3" a="1"/>
  <c r="L1421" i="3"/>
  <c r="L1422" i="3" a="1"/>
  <c r="L1422" i="3"/>
  <c r="L1423" i="3" a="1"/>
  <c r="L1423" i="3"/>
  <c r="L1424" i="3" a="1"/>
  <c r="L1424" i="3"/>
  <c r="L1425" i="3" a="1"/>
  <c r="L1425" i="3"/>
  <c r="L1426" i="3" a="1"/>
  <c r="L1426" i="3"/>
  <c r="L1427" i="3" a="1"/>
  <c r="L1427" i="3"/>
  <c r="L1428" i="3" a="1"/>
  <c r="L1428" i="3"/>
  <c r="L1429" i="3" a="1"/>
  <c r="L1429" i="3"/>
  <c r="L1430" i="3" a="1"/>
  <c r="L1430" i="3"/>
  <c r="L1431" i="3" a="1"/>
  <c r="L1431" i="3"/>
  <c r="L1432" i="3" a="1"/>
  <c r="L1432" i="3"/>
  <c r="L1433" i="3" a="1"/>
  <c r="L1433" i="3"/>
  <c r="L1434" i="3" a="1"/>
  <c r="L1434" i="3"/>
  <c r="L1435" i="3" a="1"/>
  <c r="L1435" i="3"/>
  <c r="L1436" i="3" a="1"/>
  <c r="L1436" i="3"/>
  <c r="L1437" i="3" a="1"/>
  <c r="L1437" i="3"/>
  <c r="L1438" i="3" a="1"/>
  <c r="L1438" i="3"/>
  <c r="L1439" i="3" a="1"/>
  <c r="L1439" i="3"/>
  <c r="L1440" i="3" a="1"/>
  <c r="L1440" i="3"/>
  <c r="L1441" i="3" a="1"/>
  <c r="L1441" i="3"/>
  <c r="L1442" i="3" a="1"/>
  <c r="L1442" i="3"/>
  <c r="L1443" i="3" a="1"/>
  <c r="L1443" i="3"/>
  <c r="L1444" i="3" a="1"/>
  <c r="L1444" i="3"/>
  <c r="L1445" i="3" a="1"/>
  <c r="L1445" i="3"/>
  <c r="L1446" i="3" a="1"/>
  <c r="L1446" i="3"/>
  <c r="L1447" i="3" a="1"/>
  <c r="L1447" i="3"/>
  <c r="L1448" i="3" a="1"/>
  <c r="L1448" i="3"/>
  <c r="L1449" i="3" a="1"/>
  <c r="L1449" i="3"/>
  <c r="L1450" i="3" a="1"/>
  <c r="L1450" i="3"/>
  <c r="L1451" i="3" a="1"/>
  <c r="L1451" i="3"/>
  <c r="L1452" i="3" a="1"/>
  <c r="L1452" i="3"/>
  <c r="L1453" i="3" a="1"/>
  <c r="L1453" i="3"/>
  <c r="L1454" i="3" a="1"/>
  <c r="L1454" i="3"/>
  <c r="L1455" i="3" a="1"/>
  <c r="L1455" i="3"/>
  <c r="L1456" i="3" a="1"/>
  <c r="L1456" i="3"/>
  <c r="L1457" i="3" a="1"/>
  <c r="L1457" i="3"/>
  <c r="L1458" i="3" a="1"/>
  <c r="L1458" i="3"/>
  <c r="L1459" i="3" a="1"/>
  <c r="L1459" i="3"/>
  <c r="L1460" i="3" a="1"/>
  <c r="L1460" i="3"/>
  <c r="L1461" i="3" a="1"/>
  <c r="L1461" i="3"/>
  <c r="L1462" i="3" a="1"/>
  <c r="L1462" i="3"/>
  <c r="L1463" i="3" a="1"/>
  <c r="L1463" i="3"/>
  <c r="L1464" i="3" a="1"/>
  <c r="L1464" i="3"/>
  <c r="L1465" i="3" a="1"/>
  <c r="L1465" i="3"/>
  <c r="L1466" i="3" a="1"/>
  <c r="L1466" i="3"/>
  <c r="L1467" i="3" a="1"/>
  <c r="L1467" i="3"/>
  <c r="L1468" i="3" a="1"/>
  <c r="L1468" i="3"/>
  <c r="L1469" i="3" a="1"/>
  <c r="L1469" i="3"/>
  <c r="L1470" i="3" a="1"/>
  <c r="L1470" i="3"/>
  <c r="L1471" i="3" a="1"/>
  <c r="L1471" i="3"/>
  <c r="L1472" i="3" a="1"/>
  <c r="L1472" i="3"/>
  <c r="L1473" i="3" a="1"/>
  <c r="L1473" i="3"/>
  <c r="L1474" i="3" a="1"/>
  <c r="L1474" i="3"/>
  <c r="L1475" i="3" a="1"/>
  <c r="L1475" i="3"/>
  <c r="L1476" i="3" a="1"/>
  <c r="L1476" i="3"/>
  <c r="L1477" i="3" a="1"/>
  <c r="L1477" i="3"/>
  <c r="L1478" i="3" a="1"/>
  <c r="L1478" i="3"/>
  <c r="L1479" i="3" a="1"/>
  <c r="L1479" i="3"/>
  <c r="L1480" i="3" a="1"/>
  <c r="L1480" i="3"/>
  <c r="L1481" i="3" a="1"/>
  <c r="L1481" i="3"/>
  <c r="L1482" i="3" a="1"/>
  <c r="L1482" i="3"/>
  <c r="L1483" i="3" a="1"/>
  <c r="L1483" i="3"/>
  <c r="L1484" i="3" a="1"/>
  <c r="L1484" i="3"/>
  <c r="L1485" i="3" a="1"/>
  <c r="L1485" i="3"/>
  <c r="L1486" i="3" a="1"/>
  <c r="L1486" i="3"/>
  <c r="L1487" i="3" a="1"/>
  <c r="L1487" i="3"/>
  <c r="L1488" i="3" a="1"/>
  <c r="L1488" i="3"/>
  <c r="L1489" i="3" a="1"/>
  <c r="L1489" i="3"/>
  <c r="L1490" i="3" a="1"/>
  <c r="L1490" i="3"/>
  <c r="L1491" i="3" a="1"/>
  <c r="L1491" i="3"/>
  <c r="L1492" i="3" a="1"/>
  <c r="L1492" i="3"/>
  <c r="L1493" i="3" a="1"/>
  <c r="L1493" i="3"/>
  <c r="L1494" i="3" a="1"/>
  <c r="L1494" i="3"/>
  <c r="L1495" i="3" a="1"/>
  <c r="L1495" i="3"/>
  <c r="L1496" i="3" a="1"/>
  <c r="L1496" i="3"/>
  <c r="L1497" i="3" a="1"/>
  <c r="L1497" i="3"/>
  <c r="L1498" i="3" a="1"/>
  <c r="L1498" i="3"/>
  <c r="L1499" i="3" a="1"/>
  <c r="L1499" i="3"/>
  <c r="L1500" i="3" a="1"/>
  <c r="L1500" i="3"/>
  <c r="L1501" i="3" a="1"/>
  <c r="L1501" i="3"/>
  <c r="L1502" i="3" a="1"/>
  <c r="L1502" i="3"/>
  <c r="L1503" i="3" a="1"/>
  <c r="L1503" i="3"/>
  <c r="L1504" i="3" a="1"/>
  <c r="L1504" i="3"/>
  <c r="L1505" i="3" a="1"/>
  <c r="L1505" i="3"/>
  <c r="L1506" i="3" a="1"/>
  <c r="L1506" i="3"/>
  <c r="L1507" i="3" a="1"/>
  <c r="L1507" i="3"/>
  <c r="L1508" i="3" a="1"/>
  <c r="L1508" i="3"/>
  <c r="L1509" i="3" a="1"/>
  <c r="L1509" i="3"/>
  <c r="L1510" i="3" a="1"/>
  <c r="L1510" i="3"/>
  <c r="L1511" i="3" a="1"/>
  <c r="L1511" i="3"/>
  <c r="L1512" i="3" a="1"/>
  <c r="L1512" i="3"/>
  <c r="L1513" i="3" a="1"/>
  <c r="L1513" i="3"/>
  <c r="L1514" i="3" a="1"/>
  <c r="L1514" i="3"/>
  <c r="L1515" i="3" a="1"/>
  <c r="L1515" i="3"/>
  <c r="L1516" i="3" a="1"/>
  <c r="L1516" i="3"/>
  <c r="L1517" i="3" a="1"/>
  <c r="L1517" i="3"/>
  <c r="L1518" i="3" a="1"/>
  <c r="L1518" i="3"/>
  <c r="L1519" i="3" a="1"/>
  <c r="L1519" i="3"/>
  <c r="L1520" i="3" a="1"/>
  <c r="L1520" i="3"/>
  <c r="L1521" i="3" a="1"/>
  <c r="L1521" i="3"/>
  <c r="L1522" i="3" a="1"/>
  <c r="L1522" i="3"/>
  <c r="L1523" i="3" a="1"/>
  <c r="L1523" i="3"/>
  <c r="L1524" i="3" a="1"/>
  <c r="L1524" i="3"/>
  <c r="L1525" i="3" a="1"/>
  <c r="L1525" i="3"/>
  <c r="L1526" i="3" a="1"/>
  <c r="L1526" i="3"/>
  <c r="L1527" i="3" a="1"/>
  <c r="L1527" i="3"/>
  <c r="L1528" i="3" a="1"/>
  <c r="L1528" i="3"/>
  <c r="L1529" i="3" a="1"/>
  <c r="L1529" i="3"/>
  <c r="L1530" i="3" a="1"/>
  <c r="L1530" i="3"/>
  <c r="L1531" i="3" a="1"/>
  <c r="L1531" i="3"/>
  <c r="L1532" i="3" a="1"/>
  <c r="L1532" i="3"/>
  <c r="L1533" i="3" a="1"/>
  <c r="L1533" i="3"/>
  <c r="L1534" i="3" a="1"/>
  <c r="L1534" i="3"/>
  <c r="L1535" i="3" a="1"/>
  <c r="L1535" i="3"/>
  <c r="L1536" i="3" a="1"/>
  <c r="L1536" i="3"/>
  <c r="L1537" i="3" a="1"/>
  <c r="L1537" i="3"/>
  <c r="L1538" i="3" a="1"/>
  <c r="L1538" i="3"/>
  <c r="L1539" i="3" a="1"/>
  <c r="L1539" i="3"/>
  <c r="L1540" i="3" a="1"/>
  <c r="L1540" i="3"/>
  <c r="L1541" i="3" a="1"/>
  <c r="L1541" i="3"/>
  <c r="L1542" i="3" a="1"/>
  <c r="L1542" i="3"/>
  <c r="L1543" i="3" a="1"/>
  <c r="L1543" i="3"/>
  <c r="L1544" i="3" a="1"/>
  <c r="L1544" i="3"/>
  <c r="L1545" i="3" a="1"/>
  <c r="L1545" i="3"/>
  <c r="L1546" i="3" a="1"/>
  <c r="L1546" i="3"/>
  <c r="L1547" i="3" a="1"/>
  <c r="L1547" i="3"/>
  <c r="L1548" i="3" a="1"/>
  <c r="L1548" i="3"/>
  <c r="L1549" i="3" a="1"/>
  <c r="L1549" i="3"/>
  <c r="L1550" i="3" a="1"/>
  <c r="L1550" i="3"/>
  <c r="L1551" i="3" a="1"/>
  <c r="L1551" i="3"/>
  <c r="L1552" i="3" a="1"/>
  <c r="L1552" i="3"/>
  <c r="L1553" i="3" a="1"/>
  <c r="L1553" i="3"/>
  <c r="L2" i="3" a="1"/>
  <c r="L2" i="3"/>
  <c r="H2" i="46"/>
  <c r="G2" i="46"/>
  <c r="H4" i="46"/>
  <c r="G4" i="46" s="1"/>
  <c r="Q4" i="3"/>
  <c r="Q5" i="3"/>
  <c r="Q6" i="3"/>
  <c r="Q7" i="3"/>
  <c r="Q8" i="3"/>
  <c r="Q9" i="3"/>
  <c r="Q10" i="3"/>
  <c r="Q11" i="3"/>
  <c r="Q12" i="3"/>
  <c r="Q13"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S52" i="3"/>
  <c r="Q53" i="3"/>
  <c r="S53" i="3"/>
  <c r="Q54" i="3"/>
  <c r="S54" i="3"/>
  <c r="Q55" i="3"/>
  <c r="S55" i="3"/>
  <c r="Q56" i="3"/>
  <c r="S56" i="3"/>
  <c r="Q57" i="3"/>
  <c r="S57" i="3"/>
  <c r="Q58" i="3"/>
  <c r="S58" i="3"/>
  <c r="Q59" i="3"/>
  <c r="S59" i="3"/>
  <c r="Q60" i="3"/>
  <c r="S60" i="3"/>
  <c r="Q61" i="3"/>
  <c r="S61" i="3"/>
  <c r="Q62" i="3"/>
  <c r="S62" i="3"/>
  <c r="Q63" i="3"/>
  <c r="P63" i="3"/>
  <c r="Q64" i="3"/>
  <c r="S64" i="3"/>
  <c r="Q65" i="3"/>
  <c r="S65" i="3"/>
  <c r="Q66" i="3"/>
  <c r="S66" i="3"/>
  <c r="Q67" i="3"/>
  <c r="S67" i="3"/>
  <c r="Q68" i="3"/>
  <c r="S68" i="3"/>
  <c r="Q69" i="3"/>
  <c r="S69" i="3"/>
  <c r="Q70" i="3"/>
  <c r="S70" i="3"/>
  <c r="Q71" i="3"/>
  <c r="S71" i="3"/>
  <c r="Q72" i="3"/>
  <c r="S72" i="3"/>
  <c r="Q73" i="3"/>
  <c r="S73" i="3"/>
  <c r="Q74" i="3"/>
  <c r="S74" i="3"/>
  <c r="Q75" i="3"/>
  <c r="S75" i="3"/>
  <c r="Q76" i="3"/>
  <c r="S76" i="3"/>
  <c r="Q77" i="3"/>
  <c r="S77" i="3"/>
  <c r="Q78" i="3"/>
  <c r="P78" i="3"/>
  <c r="Q79" i="3"/>
  <c r="S79" i="3"/>
  <c r="Q80" i="3"/>
  <c r="S80" i="3"/>
  <c r="Q81" i="3"/>
  <c r="S81" i="3"/>
  <c r="Q82" i="3"/>
  <c r="S82" i="3"/>
  <c r="Q83" i="3"/>
  <c r="S83" i="3"/>
  <c r="Q84" i="3"/>
  <c r="S84" i="3"/>
  <c r="Q85" i="3"/>
  <c r="S85" i="3"/>
  <c r="Q86" i="3"/>
  <c r="S86" i="3"/>
  <c r="Q87" i="3"/>
  <c r="S87" i="3"/>
  <c r="Q88" i="3"/>
  <c r="S88" i="3"/>
  <c r="Q89" i="3"/>
  <c r="S89" i="3"/>
  <c r="Q90" i="3"/>
  <c r="S90" i="3"/>
  <c r="Q91" i="3"/>
  <c r="S91" i="3"/>
  <c r="Q92" i="3"/>
  <c r="S92" i="3"/>
  <c r="Q93" i="3"/>
  <c r="S93" i="3"/>
  <c r="Q94" i="3"/>
  <c r="S94" i="3"/>
  <c r="Q95" i="3"/>
  <c r="S95" i="3"/>
  <c r="Q96" i="3"/>
  <c r="S96" i="3"/>
  <c r="Q97" i="3"/>
  <c r="S97" i="3"/>
  <c r="Q98" i="3"/>
  <c r="S98" i="3"/>
  <c r="Q99" i="3"/>
  <c r="S99" i="3"/>
  <c r="Q100" i="3"/>
  <c r="S100" i="3"/>
  <c r="Q101" i="3"/>
  <c r="S101" i="3"/>
  <c r="Q102" i="3"/>
  <c r="S102" i="3"/>
  <c r="Q103" i="3"/>
  <c r="S103" i="3"/>
  <c r="Q104" i="3"/>
  <c r="S104" i="3"/>
  <c r="Q105" i="3"/>
  <c r="S105" i="3"/>
  <c r="Q106" i="3"/>
  <c r="S106" i="3"/>
  <c r="Q107" i="3"/>
  <c r="S107" i="3"/>
  <c r="Q108" i="3"/>
  <c r="P108" i="3"/>
  <c r="Q109" i="3"/>
  <c r="S109" i="3"/>
  <c r="Q110" i="3"/>
  <c r="S110" i="3"/>
  <c r="Q111" i="3"/>
  <c r="S111" i="3"/>
  <c r="Q112" i="3"/>
  <c r="S112" i="3"/>
  <c r="Q113" i="3"/>
  <c r="S113" i="3"/>
  <c r="Q114" i="3"/>
  <c r="S114" i="3"/>
  <c r="Q115" i="3"/>
  <c r="S115" i="3"/>
  <c r="Q116" i="3"/>
  <c r="S116" i="3"/>
  <c r="Q117" i="3"/>
  <c r="S117" i="3"/>
  <c r="Q118" i="3"/>
  <c r="S118" i="3"/>
  <c r="Q119" i="3"/>
  <c r="P119" i="3"/>
  <c r="Q120" i="3"/>
  <c r="S120" i="3"/>
  <c r="Q121" i="3"/>
  <c r="S121" i="3"/>
  <c r="Q122" i="3"/>
  <c r="S122" i="3"/>
  <c r="Q123" i="3"/>
  <c r="S123" i="3"/>
  <c r="Q124" i="3"/>
  <c r="S124" i="3"/>
  <c r="Q125" i="3"/>
  <c r="S125" i="3"/>
  <c r="Q126" i="3"/>
  <c r="S126" i="3"/>
  <c r="Q127" i="3"/>
  <c r="S127" i="3"/>
  <c r="Q128" i="3"/>
  <c r="S128" i="3"/>
  <c r="Q129" i="3"/>
  <c r="S129" i="3"/>
  <c r="Q130" i="3"/>
  <c r="S130" i="3"/>
  <c r="Q131" i="3"/>
  <c r="S131" i="3"/>
  <c r="Q132" i="3"/>
  <c r="S132" i="3"/>
  <c r="Q133" i="3"/>
  <c r="S133" i="3"/>
  <c r="Q134" i="3"/>
  <c r="S134" i="3"/>
  <c r="Q135" i="3"/>
  <c r="S135" i="3"/>
  <c r="Q136" i="3"/>
  <c r="S136" i="3"/>
  <c r="Q137" i="3"/>
  <c r="S137" i="3"/>
  <c r="Q138" i="3"/>
  <c r="S138" i="3"/>
  <c r="Q139" i="3"/>
  <c r="S139" i="3"/>
  <c r="Q140" i="3"/>
  <c r="S140" i="3"/>
  <c r="Q141" i="3"/>
  <c r="S141" i="3"/>
  <c r="Q142" i="3"/>
  <c r="S142" i="3"/>
  <c r="Q143" i="3"/>
  <c r="S143" i="3"/>
  <c r="Q144" i="3"/>
  <c r="S144" i="3"/>
  <c r="Q145" i="3"/>
  <c r="S145" i="3"/>
  <c r="Q146" i="3"/>
  <c r="S146" i="3"/>
  <c r="Q147" i="3"/>
  <c r="S147" i="3"/>
  <c r="Q148" i="3"/>
  <c r="S148" i="3"/>
  <c r="Q149" i="3"/>
  <c r="S149" i="3"/>
  <c r="Q150" i="3"/>
  <c r="S150" i="3"/>
  <c r="Q151" i="3"/>
  <c r="S151" i="3"/>
  <c r="Q152" i="3"/>
  <c r="S152" i="3"/>
  <c r="Q153" i="3"/>
  <c r="P153" i="3"/>
  <c r="Q154" i="3"/>
  <c r="S154" i="3"/>
  <c r="Q155" i="3"/>
  <c r="S155" i="3"/>
  <c r="Q156" i="3"/>
  <c r="S156" i="3"/>
  <c r="Q157" i="3"/>
  <c r="S157" i="3"/>
  <c r="Q158" i="3"/>
  <c r="S158" i="3"/>
  <c r="Q159" i="3"/>
  <c r="S159" i="3"/>
  <c r="Q160" i="3"/>
  <c r="S160" i="3"/>
  <c r="Q161" i="3"/>
  <c r="S161" i="3"/>
  <c r="Q162" i="3"/>
  <c r="S162" i="3"/>
  <c r="Q163" i="3"/>
  <c r="S163" i="3"/>
  <c r="Q164" i="3"/>
  <c r="S164" i="3"/>
  <c r="Q165" i="3"/>
  <c r="S165" i="3"/>
  <c r="Q166" i="3"/>
  <c r="S166" i="3"/>
  <c r="Q167" i="3"/>
  <c r="S167" i="3"/>
  <c r="Q168" i="3"/>
  <c r="S168" i="3"/>
  <c r="Q169" i="3"/>
  <c r="S169" i="3"/>
  <c r="Q170" i="3"/>
  <c r="S170" i="3"/>
  <c r="Q171" i="3"/>
  <c r="S171" i="3"/>
  <c r="Q172" i="3"/>
  <c r="S172" i="3"/>
  <c r="Q173" i="3"/>
  <c r="S173" i="3"/>
  <c r="Q174" i="3"/>
  <c r="S174" i="3"/>
  <c r="Q175" i="3"/>
  <c r="S175" i="3"/>
  <c r="Q176" i="3"/>
  <c r="S176" i="3"/>
  <c r="Q177" i="3"/>
  <c r="S177" i="3"/>
  <c r="Q178" i="3"/>
  <c r="P178" i="3"/>
  <c r="Q179" i="3"/>
  <c r="S179" i="3"/>
  <c r="Q180" i="3"/>
  <c r="S180" i="3"/>
  <c r="Q181" i="3"/>
  <c r="S181" i="3"/>
  <c r="Q182" i="3"/>
  <c r="S182" i="3"/>
  <c r="Q183" i="3"/>
  <c r="S183" i="3"/>
  <c r="Q184" i="3"/>
  <c r="S184" i="3"/>
  <c r="Q185" i="3"/>
  <c r="S185" i="3"/>
  <c r="Q186" i="3"/>
  <c r="S186" i="3"/>
  <c r="Q187" i="3"/>
  <c r="S187" i="3"/>
  <c r="Q188" i="3"/>
  <c r="S188" i="3"/>
  <c r="Q189" i="3"/>
  <c r="S189" i="3"/>
  <c r="Q190" i="3"/>
  <c r="S190" i="3"/>
  <c r="Q191" i="3"/>
  <c r="S191" i="3"/>
  <c r="Q192" i="3"/>
  <c r="S192" i="3"/>
  <c r="Q193" i="3"/>
  <c r="S193" i="3"/>
  <c r="Q194" i="3"/>
  <c r="S194" i="3"/>
  <c r="Q195" i="3"/>
  <c r="S195" i="3"/>
  <c r="Q196" i="3"/>
  <c r="S196" i="3"/>
  <c r="Q197" i="3"/>
  <c r="S197" i="3"/>
  <c r="Q198" i="3"/>
  <c r="S198" i="3"/>
  <c r="Q199" i="3"/>
  <c r="S199" i="3"/>
  <c r="Q200" i="3"/>
  <c r="S200" i="3"/>
  <c r="Q201" i="3"/>
  <c r="P201" i="3"/>
  <c r="Q202" i="3"/>
  <c r="S202" i="3"/>
  <c r="Q203" i="3"/>
  <c r="S203" i="3"/>
  <c r="Q204" i="3"/>
  <c r="S204" i="3"/>
  <c r="Q205" i="3"/>
  <c r="S205" i="3"/>
  <c r="Q206" i="3"/>
  <c r="S206" i="3"/>
  <c r="Q207" i="3"/>
  <c r="S207" i="3"/>
  <c r="Q208" i="3"/>
  <c r="S208" i="3"/>
  <c r="Q209" i="3"/>
  <c r="S209" i="3"/>
  <c r="Q210" i="3"/>
  <c r="S210" i="3"/>
  <c r="Q211" i="3"/>
  <c r="S211" i="3"/>
  <c r="Q212" i="3"/>
  <c r="S212" i="3"/>
  <c r="Q213" i="3"/>
  <c r="S213" i="3"/>
  <c r="Q214" i="3"/>
  <c r="S214" i="3"/>
  <c r="Q215" i="3"/>
  <c r="S215" i="3"/>
  <c r="Q216" i="3"/>
  <c r="S216" i="3"/>
  <c r="Q217" i="3"/>
  <c r="S217" i="3"/>
  <c r="Q218" i="3"/>
  <c r="S218" i="3"/>
  <c r="Q219" i="3"/>
  <c r="S219" i="3"/>
  <c r="Q220" i="3"/>
  <c r="P220" i="3"/>
  <c r="Q221" i="3"/>
  <c r="S221" i="3"/>
  <c r="Q222" i="3"/>
  <c r="S222" i="3"/>
  <c r="Q223" i="3"/>
  <c r="S223" i="3"/>
  <c r="Q224" i="3"/>
  <c r="S224" i="3"/>
  <c r="Q225" i="3"/>
  <c r="S225" i="3"/>
  <c r="Q226" i="3"/>
  <c r="S226" i="3"/>
  <c r="Q227" i="3"/>
  <c r="S227" i="3"/>
  <c r="Q228" i="3"/>
  <c r="S228" i="3"/>
  <c r="Q229" i="3"/>
  <c r="S229" i="3"/>
  <c r="Q230" i="3"/>
  <c r="S230" i="3"/>
  <c r="Q231" i="3"/>
  <c r="S231" i="3"/>
  <c r="Q232" i="3"/>
  <c r="S232" i="3"/>
  <c r="Q233" i="3"/>
  <c r="S233" i="3"/>
  <c r="Q234" i="3"/>
  <c r="S234" i="3"/>
  <c r="Q235" i="3"/>
  <c r="S235" i="3"/>
  <c r="Q236" i="3"/>
  <c r="S236" i="3"/>
  <c r="Q237" i="3"/>
  <c r="S237" i="3"/>
  <c r="Q238" i="3"/>
  <c r="S238" i="3"/>
  <c r="Q239" i="3"/>
  <c r="P239" i="3"/>
  <c r="Q240" i="3"/>
  <c r="S240" i="3"/>
  <c r="Q241" i="3"/>
  <c r="S241" i="3"/>
  <c r="Q242" i="3"/>
  <c r="S242" i="3"/>
  <c r="Q243" i="3"/>
  <c r="S243" i="3"/>
  <c r="Q244" i="3"/>
  <c r="S244" i="3"/>
  <c r="Q245" i="3"/>
  <c r="S245" i="3"/>
  <c r="Q246" i="3"/>
  <c r="S246" i="3"/>
  <c r="Q247" i="3"/>
  <c r="S247" i="3"/>
  <c r="Q248" i="3"/>
  <c r="S248" i="3"/>
  <c r="Q249" i="3"/>
  <c r="S249" i="3"/>
  <c r="Q250" i="3"/>
  <c r="S250" i="3"/>
  <c r="Q251" i="3"/>
  <c r="S251" i="3"/>
  <c r="Q252" i="3"/>
  <c r="S252" i="3"/>
  <c r="Q253" i="3"/>
  <c r="S253" i="3"/>
  <c r="Q254" i="3"/>
  <c r="S254" i="3"/>
  <c r="Q255" i="3"/>
  <c r="S255" i="3"/>
  <c r="Q256" i="3"/>
  <c r="S256" i="3"/>
  <c r="Q257" i="3"/>
  <c r="S257" i="3"/>
  <c r="Q258" i="3"/>
  <c r="S258" i="3"/>
  <c r="Q259" i="3"/>
  <c r="P259" i="3"/>
  <c r="Q260" i="3"/>
  <c r="S260" i="3"/>
  <c r="Q261" i="3"/>
  <c r="S261" i="3"/>
  <c r="Q262" i="3"/>
  <c r="S262" i="3"/>
  <c r="Q263" i="3"/>
  <c r="S263" i="3"/>
  <c r="Q264" i="3"/>
  <c r="S264" i="3"/>
  <c r="Q265" i="3"/>
  <c r="S265" i="3"/>
  <c r="Q266" i="3"/>
  <c r="S266" i="3"/>
  <c r="Q267" i="3"/>
  <c r="S267" i="3"/>
  <c r="Q268" i="3"/>
  <c r="S268" i="3"/>
  <c r="Q269" i="3"/>
  <c r="S269" i="3"/>
  <c r="Q270" i="3"/>
  <c r="S270" i="3"/>
  <c r="Q271" i="3"/>
  <c r="S271" i="3"/>
  <c r="Q272" i="3"/>
  <c r="S272" i="3"/>
  <c r="Q273" i="3"/>
  <c r="S273" i="3"/>
  <c r="Q274" i="3"/>
  <c r="S274" i="3"/>
  <c r="Q275" i="3"/>
  <c r="S275" i="3"/>
  <c r="Q276" i="3"/>
  <c r="S276" i="3"/>
  <c r="Q277" i="3"/>
  <c r="P277" i="3"/>
  <c r="Q278" i="3"/>
  <c r="S278" i="3"/>
  <c r="Q279" i="3"/>
  <c r="S279" i="3"/>
  <c r="Q280" i="3"/>
  <c r="S280" i="3"/>
  <c r="Q281" i="3"/>
  <c r="S281" i="3"/>
  <c r="Q282" i="3"/>
  <c r="S282" i="3"/>
  <c r="Q283" i="3"/>
  <c r="S283" i="3"/>
  <c r="Q284" i="3"/>
  <c r="S284" i="3"/>
  <c r="Q285" i="3"/>
  <c r="S285" i="3"/>
  <c r="Q286" i="3"/>
  <c r="S286" i="3"/>
  <c r="Q287" i="3"/>
  <c r="S287" i="3"/>
  <c r="Q288" i="3"/>
  <c r="S288" i="3"/>
  <c r="Q289" i="3"/>
  <c r="S289" i="3"/>
  <c r="Q290" i="3"/>
  <c r="S290" i="3"/>
  <c r="Q291" i="3"/>
  <c r="S291" i="3"/>
  <c r="Q292" i="3"/>
  <c r="S292" i="3"/>
  <c r="Q293" i="3"/>
  <c r="S293" i="3"/>
  <c r="Q294" i="3"/>
  <c r="S294" i="3"/>
  <c r="Q295" i="3"/>
  <c r="P295" i="3"/>
  <c r="Q296" i="3"/>
  <c r="S296" i="3"/>
  <c r="Q297" i="3"/>
  <c r="S297" i="3"/>
  <c r="Q298" i="3"/>
  <c r="S298" i="3"/>
  <c r="Q299" i="3"/>
  <c r="S299" i="3"/>
  <c r="Q300" i="3"/>
  <c r="S300" i="3"/>
  <c r="Q301" i="3"/>
  <c r="S301" i="3"/>
  <c r="Q302" i="3"/>
  <c r="S302" i="3"/>
  <c r="Q303" i="3"/>
  <c r="S303" i="3"/>
  <c r="Q304" i="3"/>
  <c r="S304" i="3"/>
  <c r="Q305" i="3"/>
  <c r="S305" i="3"/>
  <c r="Q306" i="3"/>
  <c r="S306" i="3"/>
  <c r="Q307" i="3"/>
  <c r="S307" i="3"/>
  <c r="Q308" i="3"/>
  <c r="S308" i="3"/>
  <c r="Q309" i="3"/>
  <c r="S309" i="3"/>
  <c r="Q310" i="3"/>
  <c r="S310" i="3"/>
  <c r="Q311" i="3"/>
  <c r="S311" i="3"/>
  <c r="Q312" i="3"/>
  <c r="S312" i="3"/>
  <c r="Q313" i="3"/>
  <c r="S313" i="3"/>
  <c r="Q314" i="3"/>
  <c r="S314" i="3"/>
  <c r="Q315" i="3"/>
  <c r="S315" i="3"/>
  <c r="Q316" i="3"/>
  <c r="S316" i="3"/>
  <c r="Q317" i="3"/>
  <c r="S317" i="3"/>
  <c r="Q318" i="3"/>
  <c r="S318" i="3"/>
  <c r="Q319" i="3"/>
  <c r="S319" i="3"/>
  <c r="Q320" i="3"/>
  <c r="S320" i="3"/>
  <c r="Q321" i="3"/>
  <c r="S321" i="3"/>
  <c r="Q322" i="3"/>
  <c r="S322" i="3"/>
  <c r="Q323" i="3"/>
  <c r="S323" i="3"/>
  <c r="Q324" i="3"/>
  <c r="S324" i="3"/>
  <c r="Q325" i="3"/>
  <c r="S325" i="3"/>
  <c r="Q326" i="3"/>
  <c r="S326" i="3"/>
  <c r="Q327" i="3"/>
  <c r="S327" i="3"/>
  <c r="Q328" i="3"/>
  <c r="S328" i="3"/>
  <c r="Q329" i="3"/>
  <c r="S329" i="3"/>
  <c r="Q330" i="3"/>
  <c r="S330" i="3"/>
  <c r="Q331" i="3"/>
  <c r="S331" i="3"/>
  <c r="Q332" i="3"/>
  <c r="S332" i="3"/>
  <c r="Q333" i="3"/>
  <c r="S333" i="3"/>
  <c r="Q334" i="3"/>
  <c r="S334" i="3"/>
  <c r="Q335" i="3"/>
  <c r="S335" i="3"/>
  <c r="Q336" i="3"/>
  <c r="S336" i="3"/>
  <c r="Q337" i="3"/>
  <c r="S337" i="3"/>
  <c r="Q338" i="3"/>
  <c r="S338" i="3"/>
  <c r="Q339" i="3"/>
  <c r="S339" i="3"/>
  <c r="Q340" i="3"/>
  <c r="S340" i="3"/>
  <c r="Q341" i="3"/>
  <c r="S341" i="3"/>
  <c r="Q342" i="3"/>
  <c r="S342" i="3"/>
  <c r="Q343" i="3"/>
  <c r="S343" i="3"/>
  <c r="Q344" i="3"/>
  <c r="S344" i="3"/>
  <c r="Q345" i="3"/>
  <c r="S345" i="3"/>
  <c r="Q346" i="3"/>
  <c r="S346" i="3"/>
  <c r="Q347" i="3"/>
  <c r="S347" i="3"/>
  <c r="Q348" i="3"/>
  <c r="S348" i="3"/>
  <c r="Q349" i="3"/>
  <c r="S349" i="3"/>
  <c r="Q350" i="3"/>
  <c r="S350" i="3"/>
  <c r="Q351" i="3"/>
  <c r="S351" i="3"/>
  <c r="Q352" i="3"/>
  <c r="S352" i="3"/>
  <c r="Q353" i="3"/>
  <c r="S353" i="3"/>
  <c r="Q354" i="3"/>
  <c r="S354" i="3"/>
  <c r="Q355" i="3"/>
  <c r="S355" i="3"/>
  <c r="Q356" i="3"/>
  <c r="S356" i="3"/>
  <c r="Q357" i="3"/>
  <c r="S357" i="3"/>
  <c r="Q358" i="3"/>
  <c r="S358" i="3"/>
  <c r="Q359" i="3"/>
  <c r="S359" i="3"/>
  <c r="Q360" i="3"/>
  <c r="S360" i="3"/>
  <c r="Q361" i="3"/>
  <c r="S361" i="3"/>
  <c r="Q362" i="3"/>
  <c r="P362" i="3"/>
  <c r="Q363" i="3"/>
  <c r="S363" i="3"/>
  <c r="Q364" i="3"/>
  <c r="S364" i="3"/>
  <c r="Q365" i="3"/>
  <c r="S365" i="3"/>
  <c r="Q366" i="3"/>
  <c r="S366" i="3"/>
  <c r="Q367" i="3"/>
  <c r="S367" i="3"/>
  <c r="Q368" i="3"/>
  <c r="S368" i="3"/>
  <c r="Q369" i="3"/>
  <c r="P369" i="3"/>
  <c r="Q370" i="3"/>
  <c r="S370" i="3"/>
  <c r="Q371" i="3"/>
  <c r="S371" i="3"/>
  <c r="Q372" i="3"/>
  <c r="S372" i="3"/>
  <c r="Q373" i="3"/>
  <c r="S373" i="3"/>
  <c r="Q374" i="3"/>
  <c r="S374" i="3"/>
  <c r="Q375" i="3"/>
  <c r="S375" i="3"/>
  <c r="Q376" i="3"/>
  <c r="S376" i="3"/>
  <c r="Q377" i="3"/>
  <c r="S377" i="3"/>
  <c r="Q378" i="3"/>
  <c r="S378" i="3"/>
  <c r="Q379" i="3"/>
  <c r="S379" i="3"/>
  <c r="Q380" i="3"/>
  <c r="S380" i="3"/>
  <c r="Q381" i="3"/>
  <c r="S381" i="3"/>
  <c r="Q382" i="3"/>
  <c r="P382" i="3"/>
  <c r="Q383" i="3"/>
  <c r="S383" i="3"/>
  <c r="Q384" i="3"/>
  <c r="S384" i="3"/>
  <c r="Q385" i="3"/>
  <c r="S385" i="3"/>
  <c r="Q386" i="3"/>
  <c r="S386" i="3"/>
  <c r="Q387" i="3"/>
  <c r="S387" i="3"/>
  <c r="Q388" i="3"/>
  <c r="P388" i="3"/>
  <c r="Q389" i="3"/>
  <c r="S389" i="3"/>
  <c r="Q390" i="3"/>
  <c r="S390" i="3"/>
  <c r="Q391" i="3"/>
  <c r="S391" i="3"/>
  <c r="Q392" i="3"/>
  <c r="S392" i="3"/>
  <c r="Q393" i="3"/>
  <c r="S393" i="3"/>
  <c r="Q394" i="3"/>
  <c r="S394" i="3"/>
  <c r="Q395" i="3"/>
  <c r="S395" i="3"/>
  <c r="Q396" i="3"/>
  <c r="S396" i="3"/>
  <c r="Q397" i="3"/>
  <c r="S397" i="3"/>
  <c r="Q398" i="3"/>
  <c r="S398" i="3"/>
  <c r="Q399" i="3"/>
  <c r="S399" i="3"/>
  <c r="Q400" i="3"/>
  <c r="S400" i="3"/>
  <c r="Q401" i="3"/>
  <c r="S401" i="3"/>
  <c r="Q402" i="3"/>
  <c r="S402" i="3"/>
  <c r="Q403" i="3"/>
  <c r="S403" i="3"/>
  <c r="Q404" i="3"/>
  <c r="S404" i="3"/>
  <c r="Q405" i="3"/>
  <c r="S405" i="3"/>
  <c r="Q406" i="3"/>
  <c r="S406" i="3"/>
  <c r="Q407" i="3"/>
  <c r="S407" i="3"/>
  <c r="Q408" i="3"/>
  <c r="S408" i="3"/>
  <c r="Q409" i="3"/>
  <c r="S409" i="3"/>
  <c r="Q410" i="3"/>
  <c r="S410" i="3"/>
  <c r="Q411" i="3"/>
  <c r="S411" i="3"/>
  <c r="Q412" i="3"/>
  <c r="S412" i="3"/>
  <c r="Q413" i="3"/>
  <c r="S413" i="3"/>
  <c r="Q414" i="3"/>
  <c r="P414" i="3"/>
  <c r="Q415" i="3"/>
  <c r="Q416" i="3"/>
  <c r="Q417" i="3"/>
  <c r="Q418" i="3"/>
  <c r="Q419" i="3"/>
  <c r="Q420" i="3"/>
  <c r="Q421" i="3"/>
  <c r="Q422" i="3"/>
  <c r="Q423" i="3"/>
  <c r="Q424" i="3"/>
  <c r="Q425" i="3"/>
  <c r="Q426" i="3"/>
  <c r="Q427" i="3"/>
  <c r="Q428" i="3"/>
  <c r="Q429" i="3"/>
  <c r="Q430" i="3"/>
  <c r="Q431" i="3"/>
  <c r="Q432" i="3"/>
  <c r="Q433" i="3"/>
  <c r="Q434" i="3"/>
  <c r="Q435" i="3"/>
  <c r="Q436" i="3"/>
  <c r="Q437" i="3"/>
  <c r="Q438" i="3"/>
  <c r="Q439" i="3"/>
  <c r="Q440" i="3"/>
  <c r="Q441" i="3"/>
  <c r="Q442" i="3"/>
  <c r="Q443" i="3"/>
  <c r="Q444" i="3"/>
  <c r="Q445" i="3"/>
  <c r="Q446" i="3"/>
  <c r="Q447" i="3"/>
  <c r="Q448" i="3"/>
  <c r="Q449" i="3"/>
  <c r="Q450" i="3"/>
  <c r="Q451" i="3"/>
  <c r="S451" i="3"/>
  <c r="Q452" i="3"/>
  <c r="P452" i="3"/>
  <c r="Q453" i="3"/>
  <c r="S453" i="3"/>
  <c r="Q454" i="3"/>
  <c r="S454" i="3"/>
  <c r="Q455" i="3"/>
  <c r="P455" i="3"/>
  <c r="Q456" i="3"/>
  <c r="S456" i="3"/>
  <c r="Q457" i="3"/>
  <c r="S457" i="3"/>
  <c r="Q458" i="3"/>
  <c r="S458" i="3"/>
  <c r="Q459" i="3"/>
  <c r="P459" i="3"/>
  <c r="Q460" i="3"/>
  <c r="S460" i="3"/>
  <c r="Q461" i="3"/>
  <c r="S461" i="3"/>
  <c r="Q462" i="3"/>
  <c r="S462" i="3"/>
  <c r="Q463" i="3"/>
  <c r="S463" i="3"/>
  <c r="Q464" i="3"/>
  <c r="S464" i="3"/>
  <c r="Q465" i="3"/>
  <c r="S465" i="3"/>
  <c r="Q466" i="3"/>
  <c r="S466" i="3"/>
  <c r="Q467" i="3"/>
  <c r="S467" i="3"/>
  <c r="Q468" i="3"/>
  <c r="S468" i="3"/>
  <c r="Q469" i="3"/>
  <c r="S469" i="3"/>
  <c r="Q470" i="3"/>
  <c r="S470" i="3"/>
  <c r="Q471" i="3"/>
  <c r="S471" i="3"/>
  <c r="Q472" i="3"/>
  <c r="S472" i="3"/>
  <c r="Q473" i="3"/>
  <c r="S473" i="3"/>
  <c r="Q474" i="3"/>
  <c r="S474" i="3"/>
  <c r="Q475" i="3"/>
  <c r="S475" i="3"/>
  <c r="Q476" i="3"/>
  <c r="S476" i="3"/>
  <c r="Q477" i="3"/>
  <c r="S477" i="3"/>
  <c r="Q478" i="3"/>
  <c r="S478" i="3"/>
  <c r="Q479" i="3"/>
  <c r="P479" i="3"/>
  <c r="Q480" i="3"/>
  <c r="S480" i="3"/>
  <c r="Q481" i="3"/>
  <c r="S481" i="3"/>
  <c r="Q482" i="3"/>
  <c r="S482" i="3"/>
  <c r="Q483" i="3"/>
  <c r="S483" i="3"/>
  <c r="Q484" i="3"/>
  <c r="S484" i="3"/>
  <c r="Q485" i="3"/>
  <c r="S485" i="3"/>
  <c r="Q486" i="3"/>
  <c r="S486" i="3"/>
  <c r="Q487" i="3"/>
  <c r="S487" i="3"/>
  <c r="Q488" i="3"/>
  <c r="S488" i="3"/>
  <c r="Q489" i="3"/>
  <c r="S489" i="3"/>
  <c r="Q490" i="3"/>
  <c r="S490" i="3"/>
  <c r="Q491" i="3"/>
  <c r="S491" i="3"/>
  <c r="Q492" i="3"/>
  <c r="S492" i="3"/>
  <c r="Q493" i="3"/>
  <c r="S493" i="3"/>
  <c r="Q494" i="3"/>
  <c r="S494" i="3"/>
  <c r="Q495" i="3"/>
  <c r="S495" i="3"/>
  <c r="Q496" i="3"/>
  <c r="S496" i="3"/>
  <c r="Q497" i="3"/>
  <c r="S497" i="3"/>
  <c r="Q498" i="3"/>
  <c r="S498" i="3"/>
  <c r="Q499" i="3"/>
  <c r="S499" i="3"/>
  <c r="Q500" i="3"/>
  <c r="S500" i="3"/>
  <c r="Q501" i="3"/>
  <c r="S501" i="3"/>
  <c r="Q502" i="3"/>
  <c r="P502" i="3"/>
  <c r="Q503" i="3"/>
  <c r="S503" i="3"/>
  <c r="Q504" i="3"/>
  <c r="S504" i="3"/>
  <c r="Q505" i="3"/>
  <c r="S505" i="3"/>
  <c r="Q506" i="3"/>
  <c r="S506" i="3"/>
  <c r="Q507" i="3"/>
  <c r="S507" i="3"/>
  <c r="Q508" i="3"/>
  <c r="S508" i="3"/>
  <c r="Q509" i="3"/>
  <c r="S509" i="3"/>
  <c r="Q510" i="3"/>
  <c r="S510" i="3"/>
  <c r="Q511" i="3"/>
  <c r="S511" i="3"/>
  <c r="Q512" i="3"/>
  <c r="S512" i="3"/>
  <c r="Q513" i="3"/>
  <c r="S513" i="3"/>
  <c r="Q514" i="3"/>
  <c r="S514" i="3"/>
  <c r="Q515" i="3"/>
  <c r="S515" i="3"/>
  <c r="Q516" i="3"/>
  <c r="S516" i="3"/>
  <c r="Q517" i="3"/>
  <c r="S517" i="3"/>
  <c r="Q518" i="3"/>
  <c r="S518" i="3"/>
  <c r="Q519" i="3"/>
  <c r="S519" i="3"/>
  <c r="Q520" i="3"/>
  <c r="S520" i="3"/>
  <c r="Q521" i="3"/>
  <c r="P521" i="3"/>
  <c r="Q522" i="3"/>
  <c r="S522" i="3"/>
  <c r="Q523" i="3"/>
  <c r="S523" i="3"/>
  <c r="Q524" i="3"/>
  <c r="S524" i="3"/>
  <c r="Q525" i="3"/>
  <c r="S525" i="3"/>
  <c r="Q526" i="3"/>
  <c r="S526" i="3"/>
  <c r="Q527" i="3"/>
  <c r="S527" i="3"/>
  <c r="Q528" i="3"/>
  <c r="S528" i="3"/>
  <c r="Q529" i="3"/>
  <c r="S529" i="3"/>
  <c r="Q530" i="3"/>
  <c r="S530" i="3"/>
  <c r="Q531" i="3"/>
  <c r="S531" i="3"/>
  <c r="Q532" i="3"/>
  <c r="S532" i="3"/>
  <c r="Q533" i="3"/>
  <c r="S533" i="3"/>
  <c r="Q534" i="3"/>
  <c r="S534" i="3"/>
  <c r="Q535" i="3"/>
  <c r="S535" i="3"/>
  <c r="Q536" i="3"/>
  <c r="S536" i="3"/>
  <c r="Q537" i="3"/>
  <c r="S537" i="3"/>
  <c r="Q538" i="3"/>
  <c r="S538" i="3"/>
  <c r="Q539" i="3"/>
  <c r="S539" i="3"/>
  <c r="Q540" i="3"/>
  <c r="P540" i="3"/>
  <c r="Q541" i="3"/>
  <c r="S541" i="3"/>
  <c r="Q542" i="3"/>
  <c r="S542" i="3"/>
  <c r="Q543" i="3"/>
  <c r="S543" i="3"/>
  <c r="Q544" i="3"/>
  <c r="S544" i="3"/>
  <c r="Q545" i="3"/>
  <c r="S545" i="3"/>
  <c r="Q546" i="3"/>
  <c r="S546" i="3"/>
  <c r="Q547" i="3"/>
  <c r="S547" i="3"/>
  <c r="Q548" i="3"/>
  <c r="S548" i="3"/>
  <c r="Q549" i="3"/>
  <c r="S549" i="3"/>
  <c r="Q550" i="3"/>
  <c r="S550" i="3"/>
  <c r="Q551" i="3"/>
  <c r="S551" i="3"/>
  <c r="Q552" i="3"/>
  <c r="S552" i="3"/>
  <c r="Q553" i="3"/>
  <c r="S553" i="3"/>
  <c r="Q554" i="3"/>
  <c r="S554" i="3"/>
  <c r="Q555" i="3"/>
  <c r="S555" i="3"/>
  <c r="Q556" i="3"/>
  <c r="S556" i="3"/>
  <c r="Q557" i="3"/>
  <c r="S557" i="3"/>
  <c r="Q558" i="3"/>
  <c r="S558" i="3"/>
  <c r="Q559" i="3"/>
  <c r="S559" i="3"/>
  <c r="Q560" i="3"/>
  <c r="S560" i="3"/>
  <c r="Q561" i="3"/>
  <c r="S561" i="3"/>
  <c r="Q562" i="3"/>
  <c r="S562" i="3"/>
  <c r="Q563" i="3"/>
  <c r="S563" i="3"/>
  <c r="Q564" i="3"/>
  <c r="S564" i="3"/>
  <c r="Q565" i="3"/>
  <c r="S565" i="3"/>
  <c r="Q566" i="3"/>
  <c r="S566" i="3"/>
  <c r="Q567" i="3"/>
  <c r="S567" i="3"/>
  <c r="Q568" i="3"/>
  <c r="S568" i="3"/>
  <c r="Q569" i="3"/>
  <c r="S569" i="3"/>
  <c r="Q570" i="3"/>
  <c r="S570" i="3"/>
  <c r="Q571" i="3"/>
  <c r="S571" i="3"/>
  <c r="Q572" i="3"/>
  <c r="S572" i="3"/>
  <c r="Q573" i="3"/>
  <c r="S573" i="3"/>
  <c r="Q574" i="3"/>
  <c r="S574" i="3"/>
  <c r="Q575" i="3"/>
  <c r="S575" i="3"/>
  <c r="Q576" i="3"/>
  <c r="S576" i="3"/>
  <c r="Q577" i="3"/>
  <c r="S577" i="3"/>
  <c r="Q578" i="3"/>
  <c r="S578" i="3"/>
  <c r="Q579" i="3"/>
  <c r="S579" i="3"/>
  <c r="Q580" i="3"/>
  <c r="S580" i="3"/>
  <c r="Q581" i="3"/>
  <c r="P581" i="3"/>
  <c r="Q582" i="3"/>
  <c r="S582" i="3"/>
  <c r="Q583" i="3"/>
  <c r="S583" i="3"/>
  <c r="Q584" i="3"/>
  <c r="S584" i="3"/>
  <c r="Q585" i="3"/>
  <c r="S585" i="3"/>
  <c r="Q586" i="3"/>
  <c r="S586" i="3"/>
  <c r="Q587" i="3"/>
  <c r="S587" i="3"/>
  <c r="Q588" i="3"/>
  <c r="S588" i="3"/>
  <c r="Q589" i="3"/>
  <c r="S589" i="3"/>
  <c r="Q590" i="3"/>
  <c r="S590" i="3"/>
  <c r="Q591" i="3"/>
  <c r="S591" i="3"/>
  <c r="Q592" i="3"/>
  <c r="S592" i="3"/>
  <c r="Q593" i="3"/>
  <c r="S593" i="3"/>
  <c r="Q594" i="3"/>
  <c r="S594" i="3"/>
  <c r="Q595" i="3"/>
  <c r="S595" i="3"/>
  <c r="Q596" i="3"/>
  <c r="S596" i="3"/>
  <c r="Q597" i="3"/>
  <c r="S597" i="3"/>
  <c r="Q598" i="3"/>
  <c r="P598" i="3"/>
  <c r="Q599" i="3"/>
  <c r="S599" i="3"/>
  <c r="Q600" i="3"/>
  <c r="S600" i="3"/>
  <c r="Q601" i="3"/>
  <c r="S601" i="3"/>
  <c r="Q602" i="3"/>
  <c r="S602" i="3"/>
  <c r="Q603" i="3"/>
  <c r="S603" i="3"/>
  <c r="Q604" i="3"/>
  <c r="S604" i="3"/>
  <c r="Q605" i="3"/>
  <c r="S605" i="3"/>
  <c r="Q606" i="3"/>
  <c r="S606" i="3"/>
  <c r="Q607" i="3"/>
  <c r="S607" i="3"/>
  <c r="Q608" i="3"/>
  <c r="S608" i="3"/>
  <c r="Q609" i="3"/>
  <c r="S609" i="3"/>
  <c r="Q610" i="3"/>
  <c r="S610" i="3"/>
  <c r="Q611" i="3"/>
  <c r="S611" i="3"/>
  <c r="Q612" i="3"/>
  <c r="S612" i="3"/>
  <c r="Q613" i="3"/>
  <c r="S613" i="3"/>
  <c r="Q614" i="3"/>
  <c r="S614" i="3"/>
  <c r="Q615" i="3"/>
  <c r="P615" i="3"/>
  <c r="Q616" i="3"/>
  <c r="S616" i="3"/>
  <c r="Q617" i="3"/>
  <c r="S617" i="3"/>
  <c r="Q618" i="3"/>
  <c r="S618" i="3"/>
  <c r="Q619" i="3"/>
  <c r="S619" i="3"/>
  <c r="Q620" i="3"/>
  <c r="S620" i="3"/>
  <c r="Q621" i="3"/>
  <c r="S621" i="3"/>
  <c r="Q622" i="3"/>
  <c r="S622" i="3"/>
  <c r="Q623" i="3"/>
  <c r="S623" i="3"/>
  <c r="Q624" i="3"/>
  <c r="S624" i="3"/>
  <c r="Q625" i="3"/>
  <c r="S625" i="3"/>
  <c r="Q626" i="3"/>
  <c r="S626" i="3"/>
  <c r="Q627" i="3"/>
  <c r="S627" i="3"/>
  <c r="Q628" i="3"/>
  <c r="S628" i="3"/>
  <c r="Q629" i="3"/>
  <c r="S629" i="3"/>
  <c r="Q630" i="3"/>
  <c r="S630" i="3"/>
  <c r="Q631" i="3"/>
  <c r="S631" i="3"/>
  <c r="Q632" i="3"/>
  <c r="S632" i="3"/>
  <c r="Q633" i="3"/>
  <c r="S633" i="3"/>
  <c r="Q634" i="3"/>
  <c r="S634" i="3"/>
  <c r="Q635" i="3"/>
  <c r="S635" i="3"/>
  <c r="Q636" i="3"/>
  <c r="S636" i="3"/>
  <c r="Q637" i="3"/>
  <c r="S637" i="3"/>
  <c r="Q638" i="3"/>
  <c r="S638" i="3"/>
  <c r="Q639" i="3"/>
  <c r="S639" i="3"/>
  <c r="Q640" i="3"/>
  <c r="S640" i="3"/>
  <c r="Q641" i="3"/>
  <c r="S641" i="3"/>
  <c r="Q642" i="3"/>
  <c r="S642" i="3"/>
  <c r="Q643" i="3"/>
  <c r="S643" i="3"/>
  <c r="Q644" i="3"/>
  <c r="S644" i="3"/>
  <c r="Q645" i="3"/>
  <c r="S645" i="3"/>
  <c r="Q646" i="3"/>
  <c r="S646" i="3"/>
  <c r="Q647" i="3"/>
  <c r="S647" i="3"/>
  <c r="Q648" i="3"/>
  <c r="S648" i="3"/>
  <c r="Q649" i="3"/>
  <c r="S649" i="3"/>
  <c r="Q650" i="3"/>
  <c r="S650" i="3"/>
  <c r="Q651" i="3"/>
  <c r="S651" i="3"/>
  <c r="Q652" i="3"/>
  <c r="S652" i="3"/>
  <c r="Q653" i="3"/>
  <c r="S653" i="3"/>
  <c r="Q654" i="3"/>
  <c r="S654" i="3"/>
  <c r="Q655" i="3"/>
  <c r="S655" i="3"/>
  <c r="Q656" i="3"/>
  <c r="S656" i="3"/>
  <c r="Q657" i="3"/>
  <c r="S657" i="3"/>
  <c r="Q658" i="3"/>
  <c r="S658" i="3"/>
  <c r="Q659" i="3"/>
  <c r="S659" i="3"/>
  <c r="Q660" i="3"/>
  <c r="S660" i="3"/>
  <c r="Q661" i="3"/>
  <c r="S661" i="3"/>
  <c r="Q662" i="3"/>
  <c r="S662" i="3"/>
  <c r="Q663" i="3"/>
  <c r="S663" i="3"/>
  <c r="Q664" i="3"/>
  <c r="P664" i="3"/>
  <c r="Q665" i="3"/>
  <c r="S665" i="3"/>
  <c r="Q666" i="3"/>
  <c r="S666" i="3"/>
  <c r="Q667" i="3"/>
  <c r="S667" i="3"/>
  <c r="Q668" i="3"/>
  <c r="S668" i="3"/>
  <c r="Q669" i="3"/>
  <c r="S669" i="3"/>
  <c r="Q670" i="3"/>
  <c r="S670" i="3"/>
  <c r="Q671" i="3"/>
  <c r="S671" i="3"/>
  <c r="Q672" i="3"/>
  <c r="S672" i="3"/>
  <c r="Q673" i="3"/>
  <c r="S673" i="3"/>
  <c r="Q674" i="3"/>
  <c r="S674" i="3"/>
  <c r="Q675" i="3"/>
  <c r="S675" i="3"/>
  <c r="Q676" i="3"/>
  <c r="S676" i="3"/>
  <c r="Q677" i="3"/>
  <c r="S677" i="3"/>
  <c r="Q678" i="3"/>
  <c r="S678" i="3"/>
  <c r="Q679" i="3"/>
  <c r="S679" i="3"/>
  <c r="Q680" i="3"/>
  <c r="S680" i="3"/>
  <c r="Q681" i="3"/>
  <c r="S681" i="3"/>
  <c r="Q682" i="3"/>
  <c r="S682" i="3"/>
  <c r="Q683" i="3"/>
  <c r="S683" i="3"/>
  <c r="Q684" i="3"/>
  <c r="P684" i="3"/>
  <c r="Q685" i="3"/>
  <c r="S685" i="3"/>
  <c r="Q686" i="3"/>
  <c r="P686" i="3"/>
  <c r="Q687" i="3"/>
  <c r="S687" i="3"/>
  <c r="Q688" i="3"/>
  <c r="S688" i="3"/>
  <c r="Q689" i="3"/>
  <c r="S689" i="3"/>
  <c r="Q690" i="3"/>
  <c r="S690" i="3"/>
  <c r="Q691" i="3"/>
  <c r="S691" i="3"/>
  <c r="Q692" i="3"/>
  <c r="S692" i="3"/>
  <c r="Q693" i="3"/>
  <c r="S693" i="3"/>
  <c r="Q694" i="3"/>
  <c r="S694" i="3"/>
  <c r="Q695" i="3"/>
  <c r="S695" i="3"/>
  <c r="Q696" i="3"/>
  <c r="S696" i="3"/>
  <c r="Q697" i="3"/>
  <c r="S697" i="3"/>
  <c r="Q698" i="3"/>
  <c r="S698" i="3"/>
  <c r="Q699" i="3"/>
  <c r="S699" i="3"/>
  <c r="Q700" i="3"/>
  <c r="S700" i="3"/>
  <c r="Q701" i="3"/>
  <c r="P701" i="3"/>
  <c r="Q702" i="3"/>
  <c r="Q703" i="3"/>
  <c r="Q704" i="3"/>
  <c r="Q705" i="3"/>
  <c r="Q706" i="3"/>
  <c r="Q707" i="3"/>
  <c r="Q708" i="3"/>
  <c r="Q709" i="3"/>
  <c r="Q710" i="3"/>
  <c r="Q711" i="3"/>
  <c r="Q712" i="3"/>
  <c r="Q713" i="3"/>
  <c r="Q714" i="3"/>
  <c r="Q715" i="3"/>
  <c r="Q716" i="3"/>
  <c r="Q717" i="3"/>
  <c r="Q718" i="3"/>
  <c r="Q719" i="3"/>
  <c r="Q720" i="3"/>
  <c r="Q721" i="3"/>
  <c r="Q722" i="3"/>
  <c r="Q723" i="3"/>
  <c r="Q724" i="3"/>
  <c r="Q725" i="3"/>
  <c r="Q726" i="3"/>
  <c r="S726" i="3"/>
  <c r="Q727" i="3"/>
  <c r="S727" i="3"/>
  <c r="Q728" i="3"/>
  <c r="P728" i="3"/>
  <c r="Q729" i="3"/>
  <c r="S729" i="3"/>
  <c r="Q730" i="3"/>
  <c r="P730" i="3"/>
  <c r="Q731" i="3"/>
  <c r="S731" i="3"/>
  <c r="Q732" i="3"/>
  <c r="S732" i="3"/>
  <c r="Q733" i="3"/>
  <c r="S733" i="3"/>
  <c r="Q734" i="3"/>
  <c r="S734" i="3"/>
  <c r="Q735" i="3"/>
  <c r="S735" i="3"/>
  <c r="Q736" i="3"/>
  <c r="S736" i="3"/>
  <c r="Q737" i="3"/>
  <c r="S737" i="3"/>
  <c r="Q738" i="3"/>
  <c r="S738" i="3"/>
  <c r="Q739" i="3"/>
  <c r="S739" i="3"/>
  <c r="Q740" i="3"/>
  <c r="S740" i="3"/>
  <c r="Q741" i="3"/>
  <c r="S741" i="3"/>
  <c r="Q742" i="3"/>
  <c r="S742" i="3"/>
  <c r="Q743" i="3"/>
  <c r="S743" i="3"/>
  <c r="Q744" i="3"/>
  <c r="S744" i="3"/>
  <c r="Q745" i="3"/>
  <c r="S745" i="3"/>
  <c r="Q746" i="3"/>
  <c r="S746" i="3"/>
  <c r="Q747" i="3"/>
  <c r="S747" i="3"/>
  <c r="Q748" i="3"/>
  <c r="S748" i="3"/>
  <c r="Q749" i="3"/>
  <c r="S749" i="3"/>
  <c r="Q750" i="3"/>
  <c r="S750" i="3"/>
  <c r="Q751" i="3"/>
  <c r="S751" i="3"/>
  <c r="Q752" i="3"/>
  <c r="S752" i="3"/>
  <c r="Q753" i="3"/>
  <c r="S753" i="3"/>
  <c r="Q754" i="3"/>
  <c r="S754" i="3"/>
  <c r="Q755" i="3"/>
  <c r="P755" i="3"/>
  <c r="Q756" i="3"/>
  <c r="S756" i="3"/>
  <c r="Q757" i="3"/>
  <c r="S757" i="3"/>
  <c r="Q758" i="3"/>
  <c r="S758" i="3"/>
  <c r="Q759" i="3"/>
  <c r="S759" i="3"/>
  <c r="Q760" i="3"/>
  <c r="S760" i="3"/>
  <c r="Q761" i="3"/>
  <c r="S761" i="3"/>
  <c r="Q762" i="3"/>
  <c r="S762" i="3"/>
  <c r="Q763" i="3"/>
  <c r="S763" i="3"/>
  <c r="Q764" i="3"/>
  <c r="S764" i="3"/>
  <c r="Q765" i="3"/>
  <c r="S765" i="3"/>
  <c r="Q766" i="3"/>
  <c r="S766" i="3"/>
  <c r="Q767" i="3"/>
  <c r="S767" i="3"/>
  <c r="Q768" i="3"/>
  <c r="S768" i="3"/>
  <c r="Q769" i="3"/>
  <c r="S769" i="3"/>
  <c r="Q770" i="3"/>
  <c r="S770" i="3"/>
  <c r="Q771" i="3"/>
  <c r="S771" i="3"/>
  <c r="Q772" i="3"/>
  <c r="S772" i="3"/>
  <c r="Q773" i="3"/>
  <c r="S773" i="3"/>
  <c r="Q774" i="3"/>
  <c r="S774" i="3"/>
  <c r="Q775" i="3"/>
  <c r="S775" i="3"/>
  <c r="Q776" i="3"/>
  <c r="S776" i="3"/>
  <c r="Q777" i="3"/>
  <c r="S777" i="3"/>
  <c r="Q778" i="3"/>
  <c r="S778" i="3"/>
  <c r="Q779" i="3"/>
  <c r="S779" i="3"/>
  <c r="Q780" i="3"/>
  <c r="S780" i="3"/>
  <c r="Q781" i="3"/>
  <c r="S781" i="3"/>
  <c r="Q782" i="3"/>
  <c r="S782" i="3"/>
  <c r="Q783" i="3"/>
  <c r="S783" i="3"/>
  <c r="Q784" i="3"/>
  <c r="S784" i="3"/>
  <c r="Q785" i="3"/>
  <c r="S785" i="3"/>
  <c r="Q786" i="3"/>
  <c r="S786" i="3"/>
  <c r="Q787" i="3"/>
  <c r="S787" i="3"/>
  <c r="Q788" i="3"/>
  <c r="S788" i="3"/>
  <c r="Q789" i="3"/>
  <c r="S789" i="3"/>
  <c r="Q790" i="3"/>
  <c r="P790" i="3"/>
  <c r="Q791" i="3"/>
  <c r="S791" i="3"/>
  <c r="Q792" i="3"/>
  <c r="S792" i="3"/>
  <c r="Q793" i="3"/>
  <c r="S793" i="3"/>
  <c r="Q794" i="3"/>
  <c r="S794" i="3"/>
  <c r="Q795" i="3"/>
  <c r="S795" i="3"/>
  <c r="Q796" i="3"/>
  <c r="S796" i="3"/>
  <c r="Q797" i="3"/>
  <c r="S797" i="3"/>
  <c r="Q798" i="3"/>
  <c r="S798" i="3"/>
  <c r="Q799" i="3"/>
  <c r="S799" i="3"/>
  <c r="Q800" i="3"/>
  <c r="S800" i="3"/>
  <c r="Q801" i="3"/>
  <c r="S801" i="3"/>
  <c r="Q802" i="3"/>
  <c r="S802" i="3"/>
  <c r="Q803" i="3"/>
  <c r="S803" i="3"/>
  <c r="Q804" i="3"/>
  <c r="S804" i="3"/>
  <c r="Q805" i="3"/>
  <c r="S805" i="3"/>
  <c r="Q806" i="3"/>
  <c r="S806" i="3"/>
  <c r="Q807" i="3"/>
  <c r="S807" i="3"/>
  <c r="Q808" i="3"/>
  <c r="S808" i="3"/>
  <c r="Q809" i="3"/>
  <c r="S809" i="3"/>
  <c r="Q810" i="3"/>
  <c r="S810" i="3"/>
  <c r="Q811" i="3"/>
  <c r="S811" i="3"/>
  <c r="Q812" i="3"/>
  <c r="S812" i="3"/>
  <c r="Q813" i="3"/>
  <c r="S813" i="3"/>
  <c r="Q814" i="3"/>
  <c r="S814" i="3"/>
  <c r="Q815" i="3"/>
  <c r="S815" i="3"/>
  <c r="Q816" i="3"/>
  <c r="S816" i="3"/>
  <c r="Q817" i="3"/>
  <c r="S817" i="3"/>
  <c r="Q818" i="3"/>
  <c r="S818" i="3"/>
  <c r="Q819" i="3"/>
  <c r="S819" i="3"/>
  <c r="Q820" i="3"/>
  <c r="S820" i="3"/>
  <c r="Q821" i="3"/>
  <c r="S821" i="3"/>
  <c r="Q822" i="3"/>
  <c r="S822" i="3"/>
  <c r="Q823" i="3"/>
  <c r="S823" i="3"/>
  <c r="Q824" i="3"/>
  <c r="S824" i="3"/>
  <c r="Q825" i="3"/>
  <c r="P825" i="3"/>
  <c r="Q826" i="3"/>
  <c r="S826" i="3"/>
  <c r="Q827" i="3"/>
  <c r="S827" i="3"/>
  <c r="Q828" i="3"/>
  <c r="S828" i="3"/>
  <c r="Q829" i="3"/>
  <c r="S829" i="3"/>
  <c r="Q830" i="3"/>
  <c r="S830" i="3"/>
  <c r="Q831" i="3"/>
  <c r="S831" i="3"/>
  <c r="Q832" i="3"/>
  <c r="S832" i="3"/>
  <c r="Q833" i="3"/>
  <c r="S833" i="3"/>
  <c r="Q834" i="3"/>
  <c r="S834" i="3"/>
  <c r="Q835" i="3"/>
  <c r="S835" i="3"/>
  <c r="Q836" i="3"/>
  <c r="S836" i="3"/>
  <c r="Q837" i="3"/>
  <c r="S837" i="3"/>
  <c r="Q838" i="3"/>
  <c r="S838" i="3"/>
  <c r="Q839" i="3"/>
  <c r="S839" i="3"/>
  <c r="Q840" i="3"/>
  <c r="S840" i="3"/>
  <c r="Q841" i="3"/>
  <c r="S841" i="3"/>
  <c r="Q842" i="3"/>
  <c r="S842" i="3"/>
  <c r="Q843" i="3"/>
  <c r="P843" i="3"/>
  <c r="Q844" i="3"/>
  <c r="S844" i="3"/>
  <c r="Q845" i="3"/>
  <c r="S845" i="3"/>
  <c r="Q846" i="3"/>
  <c r="S846" i="3"/>
  <c r="Q847" i="3"/>
  <c r="S847" i="3"/>
  <c r="Q848" i="3"/>
  <c r="S848" i="3"/>
  <c r="Q849" i="3"/>
  <c r="S849" i="3"/>
  <c r="Q850" i="3"/>
  <c r="S850" i="3"/>
  <c r="Q851" i="3"/>
  <c r="S851" i="3"/>
  <c r="Q852" i="3"/>
  <c r="S852" i="3"/>
  <c r="Q853" i="3"/>
  <c r="S853" i="3"/>
  <c r="Q854" i="3"/>
  <c r="S854" i="3"/>
  <c r="Q855" i="3"/>
  <c r="S855" i="3"/>
  <c r="Q856" i="3"/>
  <c r="S856" i="3"/>
  <c r="Q857" i="3"/>
  <c r="S857" i="3"/>
  <c r="Q858" i="3"/>
  <c r="S858" i="3"/>
  <c r="Q859" i="3"/>
  <c r="S859" i="3"/>
  <c r="Q860" i="3"/>
  <c r="S860" i="3"/>
  <c r="Q861" i="3"/>
  <c r="S861" i="3"/>
  <c r="Q862" i="3"/>
  <c r="S862" i="3"/>
  <c r="Q863" i="3"/>
  <c r="S863" i="3"/>
  <c r="Q864" i="3"/>
  <c r="S864" i="3"/>
  <c r="Q865" i="3"/>
  <c r="S865" i="3"/>
  <c r="Q866" i="3"/>
  <c r="S866" i="3"/>
  <c r="Q867" i="3"/>
  <c r="S867" i="3"/>
  <c r="Q868" i="3"/>
  <c r="S868" i="3"/>
  <c r="Q869" i="3"/>
  <c r="S869" i="3"/>
  <c r="Q870" i="3"/>
  <c r="S870" i="3"/>
  <c r="Q871" i="3"/>
  <c r="S871" i="3"/>
  <c r="Q872" i="3"/>
  <c r="S872" i="3"/>
  <c r="Q873" i="3"/>
  <c r="S873" i="3"/>
  <c r="Q874" i="3"/>
  <c r="S874" i="3"/>
  <c r="Q875" i="3"/>
  <c r="S875" i="3"/>
  <c r="Q876" i="3"/>
  <c r="S876" i="3"/>
  <c r="Q877" i="3"/>
  <c r="S877" i="3"/>
  <c r="Q878" i="3"/>
  <c r="P878" i="3"/>
  <c r="Q879" i="3"/>
  <c r="S879" i="3"/>
  <c r="Q880" i="3"/>
  <c r="S880" i="3"/>
  <c r="Q881" i="3"/>
  <c r="S881" i="3"/>
  <c r="Q882" i="3"/>
  <c r="S882" i="3"/>
  <c r="Q883" i="3"/>
  <c r="S883" i="3"/>
  <c r="Q884" i="3"/>
  <c r="S884" i="3"/>
  <c r="Q885" i="3"/>
  <c r="S885" i="3"/>
  <c r="Q886" i="3"/>
  <c r="S886" i="3"/>
  <c r="Q887" i="3"/>
  <c r="S887" i="3"/>
  <c r="Q888" i="3"/>
  <c r="S888" i="3"/>
  <c r="Q889" i="3"/>
  <c r="S889" i="3"/>
  <c r="Q890" i="3"/>
  <c r="S890" i="3"/>
  <c r="Q891" i="3"/>
  <c r="S891" i="3"/>
  <c r="Q892" i="3"/>
  <c r="S892" i="3"/>
  <c r="Q893" i="3"/>
  <c r="S893" i="3"/>
  <c r="Q894" i="3"/>
  <c r="S894" i="3"/>
  <c r="Q895" i="3"/>
  <c r="S895" i="3"/>
  <c r="Q896" i="3"/>
  <c r="S896" i="3"/>
  <c r="Q897" i="3"/>
  <c r="S897" i="3"/>
  <c r="Q898" i="3"/>
  <c r="S898" i="3"/>
  <c r="Q899" i="3"/>
  <c r="S899" i="3"/>
  <c r="Q900" i="3"/>
  <c r="S900" i="3"/>
  <c r="Q901" i="3"/>
  <c r="S901" i="3"/>
  <c r="Q902" i="3"/>
  <c r="S902" i="3"/>
  <c r="Q903" i="3"/>
  <c r="S903" i="3"/>
  <c r="Q904" i="3"/>
  <c r="S904" i="3"/>
  <c r="Q905" i="3"/>
  <c r="S905" i="3"/>
  <c r="Q906" i="3"/>
  <c r="S906" i="3"/>
  <c r="Q907" i="3"/>
  <c r="S907" i="3"/>
  <c r="Q908" i="3"/>
  <c r="S908" i="3"/>
  <c r="Q909" i="3"/>
  <c r="S909" i="3"/>
  <c r="Q910" i="3"/>
  <c r="S910" i="3"/>
  <c r="Q911" i="3"/>
  <c r="S911" i="3"/>
  <c r="Q912" i="3"/>
  <c r="S912" i="3"/>
  <c r="Q913" i="3"/>
  <c r="S913" i="3"/>
  <c r="Q914" i="3"/>
  <c r="S914" i="3"/>
  <c r="Q915" i="3"/>
  <c r="S915" i="3"/>
  <c r="Q916" i="3"/>
  <c r="S916" i="3"/>
  <c r="Q917" i="3"/>
  <c r="S917" i="3"/>
  <c r="Q918" i="3"/>
  <c r="S918" i="3"/>
  <c r="Q919" i="3"/>
  <c r="S919" i="3"/>
  <c r="Q920" i="3"/>
  <c r="S920" i="3"/>
  <c r="Q921" i="3"/>
  <c r="S921" i="3"/>
  <c r="Q922" i="3"/>
  <c r="S922" i="3"/>
  <c r="Q923" i="3"/>
  <c r="S923" i="3"/>
  <c r="Q924" i="3"/>
  <c r="S924" i="3"/>
  <c r="Q925" i="3"/>
  <c r="S925" i="3"/>
  <c r="Q926" i="3"/>
  <c r="S926" i="3"/>
  <c r="Q927" i="3"/>
  <c r="S927" i="3"/>
  <c r="Q928" i="3"/>
  <c r="S928" i="3"/>
  <c r="Q929" i="3"/>
  <c r="S929" i="3"/>
  <c r="Q930" i="3"/>
  <c r="S930" i="3"/>
  <c r="Q931" i="3"/>
  <c r="S931" i="3"/>
  <c r="Q932" i="3"/>
  <c r="S932" i="3"/>
  <c r="Q933" i="3"/>
  <c r="S933" i="3"/>
  <c r="Q934" i="3"/>
  <c r="S934" i="3"/>
  <c r="Q935" i="3"/>
  <c r="P935" i="3"/>
  <c r="Q936" i="3"/>
  <c r="S936" i="3"/>
  <c r="Q937" i="3"/>
  <c r="S937" i="3"/>
  <c r="Q938" i="3"/>
  <c r="S938" i="3"/>
  <c r="Q939" i="3"/>
  <c r="S939" i="3"/>
  <c r="Q940" i="3"/>
  <c r="S940" i="3"/>
  <c r="Q941" i="3"/>
  <c r="S941" i="3"/>
  <c r="Q942" i="3"/>
  <c r="S942" i="3"/>
  <c r="Q943" i="3"/>
  <c r="S943" i="3"/>
  <c r="Q944" i="3"/>
  <c r="S944" i="3"/>
  <c r="Q945" i="3"/>
  <c r="S945" i="3"/>
  <c r="Q946" i="3"/>
  <c r="S946" i="3"/>
  <c r="Q947" i="3"/>
  <c r="S947" i="3"/>
  <c r="Q948" i="3"/>
  <c r="S948" i="3"/>
  <c r="Q949" i="3"/>
  <c r="S949" i="3"/>
  <c r="Q950" i="3"/>
  <c r="S950" i="3"/>
  <c r="Q951" i="3"/>
  <c r="S951" i="3"/>
  <c r="Q952" i="3"/>
  <c r="S952" i="3"/>
  <c r="Q953" i="3"/>
  <c r="S953" i="3"/>
  <c r="Q954" i="3"/>
  <c r="S954" i="3"/>
  <c r="Q955" i="3"/>
  <c r="S955" i="3"/>
  <c r="Q956" i="3"/>
  <c r="S956" i="3"/>
  <c r="Q957" i="3"/>
  <c r="S957" i="3"/>
  <c r="Q958" i="3"/>
  <c r="S958" i="3"/>
  <c r="Q959" i="3"/>
  <c r="S959" i="3"/>
  <c r="Q960" i="3"/>
  <c r="S960" i="3"/>
  <c r="Q961" i="3"/>
  <c r="S961" i="3"/>
  <c r="Q962" i="3"/>
  <c r="S962" i="3"/>
  <c r="Q963" i="3"/>
  <c r="S963" i="3"/>
  <c r="Q964" i="3"/>
  <c r="S964" i="3"/>
  <c r="Q965" i="3"/>
  <c r="S965" i="3"/>
  <c r="Q966" i="3"/>
  <c r="S966" i="3"/>
  <c r="Q967" i="3"/>
  <c r="S967" i="3"/>
  <c r="Q968" i="3"/>
  <c r="S968" i="3"/>
  <c r="Q969" i="3"/>
  <c r="S969" i="3"/>
  <c r="Q970" i="3"/>
  <c r="P970" i="3"/>
  <c r="Q971" i="3"/>
  <c r="S971" i="3"/>
  <c r="Q972" i="3"/>
  <c r="S972" i="3"/>
  <c r="Q973" i="3"/>
  <c r="S973" i="3"/>
  <c r="Q974" i="3"/>
  <c r="S974" i="3"/>
  <c r="Q975" i="3"/>
  <c r="S975" i="3"/>
  <c r="Q976" i="3"/>
  <c r="S976" i="3"/>
  <c r="Q977" i="3"/>
  <c r="S977" i="3"/>
  <c r="Q978" i="3"/>
  <c r="S978" i="3"/>
  <c r="Q979" i="3"/>
  <c r="S979" i="3"/>
  <c r="Q980" i="3"/>
  <c r="S980" i="3"/>
  <c r="Q981" i="3"/>
  <c r="S981" i="3"/>
  <c r="Q982" i="3"/>
  <c r="S982" i="3"/>
  <c r="Q983" i="3"/>
  <c r="S983" i="3"/>
  <c r="Q984" i="3"/>
  <c r="S984" i="3"/>
  <c r="Q985" i="3"/>
  <c r="S985" i="3"/>
  <c r="Q986" i="3"/>
  <c r="S986" i="3"/>
  <c r="Q987" i="3"/>
  <c r="S987" i="3"/>
  <c r="Q988" i="3"/>
  <c r="S988" i="3"/>
  <c r="Q989" i="3"/>
  <c r="S989" i="3"/>
  <c r="Q990" i="3"/>
  <c r="S990" i="3"/>
  <c r="Q991" i="3"/>
  <c r="S991" i="3"/>
  <c r="Q992" i="3"/>
  <c r="S992" i="3"/>
  <c r="Q993" i="3"/>
  <c r="S993" i="3"/>
  <c r="Q994" i="3"/>
  <c r="S994" i="3"/>
  <c r="Q995" i="3"/>
  <c r="S995" i="3"/>
  <c r="Q996" i="3"/>
  <c r="S996" i="3"/>
  <c r="Q997" i="3"/>
  <c r="S997" i="3"/>
  <c r="Q998" i="3"/>
  <c r="S998" i="3"/>
  <c r="Q999" i="3"/>
  <c r="S999" i="3"/>
  <c r="Q1000" i="3"/>
  <c r="S1000" i="3"/>
  <c r="Q1001" i="3"/>
  <c r="S1001" i="3"/>
  <c r="Q1002" i="3"/>
  <c r="S1002" i="3"/>
  <c r="Q1003" i="3"/>
  <c r="S1003" i="3"/>
  <c r="Q1004" i="3"/>
  <c r="S1004" i="3"/>
  <c r="Q1005" i="3"/>
  <c r="S1005" i="3"/>
  <c r="Q1006" i="3"/>
  <c r="S1006" i="3"/>
  <c r="Q1007" i="3"/>
  <c r="S1007" i="3"/>
  <c r="Q1008" i="3"/>
  <c r="S1008" i="3"/>
  <c r="Q1009" i="3"/>
  <c r="S1009" i="3"/>
  <c r="Q1010" i="3"/>
  <c r="S1010" i="3"/>
  <c r="Q1011" i="3"/>
  <c r="S1011" i="3"/>
  <c r="Q1012" i="3"/>
  <c r="S1012" i="3"/>
  <c r="Q1013" i="3"/>
  <c r="S1013" i="3"/>
  <c r="Q1014" i="3"/>
  <c r="S1014" i="3"/>
  <c r="Q1015" i="3"/>
  <c r="S1015" i="3"/>
  <c r="Q1016" i="3"/>
  <c r="S1016" i="3"/>
  <c r="Q1017" i="3"/>
  <c r="S1017" i="3"/>
  <c r="Q1018" i="3"/>
  <c r="S1018" i="3"/>
  <c r="Q1019" i="3"/>
  <c r="S1019" i="3"/>
  <c r="Q1020" i="3"/>
  <c r="S1020" i="3"/>
  <c r="Q1021" i="3"/>
  <c r="S1021" i="3"/>
  <c r="Q1022" i="3"/>
  <c r="S1022" i="3"/>
  <c r="Q1023" i="3"/>
  <c r="S1023" i="3"/>
  <c r="Q1024" i="3"/>
  <c r="S1024" i="3"/>
  <c r="Q1025" i="3"/>
  <c r="S1025" i="3"/>
  <c r="Q1026" i="3"/>
  <c r="S1026" i="3"/>
  <c r="Q1027" i="3"/>
  <c r="S1027" i="3"/>
  <c r="Q1028" i="3"/>
  <c r="P1028" i="3"/>
  <c r="Q1029" i="3"/>
  <c r="S1029" i="3"/>
  <c r="Q1030" i="3"/>
  <c r="S1030" i="3"/>
  <c r="Q1031" i="3"/>
  <c r="S1031" i="3"/>
  <c r="Q1032" i="3"/>
  <c r="S1032" i="3"/>
  <c r="Q1033" i="3"/>
  <c r="S1033" i="3"/>
  <c r="Q1034" i="3"/>
  <c r="S1034" i="3"/>
  <c r="Q1035" i="3"/>
  <c r="S1035" i="3"/>
  <c r="Q1036" i="3"/>
  <c r="S1036" i="3"/>
  <c r="Q1037" i="3"/>
  <c r="S1037" i="3"/>
  <c r="Q1038" i="3"/>
  <c r="S1038" i="3"/>
  <c r="Q1039" i="3"/>
  <c r="S1039" i="3"/>
  <c r="Q1040" i="3"/>
  <c r="S1040" i="3"/>
  <c r="Q1041" i="3"/>
  <c r="S1041" i="3"/>
  <c r="Q1042" i="3"/>
  <c r="S1042" i="3"/>
  <c r="Q1043" i="3"/>
  <c r="S1043" i="3"/>
  <c r="Q1044" i="3"/>
  <c r="S1044" i="3"/>
  <c r="Q1045" i="3"/>
  <c r="S1045" i="3"/>
  <c r="Q1046" i="3"/>
  <c r="S1046" i="3"/>
  <c r="Q1047" i="3"/>
  <c r="S1047" i="3"/>
  <c r="Q1048" i="3"/>
  <c r="S1048" i="3"/>
  <c r="Q1049" i="3"/>
  <c r="S1049" i="3"/>
  <c r="Q1050" i="3"/>
  <c r="S1050" i="3"/>
  <c r="Q1051" i="3"/>
  <c r="S1051" i="3"/>
  <c r="Q1052" i="3"/>
  <c r="S1052" i="3"/>
  <c r="Q1053" i="3"/>
  <c r="S1053" i="3"/>
  <c r="Q1054" i="3"/>
  <c r="S1054" i="3"/>
  <c r="Q1055" i="3"/>
  <c r="S1055" i="3"/>
  <c r="Q1056" i="3"/>
  <c r="S1056" i="3"/>
  <c r="Q1057" i="3"/>
  <c r="S1057" i="3"/>
  <c r="Q1058" i="3"/>
  <c r="S1058" i="3"/>
  <c r="Q1059" i="3"/>
  <c r="S1059" i="3"/>
  <c r="Q1060" i="3"/>
  <c r="S1060" i="3"/>
  <c r="Q1061" i="3"/>
  <c r="S1061" i="3"/>
  <c r="Q1062" i="3"/>
  <c r="S1062" i="3"/>
  <c r="Q1063" i="3"/>
  <c r="P1063" i="3"/>
  <c r="Q1064" i="3"/>
  <c r="S1064" i="3"/>
  <c r="Q1065" i="3"/>
  <c r="S1065" i="3"/>
  <c r="Q1066" i="3"/>
  <c r="S1066" i="3"/>
  <c r="Q1067" i="3"/>
  <c r="S1067" i="3"/>
  <c r="Q1068" i="3"/>
  <c r="S1068" i="3"/>
  <c r="Q1069" i="3"/>
  <c r="S1069" i="3"/>
  <c r="Q1070" i="3"/>
  <c r="S1070" i="3"/>
  <c r="Q1071" i="3"/>
  <c r="S1071" i="3"/>
  <c r="Q1072" i="3"/>
  <c r="S1072" i="3"/>
  <c r="Q1073" i="3"/>
  <c r="S1073" i="3"/>
  <c r="Q1074" i="3"/>
  <c r="S1074" i="3"/>
  <c r="Q1075" i="3"/>
  <c r="S1075" i="3"/>
  <c r="Q1076" i="3"/>
  <c r="S1076" i="3"/>
  <c r="Q1077" i="3"/>
  <c r="S1077" i="3"/>
  <c r="Q1078" i="3"/>
  <c r="S1078" i="3"/>
  <c r="Q1079" i="3"/>
  <c r="S1079" i="3"/>
  <c r="Q1080" i="3"/>
  <c r="S1080" i="3"/>
  <c r="Q1081" i="3"/>
  <c r="S1081" i="3"/>
  <c r="Q1082" i="3"/>
  <c r="S1082" i="3"/>
  <c r="Q1083" i="3"/>
  <c r="S1083" i="3"/>
  <c r="Q1084" i="3"/>
  <c r="S1084" i="3"/>
  <c r="Q1085" i="3"/>
  <c r="S1085" i="3"/>
  <c r="Q1086" i="3"/>
  <c r="S1086" i="3"/>
  <c r="Q1087" i="3"/>
  <c r="S1087" i="3"/>
  <c r="Q1088" i="3"/>
  <c r="S1088" i="3"/>
  <c r="Q1089" i="3"/>
  <c r="S1089" i="3"/>
  <c r="Q1090" i="3"/>
  <c r="S1090" i="3"/>
  <c r="Q1091" i="3"/>
  <c r="S1091" i="3"/>
  <c r="Q1092" i="3"/>
  <c r="S1092" i="3"/>
  <c r="Q1093" i="3"/>
  <c r="S1093" i="3"/>
  <c r="Q1094" i="3"/>
  <c r="S1094" i="3"/>
  <c r="Q1095" i="3"/>
  <c r="S1095" i="3"/>
  <c r="Q1096" i="3"/>
  <c r="S1096" i="3"/>
  <c r="Q1097" i="3"/>
  <c r="S1097" i="3"/>
  <c r="Q1098" i="3"/>
  <c r="S1098" i="3"/>
  <c r="Q1099" i="3"/>
  <c r="S1099" i="3"/>
  <c r="Q1100" i="3"/>
  <c r="S1100" i="3"/>
  <c r="Q1101" i="3"/>
  <c r="S1101" i="3"/>
  <c r="Q1102" i="3"/>
  <c r="S1102" i="3"/>
  <c r="Q1103" i="3"/>
  <c r="S1103" i="3"/>
  <c r="Q1104" i="3"/>
  <c r="S1104" i="3"/>
  <c r="Q1105" i="3"/>
  <c r="S1105" i="3"/>
  <c r="Q1106" i="3"/>
  <c r="S1106" i="3"/>
  <c r="Q1107" i="3"/>
  <c r="S1107" i="3"/>
  <c r="Q1108" i="3"/>
  <c r="S1108" i="3"/>
  <c r="Q1109" i="3"/>
  <c r="S1109" i="3"/>
  <c r="Q1110" i="3"/>
  <c r="S1110" i="3"/>
  <c r="Q1111" i="3"/>
  <c r="S1111" i="3"/>
  <c r="Q1112" i="3"/>
  <c r="S1112" i="3"/>
  <c r="Q1113" i="3"/>
  <c r="S1113" i="3"/>
  <c r="Q1114" i="3"/>
  <c r="S1114" i="3"/>
  <c r="Q1115" i="3"/>
  <c r="S1115" i="3"/>
  <c r="Q1116" i="3"/>
  <c r="S1116" i="3"/>
  <c r="Q1117" i="3"/>
  <c r="S1117" i="3"/>
  <c r="Q1118" i="3"/>
  <c r="S1118" i="3"/>
  <c r="Q1119" i="3"/>
  <c r="S1119" i="3"/>
  <c r="Q1120" i="3"/>
  <c r="S1120" i="3"/>
  <c r="Q1121" i="3"/>
  <c r="S1121" i="3"/>
  <c r="Q1122" i="3"/>
  <c r="S1122" i="3"/>
  <c r="Q1123" i="3"/>
  <c r="S1123" i="3"/>
  <c r="Q1124" i="3"/>
  <c r="S1124" i="3"/>
  <c r="Q1125" i="3"/>
  <c r="S1125" i="3"/>
  <c r="Q1126" i="3"/>
  <c r="S1126" i="3"/>
  <c r="Q1127" i="3"/>
  <c r="S1127" i="3"/>
  <c r="Q1128" i="3"/>
  <c r="S1128" i="3"/>
  <c r="Q1129" i="3"/>
  <c r="S1129" i="3"/>
  <c r="Q1130" i="3"/>
  <c r="P1130" i="3"/>
  <c r="Q1131" i="3"/>
  <c r="S1131" i="3"/>
  <c r="Q1132" i="3"/>
  <c r="S1132" i="3"/>
  <c r="Q1133" i="3"/>
  <c r="S1133" i="3"/>
  <c r="Q1134" i="3"/>
  <c r="S1134" i="3"/>
  <c r="Q1135" i="3"/>
  <c r="S1135" i="3"/>
  <c r="Q1136" i="3"/>
  <c r="S1136" i="3"/>
  <c r="Q1137" i="3"/>
  <c r="S1137" i="3"/>
  <c r="Q1138" i="3"/>
  <c r="S1138" i="3"/>
  <c r="Q1139" i="3"/>
  <c r="S1139" i="3"/>
  <c r="Q1140" i="3"/>
  <c r="S1140" i="3"/>
  <c r="Q1141" i="3"/>
  <c r="S1141" i="3"/>
  <c r="Q1142" i="3"/>
  <c r="S1142" i="3"/>
  <c r="Q1143" i="3"/>
  <c r="S1143" i="3"/>
  <c r="Q1144" i="3"/>
  <c r="S1144" i="3"/>
  <c r="Q1145" i="3"/>
  <c r="S1145" i="3"/>
  <c r="Q1146" i="3"/>
  <c r="S1146" i="3"/>
  <c r="Q1147" i="3"/>
  <c r="S1147" i="3"/>
  <c r="Q1148" i="3"/>
  <c r="S1148" i="3"/>
  <c r="Q1149" i="3"/>
  <c r="S1149" i="3"/>
  <c r="Q1150" i="3"/>
  <c r="S1150" i="3"/>
  <c r="Q1151" i="3"/>
  <c r="S1151" i="3"/>
  <c r="Q1152" i="3"/>
  <c r="S1152" i="3"/>
  <c r="Q1153" i="3"/>
  <c r="S1153" i="3"/>
  <c r="Q1154" i="3"/>
  <c r="S1154" i="3"/>
  <c r="Q1155" i="3"/>
  <c r="S1155" i="3"/>
  <c r="Q1156" i="3"/>
  <c r="S1156" i="3"/>
  <c r="Q1157" i="3"/>
  <c r="S1157" i="3"/>
  <c r="Q1158" i="3"/>
  <c r="S1158" i="3"/>
  <c r="Q1159" i="3"/>
  <c r="S1159" i="3"/>
  <c r="Q1160" i="3"/>
  <c r="S1160" i="3"/>
  <c r="Q1161" i="3"/>
  <c r="S1161" i="3"/>
  <c r="Q1162" i="3"/>
  <c r="S1162" i="3"/>
  <c r="Q1163" i="3"/>
  <c r="S1163" i="3"/>
  <c r="Q1164" i="3"/>
  <c r="S1164" i="3"/>
  <c r="Q1165" i="3"/>
  <c r="S1165" i="3"/>
  <c r="Q1166" i="3"/>
  <c r="S1166" i="3"/>
  <c r="Q1167" i="3"/>
  <c r="S1167" i="3"/>
  <c r="Q1168" i="3"/>
  <c r="S1168" i="3"/>
  <c r="Q1169" i="3"/>
  <c r="P1169" i="3"/>
  <c r="Q1170" i="3"/>
  <c r="S1170" i="3"/>
  <c r="Q1171" i="3"/>
  <c r="S1171" i="3"/>
  <c r="Q1172" i="3"/>
  <c r="S1172" i="3"/>
  <c r="Q1173" i="3"/>
  <c r="S1173" i="3"/>
  <c r="Q1174" i="3"/>
  <c r="S1174" i="3"/>
  <c r="Q1175" i="3"/>
  <c r="S1175" i="3"/>
  <c r="Q1176" i="3"/>
  <c r="S1176" i="3"/>
  <c r="Q1177" i="3"/>
  <c r="S1177" i="3"/>
  <c r="Q1178" i="3"/>
  <c r="S1178" i="3"/>
  <c r="Q1179" i="3"/>
  <c r="S1179" i="3"/>
  <c r="Q1180" i="3"/>
  <c r="S1180" i="3"/>
  <c r="Q1181" i="3"/>
  <c r="S1181" i="3"/>
  <c r="Q1182" i="3"/>
  <c r="S1182" i="3"/>
  <c r="Q1183" i="3"/>
  <c r="S1183" i="3"/>
  <c r="Q1184" i="3"/>
  <c r="S1184" i="3"/>
  <c r="Q1185" i="3"/>
  <c r="S1185" i="3"/>
  <c r="Q1186" i="3"/>
  <c r="S1186" i="3"/>
  <c r="Q1187" i="3"/>
  <c r="S1187" i="3"/>
  <c r="Q1188" i="3"/>
  <c r="S1188" i="3"/>
  <c r="Q1189" i="3"/>
  <c r="S1189" i="3"/>
  <c r="Q1190" i="3"/>
  <c r="S1190" i="3"/>
  <c r="Q1191" i="3"/>
  <c r="S1191" i="3"/>
  <c r="Q1192" i="3"/>
  <c r="S1192" i="3"/>
  <c r="Q1193" i="3"/>
  <c r="S1193" i="3"/>
  <c r="Q1194" i="3"/>
  <c r="S1194" i="3"/>
  <c r="Q1195" i="3"/>
  <c r="S1195" i="3"/>
  <c r="Q1196" i="3"/>
  <c r="S1196" i="3"/>
  <c r="Q1197" i="3"/>
  <c r="S1197" i="3"/>
  <c r="Q1198" i="3"/>
  <c r="S1198" i="3"/>
  <c r="Q1199" i="3"/>
  <c r="S1199" i="3"/>
  <c r="Q1200" i="3"/>
  <c r="S1200" i="3"/>
  <c r="Q1201" i="3"/>
  <c r="S1201" i="3"/>
  <c r="Q1202" i="3"/>
  <c r="S1202" i="3"/>
  <c r="Q1203" i="3"/>
  <c r="S1203" i="3"/>
  <c r="Q1204" i="3"/>
  <c r="S1204" i="3"/>
  <c r="Q1205" i="3"/>
  <c r="S1205" i="3"/>
  <c r="Q1206" i="3"/>
  <c r="S1206" i="3"/>
  <c r="Q1207" i="3"/>
  <c r="S1207" i="3"/>
  <c r="Q1208" i="3"/>
  <c r="P1208" i="3"/>
  <c r="Q1209" i="3"/>
  <c r="S1209" i="3"/>
  <c r="Q1210" i="3"/>
  <c r="S1210" i="3"/>
  <c r="Q1211" i="3"/>
  <c r="S1211" i="3"/>
  <c r="Q1212" i="3"/>
  <c r="S1212" i="3"/>
  <c r="Q1213" i="3"/>
  <c r="S1213" i="3"/>
  <c r="Q1214" i="3"/>
  <c r="S1214" i="3"/>
  <c r="Q1215" i="3"/>
  <c r="S1215" i="3"/>
  <c r="Q1216" i="3"/>
  <c r="S1216" i="3"/>
  <c r="Q1217" i="3"/>
  <c r="S1217" i="3"/>
  <c r="Q1218" i="3"/>
  <c r="S1218" i="3"/>
  <c r="Q1219" i="3"/>
  <c r="S1219" i="3"/>
  <c r="Q1220" i="3"/>
  <c r="S1220" i="3"/>
  <c r="Q1221" i="3"/>
  <c r="S1221" i="3"/>
  <c r="Q1222" i="3"/>
  <c r="S1222" i="3"/>
  <c r="Q1223" i="3"/>
  <c r="S1223" i="3"/>
  <c r="Q1224" i="3"/>
  <c r="S1224" i="3"/>
  <c r="Q1225" i="3"/>
  <c r="S1225" i="3"/>
  <c r="Q1226" i="3"/>
  <c r="S1226" i="3"/>
  <c r="Q1227" i="3"/>
  <c r="S1227" i="3"/>
  <c r="Q1228" i="3"/>
  <c r="S1228" i="3"/>
  <c r="Q1229" i="3"/>
  <c r="S1229" i="3"/>
  <c r="Q1230" i="3"/>
  <c r="S1230" i="3"/>
  <c r="Q1231" i="3"/>
  <c r="S1231" i="3"/>
  <c r="Q1232" i="3"/>
  <c r="S1232" i="3"/>
  <c r="Q1233" i="3"/>
  <c r="S1233" i="3"/>
  <c r="Q1234" i="3"/>
  <c r="S1234" i="3"/>
  <c r="Q1235" i="3"/>
  <c r="S1235" i="3"/>
  <c r="Q1236" i="3"/>
  <c r="S1236" i="3"/>
  <c r="Q1237" i="3"/>
  <c r="P1237" i="3"/>
  <c r="Q1238" i="3"/>
  <c r="S1238" i="3"/>
  <c r="Q1239" i="3"/>
  <c r="S1239" i="3"/>
  <c r="Q1240" i="3"/>
  <c r="S1240" i="3"/>
  <c r="Q1241" i="3"/>
  <c r="S1241" i="3"/>
  <c r="Q1242" i="3"/>
  <c r="S1242" i="3"/>
  <c r="Q1243" i="3"/>
  <c r="S1243" i="3"/>
  <c r="Q1244" i="3"/>
  <c r="S1244" i="3"/>
  <c r="Q1245" i="3"/>
  <c r="S1245" i="3"/>
  <c r="Q1246" i="3"/>
  <c r="S1246" i="3"/>
  <c r="Q1247" i="3"/>
  <c r="S1247" i="3"/>
  <c r="Q1248" i="3"/>
  <c r="S1248" i="3"/>
  <c r="Q1249" i="3"/>
  <c r="S1249" i="3"/>
  <c r="Q1250" i="3"/>
  <c r="S1250" i="3"/>
  <c r="Q1251" i="3"/>
  <c r="S1251" i="3"/>
  <c r="Q1252" i="3"/>
  <c r="S1252" i="3"/>
  <c r="Q1253" i="3"/>
  <c r="S1253" i="3"/>
  <c r="Q1254" i="3"/>
  <c r="S1254" i="3"/>
  <c r="Q1255" i="3"/>
  <c r="S1255" i="3"/>
  <c r="Q1256" i="3"/>
  <c r="S1256" i="3"/>
  <c r="Q1257" i="3"/>
  <c r="S1257" i="3"/>
  <c r="Q1258" i="3"/>
  <c r="S1258" i="3"/>
  <c r="Q1259" i="3"/>
  <c r="S1259" i="3"/>
  <c r="Q1260" i="3"/>
  <c r="S1260" i="3"/>
  <c r="Q1261" i="3"/>
  <c r="S1261" i="3"/>
  <c r="Q1262" i="3"/>
  <c r="S1262" i="3"/>
  <c r="Q1263" i="3"/>
  <c r="S1263" i="3"/>
  <c r="Q1264" i="3"/>
  <c r="S1264" i="3"/>
  <c r="Q1265" i="3"/>
  <c r="S1265" i="3"/>
  <c r="Q1266" i="3"/>
  <c r="S1266" i="3"/>
  <c r="Q1267" i="3"/>
  <c r="S1267" i="3"/>
  <c r="Q1268" i="3"/>
  <c r="S1268" i="3"/>
  <c r="Q1269" i="3"/>
  <c r="S1269" i="3"/>
  <c r="Q1270" i="3"/>
  <c r="S1270" i="3"/>
  <c r="Q1271" i="3"/>
  <c r="S1271" i="3"/>
  <c r="Q1272" i="3"/>
  <c r="S1272" i="3"/>
  <c r="Q1273" i="3"/>
  <c r="S1273" i="3"/>
  <c r="Q1274" i="3"/>
  <c r="S1274" i="3"/>
  <c r="Q1275" i="3"/>
  <c r="S1275" i="3"/>
  <c r="Q1276" i="3"/>
  <c r="S1276" i="3"/>
  <c r="Q1277" i="3"/>
  <c r="P1277" i="3"/>
  <c r="Q1278" i="3"/>
  <c r="S1278" i="3"/>
  <c r="Q1279" i="3"/>
  <c r="S1279" i="3"/>
  <c r="Q1280" i="3"/>
  <c r="S1280" i="3"/>
  <c r="Q1281" i="3"/>
  <c r="S1281" i="3"/>
  <c r="Q1282" i="3"/>
  <c r="S1282" i="3"/>
  <c r="Q1283" i="3"/>
  <c r="S1283" i="3"/>
  <c r="Q1284" i="3"/>
  <c r="S1284" i="3"/>
  <c r="Q1285" i="3"/>
  <c r="S1285" i="3"/>
  <c r="Q1286" i="3"/>
  <c r="S1286" i="3"/>
  <c r="Q1287" i="3"/>
  <c r="S1287" i="3"/>
  <c r="Q1288" i="3"/>
  <c r="S1288" i="3"/>
  <c r="Q1289" i="3"/>
  <c r="S1289" i="3"/>
  <c r="Q1290" i="3"/>
  <c r="S1290" i="3"/>
  <c r="Q1291" i="3"/>
  <c r="S1291" i="3"/>
  <c r="Q1292" i="3"/>
  <c r="S1292" i="3"/>
  <c r="Q1293" i="3"/>
  <c r="S1293" i="3"/>
  <c r="Q1294" i="3"/>
  <c r="S1294" i="3"/>
  <c r="Q1295" i="3"/>
  <c r="S1295" i="3"/>
  <c r="Q1296" i="3"/>
  <c r="S1296" i="3"/>
  <c r="Q1297" i="3"/>
  <c r="S1297" i="3"/>
  <c r="Q1298" i="3"/>
  <c r="S1298" i="3"/>
  <c r="Q1299" i="3"/>
  <c r="S1299" i="3"/>
  <c r="Q1300" i="3"/>
  <c r="S1300" i="3"/>
  <c r="Q1301" i="3"/>
  <c r="S1301" i="3"/>
  <c r="Q1302" i="3"/>
  <c r="S1302" i="3"/>
  <c r="Q1303" i="3"/>
  <c r="S1303" i="3"/>
  <c r="Q1304" i="3"/>
  <c r="S1304" i="3"/>
  <c r="Q1305" i="3"/>
  <c r="S1305" i="3"/>
  <c r="Q1306" i="3"/>
  <c r="S1306" i="3"/>
  <c r="Q1307" i="3"/>
  <c r="S1307" i="3"/>
  <c r="Q1308" i="3"/>
  <c r="S1308" i="3"/>
  <c r="Q1309" i="3"/>
  <c r="S1309" i="3"/>
  <c r="Q1310" i="3"/>
  <c r="S1310" i="3"/>
  <c r="Q1311" i="3"/>
  <c r="S1311" i="3"/>
  <c r="Q1312" i="3"/>
  <c r="S1312" i="3"/>
  <c r="Q1313" i="3"/>
  <c r="S1313" i="3"/>
  <c r="Q1314" i="3"/>
  <c r="S1314" i="3"/>
  <c r="Q1315" i="3"/>
  <c r="S1315" i="3"/>
  <c r="Q1316" i="3"/>
  <c r="S1316" i="3"/>
  <c r="Q1317" i="3"/>
  <c r="S1317" i="3"/>
  <c r="Q1318" i="3"/>
  <c r="S1318" i="3"/>
  <c r="Q1319" i="3"/>
  <c r="S1319" i="3"/>
  <c r="Q1320" i="3"/>
  <c r="S1320" i="3"/>
  <c r="Q1321" i="3"/>
  <c r="S1321" i="3"/>
  <c r="Q1322" i="3"/>
  <c r="S1322" i="3"/>
  <c r="Q1323" i="3"/>
  <c r="S1323" i="3"/>
  <c r="Q1324" i="3"/>
  <c r="S1324" i="3"/>
  <c r="Q1325" i="3"/>
  <c r="S1325" i="3"/>
  <c r="Q1326" i="3"/>
  <c r="S1326" i="3"/>
  <c r="Q1327" i="3"/>
  <c r="S1327" i="3"/>
  <c r="Q1328" i="3"/>
  <c r="S1328" i="3"/>
  <c r="Q1329" i="3"/>
  <c r="S1329" i="3"/>
  <c r="Q1330" i="3"/>
  <c r="S1330" i="3"/>
  <c r="Q1331" i="3"/>
  <c r="S1331" i="3"/>
  <c r="Q1332" i="3"/>
  <c r="S1332" i="3"/>
  <c r="Q1333" i="3"/>
  <c r="S1333" i="3"/>
  <c r="Q1334" i="3"/>
  <c r="S1334" i="3"/>
  <c r="Q1335" i="3"/>
  <c r="S1335" i="3"/>
  <c r="Q1336" i="3"/>
  <c r="P1336" i="3"/>
  <c r="Q1337" i="3"/>
  <c r="S1337" i="3"/>
  <c r="Q1338" i="3"/>
  <c r="S1338" i="3"/>
  <c r="Q1339" i="3"/>
  <c r="S1339" i="3"/>
  <c r="Q1340" i="3"/>
  <c r="S1340" i="3"/>
  <c r="Q1341" i="3"/>
  <c r="S1341" i="3"/>
  <c r="Q1342" i="3"/>
  <c r="S1342" i="3"/>
  <c r="Q1343" i="3"/>
  <c r="S1343" i="3"/>
  <c r="Q1344" i="3"/>
  <c r="S1344" i="3"/>
  <c r="Q1345" i="3"/>
  <c r="S1345" i="3"/>
  <c r="Q1346" i="3"/>
  <c r="S1346" i="3"/>
  <c r="Q1347" i="3"/>
  <c r="S1347" i="3"/>
  <c r="Q1348" i="3"/>
  <c r="S1348" i="3"/>
  <c r="Q1349" i="3"/>
  <c r="S1349" i="3"/>
  <c r="Q1350" i="3"/>
  <c r="S1350" i="3"/>
  <c r="Q1351" i="3"/>
  <c r="S1351" i="3"/>
  <c r="Q1352" i="3"/>
  <c r="S1352" i="3"/>
  <c r="Q1353" i="3"/>
  <c r="S1353" i="3"/>
  <c r="Q1354" i="3"/>
  <c r="S1354" i="3"/>
  <c r="Q1355" i="3"/>
  <c r="S1355" i="3"/>
  <c r="Q1356" i="3"/>
  <c r="S1356" i="3"/>
  <c r="Q1357" i="3"/>
  <c r="S1357" i="3"/>
  <c r="Q1358" i="3"/>
  <c r="S1358" i="3"/>
  <c r="Q1359" i="3"/>
  <c r="S1359" i="3"/>
  <c r="Q1360" i="3"/>
  <c r="S1360" i="3"/>
  <c r="Q1361" i="3"/>
  <c r="S1361" i="3"/>
  <c r="Q1362" i="3"/>
  <c r="S1362" i="3"/>
  <c r="Q1363" i="3"/>
  <c r="S1363" i="3"/>
  <c r="Q1364" i="3"/>
  <c r="S1364" i="3"/>
  <c r="Q1365" i="3"/>
  <c r="S1365" i="3"/>
  <c r="Q1366" i="3"/>
  <c r="S1366" i="3"/>
  <c r="Q1367" i="3"/>
  <c r="S1367" i="3"/>
  <c r="Q1368" i="3"/>
  <c r="S1368" i="3"/>
  <c r="Q1369" i="3"/>
  <c r="S1369" i="3"/>
  <c r="Q1370" i="3"/>
  <c r="S1370" i="3"/>
  <c r="Q1371" i="3"/>
  <c r="S1371" i="3"/>
  <c r="Q1372" i="3"/>
  <c r="S1372" i="3"/>
  <c r="Q1373" i="3"/>
  <c r="S1373" i="3"/>
  <c r="Q1374" i="3"/>
  <c r="S1374" i="3"/>
  <c r="Q1375" i="3"/>
  <c r="S1375" i="3"/>
  <c r="Q1376" i="3"/>
  <c r="P1376" i="3"/>
  <c r="Q1377" i="3"/>
  <c r="S1377" i="3"/>
  <c r="Q1378" i="3"/>
  <c r="S1378" i="3"/>
  <c r="Q1379" i="3"/>
  <c r="S1379" i="3"/>
  <c r="Q1380" i="3"/>
  <c r="S1380" i="3"/>
  <c r="Q1381" i="3"/>
  <c r="S1381" i="3"/>
  <c r="Q1382" i="3"/>
  <c r="S1382" i="3"/>
  <c r="Q1383" i="3"/>
  <c r="S1383" i="3"/>
  <c r="Q1384" i="3"/>
  <c r="S1384" i="3"/>
  <c r="Q1385" i="3"/>
  <c r="S1385" i="3"/>
  <c r="Q1386" i="3"/>
  <c r="S1386" i="3"/>
  <c r="Q1387" i="3"/>
  <c r="S1387" i="3"/>
  <c r="Q1388" i="3"/>
  <c r="S1388" i="3"/>
  <c r="Q1389" i="3"/>
  <c r="S1389" i="3"/>
  <c r="Q1390" i="3"/>
  <c r="S1390" i="3"/>
  <c r="Q1391" i="3"/>
  <c r="S1391" i="3"/>
  <c r="Q1392" i="3"/>
  <c r="S1392" i="3"/>
  <c r="Q1393" i="3"/>
  <c r="S1393" i="3"/>
  <c r="Q1394" i="3"/>
  <c r="S1394" i="3"/>
  <c r="Q1395" i="3"/>
  <c r="S1395" i="3"/>
  <c r="Q1396" i="3"/>
  <c r="S1396" i="3"/>
  <c r="Q1397" i="3"/>
  <c r="S1397" i="3"/>
  <c r="Q1398" i="3"/>
  <c r="S1398" i="3"/>
  <c r="Q1399" i="3"/>
  <c r="S1399" i="3"/>
  <c r="Q1400" i="3"/>
  <c r="S1400" i="3"/>
  <c r="Q1401" i="3"/>
  <c r="S1401" i="3"/>
  <c r="Q1402" i="3"/>
  <c r="S1402" i="3"/>
  <c r="Q1403" i="3"/>
  <c r="S1403" i="3"/>
  <c r="Q1404" i="3"/>
  <c r="S1404" i="3"/>
  <c r="Q1405" i="3"/>
  <c r="S1405" i="3"/>
  <c r="Q1406" i="3"/>
  <c r="S1406" i="3"/>
  <c r="Q1407" i="3"/>
  <c r="S1407" i="3"/>
  <c r="Q1408" i="3"/>
  <c r="S1408" i="3"/>
  <c r="Q1409" i="3"/>
  <c r="S1409" i="3"/>
  <c r="Q1410" i="3"/>
  <c r="S1410" i="3"/>
  <c r="Q1411" i="3"/>
  <c r="S1411" i="3"/>
  <c r="Q1412" i="3"/>
  <c r="S1412" i="3"/>
  <c r="Q1413" i="3"/>
  <c r="S1413" i="3"/>
  <c r="Q1414" i="3"/>
  <c r="S1414" i="3"/>
  <c r="Q1415" i="3"/>
  <c r="S1415" i="3"/>
  <c r="Q1416" i="3"/>
  <c r="S1416" i="3"/>
  <c r="Q1417" i="3"/>
  <c r="S1417" i="3"/>
  <c r="Q1418" i="3"/>
  <c r="S1418" i="3"/>
  <c r="Q1419" i="3"/>
  <c r="S1419" i="3"/>
  <c r="Q1420" i="3"/>
  <c r="S1420" i="3"/>
  <c r="Q1421" i="3"/>
  <c r="S1421" i="3"/>
  <c r="Q1422" i="3"/>
  <c r="S1422" i="3"/>
  <c r="Q1423" i="3"/>
  <c r="S1423" i="3"/>
  <c r="Q1424" i="3"/>
  <c r="S1424" i="3"/>
  <c r="Q1425" i="3"/>
  <c r="S1425" i="3"/>
  <c r="Q1426" i="3"/>
  <c r="S1426" i="3"/>
  <c r="Q1427" i="3"/>
  <c r="S1427" i="3"/>
  <c r="Q1428" i="3"/>
  <c r="S1428" i="3"/>
  <c r="Q1429" i="3"/>
  <c r="S1429" i="3"/>
  <c r="Q1430" i="3"/>
  <c r="S1430" i="3"/>
  <c r="Q1431" i="3"/>
  <c r="S1431" i="3"/>
  <c r="Q1432" i="3"/>
  <c r="S1432" i="3"/>
  <c r="Q1433" i="3"/>
  <c r="S1433" i="3"/>
  <c r="Q1434" i="3"/>
  <c r="S1434" i="3"/>
  <c r="Q1435" i="3"/>
  <c r="S1435" i="3"/>
  <c r="Q1436" i="3"/>
  <c r="S1436" i="3"/>
  <c r="Q1437" i="3"/>
  <c r="S1437" i="3"/>
  <c r="Q1438" i="3"/>
  <c r="S1438" i="3"/>
  <c r="Q1439" i="3"/>
  <c r="S1439" i="3"/>
  <c r="Q1440" i="3"/>
  <c r="S1440" i="3"/>
  <c r="Q1441" i="3"/>
  <c r="S1441" i="3"/>
  <c r="Q1442" i="3"/>
  <c r="S1442" i="3"/>
  <c r="Q1443" i="3"/>
  <c r="S1443" i="3"/>
  <c r="Q1444" i="3"/>
  <c r="S1444" i="3"/>
  <c r="Q1445" i="3"/>
  <c r="S1445" i="3"/>
  <c r="Q1446" i="3"/>
  <c r="S1446" i="3"/>
  <c r="Q1447" i="3"/>
  <c r="S1447" i="3"/>
  <c r="Q1448" i="3"/>
  <c r="P1448" i="3"/>
  <c r="Q1449" i="3"/>
  <c r="S1449" i="3"/>
  <c r="Q1450" i="3"/>
  <c r="S1450" i="3"/>
  <c r="Q1451" i="3"/>
  <c r="S1451" i="3"/>
  <c r="Q1452" i="3"/>
  <c r="S1452" i="3"/>
  <c r="Q1453" i="3"/>
  <c r="S1453" i="3"/>
  <c r="Q1454" i="3"/>
  <c r="S1454" i="3"/>
  <c r="Q1455" i="3"/>
  <c r="S1455" i="3"/>
  <c r="Q1456" i="3"/>
  <c r="S1456" i="3"/>
  <c r="Q1457" i="3"/>
  <c r="S1457" i="3"/>
  <c r="Q1458" i="3"/>
  <c r="S1458" i="3"/>
  <c r="Q1459" i="3"/>
  <c r="S1459" i="3"/>
  <c r="Q1460" i="3"/>
  <c r="S1460" i="3"/>
  <c r="Q1461" i="3"/>
  <c r="S1461" i="3"/>
  <c r="Q1462" i="3"/>
  <c r="S1462" i="3"/>
  <c r="Q1463" i="3"/>
  <c r="S1463" i="3"/>
  <c r="Q1464" i="3"/>
  <c r="S1464" i="3"/>
  <c r="Q1465" i="3"/>
  <c r="S1465" i="3"/>
  <c r="Q1466" i="3"/>
  <c r="S1466" i="3"/>
  <c r="Q1467" i="3"/>
  <c r="S1467" i="3"/>
  <c r="Q1468" i="3"/>
  <c r="S1468" i="3"/>
  <c r="Q1469" i="3"/>
  <c r="S1469" i="3"/>
  <c r="Q1470" i="3"/>
  <c r="S1470" i="3"/>
  <c r="Q1471" i="3"/>
  <c r="S1471" i="3"/>
  <c r="Q1472" i="3"/>
  <c r="S1472" i="3"/>
  <c r="Q1473" i="3"/>
  <c r="S1473" i="3"/>
  <c r="Q1474" i="3"/>
  <c r="S1474" i="3"/>
  <c r="Q1475" i="3"/>
  <c r="S1475" i="3"/>
  <c r="Q1476" i="3"/>
  <c r="S1476" i="3"/>
  <c r="Q1477" i="3"/>
  <c r="S1477" i="3"/>
  <c r="Q1478" i="3"/>
  <c r="S1478" i="3"/>
  <c r="Q1479" i="3"/>
  <c r="S1479" i="3"/>
  <c r="Q1480" i="3"/>
  <c r="S1480" i="3"/>
  <c r="Q1481" i="3"/>
  <c r="S1481" i="3"/>
  <c r="Q1482" i="3"/>
  <c r="S1482" i="3"/>
  <c r="Q1483" i="3"/>
  <c r="S1483" i="3"/>
  <c r="Q1484" i="3"/>
  <c r="S1484" i="3"/>
  <c r="Q1485" i="3"/>
  <c r="S1485" i="3"/>
  <c r="Q1486" i="3"/>
  <c r="S1486" i="3"/>
  <c r="Q1487" i="3"/>
  <c r="S1487" i="3"/>
  <c r="Q1488" i="3"/>
  <c r="P1488" i="3"/>
  <c r="Q1489" i="3"/>
  <c r="S1489" i="3"/>
  <c r="Q1490" i="3"/>
  <c r="S1490" i="3"/>
  <c r="Q1491" i="3"/>
  <c r="S1491" i="3"/>
  <c r="Q1492" i="3"/>
  <c r="S1492" i="3"/>
  <c r="Q1493" i="3"/>
  <c r="S1493" i="3"/>
  <c r="Q1494" i="3"/>
  <c r="S1494" i="3"/>
  <c r="Q1495" i="3"/>
  <c r="S1495" i="3"/>
  <c r="Q1496" i="3"/>
  <c r="S1496" i="3"/>
  <c r="Q1497" i="3"/>
  <c r="S1497" i="3"/>
  <c r="Q1498" i="3"/>
  <c r="S1498" i="3"/>
  <c r="Q1499" i="3"/>
  <c r="S1499" i="3"/>
  <c r="Q1500" i="3"/>
  <c r="S1500" i="3"/>
  <c r="Q1501" i="3"/>
  <c r="S1501" i="3"/>
  <c r="Q1502" i="3"/>
  <c r="S1502" i="3"/>
  <c r="Q1503" i="3"/>
  <c r="S1503" i="3"/>
  <c r="Q1504" i="3"/>
  <c r="S1504" i="3"/>
  <c r="Q1505" i="3"/>
  <c r="S1505" i="3"/>
  <c r="Q1506" i="3"/>
  <c r="S1506" i="3"/>
  <c r="Q1507" i="3"/>
  <c r="S1507" i="3"/>
  <c r="Q1508" i="3"/>
  <c r="S1508" i="3"/>
  <c r="Q1509" i="3"/>
  <c r="S1509" i="3"/>
  <c r="Q1510" i="3"/>
  <c r="S1510" i="3"/>
  <c r="Q1511" i="3"/>
  <c r="S1511" i="3"/>
  <c r="Q1512" i="3"/>
  <c r="S1512" i="3"/>
  <c r="Q1513" i="3"/>
  <c r="S1513" i="3"/>
  <c r="Q1514" i="3"/>
  <c r="S1514" i="3"/>
  <c r="Q1515" i="3"/>
  <c r="S1515" i="3"/>
  <c r="Q1516" i="3"/>
  <c r="S1516" i="3"/>
  <c r="Q1517" i="3"/>
  <c r="S1517" i="3"/>
  <c r="Q1518" i="3"/>
  <c r="S1518" i="3"/>
  <c r="Q1519" i="3"/>
  <c r="S1519" i="3"/>
  <c r="Q1520" i="3"/>
  <c r="S1520" i="3"/>
  <c r="Q1521" i="3"/>
  <c r="S1521" i="3"/>
  <c r="Q1522" i="3"/>
  <c r="S1522" i="3"/>
  <c r="Q1523" i="3"/>
  <c r="S1523" i="3"/>
  <c r="Q1524" i="3"/>
  <c r="S1524" i="3"/>
  <c r="Q1525" i="3"/>
  <c r="S1525" i="3"/>
  <c r="Q1526" i="3"/>
  <c r="S1526" i="3"/>
  <c r="Q1527" i="3"/>
  <c r="S1527" i="3"/>
  <c r="Q1528" i="3"/>
  <c r="S1528" i="3"/>
  <c r="Q1529" i="3"/>
  <c r="S1529" i="3"/>
  <c r="Q1530" i="3"/>
  <c r="S1530" i="3"/>
  <c r="Q1531" i="3"/>
  <c r="S1531" i="3"/>
  <c r="Q1532" i="3"/>
  <c r="S1532" i="3"/>
  <c r="Q1533" i="3"/>
  <c r="S1533" i="3"/>
  <c r="Q1534" i="3"/>
  <c r="S1534" i="3"/>
  <c r="Q1535" i="3"/>
  <c r="S1535" i="3"/>
  <c r="Q1536" i="3"/>
  <c r="S1536" i="3"/>
  <c r="Q1537" i="3"/>
  <c r="S1537" i="3"/>
  <c r="Q1538" i="3"/>
  <c r="S1538" i="3"/>
  <c r="Q1539" i="3"/>
  <c r="S1539" i="3"/>
  <c r="Q1540" i="3"/>
  <c r="S1540" i="3"/>
  <c r="Q1541" i="3"/>
  <c r="S1541" i="3"/>
  <c r="Q1542" i="3"/>
  <c r="S1542" i="3"/>
  <c r="Q1543" i="3"/>
  <c r="S1543" i="3"/>
  <c r="Q1544" i="3"/>
  <c r="S1544" i="3"/>
  <c r="Q1545" i="3"/>
  <c r="S1545" i="3"/>
  <c r="Q1546" i="3"/>
  <c r="S1546" i="3"/>
  <c r="Q1547" i="3"/>
  <c r="S1547" i="3"/>
  <c r="Q1548" i="3"/>
  <c r="S1548" i="3"/>
  <c r="Q1549" i="3"/>
  <c r="S1549" i="3"/>
  <c r="Q1550" i="3"/>
  <c r="S1550" i="3"/>
  <c r="Q1551" i="3"/>
  <c r="S1551" i="3"/>
  <c r="Q1552" i="3"/>
  <c r="S1552" i="3"/>
  <c r="Q1553" i="3"/>
  <c r="S1553" i="3"/>
  <c r="Q3" i="3"/>
  <c r="G432" i="38"/>
  <c r="L432" i="38" a="1"/>
  <c r="L432" i="38"/>
  <c r="G431" i="38"/>
  <c r="L431" i="38" a="1"/>
  <c r="L431" i="38"/>
  <c r="G430" i="38"/>
  <c r="L430" i="38" a="1"/>
  <c r="L430" i="38"/>
  <c r="G429" i="38"/>
  <c r="L429" i="38" a="1"/>
  <c r="L429" i="38"/>
  <c r="G428" i="38"/>
  <c r="L428" i="38" a="1"/>
  <c r="L428" i="38"/>
  <c r="G427" i="38"/>
  <c r="L427" i="38" a="1"/>
  <c r="L427" i="38"/>
  <c r="G426" i="38"/>
  <c r="L426" i="38" a="1"/>
  <c r="L426" i="38"/>
  <c r="G425" i="38"/>
  <c r="L425" i="38" a="1"/>
  <c r="L425" i="38"/>
  <c r="G424" i="38"/>
  <c r="L424" i="38" a="1"/>
  <c r="L424" i="38"/>
  <c r="G423" i="38"/>
  <c r="L423" i="38" a="1"/>
  <c r="L423" i="38"/>
  <c r="G422" i="38"/>
  <c r="L422" i="38" a="1"/>
  <c r="L422" i="38"/>
  <c r="G421" i="38"/>
  <c r="L421" i="38" a="1"/>
  <c r="L421" i="38"/>
  <c r="G420" i="38"/>
  <c r="L420" i="38" a="1"/>
  <c r="L420" i="38"/>
  <c r="G419" i="38"/>
  <c r="L419" i="38" a="1"/>
  <c r="L419" i="38"/>
  <c r="G418" i="38"/>
  <c r="L418" i="38" a="1"/>
  <c r="L418" i="38"/>
  <c r="G417" i="38"/>
  <c r="L417" i="38" a="1"/>
  <c r="L417" i="38"/>
  <c r="G416" i="38"/>
  <c r="L416" i="38" a="1"/>
  <c r="L416" i="38"/>
  <c r="G415" i="38"/>
  <c r="L415" i="38" a="1"/>
  <c r="L415" i="38"/>
  <c r="G414" i="38"/>
  <c r="L414" i="38" a="1"/>
  <c r="L414" i="38"/>
  <c r="G413" i="38"/>
  <c r="L413" i="38" a="1"/>
  <c r="L413" i="38"/>
  <c r="G412" i="38"/>
  <c r="L412" i="38" a="1"/>
  <c r="L412" i="38"/>
  <c r="G411" i="38"/>
  <c r="L411" i="38" a="1"/>
  <c r="L411" i="38"/>
  <c r="G410" i="38"/>
  <c r="L410" i="38" a="1"/>
  <c r="L410" i="38"/>
  <c r="G409" i="38"/>
  <c r="L409" i="38" a="1"/>
  <c r="L409" i="38"/>
  <c r="G408" i="38"/>
  <c r="L408" i="38" a="1"/>
  <c r="L408" i="38"/>
  <c r="G407" i="38"/>
  <c r="L407" i="38" a="1"/>
  <c r="L407" i="38"/>
  <c r="G406" i="38"/>
  <c r="L406" i="38" a="1"/>
  <c r="L406" i="38"/>
  <c r="G405" i="38"/>
  <c r="L405" i="38" a="1"/>
  <c r="L405" i="38"/>
  <c r="G404" i="38"/>
  <c r="L404" i="38" a="1"/>
  <c r="L404" i="38"/>
  <c r="G403" i="38"/>
  <c r="L403" i="38" a="1"/>
  <c r="L403" i="38"/>
  <c r="G402" i="38"/>
  <c r="L402" i="38" a="1"/>
  <c r="L402" i="38"/>
  <c r="G401" i="38"/>
  <c r="L401" i="38" a="1"/>
  <c r="L401" i="38"/>
  <c r="G400" i="38"/>
  <c r="L400" i="38" a="1"/>
  <c r="L400" i="38"/>
  <c r="G399" i="38"/>
  <c r="L399" i="38" a="1"/>
  <c r="L399" i="38"/>
  <c r="G398" i="38"/>
  <c r="L398" i="38" a="1"/>
  <c r="L398" i="38"/>
  <c r="G397" i="38"/>
  <c r="L397" i="38" a="1"/>
  <c r="L397" i="38"/>
  <c r="G396" i="38"/>
  <c r="L396" i="38" a="1"/>
  <c r="L396" i="38"/>
  <c r="G395" i="38"/>
  <c r="L395" i="38" a="1"/>
  <c r="L395" i="38"/>
  <c r="G394" i="38"/>
  <c r="L394" i="38" a="1"/>
  <c r="L394" i="38"/>
  <c r="G393" i="38"/>
  <c r="L393" i="38" a="1"/>
  <c r="L393" i="38"/>
  <c r="G378" i="38"/>
  <c r="L378" i="38" a="1"/>
  <c r="L378" i="38"/>
  <c r="G377" i="38"/>
  <c r="L377" i="38" a="1"/>
  <c r="L377" i="38"/>
  <c r="G376" i="38"/>
  <c r="L376" i="38" a="1"/>
  <c r="L376" i="38"/>
  <c r="G375" i="38"/>
  <c r="L375" i="38" a="1"/>
  <c r="L375" i="38"/>
  <c r="G374" i="38"/>
  <c r="L374" i="38" a="1"/>
  <c r="L374" i="38"/>
  <c r="G373" i="38"/>
  <c r="L373" i="38" a="1"/>
  <c r="L373" i="38"/>
  <c r="G372" i="38"/>
  <c r="L372" i="38" a="1"/>
  <c r="L372" i="38"/>
  <c r="G371" i="38"/>
  <c r="L371" i="38" a="1"/>
  <c r="L371" i="38"/>
  <c r="G370" i="38"/>
  <c r="L370" i="38" a="1"/>
  <c r="L370" i="38"/>
  <c r="G369" i="38"/>
  <c r="L369" i="38" a="1"/>
  <c r="L369" i="38"/>
  <c r="G368" i="38"/>
  <c r="L368" i="38" a="1"/>
  <c r="L368" i="38"/>
  <c r="G367" i="38"/>
  <c r="L367" i="38" a="1"/>
  <c r="L367" i="38"/>
  <c r="G366" i="38"/>
  <c r="L366" i="38" a="1"/>
  <c r="L366" i="38"/>
  <c r="G365" i="38"/>
  <c r="L365" i="38" a="1"/>
  <c r="L365" i="38"/>
  <c r="G364" i="38"/>
  <c r="L364" i="38" a="1"/>
  <c r="L364" i="38"/>
  <c r="G363" i="38"/>
  <c r="L363" i="38" a="1"/>
  <c r="L363" i="38"/>
  <c r="G362" i="38"/>
  <c r="L362" i="38" a="1"/>
  <c r="L362" i="38"/>
  <c r="G361" i="38"/>
  <c r="L361" i="38" a="1"/>
  <c r="L361" i="38"/>
  <c r="G360" i="38"/>
  <c r="L360" i="38" a="1"/>
  <c r="L360" i="38"/>
  <c r="G359" i="38"/>
  <c r="L359" i="38" a="1"/>
  <c r="L359" i="38"/>
  <c r="G358" i="38"/>
  <c r="L358" i="38" a="1"/>
  <c r="L358" i="38"/>
  <c r="G357" i="38"/>
  <c r="L357" i="38" a="1"/>
  <c r="L357" i="38"/>
  <c r="G356" i="38"/>
  <c r="L356" i="38" a="1"/>
  <c r="L356" i="38"/>
  <c r="G355" i="38"/>
  <c r="L355" i="38" a="1"/>
  <c r="L355" i="38"/>
  <c r="G342" i="38"/>
  <c r="L342" i="38" a="1"/>
  <c r="L342" i="38"/>
  <c r="G341" i="38"/>
  <c r="L341" i="38" a="1"/>
  <c r="L341" i="38"/>
  <c r="G340" i="38"/>
  <c r="L340" i="38" a="1"/>
  <c r="L340" i="38"/>
  <c r="G339" i="38"/>
  <c r="L339" i="38" a="1"/>
  <c r="L339" i="38"/>
  <c r="G338" i="38"/>
  <c r="L338" i="38" a="1"/>
  <c r="L338" i="38"/>
  <c r="G337" i="38"/>
  <c r="L337" i="38" a="1"/>
  <c r="L337" i="38"/>
  <c r="G336" i="38"/>
  <c r="L336" i="38" a="1"/>
  <c r="L336" i="38"/>
  <c r="G335" i="38"/>
  <c r="L335" i="38" a="1"/>
  <c r="L335" i="38"/>
  <c r="G334" i="38"/>
  <c r="L334" i="38" a="1"/>
  <c r="L334" i="38"/>
  <c r="G333" i="38"/>
  <c r="L333" i="38" a="1"/>
  <c r="L333" i="38"/>
  <c r="G332" i="38"/>
  <c r="L332" i="38" a="1"/>
  <c r="L332" i="38"/>
  <c r="G331" i="38"/>
  <c r="L331" i="38" a="1"/>
  <c r="L331" i="38"/>
  <c r="G330" i="38"/>
  <c r="L330" i="38" a="1"/>
  <c r="L330" i="38"/>
  <c r="G329" i="38"/>
  <c r="L329" i="38" a="1"/>
  <c r="L329" i="38"/>
  <c r="G328" i="38"/>
  <c r="L328" i="38" a="1"/>
  <c r="L328" i="38"/>
  <c r="G327" i="38"/>
  <c r="L327" i="38" a="1"/>
  <c r="L327" i="38"/>
  <c r="G326" i="38"/>
  <c r="L326" i="38" a="1"/>
  <c r="L326" i="38"/>
  <c r="G325" i="38"/>
  <c r="L325" i="38" a="1"/>
  <c r="L325" i="38"/>
  <c r="G324" i="38"/>
  <c r="L324" i="38" a="1"/>
  <c r="L324" i="38"/>
  <c r="G323" i="38"/>
  <c r="L323" i="38" a="1"/>
  <c r="L323" i="38"/>
  <c r="G322" i="38"/>
  <c r="L322" i="38" a="1"/>
  <c r="L322" i="38"/>
  <c r="G321" i="38"/>
  <c r="L321" i="38" a="1"/>
  <c r="L321" i="38"/>
  <c r="G320" i="38"/>
  <c r="L320" i="38" a="1"/>
  <c r="L320" i="38"/>
  <c r="G319" i="38"/>
  <c r="L319" i="38" a="1"/>
  <c r="L319" i="38"/>
  <c r="G318" i="38"/>
  <c r="L318" i="38" a="1"/>
  <c r="L318" i="38"/>
  <c r="G317" i="38"/>
  <c r="L317" i="38" a="1"/>
  <c r="L317" i="38"/>
  <c r="G316" i="38"/>
  <c r="L316" i="38" a="1"/>
  <c r="L316" i="38"/>
  <c r="G315" i="38"/>
  <c r="L315" i="38" a="1"/>
  <c r="L315" i="38"/>
  <c r="G314" i="38"/>
  <c r="L314" i="38" a="1"/>
  <c r="L314" i="38"/>
  <c r="G313" i="38"/>
  <c r="L313" i="38" a="1"/>
  <c r="L313" i="38"/>
  <c r="G312" i="38"/>
  <c r="L312" i="38" a="1"/>
  <c r="L312" i="38"/>
  <c r="G311" i="38"/>
  <c r="L311" i="38" a="1"/>
  <c r="L311" i="38"/>
  <c r="G310" i="38"/>
  <c r="L310" i="38" a="1"/>
  <c r="L310" i="38"/>
  <c r="G309" i="38"/>
  <c r="L309" i="38" a="1"/>
  <c r="L309" i="38"/>
  <c r="G308" i="38"/>
  <c r="L308" i="38" a="1"/>
  <c r="L308" i="38"/>
  <c r="G307" i="38"/>
  <c r="L307" i="38" a="1"/>
  <c r="L307" i="38"/>
  <c r="G306" i="38"/>
  <c r="L306" i="38" a="1"/>
  <c r="L306" i="38"/>
  <c r="G305" i="38"/>
  <c r="L305" i="38" a="1"/>
  <c r="L305" i="38"/>
  <c r="G304" i="38"/>
  <c r="L304" i="38" a="1"/>
  <c r="L304" i="38"/>
  <c r="G303" i="38"/>
  <c r="L303" i="38" a="1"/>
  <c r="L303" i="38"/>
  <c r="G302" i="38"/>
  <c r="L302" i="38" a="1"/>
  <c r="L302" i="38"/>
  <c r="G301" i="38"/>
  <c r="L301" i="38" a="1"/>
  <c r="L301" i="38"/>
  <c r="G300" i="38"/>
  <c r="L300" i="38" a="1"/>
  <c r="L300" i="38"/>
  <c r="G299" i="38"/>
  <c r="L299" i="38" a="1"/>
  <c r="L299" i="38"/>
  <c r="G298" i="38"/>
  <c r="L298" i="38" a="1"/>
  <c r="L298" i="38"/>
  <c r="G297" i="38"/>
  <c r="L297" i="38" a="1"/>
  <c r="L297" i="38"/>
  <c r="G296" i="38"/>
  <c r="L296" i="38" a="1"/>
  <c r="L296" i="38"/>
  <c r="G295" i="38"/>
  <c r="L295" i="38" a="1"/>
  <c r="L295" i="38"/>
  <c r="G294" i="38"/>
  <c r="L294" i="38" a="1"/>
  <c r="L294" i="38"/>
  <c r="G293" i="38"/>
  <c r="L293" i="38" a="1"/>
  <c r="L293" i="38"/>
  <c r="G292" i="38"/>
  <c r="L292" i="38" a="1"/>
  <c r="L292" i="38"/>
  <c r="G291" i="38"/>
  <c r="L291" i="38" a="1"/>
  <c r="L291" i="38"/>
  <c r="G290" i="38"/>
  <c r="L290" i="38" a="1"/>
  <c r="L290" i="38"/>
  <c r="G289" i="38"/>
  <c r="L289" i="38" a="1"/>
  <c r="L289" i="38"/>
  <c r="G288" i="38"/>
  <c r="L288" i="38" a="1"/>
  <c r="L288" i="38"/>
  <c r="G287" i="38"/>
  <c r="L287" i="38" a="1"/>
  <c r="L287" i="38"/>
  <c r="G286" i="38"/>
  <c r="L286" i="38" a="1"/>
  <c r="L286" i="38"/>
  <c r="G285" i="38"/>
  <c r="L285" i="38" a="1"/>
  <c r="L285" i="38"/>
  <c r="G284" i="38"/>
  <c r="L284" i="38" a="1"/>
  <c r="L284" i="38"/>
  <c r="G283" i="38"/>
  <c r="L283" i="38" a="1"/>
  <c r="L283" i="38"/>
  <c r="G282" i="38"/>
  <c r="L282" i="38" a="1"/>
  <c r="L282" i="38"/>
  <c r="G281" i="38"/>
  <c r="L281" i="38" a="1"/>
  <c r="L281" i="38"/>
  <c r="G280" i="38"/>
  <c r="L280" i="38" a="1"/>
  <c r="L280" i="38"/>
  <c r="G279" i="38"/>
  <c r="L279" i="38" a="1"/>
  <c r="L279" i="38"/>
  <c r="G278" i="38"/>
  <c r="L278" i="38" a="1"/>
  <c r="L278" i="38"/>
  <c r="G277" i="38"/>
  <c r="L277" i="38" a="1"/>
  <c r="L277" i="38"/>
  <c r="G276" i="38"/>
  <c r="L276" i="38" a="1"/>
  <c r="L276" i="38"/>
  <c r="G275" i="38"/>
  <c r="L275" i="38" a="1"/>
  <c r="L275" i="38"/>
  <c r="G274" i="38"/>
  <c r="L274" i="38" a="1"/>
  <c r="L274" i="38"/>
  <c r="G273" i="38"/>
  <c r="L273" i="38" a="1"/>
  <c r="L273" i="38"/>
  <c r="G272" i="38"/>
  <c r="L272" i="38" a="1"/>
  <c r="L272" i="38"/>
  <c r="G271" i="38"/>
  <c r="L271" i="38" a="1"/>
  <c r="L271" i="38"/>
  <c r="G270" i="38"/>
  <c r="L270" i="38" a="1"/>
  <c r="L270" i="38"/>
  <c r="G269" i="38"/>
  <c r="L269" i="38" a="1"/>
  <c r="L269" i="38"/>
  <c r="G268" i="38"/>
  <c r="L268" i="38" a="1"/>
  <c r="L268" i="38"/>
  <c r="G267" i="38"/>
  <c r="L267" i="38" a="1"/>
  <c r="L267" i="38"/>
  <c r="G266" i="38"/>
  <c r="L266" i="38" a="1"/>
  <c r="L266" i="38"/>
  <c r="G265" i="38"/>
  <c r="L265" i="38" a="1"/>
  <c r="L265" i="38"/>
  <c r="G264" i="38"/>
  <c r="L264" i="38" a="1"/>
  <c r="L264" i="38"/>
  <c r="G263" i="38"/>
  <c r="L263" i="38" a="1"/>
  <c r="L263" i="38"/>
  <c r="G247" i="38"/>
  <c r="L247" i="38" a="1"/>
  <c r="L247" i="38"/>
  <c r="G246" i="38"/>
  <c r="L246" i="38" a="1"/>
  <c r="L246" i="38"/>
  <c r="G245" i="38"/>
  <c r="L245" i="38" a="1"/>
  <c r="L245" i="38"/>
  <c r="G244" i="38"/>
  <c r="L244" i="38" a="1"/>
  <c r="L244" i="38"/>
  <c r="G243" i="38"/>
  <c r="L243" i="38" a="1"/>
  <c r="L243" i="38"/>
  <c r="G242" i="38"/>
  <c r="L242" i="38" a="1"/>
  <c r="L242" i="38"/>
  <c r="G241" i="38"/>
  <c r="L241" i="38" a="1"/>
  <c r="L241" i="38"/>
  <c r="G240" i="38"/>
  <c r="L240" i="38" a="1"/>
  <c r="L240" i="38"/>
  <c r="G239" i="38"/>
  <c r="L239" i="38" a="1"/>
  <c r="L239" i="38"/>
  <c r="G238" i="38"/>
  <c r="L238" i="38" a="1"/>
  <c r="L238" i="38"/>
  <c r="G237" i="38"/>
  <c r="L237" i="38" a="1"/>
  <c r="L237" i="38"/>
  <c r="G236" i="38"/>
  <c r="L236" i="38" a="1"/>
  <c r="L236" i="38"/>
  <c r="G235" i="38"/>
  <c r="L235" i="38" a="1"/>
  <c r="L235" i="38"/>
  <c r="G234" i="38"/>
  <c r="L234" i="38" a="1"/>
  <c r="L234" i="38"/>
  <c r="G233" i="38"/>
  <c r="L233" i="38" a="1"/>
  <c r="L233" i="38"/>
  <c r="G232" i="38"/>
  <c r="L232" i="38" a="1"/>
  <c r="L232" i="38"/>
  <c r="G231" i="38"/>
  <c r="L231" i="38" a="1"/>
  <c r="L231" i="38"/>
  <c r="G230" i="38"/>
  <c r="L230" i="38" a="1"/>
  <c r="L230" i="38"/>
  <c r="G229" i="38"/>
  <c r="L229" i="38" a="1"/>
  <c r="L229" i="38"/>
  <c r="G228" i="38"/>
  <c r="L228" i="38" a="1"/>
  <c r="L228" i="38"/>
  <c r="G227" i="38"/>
  <c r="L227" i="38" a="1"/>
  <c r="L227" i="38"/>
  <c r="G226" i="38"/>
  <c r="L226" i="38" a="1"/>
  <c r="L226" i="38"/>
  <c r="G225" i="38"/>
  <c r="L225" i="38" a="1"/>
  <c r="L225" i="38"/>
  <c r="G224" i="38"/>
  <c r="L224" i="38" a="1"/>
  <c r="L224" i="38"/>
  <c r="G223" i="38"/>
  <c r="L223" i="38" a="1"/>
  <c r="L223" i="38"/>
  <c r="G222" i="38"/>
  <c r="L222" i="38" a="1"/>
  <c r="L222" i="38"/>
  <c r="G221" i="38"/>
  <c r="L221" i="38" a="1"/>
  <c r="L221" i="38"/>
  <c r="G220" i="38"/>
  <c r="L220" i="38" a="1"/>
  <c r="L220" i="38"/>
  <c r="G219" i="38"/>
  <c r="L219" i="38" a="1"/>
  <c r="L219" i="38"/>
  <c r="G218" i="38"/>
  <c r="L218" i="38" a="1"/>
  <c r="L218" i="38"/>
  <c r="G217" i="38"/>
  <c r="L217" i="38" a="1"/>
  <c r="L217" i="38"/>
  <c r="G216" i="38"/>
  <c r="L216" i="38" a="1"/>
  <c r="L216" i="38"/>
  <c r="G215" i="38"/>
  <c r="L215" i="38" a="1"/>
  <c r="L215" i="38"/>
  <c r="G214" i="38"/>
  <c r="L214" i="38" a="1"/>
  <c r="L214" i="38"/>
  <c r="G213" i="38"/>
  <c r="L213" i="38" a="1"/>
  <c r="L213" i="38"/>
  <c r="G212" i="38"/>
  <c r="L212" i="38" a="1"/>
  <c r="L212" i="38"/>
  <c r="G211" i="38"/>
  <c r="L211" i="38" a="1"/>
  <c r="L211" i="38"/>
  <c r="G210" i="38"/>
  <c r="L210" i="38" a="1"/>
  <c r="L210" i="38"/>
  <c r="G209" i="38"/>
  <c r="L209" i="38" a="1"/>
  <c r="L209" i="38"/>
  <c r="G208" i="38"/>
  <c r="L208" i="38" a="1"/>
  <c r="L208" i="38"/>
  <c r="G195" i="38"/>
  <c r="L195" i="38" a="1"/>
  <c r="L195" i="38"/>
  <c r="G193" i="38"/>
  <c r="L193" i="38" a="1"/>
  <c r="L193" i="38"/>
  <c r="G192" i="38"/>
  <c r="L192" i="38" a="1"/>
  <c r="L192" i="38"/>
  <c r="G191" i="38"/>
  <c r="L191" i="38" a="1"/>
  <c r="L191" i="38"/>
  <c r="G190" i="38"/>
  <c r="L190" i="38" a="1"/>
  <c r="L190" i="38"/>
  <c r="G189" i="38"/>
  <c r="L189" i="38" a="1"/>
  <c r="L189" i="38"/>
  <c r="G188" i="38"/>
  <c r="L188" i="38" a="1"/>
  <c r="L188" i="38"/>
  <c r="G187" i="38"/>
  <c r="L187" i="38" a="1"/>
  <c r="L187" i="38"/>
  <c r="G186" i="38"/>
  <c r="L186" i="38" a="1"/>
  <c r="L186" i="38"/>
  <c r="G185" i="38"/>
  <c r="L185" i="38" a="1"/>
  <c r="L185" i="38"/>
  <c r="G184" i="38"/>
  <c r="L184" i="38" a="1"/>
  <c r="L184" i="38"/>
  <c r="G183" i="38"/>
  <c r="L183" i="38" a="1"/>
  <c r="L183" i="38"/>
  <c r="G182" i="38"/>
  <c r="L182" i="38" a="1"/>
  <c r="L182" i="38"/>
  <c r="G181" i="38"/>
  <c r="L181" i="38" a="1"/>
  <c r="L181" i="38"/>
  <c r="G180" i="38"/>
  <c r="L180" i="38" a="1"/>
  <c r="L180" i="38"/>
  <c r="G179" i="38"/>
  <c r="L179" i="38" a="1"/>
  <c r="L179" i="38"/>
  <c r="G178" i="38"/>
  <c r="L178" i="38" a="1"/>
  <c r="L178" i="38"/>
  <c r="G177" i="38"/>
  <c r="L177" i="38" a="1"/>
  <c r="L177" i="38"/>
  <c r="G176" i="38"/>
  <c r="L176" i="38" a="1"/>
  <c r="L176" i="38"/>
  <c r="G175" i="38"/>
  <c r="L175" i="38" a="1"/>
  <c r="L175" i="38"/>
  <c r="G174" i="38"/>
  <c r="L174" i="38" a="1"/>
  <c r="L174" i="38"/>
  <c r="G173" i="38"/>
  <c r="L173" i="38" a="1"/>
  <c r="L173" i="38"/>
  <c r="G172" i="38"/>
  <c r="L172" i="38" a="1"/>
  <c r="L172" i="38"/>
  <c r="G171" i="38"/>
  <c r="L171" i="38" a="1"/>
  <c r="L171" i="38"/>
  <c r="G170" i="38"/>
  <c r="L170" i="38" a="1"/>
  <c r="L170" i="38"/>
  <c r="G169" i="38"/>
  <c r="L169" i="38" a="1"/>
  <c r="L169" i="38"/>
  <c r="G168" i="38"/>
  <c r="L168" i="38" a="1"/>
  <c r="L168" i="38"/>
  <c r="G167" i="38"/>
  <c r="L167" i="38" a="1"/>
  <c r="L167" i="38"/>
  <c r="G166" i="38"/>
  <c r="L166" i="38" a="1"/>
  <c r="L166" i="38"/>
  <c r="G165" i="38"/>
  <c r="L165" i="38" a="1"/>
  <c r="L165" i="38"/>
  <c r="G164" i="38"/>
  <c r="L164" i="38" a="1"/>
  <c r="L164" i="38"/>
  <c r="G163" i="38"/>
  <c r="L163" i="38" a="1"/>
  <c r="L163" i="38"/>
  <c r="G162" i="38"/>
  <c r="L162" i="38" a="1"/>
  <c r="L162" i="38"/>
  <c r="G161" i="38"/>
  <c r="L161" i="38" a="1"/>
  <c r="L161" i="38"/>
  <c r="G160" i="38"/>
  <c r="L160" i="38" a="1"/>
  <c r="L160" i="38"/>
  <c r="G159" i="38"/>
  <c r="L159" i="38" a="1"/>
  <c r="L159" i="38"/>
  <c r="G158" i="38"/>
  <c r="L158" i="38" a="1"/>
  <c r="L158" i="38"/>
  <c r="G157" i="38"/>
  <c r="L157" i="38" a="1"/>
  <c r="L157" i="38"/>
  <c r="G156" i="38"/>
  <c r="L156" i="38" a="1"/>
  <c r="L156" i="38"/>
  <c r="G155" i="38"/>
  <c r="L155" i="38" a="1"/>
  <c r="L155" i="38"/>
  <c r="G154" i="38"/>
  <c r="L154" i="38" a="1"/>
  <c r="L154" i="38"/>
  <c r="G153" i="38"/>
  <c r="L153" i="38" a="1"/>
  <c r="L153" i="38"/>
  <c r="G152" i="38"/>
  <c r="L152" i="38" a="1"/>
  <c r="L152" i="38"/>
  <c r="G151" i="38"/>
  <c r="L151" i="38" a="1"/>
  <c r="L151" i="38"/>
  <c r="G150" i="38"/>
  <c r="L150" i="38" a="1"/>
  <c r="L150" i="38"/>
  <c r="G149" i="38"/>
  <c r="L149" i="38" a="1"/>
  <c r="L149" i="38"/>
  <c r="G148" i="38"/>
  <c r="L148" i="38" a="1"/>
  <c r="L148" i="38"/>
  <c r="G147" i="38"/>
  <c r="L147" i="38" a="1"/>
  <c r="L147" i="38"/>
  <c r="G146" i="38"/>
  <c r="L146" i="38" a="1"/>
  <c r="L146" i="38"/>
  <c r="G145" i="38"/>
  <c r="L145" i="38" a="1"/>
  <c r="L145" i="38"/>
  <c r="G144" i="38"/>
  <c r="L144" i="38" a="1"/>
  <c r="L144" i="38"/>
  <c r="G143" i="38"/>
  <c r="L143" i="38" a="1"/>
  <c r="L143" i="38"/>
  <c r="G142" i="38"/>
  <c r="L142" i="38" a="1"/>
  <c r="L142" i="38"/>
  <c r="G141" i="38"/>
  <c r="L141" i="38" a="1"/>
  <c r="L141" i="38"/>
  <c r="G140" i="38"/>
  <c r="L140" i="38" a="1"/>
  <c r="L140" i="38"/>
  <c r="G139" i="38"/>
  <c r="L139" i="38" a="1"/>
  <c r="L139" i="38"/>
  <c r="G138" i="38"/>
  <c r="L138" i="38" a="1"/>
  <c r="L138" i="38"/>
  <c r="G137" i="38"/>
  <c r="L137" i="38" a="1"/>
  <c r="L137" i="38"/>
  <c r="G136" i="38"/>
  <c r="L136" i="38" a="1"/>
  <c r="L136" i="38"/>
  <c r="G135" i="38"/>
  <c r="L135" i="38" a="1"/>
  <c r="L135" i="38"/>
  <c r="G134" i="38"/>
  <c r="L134" i="38" a="1"/>
  <c r="L134" i="38"/>
  <c r="G133" i="38"/>
  <c r="L133" i="38" a="1"/>
  <c r="L133" i="38"/>
  <c r="G132" i="38"/>
  <c r="L132" i="38" a="1"/>
  <c r="L132" i="38"/>
  <c r="G131" i="38"/>
  <c r="L131" i="38" a="1"/>
  <c r="L131" i="38"/>
  <c r="G130" i="38"/>
  <c r="L130" i="38" a="1"/>
  <c r="L130" i="38"/>
  <c r="G129" i="38"/>
  <c r="L129" i="38" a="1"/>
  <c r="L129" i="38"/>
  <c r="G128" i="38"/>
  <c r="L128" i="38" a="1"/>
  <c r="L128" i="38"/>
  <c r="G127" i="38"/>
  <c r="L127" i="38" a="1"/>
  <c r="L127" i="38"/>
  <c r="G126" i="38"/>
  <c r="L126" i="38" a="1"/>
  <c r="L126" i="38"/>
  <c r="G125" i="38"/>
  <c r="L125" i="38" a="1"/>
  <c r="L125" i="38"/>
  <c r="G124" i="38"/>
  <c r="L124" i="38" a="1"/>
  <c r="L124" i="38"/>
  <c r="G123" i="38"/>
  <c r="L123" i="38" a="1"/>
  <c r="L123" i="38"/>
  <c r="G122" i="38"/>
  <c r="L122" i="38" a="1"/>
  <c r="L122" i="38"/>
  <c r="G121" i="38"/>
  <c r="L121" i="38" a="1"/>
  <c r="L121" i="38"/>
  <c r="G120" i="38"/>
  <c r="L120" i="38" a="1"/>
  <c r="L120" i="38"/>
  <c r="G119" i="38"/>
  <c r="L119" i="38" a="1"/>
  <c r="L119" i="38"/>
  <c r="G118" i="38"/>
  <c r="L118" i="38" a="1"/>
  <c r="L118" i="38"/>
  <c r="G117" i="38"/>
  <c r="L117" i="38" a="1"/>
  <c r="L117" i="38"/>
  <c r="G116" i="38"/>
  <c r="L116" i="38" a="1"/>
  <c r="L116" i="38"/>
  <c r="G194" i="38"/>
  <c r="L194" i="38" a="1"/>
  <c r="L194" i="38"/>
  <c r="P1470" i="3"/>
  <c r="P1374" i="3"/>
  <c r="P1278" i="3"/>
  <c r="P1170" i="3"/>
  <c r="P1050" i="3"/>
  <c r="P942" i="3"/>
  <c r="P822" i="3"/>
  <c r="P618" i="3"/>
  <c r="P306" i="3"/>
  <c r="P186" i="3"/>
  <c r="P1505" i="3"/>
  <c r="P1409" i="3"/>
  <c r="P1313" i="3"/>
  <c r="P1205" i="3"/>
  <c r="P1085" i="3"/>
  <c r="P989" i="3"/>
  <c r="P881" i="3"/>
  <c r="P761" i="3"/>
  <c r="P305" i="3"/>
  <c r="P197" i="3"/>
  <c r="P1432" i="3"/>
  <c r="P1543" i="3"/>
  <c r="P1531" i="3"/>
  <c r="P1519" i="3"/>
  <c r="P1507" i="3"/>
  <c r="P1495" i="3"/>
  <c r="P1483" i="3"/>
  <c r="P1471" i="3"/>
  <c r="P1459" i="3"/>
  <c r="P1447" i="3"/>
  <c r="P1435" i="3"/>
  <c r="P1423" i="3"/>
  <c r="P1411" i="3"/>
  <c r="P1399" i="3"/>
  <c r="P1387" i="3"/>
  <c r="P1375" i="3"/>
  <c r="P1363" i="3"/>
  <c r="P1351" i="3"/>
  <c r="P1339" i="3"/>
  <c r="P1327" i="3"/>
  <c r="P1315" i="3"/>
  <c r="P1303" i="3"/>
  <c r="P1291" i="3"/>
  <c r="P1279" i="3"/>
  <c r="P1267" i="3"/>
  <c r="P1255" i="3"/>
  <c r="P1243" i="3"/>
  <c r="P1231" i="3"/>
  <c r="P1219" i="3"/>
  <c r="P1207" i="3"/>
  <c r="P1195" i="3"/>
  <c r="P1183" i="3"/>
  <c r="P1171" i="3"/>
  <c r="P1159" i="3"/>
  <c r="P1147" i="3"/>
  <c r="P1135" i="3"/>
  <c r="P1123" i="3"/>
  <c r="P1111" i="3"/>
  <c r="P1099" i="3"/>
  <c r="P1087" i="3"/>
  <c r="P1075" i="3"/>
  <c r="P1051" i="3"/>
  <c r="P1039" i="3"/>
  <c r="P1027" i="3"/>
  <c r="P1015" i="3"/>
  <c r="P1003" i="3"/>
  <c r="P991" i="3"/>
  <c r="P979" i="3"/>
  <c r="P967" i="3"/>
  <c r="P955" i="3"/>
  <c r="P943" i="3"/>
  <c r="P931" i="3"/>
  <c r="P919" i="3"/>
  <c r="P907" i="3"/>
  <c r="P895" i="3"/>
  <c r="P883" i="3"/>
  <c r="P871" i="3"/>
  <c r="P859" i="3"/>
  <c r="P847" i="3"/>
  <c r="P835" i="3"/>
  <c r="P823" i="3"/>
  <c r="P811" i="3"/>
  <c r="P799" i="3"/>
  <c r="P787" i="3"/>
  <c r="P775" i="3"/>
  <c r="P763" i="3"/>
  <c r="P751" i="3"/>
  <c r="P739" i="3"/>
  <c r="P727" i="3"/>
  <c r="P691" i="3"/>
  <c r="P679" i="3"/>
  <c r="P667" i="3"/>
  <c r="P655" i="3"/>
  <c r="P643" i="3"/>
  <c r="P631" i="3"/>
  <c r="P619" i="3"/>
  <c r="P607" i="3"/>
  <c r="P595" i="3"/>
  <c r="P583" i="3"/>
  <c r="P571" i="3"/>
  <c r="P559" i="3"/>
  <c r="P547" i="3"/>
  <c r="P535" i="3"/>
  <c r="P523" i="3"/>
  <c r="P511" i="3"/>
  <c r="P499" i="3"/>
  <c r="P487" i="3"/>
  <c r="P475" i="3"/>
  <c r="P463" i="3"/>
  <c r="P451" i="3"/>
  <c r="P403" i="3"/>
  <c r="P391" i="3"/>
  <c r="P379" i="3"/>
  <c r="P367" i="3"/>
  <c r="P355" i="3"/>
  <c r="P343" i="3"/>
  <c r="P331" i="3"/>
  <c r="P319" i="3"/>
  <c r="P307" i="3"/>
  <c r="P283" i="3"/>
  <c r="P271" i="3"/>
  <c r="P247" i="3"/>
  <c r="P235" i="3"/>
  <c r="P223" i="3"/>
  <c r="P211" i="3"/>
  <c r="P199" i="3"/>
  <c r="P187" i="3"/>
  <c r="P175" i="3"/>
  <c r="P163" i="3"/>
  <c r="P151" i="3"/>
  <c r="P139" i="3"/>
  <c r="P127" i="3"/>
  <c r="P115" i="3"/>
  <c r="P103" i="3"/>
  <c r="P91" i="3"/>
  <c r="P79" i="3"/>
  <c r="P67" i="3"/>
  <c r="P55" i="3"/>
  <c r="P1494" i="3"/>
  <c r="P1326" i="3"/>
  <c r="P1110" i="3"/>
  <c r="P918" i="3"/>
  <c r="P738" i="3"/>
  <c r="P546" i="3"/>
  <c r="P402" i="3"/>
  <c r="P234" i="3"/>
  <c r="P114" i="3"/>
  <c r="P1517" i="3"/>
  <c r="P1325" i="3"/>
  <c r="P1133" i="3"/>
  <c r="P941" i="3"/>
  <c r="P785" i="3"/>
  <c r="P377" i="3"/>
  <c r="P209" i="3"/>
  <c r="P113" i="3"/>
  <c r="P1504" i="3"/>
  <c r="P1300" i="3"/>
  <c r="P1276" i="3"/>
  <c r="P1240" i="3"/>
  <c r="P1228" i="3"/>
  <c r="P1216" i="3"/>
  <c r="P1204" i="3"/>
  <c r="P1192" i="3"/>
  <c r="P1180" i="3"/>
  <c r="P1168" i="3"/>
  <c r="P1156" i="3"/>
  <c r="P1144" i="3"/>
  <c r="P1132" i="3"/>
  <c r="P1120" i="3"/>
  <c r="P1108" i="3"/>
  <c r="P1096" i="3"/>
  <c r="P1084" i="3"/>
  <c r="P1072" i="3"/>
  <c r="P1060" i="3"/>
  <c r="P1048" i="3"/>
  <c r="P1036" i="3"/>
  <c r="P1024" i="3"/>
  <c r="P1012" i="3"/>
  <c r="P1000" i="3"/>
  <c r="P988" i="3"/>
  <c r="P976" i="3"/>
  <c r="P964" i="3"/>
  <c r="P952" i="3"/>
  <c r="P940" i="3"/>
  <c r="P928" i="3"/>
  <c r="P916" i="3"/>
  <c r="P904" i="3"/>
  <c r="P892" i="3"/>
  <c r="P880" i="3"/>
  <c r="P868" i="3"/>
  <c r="P856" i="3"/>
  <c r="P844" i="3"/>
  <c r="P832" i="3"/>
  <c r="P820" i="3"/>
  <c r="P808" i="3"/>
  <c r="P796" i="3"/>
  <c r="P784" i="3"/>
  <c r="P772" i="3"/>
  <c r="P760" i="3"/>
  <c r="P748" i="3"/>
  <c r="P736" i="3"/>
  <c r="P700" i="3"/>
  <c r="P688" i="3"/>
  <c r="P676" i="3"/>
  <c r="P652" i="3"/>
  <c r="P640" i="3"/>
  <c r="P628" i="3"/>
  <c r="P616" i="3"/>
  <c r="P604" i="3"/>
  <c r="P592" i="3"/>
  <c r="P580" i="3"/>
  <c r="P568" i="3"/>
  <c r="P556" i="3"/>
  <c r="P544" i="3"/>
  <c r="P532" i="3"/>
  <c r="P520" i="3"/>
  <c r="P508" i="3"/>
  <c r="P496" i="3"/>
  <c r="P484" i="3"/>
  <c r="P472" i="3"/>
  <c r="P460" i="3"/>
  <c r="P412" i="3"/>
  <c r="P400" i="3"/>
  <c r="P376" i="3"/>
  <c r="P364" i="3"/>
  <c r="P352" i="3"/>
  <c r="P340" i="3"/>
  <c r="P328" i="3"/>
  <c r="P316" i="3"/>
  <c r="P304" i="3"/>
  <c r="P292" i="3"/>
  <c r="P280" i="3"/>
  <c r="P268" i="3"/>
  <c r="P256" i="3"/>
  <c r="P244" i="3"/>
  <c r="P232" i="3"/>
  <c r="P208" i="3"/>
  <c r="P196" i="3"/>
  <c r="P184" i="3"/>
  <c r="P172" i="3"/>
  <c r="P160" i="3"/>
  <c r="P148" i="3"/>
  <c r="P136" i="3"/>
  <c r="P124" i="3"/>
  <c r="P112" i="3"/>
  <c r="P100" i="3"/>
  <c r="P88" i="3"/>
  <c r="P76" i="3"/>
  <c r="P64" i="3"/>
  <c r="P52" i="3"/>
  <c r="P1422" i="3"/>
  <c r="P1302" i="3"/>
  <c r="P1206" i="3"/>
  <c r="P1086" i="3"/>
  <c r="P978" i="3"/>
  <c r="P870" i="3"/>
  <c r="P750" i="3"/>
  <c r="P642" i="3"/>
  <c r="P522" i="3"/>
  <c r="P462" i="3"/>
  <c r="P342" i="3"/>
  <c r="P210" i="3"/>
  <c r="P1469" i="3"/>
  <c r="P1373" i="3"/>
  <c r="P1253" i="3"/>
  <c r="P1145" i="3"/>
  <c r="P1025" i="3"/>
  <c r="P845" i="3"/>
  <c r="P629" i="3"/>
  <c r="P509" i="3"/>
  <c r="P389" i="3"/>
  <c r="P269" i="3"/>
  <c r="P149" i="3"/>
  <c r="P1540" i="3"/>
  <c r="P1492" i="3"/>
  <c r="P1384" i="3"/>
  <c r="P1348" i="3"/>
  <c r="P1312" i="3"/>
  <c r="P1252" i="3"/>
  <c r="P1551" i="3"/>
  <c r="P1539" i="3"/>
  <c r="P1527" i="3"/>
  <c r="P1515" i="3"/>
  <c r="P1503" i="3"/>
  <c r="P1491" i="3"/>
  <c r="P1479" i="3"/>
  <c r="P1467" i="3"/>
  <c r="P1455" i="3"/>
  <c r="P1443" i="3"/>
  <c r="P1431" i="3"/>
  <c r="P1419" i="3"/>
  <c r="P1407" i="3"/>
  <c r="P1395" i="3"/>
  <c r="P1383" i="3"/>
  <c r="P1371" i="3"/>
  <c r="P1359" i="3"/>
  <c r="P1347" i="3"/>
  <c r="P1335" i="3"/>
  <c r="P1323" i="3"/>
  <c r="P1311" i="3"/>
  <c r="P1299" i="3"/>
  <c r="P1287" i="3"/>
  <c r="P1275" i="3"/>
  <c r="P1263" i="3"/>
  <c r="P1251" i="3"/>
  <c r="P1239" i="3"/>
  <c r="P1227" i="3"/>
  <c r="P1215" i="3"/>
  <c r="P1203" i="3"/>
  <c r="P1191" i="3"/>
  <c r="P1179" i="3"/>
  <c r="P1167" i="3"/>
  <c r="P1155" i="3"/>
  <c r="P1143" i="3"/>
  <c r="P1131" i="3"/>
  <c r="P1119" i="3"/>
  <c r="P1107" i="3"/>
  <c r="P1095" i="3"/>
  <c r="P1083" i="3"/>
  <c r="P1071" i="3"/>
  <c r="P1059" i="3"/>
  <c r="P1047" i="3"/>
  <c r="P1035" i="3"/>
  <c r="P1023" i="3"/>
  <c r="P1011" i="3"/>
  <c r="P999" i="3"/>
  <c r="P987" i="3"/>
  <c r="P975" i="3"/>
  <c r="P963" i="3"/>
  <c r="P951" i="3"/>
  <c r="P939" i="3"/>
  <c r="P927" i="3"/>
  <c r="P915" i="3"/>
  <c r="P903" i="3"/>
  <c r="P891" i="3"/>
  <c r="P879" i="3"/>
  <c r="P867" i="3"/>
  <c r="P855" i="3"/>
  <c r="P831" i="3"/>
  <c r="P819" i="3"/>
  <c r="P807" i="3"/>
  <c r="P795" i="3"/>
  <c r="P783" i="3"/>
  <c r="P771" i="3"/>
  <c r="P759" i="3"/>
  <c r="P747" i="3"/>
  <c r="P735" i="3"/>
  <c r="P699" i="3"/>
  <c r="P687" i="3"/>
  <c r="P675" i="3"/>
  <c r="P663" i="3"/>
  <c r="P651" i="3"/>
  <c r="P639" i="3"/>
  <c r="P627" i="3"/>
  <c r="P603" i="3"/>
  <c r="P591" i="3"/>
  <c r="P579" i="3"/>
  <c r="P567" i="3"/>
  <c r="P555" i="3"/>
  <c r="P543" i="3"/>
  <c r="P531" i="3"/>
  <c r="P519" i="3"/>
  <c r="P507" i="3"/>
  <c r="P495" i="3"/>
  <c r="P483" i="3"/>
  <c r="P471" i="3"/>
  <c r="P411" i="3"/>
  <c r="P399" i="3"/>
  <c r="P387" i="3"/>
  <c r="P375" i="3"/>
  <c r="P363" i="3"/>
  <c r="P351" i="3"/>
  <c r="P339" i="3"/>
  <c r="P327" i="3"/>
  <c r="P315" i="3"/>
  <c r="P303" i="3"/>
  <c r="P291" i="3"/>
  <c r="P279" i="3"/>
  <c r="P267" i="3"/>
  <c r="P255" i="3"/>
  <c r="P243" i="3"/>
  <c r="P231" i="3"/>
  <c r="P219" i="3"/>
  <c r="P207" i="3"/>
  <c r="P195" i="3"/>
  <c r="P183" i="3"/>
  <c r="P171" i="3"/>
  <c r="P159" i="3"/>
  <c r="P147" i="3"/>
  <c r="P135" i="3"/>
  <c r="P123" i="3"/>
  <c r="P111" i="3"/>
  <c r="P99" i="3"/>
  <c r="P87" i="3"/>
  <c r="P75" i="3"/>
  <c r="P1458" i="3"/>
  <c r="P1338" i="3"/>
  <c r="P1218" i="3"/>
  <c r="P1122" i="3"/>
  <c r="P1014" i="3"/>
  <c r="P894" i="3"/>
  <c r="P786" i="3"/>
  <c r="P666" i="3"/>
  <c r="P594" i="3"/>
  <c r="P510" i="3"/>
  <c r="P390" i="3"/>
  <c r="P294" i="3"/>
  <c r="P198" i="3"/>
  <c r="P1457" i="3"/>
  <c r="P1337" i="3"/>
  <c r="P1217" i="3"/>
  <c r="P1121" i="3"/>
  <c r="P1013" i="3"/>
  <c r="P905" i="3"/>
  <c r="P593" i="3"/>
  <c r="P473" i="3"/>
  <c r="P365" i="3"/>
  <c r="P221" i="3"/>
  <c r="P77" i="3"/>
  <c r="P1552" i="3"/>
  <c r="P1516" i="3"/>
  <c r="P1396" i="3"/>
  <c r="P1360" i="3"/>
  <c r="P1324" i="3"/>
  <c r="P1264" i="3"/>
  <c r="P1550" i="3"/>
  <c r="P1538" i="3"/>
  <c r="P1526" i="3"/>
  <c r="P1514" i="3"/>
  <c r="P1502" i="3"/>
  <c r="P1490" i="3"/>
  <c r="P1478" i="3"/>
  <c r="P1466" i="3"/>
  <c r="P1454" i="3"/>
  <c r="P1442" i="3"/>
  <c r="P1430" i="3"/>
  <c r="P1418" i="3"/>
  <c r="P1406" i="3"/>
  <c r="P1394" i="3"/>
  <c r="P1382" i="3"/>
  <c r="P1370" i="3"/>
  <c r="P1358" i="3"/>
  <c r="P1346" i="3"/>
  <c r="P1334" i="3"/>
  <c r="P1322" i="3"/>
  <c r="P1310" i="3"/>
  <c r="P1298" i="3"/>
  <c r="P1286" i="3"/>
  <c r="P1274" i="3"/>
  <c r="P1262" i="3"/>
  <c r="P1250" i="3"/>
  <c r="P1238" i="3"/>
  <c r="P1226" i="3"/>
  <c r="P1214" i="3"/>
  <c r="P1202" i="3"/>
  <c r="P1190" i="3"/>
  <c r="P1178" i="3"/>
  <c r="P1166" i="3"/>
  <c r="P1154" i="3"/>
  <c r="P1142" i="3"/>
  <c r="P1118" i="3"/>
  <c r="P1106" i="3"/>
  <c r="P1094" i="3"/>
  <c r="P1082" i="3"/>
  <c r="P1070" i="3"/>
  <c r="P1058" i="3"/>
  <c r="P1046" i="3"/>
  <c r="P1034" i="3"/>
  <c r="P1022" i="3"/>
  <c r="P1010" i="3"/>
  <c r="P998" i="3"/>
  <c r="P986" i="3"/>
  <c r="P974" i="3"/>
  <c r="P962" i="3"/>
  <c r="P950" i="3"/>
  <c r="P938" i="3"/>
  <c r="P926" i="3"/>
  <c r="P914" i="3"/>
  <c r="P902" i="3"/>
  <c r="P890" i="3"/>
  <c r="P866" i="3"/>
  <c r="P854" i="3"/>
  <c r="P842" i="3"/>
  <c r="P830" i="3"/>
  <c r="P818" i="3"/>
  <c r="P806" i="3"/>
  <c r="P794" i="3"/>
  <c r="P782" i="3"/>
  <c r="P770" i="3"/>
  <c r="P758" i="3"/>
  <c r="P746" i="3"/>
  <c r="P734" i="3"/>
  <c r="P698" i="3"/>
  <c r="P674" i="3"/>
  <c r="P662" i="3"/>
  <c r="P650" i="3"/>
  <c r="P638" i="3"/>
  <c r="P626" i="3"/>
  <c r="P614" i="3"/>
  <c r="P602" i="3"/>
  <c r="P590" i="3"/>
  <c r="P578" i="3"/>
  <c r="P566" i="3"/>
  <c r="P554" i="3"/>
  <c r="P542" i="3"/>
  <c r="P530" i="3"/>
  <c r="P518" i="3"/>
  <c r="P506" i="3"/>
  <c r="P494" i="3"/>
  <c r="P482" i="3"/>
  <c r="P470" i="3"/>
  <c r="P458" i="3"/>
  <c r="P410" i="3"/>
  <c r="P398" i="3"/>
  <c r="P386" i="3"/>
  <c r="P374" i="3"/>
  <c r="P350" i="3"/>
  <c r="P338" i="3"/>
  <c r="P326" i="3"/>
  <c r="P314" i="3"/>
  <c r="P302" i="3"/>
  <c r="P290" i="3"/>
  <c r="P278" i="3"/>
  <c r="P266" i="3"/>
  <c r="P254" i="3"/>
  <c r="P242" i="3"/>
  <c r="P230" i="3"/>
  <c r="P218" i="3"/>
  <c r="P206" i="3"/>
  <c r="P194" i="3"/>
  <c r="P182" i="3"/>
  <c r="P170" i="3"/>
  <c r="P158" i="3"/>
  <c r="P146" i="3"/>
  <c r="P134" i="3"/>
  <c r="P122" i="3"/>
  <c r="P110" i="3"/>
  <c r="P98" i="3"/>
  <c r="P86" i="3"/>
  <c r="P74" i="3"/>
  <c r="P62" i="3"/>
  <c r="P1530" i="3"/>
  <c r="P1410" i="3"/>
  <c r="P1266" i="3"/>
  <c r="P1158" i="3"/>
  <c r="P1038" i="3"/>
  <c r="P930" i="3"/>
  <c r="P810" i="3"/>
  <c r="P678" i="3"/>
  <c r="P582" i="3"/>
  <c r="P498" i="3"/>
  <c r="P378" i="3"/>
  <c r="P270" i="3"/>
  <c r="P150" i="3"/>
  <c r="P90" i="3"/>
  <c r="P1553" i="3"/>
  <c r="P1397" i="3"/>
  <c r="P1289" i="3"/>
  <c r="P1193" i="3"/>
  <c r="P1073" i="3"/>
  <c r="P953" i="3"/>
  <c r="P833" i="3"/>
  <c r="P749" i="3"/>
  <c r="P653" i="3"/>
  <c r="P533" i="3"/>
  <c r="P341" i="3"/>
  <c r="P257" i="3"/>
  <c r="P137" i="3"/>
  <c r="P101" i="3"/>
  <c r="P1528" i="3"/>
  <c r="P1408" i="3"/>
  <c r="P1372" i="3"/>
  <c r="P1288" i="3"/>
  <c r="P1549" i="3"/>
  <c r="P1537" i="3"/>
  <c r="P1525" i="3"/>
  <c r="P1513" i="3"/>
  <c r="P1501" i="3"/>
  <c r="P1489" i="3"/>
  <c r="P1477" i="3"/>
  <c r="P1465" i="3"/>
  <c r="P1453" i="3"/>
  <c r="P1441" i="3"/>
  <c r="P1429" i="3"/>
  <c r="P1417" i="3"/>
  <c r="P1405" i="3"/>
  <c r="P1393" i="3"/>
  <c r="P1381" i="3"/>
  <c r="P1369" i="3"/>
  <c r="P1357" i="3"/>
  <c r="P1345" i="3"/>
  <c r="P1333" i="3"/>
  <c r="P1321" i="3"/>
  <c r="P1309" i="3"/>
  <c r="P1297" i="3"/>
  <c r="P1285" i="3"/>
  <c r="P1273" i="3"/>
  <c r="P1261" i="3"/>
  <c r="P1249" i="3"/>
  <c r="P1225" i="3"/>
  <c r="P1213" i="3"/>
  <c r="P1201" i="3"/>
  <c r="P1189" i="3"/>
  <c r="P1177" i="3"/>
  <c r="P1165" i="3"/>
  <c r="P1153" i="3"/>
  <c r="P1141" i="3"/>
  <c r="P1129" i="3"/>
  <c r="P1117" i="3"/>
  <c r="P1105" i="3"/>
  <c r="P1093" i="3"/>
  <c r="P1081" i="3"/>
  <c r="P1069" i="3"/>
  <c r="P1057" i="3"/>
  <c r="P1045" i="3"/>
  <c r="P1033" i="3"/>
  <c r="P1021" i="3"/>
  <c r="P1009" i="3"/>
  <c r="P997" i="3"/>
  <c r="P985" i="3"/>
  <c r="P973" i="3"/>
  <c r="P961" i="3"/>
  <c r="P949" i="3"/>
  <c r="P937" i="3"/>
  <c r="P925" i="3"/>
  <c r="P913" i="3"/>
  <c r="P901" i="3"/>
  <c r="P889" i="3"/>
  <c r="P877" i="3"/>
  <c r="P865" i="3"/>
  <c r="P853" i="3"/>
  <c r="P841" i="3"/>
  <c r="P829" i="3"/>
  <c r="P817" i="3"/>
  <c r="P805" i="3"/>
  <c r="P793" i="3"/>
  <c r="P781" i="3"/>
  <c r="P769" i="3"/>
  <c r="P757" i="3"/>
  <c r="P745" i="3"/>
  <c r="P733" i="3"/>
  <c r="P697" i="3"/>
  <c r="P685" i="3"/>
  <c r="P673" i="3"/>
  <c r="P661" i="3"/>
  <c r="P649" i="3"/>
  <c r="P637" i="3"/>
  <c r="P625" i="3"/>
  <c r="P613" i="3"/>
  <c r="P601" i="3"/>
  <c r="P589" i="3"/>
  <c r="P577" i="3"/>
  <c r="P565" i="3"/>
  <c r="P553" i="3"/>
  <c r="P541" i="3"/>
  <c r="P529" i="3"/>
  <c r="P517" i="3"/>
  <c r="P505" i="3"/>
  <c r="P493" i="3"/>
  <c r="P481" i="3"/>
  <c r="P469" i="3"/>
  <c r="P457" i="3"/>
  <c r="P409" i="3"/>
  <c r="P397" i="3"/>
  <c r="P385" i="3"/>
  <c r="P373" i="3"/>
  <c r="P361" i="3"/>
  <c r="P349" i="3"/>
  <c r="P337" i="3"/>
  <c r="P325" i="3"/>
  <c r="P313" i="3"/>
  <c r="P301" i="3"/>
  <c r="P289" i="3"/>
  <c r="P265" i="3"/>
  <c r="P253" i="3"/>
  <c r="P241" i="3"/>
  <c r="P229" i="3"/>
  <c r="P217" i="3"/>
  <c r="P205" i="3"/>
  <c r="P193" i="3"/>
  <c r="P181" i="3"/>
  <c r="P169" i="3"/>
  <c r="P157" i="3"/>
  <c r="P145" i="3"/>
  <c r="P133" i="3"/>
  <c r="P121" i="3"/>
  <c r="P109" i="3"/>
  <c r="P97" i="3"/>
  <c r="P85" i="3"/>
  <c r="P73" i="3"/>
  <c r="P61" i="3"/>
  <c r="P1482" i="3"/>
  <c r="P1362" i="3"/>
  <c r="P1242" i="3"/>
  <c r="P1098" i="3"/>
  <c r="P990" i="3"/>
  <c r="P846" i="3"/>
  <c r="P534" i="3"/>
  <c r="P282" i="3"/>
  <c r="P162" i="3"/>
  <c r="P66" i="3"/>
  <c r="P1493" i="3"/>
  <c r="P1385" i="3"/>
  <c r="P1265" i="3"/>
  <c r="P1157" i="3"/>
  <c r="P1037" i="3"/>
  <c r="P917" i="3"/>
  <c r="P809" i="3"/>
  <c r="P677" i="3"/>
  <c r="P557" i="3"/>
  <c r="P413" i="3"/>
  <c r="P293" i="3"/>
  <c r="P173" i="3"/>
  <c r="P89" i="3"/>
  <c r="P1480" i="3"/>
  <c r="P1548" i="3"/>
  <c r="P1536" i="3"/>
  <c r="P1524" i="3"/>
  <c r="P1512" i="3"/>
  <c r="P1500" i="3"/>
  <c r="P1476" i="3"/>
  <c r="P1464" i="3"/>
  <c r="P1452" i="3"/>
  <c r="P1440" i="3"/>
  <c r="P1428" i="3"/>
  <c r="P1416" i="3"/>
  <c r="P1404" i="3"/>
  <c r="P1392" i="3"/>
  <c r="P1380" i="3"/>
  <c r="P1368" i="3"/>
  <c r="P1356" i="3"/>
  <c r="P1344" i="3"/>
  <c r="P1332" i="3"/>
  <c r="P1320" i="3"/>
  <c r="P1308" i="3"/>
  <c r="P1296" i="3"/>
  <c r="P1284" i="3"/>
  <c r="P1272" i="3"/>
  <c r="P1260" i="3"/>
  <c r="P1248" i="3"/>
  <c r="P1236" i="3"/>
  <c r="P1224" i="3"/>
  <c r="P1212" i="3"/>
  <c r="P1200" i="3"/>
  <c r="P1188" i="3"/>
  <c r="P1176" i="3"/>
  <c r="P1164" i="3"/>
  <c r="P1152" i="3"/>
  <c r="P1140" i="3"/>
  <c r="P1128" i="3"/>
  <c r="P1116" i="3"/>
  <c r="P1104" i="3"/>
  <c r="P1092" i="3"/>
  <c r="P1080" i="3"/>
  <c r="P1068" i="3"/>
  <c r="P1056" i="3"/>
  <c r="P1044" i="3"/>
  <c r="P1032" i="3"/>
  <c r="P1020" i="3"/>
  <c r="P1008" i="3"/>
  <c r="P996" i="3"/>
  <c r="P984" i="3"/>
  <c r="P972" i="3"/>
  <c r="P960" i="3"/>
  <c r="P948" i="3"/>
  <c r="P936" i="3"/>
  <c r="P924" i="3"/>
  <c r="P912" i="3"/>
  <c r="P900" i="3"/>
  <c r="P888" i="3"/>
  <c r="P876" i="3"/>
  <c r="P864" i="3"/>
  <c r="P852" i="3"/>
  <c r="P840" i="3"/>
  <c r="P828" i="3"/>
  <c r="P816" i="3"/>
  <c r="P804" i="3"/>
  <c r="P792" i="3"/>
  <c r="P780" i="3"/>
  <c r="P768" i="3"/>
  <c r="P756" i="3"/>
  <c r="P744" i="3"/>
  <c r="P732" i="3"/>
  <c r="P696" i="3"/>
  <c r="P672" i="3"/>
  <c r="P660" i="3"/>
  <c r="P648" i="3"/>
  <c r="P636" i="3"/>
  <c r="P624" i="3"/>
  <c r="P612" i="3"/>
  <c r="P600" i="3"/>
  <c r="P588" i="3"/>
  <c r="P576" i="3"/>
  <c r="P564" i="3"/>
  <c r="P552" i="3"/>
  <c r="P528" i="3"/>
  <c r="P516" i="3"/>
  <c r="P504" i="3"/>
  <c r="P492" i="3"/>
  <c r="P480" i="3"/>
  <c r="P468" i="3"/>
  <c r="P456" i="3"/>
  <c r="P408" i="3"/>
  <c r="P396" i="3"/>
  <c r="P384" i="3"/>
  <c r="P372" i="3"/>
  <c r="P360" i="3"/>
  <c r="P348" i="3"/>
  <c r="P336" i="3"/>
  <c r="P324" i="3"/>
  <c r="P312" i="3"/>
  <c r="P300" i="3"/>
  <c r="P288" i="3"/>
  <c r="P276" i="3"/>
  <c r="P264" i="3"/>
  <c r="P252" i="3"/>
  <c r="P240" i="3"/>
  <c r="P228" i="3"/>
  <c r="P216" i="3"/>
  <c r="P204" i="3"/>
  <c r="P192" i="3"/>
  <c r="P180" i="3"/>
  <c r="P168" i="3"/>
  <c r="P156" i="3"/>
  <c r="P144" i="3"/>
  <c r="P132" i="3"/>
  <c r="P120" i="3"/>
  <c r="P96" i="3"/>
  <c r="P84" i="3"/>
  <c r="P72" i="3"/>
  <c r="P60" i="3"/>
  <c r="P1506" i="3"/>
  <c r="P1386" i="3"/>
  <c r="P1290" i="3"/>
  <c r="P1182" i="3"/>
  <c r="P1062" i="3"/>
  <c r="P954" i="3"/>
  <c r="P834" i="3"/>
  <c r="P726" i="3"/>
  <c r="P606" i="3"/>
  <c r="P318" i="3"/>
  <c r="P174" i="3"/>
  <c r="P1481" i="3"/>
  <c r="P1361" i="3"/>
  <c r="P1241" i="3"/>
  <c r="P1097" i="3"/>
  <c r="P977" i="3"/>
  <c r="P869" i="3"/>
  <c r="P773" i="3"/>
  <c r="P665" i="3"/>
  <c r="P569" i="3"/>
  <c r="P461" i="3"/>
  <c r="P317" i="3"/>
  <c r="P185" i="3"/>
  <c r="P1456" i="3"/>
  <c r="P1547" i="3"/>
  <c r="P1535" i="3"/>
  <c r="P1523" i="3"/>
  <c r="P1511" i="3"/>
  <c r="P1499" i="3"/>
  <c r="P1487" i="3"/>
  <c r="P1475" i="3"/>
  <c r="P1463" i="3"/>
  <c r="P1451" i="3"/>
  <c r="P1439" i="3"/>
  <c r="P1427" i="3"/>
  <c r="P1415" i="3"/>
  <c r="P1403" i="3"/>
  <c r="P1391" i="3"/>
  <c r="P1379" i="3"/>
  <c r="P1367" i="3"/>
  <c r="P1355" i="3"/>
  <c r="P1343" i="3"/>
  <c r="P1331" i="3"/>
  <c r="P1319" i="3"/>
  <c r="P1307" i="3"/>
  <c r="P1295" i="3"/>
  <c r="P1283" i="3"/>
  <c r="P1271" i="3"/>
  <c r="P1259" i="3"/>
  <c r="P1247" i="3"/>
  <c r="P1235" i="3"/>
  <c r="P1223" i="3"/>
  <c r="P1211" i="3"/>
  <c r="P1199" i="3"/>
  <c r="P1187" i="3"/>
  <c r="P1175" i="3"/>
  <c r="P1163" i="3"/>
  <c r="P1151" i="3"/>
  <c r="P1139" i="3"/>
  <c r="P1127" i="3"/>
  <c r="P1115" i="3"/>
  <c r="P1103" i="3"/>
  <c r="P1091" i="3"/>
  <c r="P1079" i="3"/>
  <c r="P1067" i="3"/>
  <c r="P1055" i="3"/>
  <c r="P1043" i="3"/>
  <c r="P1031" i="3"/>
  <c r="P1019" i="3"/>
  <c r="P1007" i="3"/>
  <c r="P995" i="3"/>
  <c r="P983" i="3"/>
  <c r="P971" i="3"/>
  <c r="P959" i="3"/>
  <c r="P947" i="3"/>
  <c r="P923" i="3"/>
  <c r="P911" i="3"/>
  <c r="P899" i="3"/>
  <c r="P887" i="3"/>
  <c r="P875" i="3"/>
  <c r="P863" i="3"/>
  <c r="P851" i="3"/>
  <c r="P839" i="3"/>
  <c r="P827" i="3"/>
  <c r="P815" i="3"/>
  <c r="P803" i="3"/>
  <c r="P791" i="3"/>
  <c r="P779" i="3"/>
  <c r="P767" i="3"/>
  <c r="P743" i="3"/>
  <c r="P731" i="3"/>
  <c r="P695" i="3"/>
  <c r="P683" i="3"/>
  <c r="P671" i="3"/>
  <c r="P659" i="3"/>
  <c r="P647" i="3"/>
  <c r="P635" i="3"/>
  <c r="P623" i="3"/>
  <c r="P611" i="3"/>
  <c r="P599" i="3"/>
  <c r="P587" i="3"/>
  <c r="P575" i="3"/>
  <c r="P563" i="3"/>
  <c r="P551" i="3"/>
  <c r="P539" i="3"/>
  <c r="P527" i="3"/>
  <c r="P515" i="3"/>
  <c r="P503" i="3"/>
  <c r="P491" i="3"/>
  <c r="P467" i="3"/>
  <c r="P407" i="3"/>
  <c r="P395" i="3"/>
  <c r="P383" i="3"/>
  <c r="P371" i="3"/>
  <c r="P359" i="3"/>
  <c r="P347" i="3"/>
  <c r="P335" i="3"/>
  <c r="P323" i="3"/>
  <c r="P311" i="3"/>
  <c r="P299" i="3"/>
  <c r="P287" i="3"/>
  <c r="P275" i="3"/>
  <c r="P263" i="3"/>
  <c r="P251" i="3"/>
  <c r="P227" i="3"/>
  <c r="P215" i="3"/>
  <c r="P203" i="3"/>
  <c r="P191" i="3"/>
  <c r="P179" i="3"/>
  <c r="P167" i="3"/>
  <c r="P155" i="3"/>
  <c r="P143" i="3"/>
  <c r="P131" i="3"/>
  <c r="P107" i="3"/>
  <c r="P95" i="3"/>
  <c r="P83" i="3"/>
  <c r="P71" i="3"/>
  <c r="P59" i="3"/>
  <c r="P1518" i="3"/>
  <c r="P1398" i="3"/>
  <c r="P1254" i="3"/>
  <c r="P1146" i="3"/>
  <c r="P1026" i="3"/>
  <c r="P906" i="3"/>
  <c r="P798" i="3"/>
  <c r="P690" i="3"/>
  <c r="P570" i="3"/>
  <c r="P486" i="3"/>
  <c r="P366" i="3"/>
  <c r="P258" i="3"/>
  <c r="P138" i="3"/>
  <c r="P102" i="3"/>
  <c r="P1541" i="3"/>
  <c r="P1421" i="3"/>
  <c r="P1301" i="3"/>
  <c r="P1049" i="3"/>
  <c r="P929" i="3"/>
  <c r="P821" i="3"/>
  <c r="P737" i="3"/>
  <c r="P641" i="3"/>
  <c r="P545" i="3"/>
  <c r="P329" i="3"/>
  <c r="P245" i="3"/>
  <c r="P125" i="3"/>
  <c r="P53" i="3"/>
  <c r="P1420" i="3"/>
  <c r="P1546" i="3"/>
  <c r="P1534" i="3"/>
  <c r="P1522" i="3"/>
  <c r="P1510" i="3"/>
  <c r="P1498" i="3"/>
  <c r="P1486" i="3"/>
  <c r="P1474" i="3"/>
  <c r="P1462" i="3"/>
  <c r="P1450" i="3"/>
  <c r="P1438" i="3"/>
  <c r="P1426" i="3"/>
  <c r="P1414" i="3"/>
  <c r="P1402" i="3"/>
  <c r="P1390" i="3"/>
  <c r="P1378" i="3"/>
  <c r="P1366" i="3"/>
  <c r="P1354" i="3"/>
  <c r="P1342" i="3"/>
  <c r="P1330" i="3"/>
  <c r="P1318" i="3"/>
  <c r="P1306" i="3"/>
  <c r="P1294" i="3"/>
  <c r="P1282" i="3"/>
  <c r="P1270" i="3"/>
  <c r="P1258" i="3"/>
  <c r="P1246" i="3"/>
  <c r="P1234" i="3"/>
  <c r="P1222" i="3"/>
  <c r="P1210" i="3"/>
  <c r="P1198" i="3"/>
  <c r="P1186" i="3"/>
  <c r="P1174" i="3"/>
  <c r="P1162" i="3"/>
  <c r="P1150" i="3"/>
  <c r="P1138" i="3"/>
  <c r="P1126" i="3"/>
  <c r="P1114" i="3"/>
  <c r="P1102" i="3"/>
  <c r="P1090" i="3"/>
  <c r="P1078" i="3"/>
  <c r="P1066" i="3"/>
  <c r="P1054" i="3"/>
  <c r="P1042" i="3"/>
  <c r="P1030" i="3"/>
  <c r="P1018" i="3"/>
  <c r="P1006" i="3"/>
  <c r="P994" i="3"/>
  <c r="P982" i="3"/>
  <c r="P958" i="3"/>
  <c r="P946" i="3"/>
  <c r="P934" i="3"/>
  <c r="P922" i="3"/>
  <c r="P910" i="3"/>
  <c r="P898" i="3"/>
  <c r="P886" i="3"/>
  <c r="P874" i="3"/>
  <c r="P862" i="3"/>
  <c r="P850" i="3"/>
  <c r="P838" i="3"/>
  <c r="P826" i="3"/>
  <c r="P814" i="3"/>
  <c r="P802" i="3"/>
  <c r="P778" i="3"/>
  <c r="P766" i="3"/>
  <c r="P754" i="3"/>
  <c r="P742" i="3"/>
  <c r="P694" i="3"/>
  <c r="P682" i="3"/>
  <c r="P670" i="3"/>
  <c r="P658" i="3"/>
  <c r="P646" i="3"/>
  <c r="P634" i="3"/>
  <c r="P622" i="3"/>
  <c r="P610" i="3"/>
  <c r="P586" i="3"/>
  <c r="P574" i="3"/>
  <c r="P562" i="3"/>
  <c r="P550" i="3"/>
  <c r="P538" i="3"/>
  <c r="P526" i="3"/>
  <c r="P514" i="3"/>
  <c r="P490" i="3"/>
  <c r="P478" i="3"/>
  <c r="P466" i="3"/>
  <c r="P454" i="3"/>
  <c r="P406" i="3"/>
  <c r="P394" i="3"/>
  <c r="P370" i="3"/>
  <c r="P358" i="3"/>
  <c r="P346" i="3"/>
  <c r="P334" i="3"/>
  <c r="P322" i="3"/>
  <c r="P310" i="3"/>
  <c r="P298" i="3"/>
  <c r="P286" i="3"/>
  <c r="P274" i="3"/>
  <c r="P262" i="3"/>
  <c r="P250" i="3"/>
  <c r="P238" i="3"/>
  <c r="P226" i="3"/>
  <c r="P214" i="3"/>
  <c r="P202" i="3"/>
  <c r="P190" i="3"/>
  <c r="P166" i="3"/>
  <c r="P154" i="3"/>
  <c r="P142" i="3"/>
  <c r="P130" i="3"/>
  <c r="P118" i="3"/>
  <c r="P106" i="3"/>
  <c r="P94" i="3"/>
  <c r="P82" i="3"/>
  <c r="P70" i="3"/>
  <c r="P58" i="3"/>
  <c r="P1542" i="3"/>
  <c r="P1434" i="3"/>
  <c r="P1314" i="3"/>
  <c r="P1194" i="3"/>
  <c r="P1074" i="3"/>
  <c r="P966" i="3"/>
  <c r="P858" i="3"/>
  <c r="P762" i="3"/>
  <c r="P630" i="3"/>
  <c r="P330" i="3"/>
  <c r="P222" i="3"/>
  <c r="P1445" i="3"/>
  <c r="P1349" i="3"/>
  <c r="P1229" i="3"/>
  <c r="P1109" i="3"/>
  <c r="P1001" i="3"/>
  <c r="P893" i="3"/>
  <c r="P617" i="3"/>
  <c r="P497" i="3"/>
  <c r="P401" i="3"/>
  <c r="P281" i="3"/>
  <c r="P161" i="3"/>
  <c r="P1444" i="3"/>
  <c r="P1545" i="3"/>
  <c r="P1533" i="3"/>
  <c r="P1521" i="3"/>
  <c r="P1509" i="3"/>
  <c r="P1497" i="3"/>
  <c r="P1485" i="3"/>
  <c r="P1473" i="3"/>
  <c r="P1461" i="3"/>
  <c r="P1449" i="3"/>
  <c r="P1437" i="3"/>
  <c r="P1425" i="3"/>
  <c r="P1413" i="3"/>
  <c r="P1401" i="3"/>
  <c r="P1389" i="3"/>
  <c r="P1377" i="3"/>
  <c r="P1365" i="3"/>
  <c r="P1353" i="3"/>
  <c r="P1341" i="3"/>
  <c r="P1329" i="3"/>
  <c r="P1317" i="3"/>
  <c r="P1305" i="3"/>
  <c r="P1293" i="3"/>
  <c r="P1281" i="3"/>
  <c r="P1269" i="3"/>
  <c r="P1257" i="3"/>
  <c r="P1245" i="3"/>
  <c r="P1233" i="3"/>
  <c r="P1221" i="3"/>
  <c r="P1209" i="3"/>
  <c r="P1197" i="3"/>
  <c r="P1185" i="3"/>
  <c r="P1173" i="3"/>
  <c r="P1161" i="3"/>
  <c r="P1149" i="3"/>
  <c r="P1137" i="3"/>
  <c r="P1125" i="3"/>
  <c r="P1113" i="3"/>
  <c r="P1101" i="3"/>
  <c r="P1089" i="3"/>
  <c r="P1077" i="3"/>
  <c r="P1065" i="3"/>
  <c r="P1053" i="3"/>
  <c r="P1041" i="3"/>
  <c r="P1029" i="3"/>
  <c r="P1017" i="3"/>
  <c r="P1005" i="3"/>
  <c r="P993" i="3"/>
  <c r="P981" i="3"/>
  <c r="P969" i="3"/>
  <c r="P957" i="3"/>
  <c r="P945" i="3"/>
  <c r="P933" i="3"/>
  <c r="P921" i="3"/>
  <c r="P909" i="3"/>
  <c r="P897" i="3"/>
  <c r="P885" i="3"/>
  <c r="P873" i="3"/>
  <c r="P861" i="3"/>
  <c r="P849" i="3"/>
  <c r="P837" i="3"/>
  <c r="P813" i="3"/>
  <c r="P801" i="3"/>
  <c r="P789" i="3"/>
  <c r="P777" i="3"/>
  <c r="P765" i="3"/>
  <c r="P753" i="3"/>
  <c r="P741" i="3"/>
  <c r="P729" i="3"/>
  <c r="P693" i="3"/>
  <c r="P681" i="3"/>
  <c r="P669" i="3"/>
  <c r="P657" i="3"/>
  <c r="P645" i="3"/>
  <c r="P633" i="3"/>
  <c r="P621" i="3"/>
  <c r="P609" i="3"/>
  <c r="P597" i="3"/>
  <c r="P585" i="3"/>
  <c r="P573" i="3"/>
  <c r="P561" i="3"/>
  <c r="P549" i="3"/>
  <c r="P537" i="3"/>
  <c r="P525" i="3"/>
  <c r="P513" i="3"/>
  <c r="P501" i="3"/>
  <c r="P489" i="3"/>
  <c r="P477" i="3"/>
  <c r="P465" i="3"/>
  <c r="P453" i="3"/>
  <c r="P405" i="3"/>
  <c r="P393" i="3"/>
  <c r="P381" i="3"/>
  <c r="P357" i="3"/>
  <c r="P345" i="3"/>
  <c r="P333" i="3"/>
  <c r="P321" i="3"/>
  <c r="P309" i="3"/>
  <c r="P297" i="3"/>
  <c r="P285" i="3"/>
  <c r="P273" i="3"/>
  <c r="P261" i="3"/>
  <c r="P249" i="3"/>
  <c r="P237" i="3"/>
  <c r="P225" i="3"/>
  <c r="P213" i="3"/>
  <c r="P189" i="3"/>
  <c r="P177" i="3"/>
  <c r="P165" i="3"/>
  <c r="P141" i="3"/>
  <c r="P129" i="3"/>
  <c r="P117" i="3"/>
  <c r="P105" i="3"/>
  <c r="P93" i="3"/>
  <c r="P81" i="3"/>
  <c r="P69" i="3"/>
  <c r="P57" i="3"/>
  <c r="P1446" i="3"/>
  <c r="P1350" i="3"/>
  <c r="P1230" i="3"/>
  <c r="P1134" i="3"/>
  <c r="P1002" i="3"/>
  <c r="P882" i="3"/>
  <c r="P774" i="3"/>
  <c r="P654" i="3"/>
  <c r="P558" i="3"/>
  <c r="P474" i="3"/>
  <c r="P354" i="3"/>
  <c r="P246" i="3"/>
  <c r="P126" i="3"/>
  <c r="P54" i="3"/>
  <c r="P1529" i="3"/>
  <c r="P1433" i="3"/>
  <c r="P1181" i="3"/>
  <c r="P1061" i="3"/>
  <c r="P965" i="3"/>
  <c r="P857" i="3"/>
  <c r="P797" i="3"/>
  <c r="P689" i="3"/>
  <c r="P605" i="3"/>
  <c r="P485" i="3"/>
  <c r="P353" i="3"/>
  <c r="P233" i="3"/>
  <c r="P65" i="3"/>
  <c r="P1468" i="3"/>
  <c r="P1544" i="3"/>
  <c r="P1532" i="3"/>
  <c r="P1520" i="3"/>
  <c r="P1508" i="3"/>
  <c r="P1496" i="3"/>
  <c r="P1484" i="3"/>
  <c r="P1472" i="3"/>
  <c r="P1460" i="3"/>
  <c r="P1436" i="3"/>
  <c r="P1424" i="3"/>
  <c r="P1412" i="3"/>
  <c r="P1400" i="3"/>
  <c r="P1388" i="3"/>
  <c r="P1364" i="3"/>
  <c r="P1352" i="3"/>
  <c r="P1340" i="3"/>
  <c r="P1328" i="3"/>
  <c r="P1316" i="3"/>
  <c r="P1304" i="3"/>
  <c r="P1292" i="3"/>
  <c r="P1280" i="3"/>
  <c r="P1268" i="3"/>
  <c r="P1256" i="3"/>
  <c r="P1244" i="3"/>
  <c r="P1232" i="3"/>
  <c r="P1220" i="3"/>
  <c r="P1196" i="3"/>
  <c r="P1184" i="3"/>
  <c r="P1172" i="3"/>
  <c r="P1160" i="3"/>
  <c r="P1148" i="3"/>
  <c r="P1136" i="3"/>
  <c r="P1124" i="3"/>
  <c r="P1112" i="3"/>
  <c r="P1100" i="3"/>
  <c r="P1088" i="3"/>
  <c r="P1076" i="3"/>
  <c r="P1064" i="3"/>
  <c r="P1052" i="3"/>
  <c r="P1040" i="3"/>
  <c r="P1016" i="3"/>
  <c r="P1004" i="3"/>
  <c r="P992" i="3"/>
  <c r="P980" i="3"/>
  <c r="P968" i="3"/>
  <c r="P956" i="3"/>
  <c r="P944" i="3"/>
  <c r="P932" i="3"/>
  <c r="P920" i="3"/>
  <c r="P908" i="3"/>
  <c r="P896" i="3"/>
  <c r="P884" i="3"/>
  <c r="P872" i="3"/>
  <c r="P860" i="3"/>
  <c r="P848" i="3"/>
  <c r="P836" i="3"/>
  <c r="P824" i="3"/>
  <c r="P812" i="3"/>
  <c r="P800" i="3"/>
  <c r="P788" i="3"/>
  <c r="P776" i="3"/>
  <c r="P764" i="3"/>
  <c r="P752" i="3"/>
  <c r="P740" i="3"/>
  <c r="P692" i="3"/>
  <c r="P680" i="3"/>
  <c r="P668" i="3"/>
  <c r="P656" i="3"/>
  <c r="P644" i="3"/>
  <c r="P632" i="3"/>
  <c r="P620" i="3"/>
  <c r="P608" i="3"/>
  <c r="P596" i="3"/>
  <c r="P584" i="3"/>
  <c r="P572" i="3"/>
  <c r="P560" i="3"/>
  <c r="P548" i="3"/>
  <c r="P536" i="3"/>
  <c r="P524" i="3"/>
  <c r="P512" i="3"/>
  <c r="P500" i="3"/>
  <c r="P488" i="3"/>
  <c r="P476" i="3"/>
  <c r="P464" i="3"/>
  <c r="P404" i="3"/>
  <c r="P392" i="3"/>
  <c r="P380" i="3"/>
  <c r="P368" i="3"/>
  <c r="P356" i="3"/>
  <c r="P344" i="3"/>
  <c r="P332" i="3"/>
  <c r="P320" i="3"/>
  <c r="P308" i="3"/>
  <c r="P296" i="3"/>
  <c r="P284" i="3"/>
  <c r="P272" i="3"/>
  <c r="P260" i="3"/>
  <c r="P248" i="3"/>
  <c r="P236" i="3"/>
  <c r="P224" i="3"/>
  <c r="P212" i="3"/>
  <c r="P200" i="3"/>
  <c r="P188" i="3"/>
  <c r="P176" i="3"/>
  <c r="P164" i="3"/>
  <c r="P152" i="3"/>
  <c r="P140" i="3"/>
  <c r="P128" i="3"/>
  <c r="P116" i="3"/>
  <c r="P104" i="3"/>
  <c r="P92" i="3"/>
  <c r="P80" i="3"/>
  <c r="P68" i="3"/>
  <c r="P56" i="3"/>
  <c r="G196" i="38"/>
  <c r="L196" i="38" a="1"/>
  <c r="L196" i="38"/>
  <c r="G197" i="38"/>
  <c r="L197" i="38" a="1"/>
  <c r="L197" i="38"/>
  <c r="G198" i="38"/>
  <c r="L198" i="38" a="1"/>
  <c r="L198" i="38"/>
  <c r="G199" i="38"/>
  <c r="L199" i="38" a="1"/>
  <c r="L199" i="38"/>
  <c r="G200" i="38"/>
  <c r="L200" i="38" a="1"/>
  <c r="L200" i="38"/>
  <c r="G201" i="38"/>
  <c r="L201" i="38" a="1"/>
  <c r="L201" i="38"/>
  <c r="G202" i="38"/>
  <c r="L202" i="38" a="1"/>
  <c r="L202" i="38"/>
  <c r="G203" i="38"/>
  <c r="L203" i="38" a="1"/>
  <c r="L203" i="38"/>
  <c r="G204" i="38"/>
  <c r="L204" i="38" a="1"/>
  <c r="L204" i="38"/>
  <c r="G205" i="38"/>
  <c r="L205" i="38" a="1"/>
  <c r="L205" i="38"/>
  <c r="L206" i="38" a="1"/>
  <c r="L206" i="38"/>
  <c r="G207" i="38"/>
  <c r="L207" i="38" a="1"/>
  <c r="L207" i="38"/>
  <c r="G248" i="38"/>
  <c r="L248" i="38" a="1"/>
  <c r="L248" i="38"/>
  <c r="G249" i="38"/>
  <c r="L249" i="38" a="1"/>
  <c r="L249" i="38"/>
  <c r="G250" i="38"/>
  <c r="L250" i="38" a="1"/>
  <c r="L250" i="38"/>
  <c r="G251" i="38"/>
  <c r="L251" i="38" a="1"/>
  <c r="L251" i="38"/>
  <c r="G252" i="38"/>
  <c r="L252" i="38" a="1"/>
  <c r="L252" i="38"/>
  <c r="G253" i="38"/>
  <c r="L253" i="38" a="1"/>
  <c r="L253" i="38"/>
  <c r="G254" i="38"/>
  <c r="L254" i="38" a="1"/>
  <c r="L254" i="38"/>
  <c r="G255" i="38"/>
  <c r="L255" i="38" a="1"/>
  <c r="L255" i="38"/>
  <c r="G256" i="38"/>
  <c r="L256" i="38" a="1"/>
  <c r="L256" i="38"/>
  <c r="G257" i="38"/>
  <c r="L257" i="38" a="1"/>
  <c r="L257" i="38"/>
  <c r="L258" i="38" a="1"/>
  <c r="L258" i="38"/>
  <c r="G259" i="38"/>
  <c r="L259" i="38" a="1"/>
  <c r="L259" i="38"/>
  <c r="G260" i="38"/>
  <c r="L260" i="38" a="1"/>
  <c r="L260" i="38"/>
  <c r="G261" i="38"/>
  <c r="L261" i="38" a="1"/>
  <c r="L261" i="38"/>
  <c r="G262" i="38"/>
  <c r="L262" i="38" a="1"/>
  <c r="L262" i="38"/>
  <c r="G46" i="3"/>
  <c r="L46" i="3" a="1"/>
  <c r="L46" i="3"/>
  <c r="J77" i="45"/>
  <c r="J128" i="45"/>
  <c r="J127" i="45"/>
  <c r="J126" i="45"/>
  <c r="J125" i="45"/>
  <c r="J124" i="45"/>
  <c r="J123" i="45"/>
  <c r="J122" i="45"/>
  <c r="J121" i="45"/>
  <c r="J120" i="45"/>
  <c r="J119" i="45"/>
  <c r="J118" i="45"/>
  <c r="J117" i="45"/>
  <c r="J116" i="45"/>
  <c r="J115" i="45"/>
  <c r="J114" i="45"/>
  <c r="J113" i="45"/>
  <c r="J112" i="45"/>
  <c r="J111" i="45"/>
  <c r="J110" i="45"/>
  <c r="J109" i="45"/>
  <c r="J108" i="45"/>
  <c r="J107" i="45"/>
  <c r="J106" i="45"/>
  <c r="J105" i="45"/>
  <c r="J104" i="45"/>
  <c r="J103" i="45"/>
  <c r="J102" i="45"/>
  <c r="J101" i="45"/>
  <c r="J100" i="45"/>
  <c r="J99" i="45"/>
  <c r="J98" i="45"/>
  <c r="J97" i="45"/>
  <c r="J96" i="45"/>
  <c r="J95" i="45"/>
  <c r="J94" i="45"/>
  <c r="J93" i="45"/>
  <c r="J92" i="45"/>
  <c r="J91" i="45"/>
  <c r="J90" i="45"/>
  <c r="J89" i="45"/>
  <c r="J88" i="45"/>
  <c r="J87" i="45"/>
  <c r="J86" i="45"/>
  <c r="J85" i="45"/>
  <c r="J84" i="45"/>
  <c r="J83" i="45"/>
  <c r="J82" i="45"/>
  <c r="J81" i="45"/>
  <c r="J80" i="45"/>
  <c r="J79" i="45"/>
  <c r="J78" i="45"/>
  <c r="J76" i="45"/>
  <c r="J75" i="45"/>
  <c r="J74" i="45"/>
  <c r="J73" i="45"/>
  <c r="J72" i="45"/>
  <c r="J71" i="45"/>
  <c r="J70" i="45"/>
  <c r="J69" i="45"/>
  <c r="J68" i="45"/>
  <c r="J67" i="45"/>
  <c r="J66" i="45"/>
  <c r="J65" i="45"/>
  <c r="J64" i="45"/>
  <c r="J63" i="45"/>
  <c r="J62" i="45"/>
  <c r="J61" i="45"/>
  <c r="J60" i="45"/>
  <c r="J59" i="45"/>
  <c r="J58" i="45"/>
  <c r="J44" i="45"/>
  <c r="J43" i="45"/>
  <c r="J57" i="45"/>
  <c r="J56" i="45"/>
  <c r="J55" i="45"/>
  <c r="J54" i="45"/>
  <c r="J53" i="45"/>
  <c r="J52" i="45"/>
  <c r="J51" i="45"/>
  <c r="J50" i="45"/>
  <c r="J49" i="45"/>
  <c r="J48" i="45"/>
  <c r="J47" i="45"/>
  <c r="J46" i="45"/>
  <c r="J45" i="45"/>
  <c r="J42" i="45"/>
  <c r="J41" i="45"/>
  <c r="J40" i="45"/>
  <c r="J39" i="45"/>
  <c r="J38" i="45"/>
  <c r="J37" i="45"/>
  <c r="J36" i="45"/>
  <c r="J35" i="45"/>
  <c r="J34" i="45"/>
  <c r="J33" i="45"/>
  <c r="J32" i="45"/>
  <c r="J31" i="45"/>
  <c r="J30" i="45"/>
  <c r="J29" i="45"/>
  <c r="J28" i="45"/>
  <c r="J27" i="45"/>
  <c r="J26" i="45"/>
  <c r="J25" i="45"/>
  <c r="J24" i="45"/>
  <c r="J23" i="45"/>
  <c r="J22" i="45"/>
  <c r="J21" i="45"/>
  <c r="J20" i="45"/>
  <c r="J19" i="45"/>
  <c r="J18" i="45"/>
  <c r="J17" i="45"/>
  <c r="J16" i="45"/>
  <c r="J15" i="45"/>
  <c r="J14" i="45"/>
  <c r="J13" i="45"/>
  <c r="J12" i="45"/>
  <c r="J11" i="45"/>
  <c r="J10" i="45"/>
  <c r="J9" i="45"/>
  <c r="J8" i="45"/>
  <c r="J7" i="45"/>
  <c r="J3" i="45"/>
  <c r="J4" i="45"/>
  <c r="J5" i="45"/>
  <c r="J6" i="45"/>
  <c r="J2" i="45"/>
  <c r="G441" i="38"/>
  <c r="L441" i="38" a="1"/>
  <c r="L441" i="38"/>
  <c r="G440" i="38"/>
  <c r="L440" i="38" a="1"/>
  <c r="L440" i="38"/>
  <c r="G439" i="38"/>
  <c r="L439" i="38" a="1"/>
  <c r="L439" i="38"/>
  <c r="G438" i="38"/>
  <c r="L438" i="38" a="1"/>
  <c r="L438" i="38"/>
  <c r="G437" i="38"/>
  <c r="L437" i="38" a="1"/>
  <c r="L437" i="38"/>
  <c r="G436" i="38"/>
  <c r="L436" i="38" a="1"/>
  <c r="L436" i="38"/>
  <c r="G435" i="38"/>
  <c r="L435" i="38" a="1"/>
  <c r="L435" i="38"/>
  <c r="G434" i="38"/>
  <c r="L434" i="38" a="1"/>
  <c r="L434" i="38"/>
  <c r="G433" i="38"/>
  <c r="L433" i="38" a="1"/>
  <c r="L433" i="38"/>
  <c r="G351" i="38"/>
  <c r="L351" i="38" a="1"/>
  <c r="L351" i="38"/>
  <c r="G350" i="38"/>
  <c r="L350" i="38" a="1"/>
  <c r="L350" i="38"/>
  <c r="G349" i="38"/>
  <c r="L349" i="38" a="1"/>
  <c r="L349" i="38"/>
  <c r="G348" i="38"/>
  <c r="L348" i="38" a="1"/>
  <c r="L348" i="38"/>
  <c r="G347" i="38"/>
  <c r="L347" i="38" a="1"/>
  <c r="L347" i="38"/>
  <c r="G346" i="38"/>
  <c r="L346" i="38" a="1"/>
  <c r="L346" i="38"/>
  <c r="G345" i="38"/>
  <c r="L345" i="38" a="1"/>
  <c r="L345" i="38"/>
  <c r="G344" i="38"/>
  <c r="L344" i="38" a="1"/>
  <c r="L344" i="38"/>
  <c r="G343" i="38"/>
  <c r="L343" i="38" a="1"/>
  <c r="L343" i="38"/>
  <c r="G115" i="38"/>
  <c r="L115" i="38" a="1"/>
  <c r="L115" i="38"/>
  <c r="G114" i="38"/>
  <c r="L114" i="38" a="1"/>
  <c r="L114" i="38"/>
  <c r="G113" i="38"/>
  <c r="L113" i="38" a="1"/>
  <c r="L113" i="38"/>
  <c r="G112" i="38"/>
  <c r="L112" i="38" a="1"/>
  <c r="L112" i="38"/>
  <c r="G109" i="38"/>
  <c r="L109" i="38" a="1"/>
  <c r="L109" i="38"/>
  <c r="G108" i="38"/>
  <c r="L108" i="38" a="1"/>
  <c r="L108" i="38"/>
  <c r="G107" i="38"/>
  <c r="L107" i="38" a="1"/>
  <c r="L107" i="38"/>
  <c r="G106" i="38"/>
  <c r="L106" i="38" a="1"/>
  <c r="L106" i="38"/>
  <c r="G105" i="38"/>
  <c r="L105" i="38" a="1"/>
  <c r="L105" i="38"/>
  <c r="G104" i="38"/>
  <c r="L104" i="38" a="1"/>
  <c r="L104" i="38"/>
  <c r="G103" i="38"/>
  <c r="L103" i="38" a="1"/>
  <c r="L103" i="38"/>
  <c r="G102" i="38"/>
  <c r="L102" i="38" a="1"/>
  <c r="L102" i="38"/>
  <c r="G101" i="38"/>
  <c r="L101" i="38" a="1"/>
  <c r="L101" i="38"/>
  <c r="G47" i="3"/>
  <c r="L47" i="3" a="1"/>
  <c r="L47" i="3"/>
  <c r="F2" i="44"/>
  <c r="G2" i="44"/>
  <c r="F3" i="44"/>
  <c r="G3" i="44"/>
  <c r="F4" i="44"/>
  <c r="G4" i="44"/>
  <c r="F5" i="44"/>
  <c r="G5" i="44"/>
  <c r="F6" i="44"/>
  <c r="G6" i="44"/>
  <c r="F7" i="44"/>
  <c r="G7" i="44"/>
  <c r="F8" i="44"/>
  <c r="G8" i="44"/>
  <c r="F9" i="44"/>
  <c r="G9" i="44"/>
  <c r="F10" i="44"/>
  <c r="G10" i="44"/>
  <c r="F11" i="44"/>
  <c r="G11" i="44"/>
  <c r="F12" i="44"/>
  <c r="G12" i="44"/>
  <c r="F13" i="44"/>
  <c r="G13" i="44"/>
  <c r="F14" i="44"/>
  <c r="G14" i="44"/>
  <c r="F15" i="44"/>
  <c r="G15" i="44"/>
  <c r="F16" i="44"/>
  <c r="G16" i="44"/>
  <c r="F17" i="44"/>
  <c r="G17" i="44"/>
  <c r="F18" i="44"/>
  <c r="G18" i="44"/>
  <c r="F19" i="44"/>
  <c r="G19" i="44"/>
  <c r="F20" i="44"/>
  <c r="G20" i="44"/>
  <c r="F21" i="44"/>
  <c r="G21" i="44"/>
  <c r="F22" i="44"/>
  <c r="G22" i="44"/>
  <c r="F23" i="44"/>
  <c r="G23" i="44"/>
  <c r="F24" i="44"/>
  <c r="G24" i="44"/>
  <c r="F25" i="44"/>
  <c r="G25" i="44"/>
  <c r="F26" i="44"/>
  <c r="G26" i="44"/>
  <c r="F27" i="44"/>
  <c r="G27" i="44"/>
  <c r="F28" i="44"/>
  <c r="G28" i="44"/>
  <c r="F29" i="44"/>
  <c r="G29" i="44"/>
  <c r="F30" i="44"/>
  <c r="G30" i="44"/>
  <c r="F31" i="44"/>
  <c r="G31" i="44"/>
  <c r="F32" i="44"/>
  <c r="G32" i="44"/>
  <c r="F33" i="44"/>
  <c r="G33" i="44"/>
  <c r="F34" i="44"/>
  <c r="G34" i="44"/>
  <c r="F35" i="44"/>
  <c r="G35" i="44"/>
  <c r="F36" i="44"/>
  <c r="G36" i="44"/>
  <c r="F37" i="44"/>
  <c r="G37" i="44"/>
  <c r="F38" i="44"/>
  <c r="G38" i="44"/>
  <c r="F39" i="44"/>
  <c r="G39" i="44"/>
  <c r="F40" i="44"/>
  <c r="G40" i="44"/>
  <c r="F41" i="44"/>
  <c r="G41" i="44"/>
  <c r="F42" i="44"/>
  <c r="G42" i="44"/>
  <c r="F43" i="44"/>
  <c r="G43" i="44"/>
  <c r="F44" i="44"/>
  <c r="G44" i="44"/>
  <c r="F45" i="44"/>
  <c r="G45" i="44"/>
  <c r="F46" i="44"/>
  <c r="G46" i="44"/>
  <c r="F58" i="44"/>
  <c r="F57" i="44"/>
  <c r="F56" i="44"/>
  <c r="F55" i="44"/>
  <c r="F54" i="44"/>
  <c r="F53" i="44"/>
  <c r="F52" i="44"/>
  <c r="F51" i="44"/>
  <c r="F50" i="44"/>
  <c r="F49" i="44"/>
  <c r="F48" i="44"/>
  <c r="F47" i="44"/>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101" i="3"/>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2" i="17"/>
  <c r="H31" i="17"/>
  <c r="H6" i="17"/>
  <c r="AM2" i="5"/>
  <c r="AM3" i="5"/>
  <c r="AM4" i="5"/>
  <c r="AM5" i="5"/>
  <c r="AF41" i="2"/>
  <c r="AF40" i="2"/>
  <c r="AF39" i="2"/>
  <c r="AF38" i="2"/>
  <c r="AF37" i="2"/>
  <c r="AF36" i="2"/>
  <c r="AF35" i="2"/>
  <c r="AF34" i="2"/>
  <c r="AF33" i="2"/>
  <c r="AF32" i="2"/>
  <c r="AF31" i="2"/>
  <c r="AF30" i="2"/>
  <c r="AF29" i="2"/>
  <c r="AF28" i="2"/>
  <c r="AF27" i="2"/>
  <c r="AF26" i="2"/>
  <c r="AF25" i="2"/>
  <c r="AF24" i="2"/>
  <c r="AF23" i="2"/>
  <c r="AF22" i="2"/>
  <c r="AF21" i="2"/>
  <c r="AF20" i="2"/>
  <c r="AF19" i="2"/>
  <c r="AF18" i="2"/>
  <c r="AF17" i="2"/>
  <c r="AF16" i="2"/>
  <c r="AF4" i="2"/>
  <c r="AF5" i="2"/>
  <c r="AF6" i="2"/>
  <c r="AF7" i="2"/>
  <c r="AF3" i="2"/>
  <c r="AN2" i="5"/>
  <c r="AN3" i="5"/>
  <c r="AN4" i="5"/>
  <c r="AN5" i="5"/>
  <c r="AC6" i="5"/>
  <c r="AC10" i="5"/>
  <c r="AC14" i="5"/>
  <c r="AC18" i="5"/>
  <c r="AC22" i="5"/>
  <c r="AC26" i="5"/>
  <c r="AC30" i="5"/>
  <c r="AC34" i="5"/>
  <c r="AC38" i="5"/>
  <c r="AC42" i="5"/>
  <c r="AC46" i="5"/>
  <c r="AC50" i="5"/>
  <c r="AC54" i="5"/>
  <c r="AC58" i="5"/>
  <c r="B703" i="3"/>
  <c r="S703" i="3"/>
  <c r="B704" i="3"/>
  <c r="B702" i="3"/>
  <c r="S702" i="3"/>
  <c r="B416" i="3"/>
  <c r="S416" i="3"/>
  <c r="B417" i="3"/>
  <c r="S417" i="3"/>
  <c r="B418" i="3"/>
  <c r="S418" i="3"/>
  <c r="B415" i="3"/>
  <c r="S415" i="3"/>
  <c r="AM59" i="5"/>
  <c r="AN59" i="5"/>
  <c r="B705" i="3"/>
  <c r="S705" i="3"/>
  <c r="P702" i="3"/>
  <c r="B707" i="3"/>
  <c r="P704" i="3"/>
  <c r="B706" i="3"/>
  <c r="S706" i="3"/>
  <c r="P703" i="3"/>
  <c r="B419" i="3"/>
  <c r="S419" i="3"/>
  <c r="P415" i="3"/>
  <c r="B422" i="3"/>
  <c r="P418" i="3"/>
  <c r="B420" i="3"/>
  <c r="S420" i="3"/>
  <c r="P416" i="3"/>
  <c r="B421" i="3"/>
  <c r="S421" i="3"/>
  <c r="P417" i="3"/>
  <c r="AM9" i="5"/>
  <c r="AN9" i="5"/>
  <c r="AM6" i="5"/>
  <c r="AN6" i="5"/>
  <c r="AM13" i="5"/>
  <c r="AN13" i="5"/>
  <c r="AM10" i="5"/>
  <c r="AN10" i="5"/>
  <c r="AM35" i="5"/>
  <c r="AN35" i="5"/>
  <c r="AM23" i="5"/>
  <c r="AN23" i="5"/>
  <c r="AM11" i="5"/>
  <c r="AN11" i="5"/>
  <c r="AM8" i="5"/>
  <c r="AN8" i="5"/>
  <c r="AM55" i="5"/>
  <c r="AN55" i="5"/>
  <c r="AM43" i="5"/>
  <c r="AN43" i="5"/>
  <c r="AM31" i="5"/>
  <c r="AN31" i="5"/>
  <c r="AM19" i="5"/>
  <c r="AN19" i="5"/>
  <c r="AM7" i="5"/>
  <c r="AN7" i="5"/>
  <c r="AM51" i="5"/>
  <c r="AN51" i="5"/>
  <c r="AM39" i="5"/>
  <c r="AN39" i="5"/>
  <c r="AM15" i="5"/>
  <c r="AN15" i="5"/>
  <c r="AM27" i="5"/>
  <c r="AN27" i="5"/>
  <c r="AM47" i="5"/>
  <c r="AN47" i="5"/>
  <c r="AM12" i="5"/>
  <c r="AN12" i="5"/>
  <c r="B710" i="3"/>
  <c r="P707" i="3"/>
  <c r="B708" i="3"/>
  <c r="S708" i="3"/>
  <c r="P705" i="3"/>
  <c r="B425" i="3"/>
  <c r="S425" i="3"/>
  <c r="P421" i="3"/>
  <c r="B423" i="3"/>
  <c r="S423" i="3"/>
  <c r="P419" i="3"/>
  <c r="B424" i="3"/>
  <c r="S424" i="3"/>
  <c r="P420" i="3"/>
  <c r="B709" i="3"/>
  <c r="S709" i="3"/>
  <c r="P706" i="3"/>
  <c r="B426" i="3"/>
  <c r="S426" i="3"/>
  <c r="P422" i="3"/>
  <c r="AM14" i="5"/>
  <c r="AN14" i="5"/>
  <c r="AM17" i="5"/>
  <c r="AN17" i="5"/>
  <c r="AM16" i="5"/>
  <c r="AN16" i="5"/>
  <c r="B713" i="3"/>
  <c r="P710" i="3"/>
  <c r="B430" i="3"/>
  <c r="P426" i="3"/>
  <c r="B429" i="3"/>
  <c r="S429" i="3"/>
  <c r="P425" i="3"/>
  <c r="B428" i="3"/>
  <c r="S428" i="3"/>
  <c r="P424" i="3"/>
  <c r="B711" i="3"/>
  <c r="S711" i="3"/>
  <c r="P708" i="3"/>
  <c r="B427" i="3"/>
  <c r="S427" i="3"/>
  <c r="P423" i="3"/>
  <c r="B712" i="3"/>
  <c r="S712" i="3"/>
  <c r="P709" i="3"/>
  <c r="AM20" i="5"/>
  <c r="AN20" i="5"/>
  <c r="AM21" i="5"/>
  <c r="AN21" i="5"/>
  <c r="AM18" i="5"/>
  <c r="AN18" i="5"/>
  <c r="AO11" i="5"/>
  <c r="AQ11" i="5"/>
  <c r="AO13" i="5"/>
  <c r="AQ13" i="5"/>
  <c r="AO27" i="5"/>
  <c r="AQ27" i="5"/>
  <c r="AO19" i="5"/>
  <c r="AQ19" i="5"/>
  <c r="AO6" i="5"/>
  <c r="AQ6" i="5"/>
  <c r="AO15" i="5"/>
  <c r="AQ15" i="5"/>
  <c r="AO17" i="5"/>
  <c r="AQ17" i="5"/>
  <c r="AO3" i="5"/>
  <c r="AQ3" i="5"/>
  <c r="AO4" i="5"/>
  <c r="AQ4" i="5"/>
  <c r="AO9" i="5"/>
  <c r="AQ9" i="5"/>
  <c r="AO14" i="5"/>
  <c r="AQ14" i="5"/>
  <c r="AO7" i="5"/>
  <c r="AQ7" i="5"/>
  <c r="AO5" i="5"/>
  <c r="AQ5" i="5"/>
  <c r="AO8" i="5"/>
  <c r="AQ8" i="5"/>
  <c r="B432" i="3"/>
  <c r="S432" i="3"/>
  <c r="P428" i="3"/>
  <c r="B431" i="3"/>
  <c r="S431" i="3"/>
  <c r="P427" i="3"/>
  <c r="B433" i="3"/>
  <c r="S433" i="3"/>
  <c r="P429" i="3"/>
  <c r="B714" i="3"/>
  <c r="S714" i="3"/>
  <c r="P711" i="3"/>
  <c r="B434" i="3"/>
  <c r="S434" i="3"/>
  <c r="P430" i="3"/>
  <c r="B715" i="3"/>
  <c r="S715" i="3"/>
  <c r="P712" i="3"/>
  <c r="B716" i="3"/>
  <c r="P713" i="3"/>
  <c r="AO20" i="5"/>
  <c r="AQ20" i="5"/>
  <c r="AO21" i="5"/>
  <c r="AQ21" i="5"/>
  <c r="AM22" i="5"/>
  <c r="AN22" i="5"/>
  <c r="AM25" i="5"/>
  <c r="AN25" i="5"/>
  <c r="AM24" i="5"/>
  <c r="AN24" i="5"/>
  <c r="AO16" i="5"/>
  <c r="AQ16" i="5"/>
  <c r="AO12" i="5"/>
  <c r="AQ12" i="5"/>
  <c r="AO18" i="5"/>
  <c r="AQ18" i="5"/>
  <c r="AO23" i="5"/>
  <c r="AQ23" i="5"/>
  <c r="AO10" i="5"/>
  <c r="AQ10" i="5"/>
  <c r="AO2" i="5"/>
  <c r="AQ2" i="5"/>
  <c r="K8" i="2"/>
  <c r="K9" i="2"/>
  <c r="AF9" i="2" s="1"/>
  <c r="AF10" i="2"/>
  <c r="K11" i="2"/>
  <c r="AF11" i="2" s="1"/>
  <c r="K12" i="2"/>
  <c r="K13" i="2"/>
  <c r="K14" i="2"/>
  <c r="K15" i="2"/>
  <c r="B436" i="3"/>
  <c r="S436" i="3"/>
  <c r="P432" i="3"/>
  <c r="B437" i="3"/>
  <c r="S437" i="3"/>
  <c r="P433" i="3"/>
  <c r="B717" i="3"/>
  <c r="S717" i="3"/>
  <c r="P714" i="3"/>
  <c r="B719" i="3"/>
  <c r="P716" i="3"/>
  <c r="B718" i="3"/>
  <c r="S718" i="3"/>
  <c r="P715" i="3"/>
  <c r="B438" i="3"/>
  <c r="P434" i="3"/>
  <c r="B435" i="3"/>
  <c r="S435" i="3"/>
  <c r="P431" i="3"/>
  <c r="AO25" i="5"/>
  <c r="AQ25" i="5"/>
  <c r="AO22" i="5"/>
  <c r="AQ22" i="5"/>
  <c r="AO24" i="5"/>
  <c r="AQ24" i="5"/>
  <c r="AM28" i="5"/>
  <c r="AN28" i="5"/>
  <c r="AM29" i="5"/>
  <c r="AN29" i="5"/>
  <c r="AM26" i="5"/>
  <c r="AN26" i="5"/>
  <c r="AO31" i="5"/>
  <c r="AQ31" i="5"/>
  <c r="AO39" i="5"/>
  <c r="AQ39" i="5"/>
  <c r="G36" i="1"/>
  <c r="G37" i="1"/>
  <c r="G38" i="1"/>
  <c r="G39" i="1"/>
  <c r="G40" i="1"/>
  <c r="G41" i="1"/>
  <c r="B720" i="3"/>
  <c r="S720" i="3"/>
  <c r="P717" i="3"/>
  <c r="B440" i="3"/>
  <c r="S440" i="3"/>
  <c r="P436" i="3"/>
  <c r="B439" i="3"/>
  <c r="S439" i="3"/>
  <c r="P435" i="3"/>
  <c r="B441" i="3"/>
  <c r="S441" i="3"/>
  <c r="P437" i="3"/>
  <c r="B721" i="3"/>
  <c r="S721" i="3"/>
  <c r="P718" i="3"/>
  <c r="B722" i="3"/>
  <c r="P719" i="3"/>
  <c r="B442" i="3"/>
  <c r="S442" i="3"/>
  <c r="P438" i="3"/>
  <c r="AM33" i="5"/>
  <c r="AN33" i="5"/>
  <c r="AO26" i="5"/>
  <c r="AQ26" i="5"/>
  <c r="AM30" i="5"/>
  <c r="AN30" i="5"/>
  <c r="AO28" i="5"/>
  <c r="AQ28" i="5"/>
  <c r="AM32" i="5"/>
  <c r="AN32" i="5"/>
  <c r="AO29" i="5"/>
  <c r="AQ29" i="5"/>
  <c r="AO35" i="5"/>
  <c r="AQ35" i="5"/>
  <c r="M4" i="31"/>
  <c r="M5" i="31"/>
  <c r="M6" i="31"/>
  <c r="M7" i="31"/>
  <c r="M8" i="31"/>
  <c r="M9" i="31"/>
  <c r="M10" i="31"/>
  <c r="M11" i="31"/>
  <c r="M12" i="31"/>
  <c r="M13" i="31"/>
  <c r="M14" i="31"/>
  <c r="M15" i="31"/>
  <c r="M16" i="31"/>
  <c r="M17" i="31"/>
  <c r="M18" i="31"/>
  <c r="M19" i="31"/>
  <c r="M20" i="31"/>
  <c r="M21" i="31"/>
  <c r="M22" i="31"/>
  <c r="M23" i="31"/>
  <c r="M24" i="31"/>
  <c r="M25" i="31"/>
  <c r="M26" i="31"/>
  <c r="M3" i="31"/>
  <c r="B443" i="3"/>
  <c r="S443" i="3"/>
  <c r="P439" i="3"/>
  <c r="B446" i="3"/>
  <c r="P442" i="3"/>
  <c r="B725" i="3"/>
  <c r="P725" i="3"/>
  <c r="P722" i="3"/>
  <c r="B724" i="3"/>
  <c r="S724" i="3"/>
  <c r="P721" i="3"/>
  <c r="B444" i="3"/>
  <c r="S444" i="3"/>
  <c r="P440" i="3"/>
  <c r="B445" i="3"/>
  <c r="S445" i="3"/>
  <c r="P441" i="3"/>
  <c r="B723" i="3"/>
  <c r="S723" i="3"/>
  <c r="P720" i="3"/>
  <c r="AO30" i="5"/>
  <c r="AQ30" i="5"/>
  <c r="AO33" i="5"/>
  <c r="AQ33" i="5"/>
  <c r="AO32" i="5"/>
  <c r="AQ32" i="5"/>
  <c r="AM36" i="5"/>
  <c r="AN36" i="5"/>
  <c r="AM34" i="5"/>
  <c r="AN34" i="5"/>
  <c r="AM37" i="5"/>
  <c r="AN37" i="5"/>
  <c r="L12" i="31"/>
  <c r="P723" i="3"/>
  <c r="P724" i="3"/>
  <c r="B447" i="3"/>
  <c r="S447" i="3"/>
  <c r="P443" i="3"/>
  <c r="B449" i="3"/>
  <c r="S449" i="3"/>
  <c r="P445" i="3"/>
  <c r="B450" i="3"/>
  <c r="P450" i="3"/>
  <c r="P446" i="3"/>
  <c r="B448" i="3"/>
  <c r="S448" i="3"/>
  <c r="P444" i="3"/>
  <c r="AM41" i="5"/>
  <c r="AN41" i="5"/>
  <c r="AM38" i="5"/>
  <c r="AN38" i="5"/>
  <c r="AO34" i="5"/>
  <c r="AQ34" i="5"/>
  <c r="AO36" i="5"/>
  <c r="AQ36" i="5"/>
  <c r="AM40" i="5"/>
  <c r="AN40" i="5"/>
  <c r="AO37" i="5"/>
  <c r="AQ37" i="5"/>
  <c r="AO43" i="5"/>
  <c r="AQ43" i="5"/>
  <c r="AO51" i="5"/>
  <c r="AQ51" i="5"/>
  <c r="AO47" i="5"/>
  <c r="AQ47" i="5"/>
  <c r="J3" i="17"/>
  <c r="H38" i="17"/>
  <c r="H39" i="17"/>
  <c r="H37" i="17"/>
  <c r="H36" i="17"/>
  <c r="H35" i="17"/>
  <c r="H34" i="17"/>
  <c r="H33" i="17"/>
  <c r="H32" i="17"/>
  <c r="H30" i="17"/>
  <c r="H29" i="17"/>
  <c r="H25" i="17"/>
  <c r="H26" i="17"/>
  <c r="H27" i="17"/>
  <c r="H28" i="17"/>
  <c r="H24" i="17"/>
  <c r="I5" i="29"/>
  <c r="P448" i="3"/>
  <c r="P449" i="3"/>
  <c r="P447" i="3"/>
  <c r="AO40" i="5"/>
  <c r="AQ40" i="5"/>
  <c r="AO38" i="5"/>
  <c r="AQ38" i="5"/>
  <c r="AM42" i="5"/>
  <c r="AN42" i="5"/>
  <c r="AO41" i="5"/>
  <c r="AQ41" i="5"/>
  <c r="AM44" i="5"/>
  <c r="AN44" i="5"/>
  <c r="AM45" i="5"/>
  <c r="AN45" i="5"/>
  <c r="H3" i="17"/>
  <c r="H4" i="17"/>
  <c r="H5" i="17"/>
  <c r="H7" i="17"/>
  <c r="H8" i="17"/>
  <c r="H9" i="17"/>
  <c r="H10" i="17"/>
  <c r="H11" i="17"/>
  <c r="H12" i="17"/>
  <c r="H13" i="17"/>
  <c r="H14" i="17"/>
  <c r="H15" i="17"/>
  <c r="H16" i="17"/>
  <c r="H17" i="17"/>
  <c r="H18" i="17"/>
  <c r="H19" i="17"/>
  <c r="H20" i="17"/>
  <c r="H21" i="17"/>
  <c r="H22" i="17"/>
  <c r="H23" i="17"/>
  <c r="H2" i="17"/>
  <c r="AM49" i="5"/>
  <c r="AN49" i="5"/>
  <c r="AO45" i="5"/>
  <c r="AQ45" i="5"/>
  <c r="AO44" i="5"/>
  <c r="AQ44" i="5"/>
  <c r="AO42" i="5"/>
  <c r="AQ42" i="5"/>
  <c r="AM46" i="5"/>
  <c r="AN46" i="5"/>
  <c r="AM48" i="5"/>
  <c r="AN48" i="5"/>
  <c r="AO59" i="5"/>
  <c r="AQ59" i="5"/>
  <c r="G3" i="34"/>
  <c r="G4" i="34"/>
  <c r="G5" i="34"/>
  <c r="G6" i="34"/>
  <c r="G7" i="34"/>
  <c r="G8" i="34"/>
  <c r="G9" i="34"/>
  <c r="K9" i="34" s="1"/>
  <c r="G10" i="34"/>
  <c r="G11" i="34"/>
  <c r="G12" i="34"/>
  <c r="G13" i="34"/>
  <c r="G14" i="34"/>
  <c r="G15" i="34"/>
  <c r="G16" i="34"/>
  <c r="G17" i="34"/>
  <c r="G18" i="34"/>
  <c r="G19" i="34"/>
  <c r="G20" i="34"/>
  <c r="G21" i="34"/>
  <c r="G22" i="34"/>
  <c r="G23" i="34"/>
  <c r="G24" i="34"/>
  <c r="G25" i="34"/>
  <c r="G26" i="34"/>
  <c r="G27" i="34"/>
  <c r="G28" i="34"/>
  <c r="G32" i="34"/>
  <c r="G33" i="34"/>
  <c r="G34" i="34"/>
  <c r="G35" i="34"/>
  <c r="G36" i="34"/>
  <c r="G37" i="34"/>
  <c r="G38" i="34"/>
  <c r="G39" i="34"/>
  <c r="G40" i="34"/>
  <c r="G41" i="34"/>
  <c r="G42" i="34"/>
  <c r="G43" i="34"/>
  <c r="G44" i="34"/>
  <c r="G45" i="34"/>
  <c r="G46" i="34"/>
  <c r="G2" i="34"/>
  <c r="J51" i="34"/>
  <c r="G51" i="34"/>
  <c r="J9" i="34"/>
  <c r="G62" i="34"/>
  <c r="G50" i="34"/>
  <c r="G61" i="34"/>
  <c r="G49" i="34"/>
  <c r="G72" i="34"/>
  <c r="G60" i="34"/>
  <c r="G48" i="34"/>
  <c r="G71" i="34"/>
  <c r="G70" i="34"/>
  <c r="G69" i="34"/>
  <c r="G57" i="34"/>
  <c r="G68" i="34"/>
  <c r="G56" i="34"/>
  <c r="G67" i="34"/>
  <c r="G55" i="34"/>
  <c r="G66" i="34"/>
  <c r="G54" i="34"/>
  <c r="G65" i="34"/>
  <c r="G53" i="34"/>
  <c r="G64" i="34"/>
  <c r="G52" i="34"/>
  <c r="G63" i="34"/>
  <c r="AO48" i="5"/>
  <c r="AQ48" i="5"/>
  <c r="AM52" i="5"/>
  <c r="AN52" i="5"/>
  <c r="AO46" i="5"/>
  <c r="AQ46" i="5"/>
  <c r="AM50" i="5"/>
  <c r="AN50" i="5"/>
  <c r="AO49" i="5"/>
  <c r="AQ49" i="5"/>
  <c r="AM53" i="5"/>
  <c r="AN53" i="5"/>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AO52" i="5"/>
  <c r="AQ52" i="5"/>
  <c r="AM61" i="5"/>
  <c r="AN61" i="5"/>
  <c r="AM57" i="5"/>
  <c r="AN57" i="5"/>
  <c r="AO50" i="5"/>
  <c r="AQ50" i="5"/>
  <c r="AO53" i="5"/>
  <c r="AQ53" i="5"/>
  <c r="AM58" i="5"/>
  <c r="AN58" i="5"/>
  <c r="AM54" i="5"/>
  <c r="AN54" i="5"/>
  <c r="AM60" i="5"/>
  <c r="AN60" i="5"/>
  <c r="AM56" i="5"/>
  <c r="AN56" i="5"/>
  <c r="AO55" i="5"/>
  <c r="AQ55" i="5"/>
  <c r="F19" i="1"/>
  <c r="F18" i="1"/>
  <c r="F17" i="1"/>
  <c r="F16" i="1"/>
  <c r="F15" i="1"/>
  <c r="F14" i="1"/>
  <c r="G2" i="1"/>
  <c r="AO56" i="5"/>
  <c r="AQ56" i="5"/>
  <c r="AO54" i="5"/>
  <c r="AQ54" i="5"/>
  <c r="AO57" i="5"/>
  <c r="AQ57" i="5"/>
  <c r="AO60" i="5"/>
  <c r="AQ60" i="5"/>
  <c r="AO58" i="5"/>
  <c r="AQ58" i="5"/>
  <c r="AO61" i="5"/>
  <c r="AQ61" i="5"/>
  <c r="G3" i="46" l="1"/>
  <c r="K12" i="46" s="1"/>
  <c r="K7" i="46"/>
  <c r="K8" i="46"/>
  <c r="K3" i="46"/>
  <c r="K4" i="46"/>
  <c r="K5" i="46"/>
  <c r="K6" i="46"/>
  <c r="K13" i="46"/>
  <c r="K2" i="46"/>
  <c r="M2" i="46"/>
  <c r="N3" i="46" s="1"/>
  <c r="K9" i="46" l="1"/>
  <c r="K10" i="46"/>
  <c r="K11" i="46"/>
  <c r="N2" i="46"/>
  <c r="N4" i="46"/>
</calcChain>
</file>

<file path=xl/comments1.xml><?xml version="1.0" encoding="utf-8"?>
<comments xmlns="http://schemas.openxmlformats.org/spreadsheetml/2006/main">
  <authors>
    <author>郭燕鑫</author>
  </authors>
  <commentList>
    <comment ref="J1" authorId="0">
      <text>
        <r>
          <rPr>
            <sz val="9"/>
            <color indexed="81"/>
            <rFont val="宋体"/>
            <family val="3"/>
            <charset val="134"/>
          </rPr>
          <t>1生命值
2攻击力
3防御力
4数字
5百分比</t>
        </r>
      </text>
    </comment>
  </commentList>
</comments>
</file>

<file path=xl/comments2.xml><?xml version="1.0" encoding="utf-8"?>
<comments xmlns="http://schemas.openxmlformats.org/spreadsheetml/2006/main">
  <authors>
    <author>郭燕鑫</author>
  </authors>
  <commentList>
    <comment ref="A1" authorId="0">
      <text>
        <r>
          <rPr>
            <b/>
            <sz val="9"/>
            <color indexed="81"/>
            <rFont val="宋体"/>
            <family val="3"/>
            <charset val="134"/>
          </rPr>
          <t xml:space="preserve">装备的ID
</t>
        </r>
      </text>
    </comment>
    <comment ref="C1" authorId="0">
      <text>
        <r>
          <rPr>
            <b/>
            <sz val="9"/>
            <color indexed="81"/>
            <rFont val="宋体"/>
            <family val="3"/>
            <charset val="134"/>
          </rPr>
          <t xml:space="preserve">装备随机出现时的最低品质，1为蓝色50%，2为紫色30%，3为橙色20%
</t>
        </r>
      </text>
    </comment>
    <comment ref="E1" authorId="0">
      <text>
        <r>
          <rPr>
            <b/>
            <sz val="9"/>
            <color indexed="81"/>
            <rFont val="宋体"/>
            <family val="3"/>
            <charset val="134"/>
          </rPr>
          <t>最终数值=基础属性*品质</t>
        </r>
      </text>
    </comment>
    <comment ref="F1" authorId="0">
      <text>
        <r>
          <rPr>
            <b/>
            <sz val="9"/>
            <color indexed="81"/>
            <rFont val="宋体"/>
            <family val="3"/>
            <charset val="134"/>
          </rPr>
          <t>只会在这些英雄上场时出现</t>
        </r>
      </text>
    </comment>
    <comment ref="G1" authorId="0">
      <text>
        <r>
          <rPr>
            <b/>
            <sz val="9"/>
            <color indexed="81"/>
            <rFont val="宋体"/>
            <family val="3"/>
            <charset val="134"/>
          </rPr>
          <t>决定出现的概率</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<sst xmlns="http://schemas.openxmlformats.org/spreadsheetml/2006/main" count="15122" uniqueCount="3104">
  <si>
    <t>职业</t>
  </si>
  <si>
    <t>阵营</t>
  </si>
  <si>
    <t>属性</t>
  </si>
  <si>
    <t>胜利条件</t>
  </si>
  <si>
    <t>物品</t>
  </si>
  <si>
    <t>单位</t>
  </si>
  <si>
    <t>锦标赛模式</t>
  </si>
  <si>
    <t>进攻策略</t>
  </si>
  <si>
    <t>撤退策略</t>
  </si>
  <si>
    <t>-1.路障</t>
  </si>
  <si>
    <r>
      <rPr>
        <sz val="11"/>
        <color theme="1"/>
        <rFont val="宋体"/>
        <family val="3"/>
        <charset val="134"/>
        <scheme val="minor"/>
      </rPr>
      <t>1</t>
    </r>
    <r>
      <rPr>
        <sz val="11"/>
        <color theme="1"/>
        <rFont val="宋体"/>
        <family val="3"/>
        <charset val="134"/>
        <scheme val="minor"/>
      </rPr>
      <t>.生命</t>
    </r>
  </si>
  <si>
    <r>
      <rPr>
        <sz val="11"/>
        <color theme="1"/>
        <rFont val="宋体"/>
        <family val="3"/>
        <charset val="134"/>
        <scheme val="minor"/>
      </rPr>
      <t>0</t>
    </r>
    <r>
      <rPr>
        <sz val="11"/>
        <color theme="1"/>
        <rFont val="宋体"/>
        <family val="3"/>
        <charset val="134"/>
        <scheme val="minor"/>
      </rPr>
      <t>.摧毁基地</t>
    </r>
  </si>
  <si>
    <r>
      <rPr>
        <sz val="11"/>
        <color theme="1"/>
        <rFont val="宋体"/>
        <family val="3"/>
        <charset val="134"/>
        <scheme val="minor"/>
      </rPr>
      <t>0</t>
    </r>
    <r>
      <rPr>
        <sz val="11"/>
        <color theme="1"/>
        <rFont val="宋体"/>
        <family val="3"/>
        <charset val="134"/>
        <scheme val="minor"/>
      </rPr>
      <t>.经典</t>
    </r>
  </si>
  <si>
    <t>0.永不进攻</t>
  </si>
  <si>
    <t>0.永不撤退</t>
  </si>
  <si>
    <r>
      <rPr>
        <sz val="11"/>
        <color theme="1"/>
        <rFont val="宋体"/>
        <family val="3"/>
        <charset val="134"/>
        <scheme val="minor"/>
      </rPr>
      <t>0</t>
    </r>
    <r>
      <rPr>
        <sz val="11"/>
        <color theme="1"/>
        <rFont val="宋体"/>
        <family val="3"/>
        <charset val="134"/>
        <scheme val="minor"/>
      </rPr>
      <t>.我方</t>
    </r>
  </si>
  <si>
    <r>
      <rPr>
        <sz val="11"/>
        <color theme="1"/>
        <rFont val="宋体"/>
        <family val="3"/>
        <charset val="134"/>
        <scheme val="minor"/>
      </rPr>
      <t>2</t>
    </r>
    <r>
      <rPr>
        <sz val="11"/>
        <color theme="1"/>
        <rFont val="宋体"/>
        <family val="3"/>
        <charset val="134"/>
        <scheme val="minor"/>
      </rPr>
      <t>.攻击</t>
    </r>
  </si>
  <si>
    <r>
      <rPr>
        <sz val="11"/>
        <color theme="1"/>
        <rFont val="宋体"/>
        <family val="3"/>
        <charset val="134"/>
        <scheme val="minor"/>
      </rPr>
      <t>1</t>
    </r>
    <r>
      <rPr>
        <sz val="11"/>
        <color theme="1"/>
        <rFont val="宋体"/>
        <family val="3"/>
        <charset val="134"/>
        <scheme val="minor"/>
      </rPr>
      <t>.坚守到底</t>
    </r>
  </si>
  <si>
    <r>
      <rPr>
        <sz val="11"/>
        <color theme="1"/>
        <rFont val="宋体"/>
        <family val="3"/>
        <charset val="134"/>
        <scheme val="minor"/>
      </rPr>
      <t>1</t>
    </r>
    <r>
      <rPr>
        <sz val="11"/>
        <color theme="1"/>
        <rFont val="宋体"/>
        <family val="3"/>
        <charset val="134"/>
        <scheme val="minor"/>
      </rPr>
      <t>.决斗</t>
    </r>
  </si>
  <si>
    <t>1.满战斗人口进攻</t>
  </si>
  <si>
    <t>1.五成撤退</t>
  </si>
  <si>
    <r>
      <rPr>
        <sz val="11"/>
        <color theme="1"/>
        <rFont val="宋体"/>
        <family val="3"/>
        <charset val="134"/>
        <scheme val="minor"/>
      </rPr>
      <t>1</t>
    </r>
    <r>
      <rPr>
        <sz val="11"/>
        <color theme="1"/>
        <rFont val="宋体"/>
        <family val="3"/>
        <charset val="134"/>
        <scheme val="minor"/>
      </rPr>
      <t>.敌方</t>
    </r>
  </si>
  <si>
    <t>3.防御</t>
  </si>
  <si>
    <t>2.淘金热</t>
  </si>
  <si>
    <t>2.超过敌人战斗人口进攻</t>
  </si>
  <si>
    <t>2.八成撤退</t>
  </si>
  <si>
    <t>4.挖掘速度百分比</t>
  </si>
  <si>
    <t>3.超级决斗</t>
  </si>
  <si>
    <t>3.无脑进攻</t>
  </si>
  <si>
    <t>5.矿工携带量</t>
  </si>
  <si>
    <t>4.路障</t>
  </si>
  <si>
    <t>6.攻速</t>
  </si>
  <si>
    <t>7.召唤速度</t>
  </si>
  <si>
    <t>8.基地产出</t>
  </si>
  <si>
    <t>ID</t>
  </si>
  <si>
    <t>名字</t>
  </si>
  <si>
    <t>生命</t>
  </si>
  <si>
    <t>攻击</t>
  </si>
  <si>
    <t>防御</t>
  </si>
  <si>
    <t>索敌范围</t>
  </si>
  <si>
    <t>移动速度</t>
  </si>
  <si>
    <t>攻击速度</t>
  </si>
  <si>
    <t>造价</t>
  </si>
  <si>
    <t>人口</t>
  </si>
  <si>
    <t>建造时间</t>
  </si>
  <si>
    <r>
      <rPr>
        <sz val="11"/>
        <color theme="1"/>
        <rFont val="宋体"/>
        <family val="3"/>
        <charset val="134"/>
        <scheme val="minor"/>
      </rPr>
      <t>攻击C</t>
    </r>
    <r>
      <rPr>
        <sz val="11"/>
        <color theme="1"/>
        <rFont val="宋体"/>
        <family val="3"/>
        <charset val="134"/>
        <scheme val="minor"/>
      </rPr>
      <t>D</t>
    </r>
  </si>
  <si>
    <t>对建筑伤害修正</t>
  </si>
  <si>
    <t>会离特别近再打</t>
  </si>
  <si>
    <t>是否受科技影响</t>
  </si>
  <si>
    <t>皮肤名称</t>
  </si>
  <si>
    <t>头像名称</t>
  </si>
  <si>
    <t>矿工</t>
  </si>
  <si>
    <t>射手</t>
  </si>
  <si>
    <t>玩家基地</t>
  </si>
  <si>
    <t>雕像</t>
  </si>
  <si>
    <t>矿</t>
  </si>
  <si>
    <t>第一关基地</t>
  </si>
  <si>
    <r>
      <rPr>
        <sz val="11"/>
        <color theme="1"/>
        <rFont val="宋体"/>
        <family val="3"/>
        <charset val="134"/>
        <scheme val="minor"/>
      </rPr>
      <t>关卡I</t>
    </r>
    <r>
      <rPr>
        <sz val="11"/>
        <color theme="1"/>
        <rFont val="宋体"/>
        <family val="3"/>
        <charset val="134"/>
        <scheme val="minor"/>
      </rPr>
      <t>D</t>
    </r>
  </si>
  <si>
    <t>我方矿数</t>
  </si>
  <si>
    <t>敌方矿数</t>
  </si>
  <si>
    <t>中间矿数</t>
  </si>
  <si>
    <t>战场宽度</t>
  </si>
  <si>
    <t>背景</t>
  </si>
  <si>
    <t>我方初始金币</t>
  </si>
  <si>
    <t>敌方初始金币</t>
  </si>
  <si>
    <t>我方建造速度</t>
  </si>
  <si>
    <t>敌方建造速度</t>
  </si>
  <si>
    <t>我方建造列表</t>
  </si>
  <si>
    <t>敌方建造列表</t>
  </si>
  <si>
    <t>敌方战斗人口上限</t>
  </si>
  <si>
    <t>最低进攻人口</t>
  </si>
  <si>
    <t>开场剧情介绍文字</t>
  </si>
  <si>
    <t>通关文字</t>
  </si>
  <si>
    <t>失败文字</t>
  </si>
  <si>
    <t>通关解锁显示</t>
  </si>
  <si>
    <t>0.摧毁基地</t>
  </si>
  <si>
    <t>关卡ID</t>
  </si>
  <si>
    <t>时间</t>
  </si>
  <si>
    <t>数量</t>
  </si>
  <si>
    <t>所属</t>
  </si>
  <si>
    <t>位置X</t>
  </si>
  <si>
    <t>生命系数</t>
  </si>
  <si>
    <t>攻击系数</t>
  </si>
  <si>
    <t>基地血量</t>
  </si>
  <si>
    <t>台词泡泡</t>
  </si>
  <si>
    <t>泡泡头像</t>
  </si>
  <si>
    <t>8.玩家基地</t>
  </si>
  <si>
    <t>0.我方</t>
  </si>
  <si>
    <t>10.第一关基地</t>
  </si>
  <si>
    <t>1.敌方</t>
  </si>
  <si>
    <t>3.射手</t>
  </si>
  <si>
    <t>id</t>
  </si>
  <si>
    <t>音效名称</t>
  </si>
  <si>
    <t>森林</t>
  </si>
  <si>
    <t>沙漠</t>
  </si>
  <si>
    <t>火山</t>
  </si>
  <si>
    <t>雪地</t>
  </si>
  <si>
    <t>PickAxe_Miner-Mine.wav</t>
  </si>
  <si>
    <t>说明</t>
  </si>
  <si>
    <t>价格</t>
  </si>
  <si>
    <t>延迟时间</t>
  </si>
  <si>
    <t>指向目标</t>
  </si>
  <si>
    <t>指引文字</t>
  </si>
  <si>
    <t>是否暂停</t>
  </si>
  <si>
    <t>后续id</t>
  </si>
  <si>
    <t>否</t>
  </si>
  <si>
    <t>点击挖矿可以控制单位进行挖矿</t>
  </si>
  <si>
    <t>点击释放，可以释放控制的单位</t>
  </si>
  <si>
    <t>试着制造一个棍棒手吧！</t>
  </si>
  <si>
    <t>是</t>
  </si>
  <si>
    <t>再造一个，打手总不嫌少！</t>
  </si>
  <si>
    <t>你现在有足够的人手了，试着点击一下进攻，向敌人发起攻击！</t>
  </si>
  <si>
    <t>你可以滑动个屏幕，查看敌人的营地的战况</t>
  </si>
  <si>
    <t>指引就到这里，祝你好运！</t>
  </si>
  <si>
    <r>
      <rPr>
        <sz val="11"/>
        <color theme="1"/>
        <rFont val="宋体"/>
        <family val="3"/>
        <charset val="134"/>
        <scheme val="minor"/>
      </rPr>
      <t>I</t>
    </r>
    <r>
      <rPr>
        <sz val="11"/>
        <color theme="1"/>
        <rFont val="宋体"/>
        <family val="3"/>
        <charset val="134"/>
        <scheme val="minor"/>
      </rPr>
      <t>D</t>
    </r>
  </si>
  <si>
    <t>成就名称</t>
  </si>
  <si>
    <t>成就描述</t>
  </si>
  <si>
    <t>等级</t>
    <phoneticPr fontId="3" type="noConversion"/>
  </si>
  <si>
    <t>生命乘数</t>
    <phoneticPr fontId="3" type="noConversion"/>
  </si>
  <si>
    <t>攻击乘数</t>
    <phoneticPr fontId="3" type="noConversion"/>
  </si>
  <si>
    <t>防御乘数</t>
    <phoneticPr fontId="3" type="noConversion"/>
  </si>
  <si>
    <t>费用乘数</t>
    <phoneticPr fontId="3" type="noConversion"/>
  </si>
  <si>
    <t>开采金矿的小能手，有了他在战场中能更快获取金币资源。</t>
    <phoneticPr fontId="3" type="noConversion"/>
  </si>
  <si>
    <t>1,2</t>
    <phoneticPr fontId="3" type="noConversion"/>
  </si>
  <si>
    <r>
      <t>1</t>
    </r>
    <r>
      <rPr>
        <sz val="11"/>
        <color theme="1"/>
        <rFont val="宋体"/>
        <family val="3"/>
        <charset val="134"/>
        <scheme val="minor"/>
      </rPr>
      <t>,2,3</t>
    </r>
    <phoneticPr fontId="3" type="noConversion"/>
  </si>
  <si>
    <t>1,2,3</t>
    <phoneticPr fontId="3" type="noConversion"/>
  </si>
  <si>
    <t>1,2,3,4</t>
    <phoneticPr fontId="3" type="noConversion"/>
  </si>
  <si>
    <t>1,2,3,4,5</t>
    <phoneticPr fontId="3" type="noConversion"/>
  </si>
  <si>
    <t>id</t>
    <phoneticPr fontId="3" type="noConversion"/>
  </si>
  <si>
    <t>段位名称</t>
    <phoneticPr fontId="3" type="noConversion"/>
  </si>
  <si>
    <t>需要胜点</t>
    <phoneticPr fontId="3" type="noConversion"/>
  </si>
  <si>
    <t>获胜奖励</t>
    <phoneticPr fontId="3" type="noConversion"/>
  </si>
  <si>
    <t>失败惩罚</t>
    <phoneticPr fontId="3" type="noConversion"/>
  </si>
  <si>
    <t>段位奖励</t>
    <phoneticPr fontId="3" type="noConversion"/>
  </si>
  <si>
    <t>奖励数量</t>
    <phoneticPr fontId="3" type="noConversion"/>
  </si>
  <si>
    <t>赛季奖励</t>
    <phoneticPr fontId="3" type="noConversion"/>
  </si>
  <si>
    <t>段位铭牌</t>
    <phoneticPr fontId="3" type="noConversion"/>
  </si>
  <si>
    <t>战斗失败，升级军械后再尝试挑战吧！</t>
    <phoneticPr fontId="3" type="noConversion"/>
  </si>
  <si>
    <t>结余胜点</t>
    <phoneticPr fontId="3" type="noConversion"/>
  </si>
  <si>
    <t>rank01</t>
  </si>
  <si>
    <t>rank02</t>
  </si>
  <si>
    <t>rank03</t>
  </si>
  <si>
    <t>rank04</t>
  </si>
  <si>
    <t>rank05</t>
  </si>
  <si>
    <t>rank06</t>
  </si>
  <si>
    <t>rank07</t>
  </si>
  <si>
    <t>坚毅青铜Ⅳ</t>
  </si>
  <si>
    <t>坚毅青铜Ⅲ</t>
  </si>
  <si>
    <t>坚毅青铜Ⅱ</t>
  </si>
  <si>
    <t>坚毅青铜Ⅰ</t>
  </si>
  <si>
    <t>无畏白银Ⅴ</t>
  </si>
  <si>
    <t>无畏白银Ⅳ</t>
  </si>
  <si>
    <t>无畏白银Ⅲ</t>
  </si>
  <si>
    <t>无畏白银Ⅱ</t>
  </si>
  <si>
    <t>无畏白银Ⅰ</t>
  </si>
  <si>
    <t>英勇黄金Ⅴ</t>
  </si>
  <si>
    <t>英勇黄金Ⅳ</t>
  </si>
  <si>
    <t>英勇黄金Ⅲ</t>
  </si>
  <si>
    <t>英勇黄金Ⅱ</t>
  </si>
  <si>
    <t>英勇黄金Ⅰ</t>
  </si>
  <si>
    <t>荣耀铂金Ⅴ</t>
  </si>
  <si>
    <t>荣耀铂金Ⅳ</t>
  </si>
  <si>
    <t>荣耀铂金Ⅲ</t>
  </si>
  <si>
    <t>荣耀铂金Ⅱ</t>
  </si>
  <si>
    <t>荣耀铂金Ⅰ</t>
  </si>
  <si>
    <t>至高钻石Ⅴ</t>
  </si>
  <si>
    <t>至高钻石Ⅳ</t>
  </si>
  <si>
    <t>至高钻石Ⅲ</t>
  </si>
  <si>
    <t>至高钻石Ⅱ</t>
  </si>
  <si>
    <t>至高钻石Ⅰ</t>
  </si>
  <si>
    <t>超凡大师Ⅴ</t>
  </si>
  <si>
    <t>超凡大师Ⅳ</t>
  </si>
  <si>
    <t>超凡大师Ⅲ</t>
  </si>
  <si>
    <t>超凡大师Ⅱ</t>
  </si>
  <si>
    <t>超凡大师Ⅰ</t>
  </si>
  <si>
    <t>不朽王者</t>
    <phoneticPr fontId="3" type="noConversion"/>
  </si>
  <si>
    <t>坚毅青铜Ⅴ</t>
    <phoneticPr fontId="3" type="noConversion"/>
  </si>
  <si>
    <t>10003,1375;12,39;10001,50</t>
  </si>
  <si>
    <t>10003,1500;12,48;10001,75</t>
  </si>
  <si>
    <t>10003,1625;12,57;10001,100</t>
  </si>
  <si>
    <t>10003,1750;12,66;10001,125</t>
  </si>
  <si>
    <t>10003,1875;12,75;10001,150</t>
  </si>
  <si>
    <t>10003,2000;12,84;10001,175</t>
  </si>
  <si>
    <t>10003,2125;12,93;10001,200</t>
  </si>
  <si>
    <t>10003,2250;12,102;10001,225</t>
  </si>
  <si>
    <t>10003,2375;12,111;10001,250</t>
  </si>
  <si>
    <t>10003,2500;12,120;10001,275</t>
  </si>
  <si>
    <t>10003,2625;12,129;10001,300</t>
  </si>
  <si>
    <t>10003,2750;12,138;10001,325</t>
  </si>
  <si>
    <t>10003,2875;12,147;10001,350</t>
  </si>
  <si>
    <t>10003,3000;12,156;10001,375</t>
  </si>
  <si>
    <t>10003,3125;12,165;10001,400</t>
  </si>
  <si>
    <t>10003,3250;12,174;10001,425</t>
  </si>
  <si>
    <t>10003,3375;12,183;10001,450</t>
  </si>
  <si>
    <t>10003,3500;12,192;10001,475</t>
  </si>
  <si>
    <t>10003,3625;12,201;10001,500</t>
  </si>
  <si>
    <t>10003,3750;12,210;10001,525</t>
  </si>
  <si>
    <t>10003,3875;12,219;10001,550</t>
  </si>
  <si>
    <t>10003,4000;12,228;10001,575</t>
  </si>
  <si>
    <t>10003,4125;12,237;10001,600</t>
  </si>
  <si>
    <t>10003,4250;12,246;10001,625</t>
  </si>
  <si>
    <t>10003,4375;12,255;10001,650</t>
  </si>
  <si>
    <t>10003,4500;12,264;10001,675</t>
  </si>
  <si>
    <t>10003,4625;12,273;10001,700</t>
  </si>
  <si>
    <t>10003,4750;12,282;10001,725</t>
  </si>
  <si>
    <t>10003,4875;12,291;10001,750</t>
  </si>
  <si>
    <t>10003,5000;12,300;10001,1000</t>
  </si>
  <si>
    <t>201,301</t>
  </si>
  <si>
    <t>202,302</t>
  </si>
  <si>
    <t>203,303</t>
  </si>
  <si>
    <t>204,304</t>
  </si>
  <si>
    <t>205,305</t>
  </si>
  <si>
    <t>206,306,406</t>
  </si>
  <si>
    <t>207,307,407</t>
  </si>
  <si>
    <t>208,308,408</t>
  </si>
  <si>
    <t>209,309,409</t>
  </si>
  <si>
    <t>210,310,410</t>
  </si>
  <si>
    <t>211,311,411</t>
  </si>
  <si>
    <t>212,312,412</t>
  </si>
  <si>
    <t>213,313,413</t>
  </si>
  <si>
    <t>214,314,414</t>
  </si>
  <si>
    <t>215,315,415</t>
  </si>
  <si>
    <t>216,316,416</t>
  </si>
  <si>
    <t>217,317,417</t>
  </si>
  <si>
    <t>218,318,418</t>
  </si>
  <si>
    <t>219,319,419</t>
  </si>
  <si>
    <t>220,320,420</t>
  </si>
  <si>
    <t>221,321,421</t>
  </si>
  <si>
    <t>222,322,422</t>
  </si>
  <si>
    <t>223,323,423</t>
  </si>
  <si>
    <t>224,324,424</t>
  </si>
  <si>
    <t>225,325,425</t>
  </si>
  <si>
    <t>226,326,426</t>
  </si>
  <si>
    <t>227,327,427</t>
  </si>
  <si>
    <t>228,328,428</t>
  </si>
  <si>
    <t>229,329,429</t>
  </si>
  <si>
    <t>230,330,430</t>
  </si>
  <si>
    <t>231,331,431</t>
  </si>
  <si>
    <t>10003,1250;12,30;10001,25</t>
    <phoneticPr fontId="3" type="noConversion"/>
  </si>
  <si>
    <t>1.先锋</t>
  </si>
  <si>
    <t>1.先锋</t>
    <phoneticPr fontId="3" type="noConversion"/>
  </si>
  <si>
    <t>2.卫士</t>
  </si>
  <si>
    <t>2.卫士</t>
    <phoneticPr fontId="3" type="noConversion"/>
  </si>
  <si>
    <t>3.射手</t>
    <phoneticPr fontId="3" type="noConversion"/>
  </si>
  <si>
    <t>4.术士</t>
  </si>
  <si>
    <t>4.术士</t>
    <phoneticPr fontId="3" type="noConversion"/>
  </si>
  <si>
    <t>5.矿工</t>
    <phoneticPr fontId="3" type="noConversion"/>
  </si>
  <si>
    <t>1.黄金卷轴</t>
    <phoneticPr fontId="3" type="noConversion"/>
  </si>
  <si>
    <t>2.修复卷轴</t>
    <phoneticPr fontId="3" type="noConversion"/>
  </si>
  <si>
    <t>3.攻击卷轴</t>
    <phoneticPr fontId="3" type="noConversion"/>
  </si>
  <si>
    <t>4.防御卷轴</t>
    <phoneticPr fontId="3" type="noConversion"/>
  </si>
  <si>
    <t>5.虚弱卷轴</t>
    <phoneticPr fontId="3" type="noConversion"/>
  </si>
  <si>
    <t>6.雷电卷轴</t>
    <phoneticPr fontId="3" type="noConversion"/>
  </si>
  <si>
    <t>7.无敌卷轴</t>
    <phoneticPr fontId="3" type="noConversion"/>
  </si>
  <si>
    <t>8.减速卷轴</t>
    <phoneticPr fontId="3" type="noConversion"/>
  </si>
  <si>
    <t>9.加速卷轴</t>
    <phoneticPr fontId="3" type="noConversion"/>
  </si>
  <si>
    <t>10.召唤卷轴</t>
    <phoneticPr fontId="3" type="noConversion"/>
  </si>
  <si>
    <t>民兵</t>
    <phoneticPr fontId="3" type="noConversion"/>
  </si>
  <si>
    <t>近卫</t>
    <phoneticPr fontId="3" type="noConversion"/>
  </si>
  <si>
    <t>小恶魔</t>
    <phoneticPr fontId="3" type="noConversion"/>
  </si>
  <si>
    <t>小飞侠</t>
    <phoneticPr fontId="3" type="noConversion"/>
  </si>
  <si>
    <t>火柴王者</t>
    <phoneticPr fontId="3" type="noConversion"/>
  </si>
  <si>
    <t>玩家基地</t>
    <phoneticPr fontId="3" type="noConversion"/>
  </si>
  <si>
    <t>灭世者</t>
    <phoneticPr fontId="3" type="noConversion"/>
  </si>
  <si>
    <t>6.基地</t>
  </si>
  <si>
    <t>6.基地</t>
    <phoneticPr fontId="3" type="noConversion"/>
  </si>
  <si>
    <t>7.矿</t>
  </si>
  <si>
    <t>7.矿</t>
    <phoneticPr fontId="3" type="noConversion"/>
  </si>
  <si>
    <t>攻击类型</t>
  </si>
  <si>
    <t>攻击类型</t>
    <phoneticPr fontId="3" type="noConversion"/>
  </si>
  <si>
    <t>1.重击</t>
  </si>
  <si>
    <t>1.重击</t>
    <phoneticPr fontId="3" type="noConversion"/>
  </si>
  <si>
    <t>2.穿刺</t>
  </si>
  <si>
    <t>2.穿刺</t>
    <phoneticPr fontId="3" type="noConversion"/>
  </si>
  <si>
    <t>3.魔法</t>
  </si>
  <si>
    <t>3.魔法</t>
    <phoneticPr fontId="3" type="noConversion"/>
  </si>
  <si>
    <t>4.攻城</t>
    <phoneticPr fontId="3" type="noConversion"/>
  </si>
  <si>
    <t>5.毁灭</t>
    <phoneticPr fontId="3" type="noConversion"/>
  </si>
  <si>
    <t>护甲类型</t>
    <phoneticPr fontId="3" type="noConversion"/>
  </si>
  <si>
    <t>1.重甲</t>
  </si>
  <si>
    <t>1.重甲</t>
    <phoneticPr fontId="3" type="noConversion"/>
  </si>
  <si>
    <t>2.轻甲</t>
  </si>
  <si>
    <t>2.轻甲</t>
    <phoneticPr fontId="3" type="noConversion"/>
  </si>
  <si>
    <t>4.建筑</t>
  </si>
  <si>
    <t>4.建筑</t>
    <phoneticPr fontId="3" type="noConversion"/>
  </si>
  <si>
    <t>5.无</t>
  </si>
  <si>
    <t>5.无</t>
    <phoneticPr fontId="3" type="noConversion"/>
  </si>
  <si>
    <t>稀有度</t>
  </si>
  <si>
    <t>稀有度</t>
    <phoneticPr fontId="3" type="noConversion"/>
  </si>
  <si>
    <t>1.普通</t>
  </si>
  <si>
    <t>1.普通</t>
    <phoneticPr fontId="3" type="noConversion"/>
  </si>
  <si>
    <t>2.精锐</t>
  </si>
  <si>
    <t>2.精锐</t>
    <phoneticPr fontId="3" type="noConversion"/>
  </si>
  <si>
    <t>3.传说</t>
  </si>
  <si>
    <t>3.传说</t>
    <phoneticPr fontId="3" type="noConversion"/>
  </si>
  <si>
    <t>6.无</t>
  </si>
  <si>
    <t>6.无</t>
    <phoneticPr fontId="3" type="noConversion"/>
  </si>
  <si>
    <t>7.无</t>
  </si>
  <si>
    <t>是否是英雄</t>
    <phoneticPr fontId="3" type="noConversion"/>
  </si>
  <si>
    <t>魔力恢复速度</t>
    <phoneticPr fontId="3" type="noConversion"/>
  </si>
  <si>
    <t>英雄单位防御增加</t>
    <phoneticPr fontId="3" type="noConversion"/>
  </si>
  <si>
    <t>英雄单位回魔速度增加</t>
  </si>
  <si>
    <t>英雄单位攻击增加</t>
    <phoneticPr fontId="3" type="noConversion"/>
  </si>
  <si>
    <t>被击杀掉落魔力</t>
  </si>
  <si>
    <t>单位说明</t>
    <phoneticPr fontId="3" type="noConversion"/>
  </si>
  <si>
    <t>无</t>
    <phoneticPr fontId="3" type="noConversion"/>
  </si>
  <si>
    <t>被动技能</t>
    <phoneticPr fontId="3" type="noConversion"/>
  </si>
  <si>
    <t>领地名称</t>
    <phoneticPr fontId="3" type="noConversion"/>
  </si>
  <si>
    <t>领地说明</t>
    <phoneticPr fontId="3" type="noConversion"/>
  </si>
  <si>
    <t>领地说明4</t>
  </si>
  <si>
    <t>领地说明5</t>
  </si>
  <si>
    <t>领地说明6</t>
  </si>
  <si>
    <t>领地说明7</t>
  </si>
  <si>
    <t>领地说明8</t>
  </si>
  <si>
    <t>领地说明9</t>
  </si>
  <si>
    <t>生产力</t>
    <phoneticPr fontId="3" type="noConversion"/>
  </si>
  <si>
    <t>1,1006</t>
  </si>
  <si>
    <t>1,1007</t>
  </si>
  <si>
    <t>1,1008</t>
  </si>
  <si>
    <t>2,1001</t>
    <phoneticPr fontId="3" type="noConversion"/>
  </si>
  <si>
    <t>1,1004</t>
    <phoneticPr fontId="3" type="noConversion"/>
  </si>
  <si>
    <t>领地类型</t>
    <phoneticPr fontId="3" type="noConversion"/>
  </si>
  <si>
    <t>1.贸易</t>
  </si>
  <si>
    <t>1.贸易</t>
    <phoneticPr fontId="3" type="noConversion"/>
  </si>
  <si>
    <t>2.港口</t>
  </si>
  <si>
    <t>2.港口</t>
    <phoneticPr fontId="3" type="noConversion"/>
  </si>
  <si>
    <t>3.都市</t>
  </si>
  <si>
    <t>3.都市</t>
    <phoneticPr fontId="3" type="noConversion"/>
  </si>
  <si>
    <t>4.军工</t>
  </si>
  <si>
    <t>4.军工</t>
    <phoneticPr fontId="3" type="noConversion"/>
  </si>
  <si>
    <t>战斗增益</t>
    <phoneticPr fontId="3" type="noConversion"/>
  </si>
  <si>
    <t>2,1</t>
    <phoneticPr fontId="3" type="noConversion"/>
  </si>
  <si>
    <t>事件文本</t>
    <phoneticPr fontId="3" type="noConversion"/>
  </si>
  <si>
    <t>事件选项</t>
    <phoneticPr fontId="3" type="noConversion"/>
  </si>
  <si>
    <t>选项文本</t>
    <phoneticPr fontId="3" type="noConversion"/>
  </si>
  <si>
    <t>领地价格</t>
    <phoneticPr fontId="3" type="noConversion"/>
  </si>
  <si>
    <t>成功率</t>
    <phoneticPr fontId="3" type="noConversion"/>
  </si>
  <si>
    <t>成功文本</t>
    <phoneticPr fontId="3" type="noConversion"/>
  </si>
  <si>
    <t>失败文本</t>
    <phoneticPr fontId="3" type="noConversion"/>
  </si>
  <si>
    <t>失败文本1</t>
    <phoneticPr fontId="3" type="noConversion"/>
  </si>
  <si>
    <t>失败文本2</t>
  </si>
  <si>
    <t>失败文本8</t>
  </si>
  <si>
    <t>失败文本9</t>
  </si>
  <si>
    <t>科技名称</t>
    <phoneticPr fontId="3" type="noConversion"/>
  </si>
  <si>
    <t>科技图标</t>
    <phoneticPr fontId="3" type="noConversion"/>
  </si>
  <si>
    <t>科技效果</t>
    <phoneticPr fontId="3" type="noConversion"/>
  </si>
  <si>
    <t>科技数值</t>
    <phoneticPr fontId="3" type="noConversion"/>
  </si>
  <si>
    <t>基础消耗</t>
    <phoneticPr fontId="3" type="noConversion"/>
  </si>
  <si>
    <t>最大等级</t>
    <phoneticPr fontId="3" type="noConversion"/>
  </si>
  <si>
    <t>招募费用</t>
    <phoneticPr fontId="3" type="noConversion"/>
  </si>
  <si>
    <t>英雄单位生命增加</t>
    <phoneticPr fontId="3" type="noConversion"/>
  </si>
  <si>
    <t>技能</t>
    <phoneticPr fontId="4" type="noConversion"/>
  </si>
  <si>
    <t>伤害系数</t>
    <phoneticPr fontId="3" type="noConversion"/>
  </si>
  <si>
    <t>5.毁灭</t>
  </si>
  <si>
    <t>4.攻城</t>
  </si>
  <si>
    <t>5.矿工</t>
  </si>
  <si>
    <t>技能名称</t>
    <phoneticPr fontId="3" type="noConversion"/>
  </si>
  <si>
    <t>技能图标</t>
    <phoneticPr fontId="3" type="noConversion"/>
  </si>
  <si>
    <t>技能效果</t>
    <phoneticPr fontId="3" type="noConversion"/>
  </si>
  <si>
    <t>技能CD</t>
    <phoneticPr fontId="3" type="noConversion"/>
  </si>
  <si>
    <t>MP消耗</t>
    <phoneticPr fontId="3" type="noConversion"/>
  </si>
  <si>
    <t>风之游侠</t>
    <phoneticPr fontId="3" type="noConversion"/>
  </si>
  <si>
    <t>圣光主教</t>
    <phoneticPr fontId="3" type="noConversion"/>
  </si>
  <si>
    <t>远古岩魔</t>
    <phoneticPr fontId="3" type="noConversion"/>
  </si>
  <si>
    <t>战法师</t>
    <phoneticPr fontId="3" type="noConversion"/>
  </si>
  <si>
    <t>巨斧手</t>
    <phoneticPr fontId="3" type="noConversion"/>
  </si>
  <si>
    <t>剑盾卫士</t>
    <phoneticPr fontId="3" type="noConversion"/>
  </si>
  <si>
    <t>生命值越低攻击力越高，最多增加50%(+5%)的攻击力</t>
  </si>
  <si>
    <t>魔剑勇者</t>
    <phoneticPr fontId="3" type="noConversion"/>
  </si>
  <si>
    <t>武装铁匠</t>
    <phoneticPr fontId="3" type="noConversion"/>
  </si>
  <si>
    <t>丛林游侠</t>
    <phoneticPr fontId="3" type="noConversion"/>
  </si>
  <si>
    <t>猎头者</t>
    <phoneticPr fontId="3" type="noConversion"/>
  </si>
  <si>
    <t>掠夺者</t>
    <phoneticPr fontId="3" type="noConversion"/>
  </si>
  <si>
    <t>烈焰术士</t>
    <phoneticPr fontId="3" type="noConversion"/>
  </si>
  <si>
    <t>火枪手</t>
    <phoneticPr fontId="3" type="noConversion"/>
  </si>
  <si>
    <t>白袍法师</t>
    <phoneticPr fontId="3" type="noConversion"/>
  </si>
  <si>
    <t>独眼巨人</t>
    <phoneticPr fontId="3" type="noConversion"/>
  </si>
  <si>
    <t>精钢勇者</t>
    <phoneticPr fontId="3" type="noConversion"/>
  </si>
  <si>
    <t>暗影剑士</t>
    <phoneticPr fontId="3" type="noConversion"/>
  </si>
  <si>
    <t>神圣祭司</t>
    <phoneticPr fontId="3" type="noConversion"/>
  </si>
  <si>
    <t>熔岩巨人</t>
    <phoneticPr fontId="3" type="noConversion"/>
  </si>
  <si>
    <t>空斗士</t>
    <phoneticPr fontId="3" type="noConversion"/>
  </si>
  <si>
    <t>审判天使</t>
    <phoneticPr fontId="3" type="noConversion"/>
  </si>
  <si>
    <t>训练速度</t>
    <phoneticPr fontId="3" type="noConversion"/>
  </si>
  <si>
    <t>基础经验消耗</t>
    <phoneticPr fontId="3" type="noConversion"/>
  </si>
  <si>
    <t>单位技能ID</t>
    <phoneticPr fontId="3" type="noConversion"/>
  </si>
  <si>
    <t>0</t>
    <phoneticPr fontId="3" type="noConversion"/>
  </si>
  <si>
    <t>职业</t>
    <phoneticPr fontId="3" type="noConversion"/>
  </si>
  <si>
    <t>剑士</t>
    <phoneticPr fontId="3" type="noConversion"/>
  </si>
  <si>
    <t>见习法师</t>
    <phoneticPr fontId="3" type="noConversion"/>
  </si>
  <si>
    <t>巫师</t>
    <phoneticPr fontId="3" type="noConversion"/>
  </si>
  <si>
    <t>牧师</t>
    <phoneticPr fontId="3" type="noConversion"/>
  </si>
  <si>
    <t>炼金术士</t>
    <phoneticPr fontId="3" type="noConversion"/>
  </si>
  <si>
    <t>电脑出战阵型排序</t>
    <phoneticPr fontId="3" type="noConversion"/>
  </si>
  <si>
    <t>雕像外观</t>
    <phoneticPr fontId="3" type="noConversion"/>
  </si>
  <si>
    <t>生命值系数</t>
    <phoneticPr fontId="3" type="noConversion"/>
  </si>
  <si>
    <t>护甲值系数</t>
    <phoneticPr fontId="3" type="noConversion"/>
  </si>
  <si>
    <t>生产速度系数</t>
    <phoneticPr fontId="3" type="noConversion"/>
  </si>
  <si>
    <t>基础物资消耗</t>
    <phoneticPr fontId="3" type="noConversion"/>
  </si>
  <si>
    <t>物品名称</t>
    <phoneticPr fontId="3" type="noConversion"/>
  </si>
  <si>
    <t>物品图标</t>
    <phoneticPr fontId="3" type="noConversion"/>
  </si>
  <si>
    <t>物品说明</t>
    <phoneticPr fontId="3" type="noConversion"/>
  </si>
  <si>
    <t>物品类型</t>
    <phoneticPr fontId="3" type="noConversion"/>
  </si>
  <si>
    <t>1,0</t>
    <phoneticPr fontId="3" type="noConversion"/>
  </si>
  <si>
    <t>2,2</t>
  </si>
  <si>
    <t>2,3</t>
  </si>
  <si>
    <t>2,4</t>
  </si>
  <si>
    <t>2,5</t>
  </si>
  <si>
    <t>2,6</t>
  </si>
  <si>
    <t>2,7</t>
  </si>
  <si>
    <t>2,8</t>
  </si>
  <si>
    <t>2,9</t>
  </si>
  <si>
    <t>2,10</t>
    <phoneticPr fontId="3" type="noConversion"/>
  </si>
  <si>
    <t>3,2</t>
  </si>
  <si>
    <t>3,3</t>
  </si>
  <si>
    <t>3,4</t>
  </si>
  <si>
    <t>物品品质</t>
    <phoneticPr fontId="3" type="noConversion"/>
  </si>
  <si>
    <t>售价</t>
    <phoneticPr fontId="3" type="noConversion"/>
  </si>
  <si>
    <t>名称</t>
    <phoneticPr fontId="3" type="noConversion"/>
  </si>
  <si>
    <t>随机权重</t>
    <phoneticPr fontId="3" type="noConversion"/>
  </si>
  <si>
    <t>普通召唤</t>
    <phoneticPr fontId="3" type="noConversion"/>
  </si>
  <si>
    <t>高级召唤</t>
    <phoneticPr fontId="3" type="noConversion"/>
  </si>
  <si>
    <t>特殊召唤</t>
    <phoneticPr fontId="3" type="noConversion"/>
  </si>
  <si>
    <t>抽取次数</t>
    <phoneticPr fontId="3" type="noConversion"/>
  </si>
  <si>
    <t>1.资源</t>
    <phoneticPr fontId="3" type="noConversion"/>
  </si>
  <si>
    <t>2.道具</t>
    <phoneticPr fontId="3" type="noConversion"/>
  </si>
  <si>
    <t>3.单位碎片</t>
    <phoneticPr fontId="3" type="noConversion"/>
  </si>
  <si>
    <t>4.钻石</t>
    <phoneticPr fontId="3" type="noConversion"/>
  </si>
  <si>
    <t>5.心灵徽记</t>
    <phoneticPr fontId="3" type="noConversion"/>
  </si>
  <si>
    <t>5,1</t>
    <phoneticPr fontId="3" type="noConversion"/>
  </si>
  <si>
    <t>抽卡消耗类型和数量</t>
    <phoneticPr fontId="3" type="noConversion"/>
  </si>
  <si>
    <t>掉落类型,ID,数量</t>
    <phoneticPr fontId="3" type="noConversion"/>
  </si>
  <si>
    <t>关联宝箱</t>
    <phoneticPr fontId="3" type="noConversion"/>
  </si>
  <si>
    <t>成就类型</t>
    <phoneticPr fontId="3" type="noConversion"/>
  </si>
  <si>
    <t>弩手</t>
    <phoneticPr fontId="3" type="noConversion"/>
  </si>
  <si>
    <t>1.矿工_搞</t>
  </si>
  <si>
    <t>2.矿工_包</t>
  </si>
  <si>
    <t>3.剑士_剑</t>
  </si>
  <si>
    <t>4.剑士_头盔</t>
  </si>
  <si>
    <t>5.弓手_弓</t>
  </si>
  <si>
    <t>6.矛兵_头盔</t>
  </si>
  <si>
    <t>7.矛兵_盾</t>
  </si>
  <si>
    <t>8.矛兵_矛</t>
  </si>
  <si>
    <t>9.法师_杖</t>
  </si>
  <si>
    <t>10.法师_召唤</t>
  </si>
  <si>
    <t>11.巨人_武器</t>
  </si>
  <si>
    <t>12.巨人_体型</t>
  </si>
  <si>
    <t>13.基地_射手</t>
  </si>
  <si>
    <t>14.基地_生命</t>
  </si>
  <si>
    <t>15.基地_产出</t>
  </si>
  <si>
    <t>步兵</t>
    <phoneticPr fontId="3" type="noConversion"/>
  </si>
  <si>
    <t>花仙子</t>
    <phoneticPr fontId="3" type="noConversion"/>
  </si>
  <si>
    <t>步兵</t>
  </si>
  <si>
    <t>战法师</t>
  </si>
  <si>
    <t>巨斧手</t>
  </si>
  <si>
    <t>武装铁匠</t>
  </si>
  <si>
    <t>丛林游侠</t>
  </si>
  <si>
    <t>猎头者</t>
  </si>
  <si>
    <t>烈焰术士</t>
  </si>
  <si>
    <t>火枪手</t>
  </si>
  <si>
    <t>白袍法师</t>
  </si>
  <si>
    <t>独眼巨人</t>
  </si>
  <si>
    <t>精钢勇者</t>
  </si>
  <si>
    <t>暗影剑士</t>
  </si>
  <si>
    <t>神圣祭司</t>
  </si>
  <si>
    <t>熔岩巨人</t>
  </si>
  <si>
    <t>花仙子</t>
  </si>
  <si>
    <t>无</t>
  </si>
  <si>
    <t>闪光海岸</t>
  </si>
  <si>
    <t>比蒙山崖</t>
  </si>
  <si>
    <t>暮色遗迹</t>
  </si>
  <si>
    <t>翡翠之门</t>
  </si>
  <si>
    <t>碧绿防线</t>
  </si>
  <si>
    <t>神意之城</t>
  </si>
  <si>
    <t>魔眼城堡</t>
  </si>
  <si>
    <t>衰败之地</t>
  </si>
  <si>
    <t>世界之脊</t>
  </si>
  <si>
    <t>通天岭</t>
  </si>
  <si>
    <t>火焰之门</t>
  </si>
  <si>
    <t>绯红大地</t>
  </si>
  <si>
    <t>黑铁壁垒</t>
  </si>
  <si>
    <t>黑岩火山</t>
  </si>
  <si>
    <t>世界之心</t>
  </si>
  <si>
    <t>精灵遗迹</t>
  </si>
  <si>
    <t>恶魔哨塔</t>
  </si>
  <si>
    <t>黑耀矿坑</t>
  </si>
  <si>
    <t>领地说明10</t>
  </si>
  <si>
    <t>强化兵器</t>
  </si>
  <si>
    <t>加固护甲</t>
  </si>
  <si>
    <t>体力训练</t>
  </si>
  <si>
    <t>战损管理</t>
  </si>
  <si>
    <t>战斗大师</t>
  </si>
  <si>
    <t>黄金律</t>
  </si>
  <si>
    <t>掠夺者</t>
  </si>
  <si>
    <t>使矿工不再占用战斗人口。</t>
  </si>
  <si>
    <t>5</t>
    <phoneticPr fontId="3" type="noConversion"/>
  </si>
  <si>
    <t>2</t>
    <phoneticPr fontId="3" type="noConversion"/>
  </si>
  <si>
    <t>钻石</t>
    <phoneticPr fontId="3" type="noConversion"/>
  </si>
  <si>
    <t>物资</t>
    <phoneticPr fontId="3" type="noConversion"/>
  </si>
  <si>
    <t>黄金卷轴</t>
  </si>
  <si>
    <t>修复卷轴</t>
  </si>
  <si>
    <t>攻击卷轴</t>
  </si>
  <si>
    <t>防御卷轴</t>
  </si>
  <si>
    <t>虚弱卷轴</t>
  </si>
  <si>
    <t>雷电卷轴</t>
  </si>
  <si>
    <t>无敌卷轴</t>
  </si>
  <si>
    <t>减速卷轴</t>
  </si>
  <si>
    <t>加速卷轴</t>
  </si>
  <si>
    <t>召唤卷轴</t>
  </si>
  <si>
    <t>民兵</t>
  </si>
  <si>
    <t>近卫</t>
  </si>
  <si>
    <t>小恶魔</t>
  </si>
  <si>
    <t>小飞侠</t>
  </si>
  <si>
    <t>火柴王者</t>
  </si>
  <si>
    <t>灭世者</t>
  </si>
  <si>
    <t>圣光主教</t>
  </si>
  <si>
    <t>风之游侠</t>
  </si>
  <si>
    <t>远古岩魔</t>
  </si>
  <si>
    <t>剑盾卫士</t>
  </si>
  <si>
    <t>剑士</t>
  </si>
  <si>
    <t>魔剑勇者</t>
  </si>
  <si>
    <t>见习法师</t>
  </si>
  <si>
    <t>巫师</t>
  </si>
  <si>
    <t>牧师</t>
  </si>
  <si>
    <t>炼金术士</t>
  </si>
  <si>
    <t>空斗士</t>
  </si>
  <si>
    <t>审判天使</t>
  </si>
  <si>
    <t>弩手</t>
  </si>
  <si>
    <t>3,5</t>
  </si>
  <si>
    <t>3,6</t>
  </si>
  <si>
    <t>3,7</t>
  </si>
  <si>
    <t>3,11</t>
    <phoneticPr fontId="3" type="noConversion"/>
  </si>
  <si>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</si>
  <si>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</si>
  <si>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</si>
  <si>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</si>
  <si>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</si>
  <si>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</si>
  <si>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</si>
  <si>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</si>
  <si>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</si>
  <si>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</si>
  <si>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</si>
  <si>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</si>
  <si>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</si>
  <si>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</si>
  <si>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</si>
  <si>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</si>
  <si>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</si>
  <si>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</si>
  <si>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</si>
  <si>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</si>
  <si>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</si>
  <si>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</si>
  <si>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</si>
  <si>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</si>
  <si>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</si>
  <si>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</si>
  <si>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</si>
  <si>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</si>
  <si>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</si>
  <si>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民兵的单位碎片</t>
  </si>
  <si>
    <t>射手的单位碎片</t>
  </si>
  <si>
    <t>近卫的单位碎片</t>
  </si>
  <si>
    <t>小恶魔的单位碎片</t>
  </si>
  <si>
    <t>小飞侠的单位碎片</t>
  </si>
  <si>
    <t>火柴王者的单位碎片</t>
  </si>
  <si>
    <t>灭世者的单位碎片</t>
  </si>
  <si>
    <t>圣光主教的单位碎片</t>
  </si>
  <si>
    <t>风之游侠的单位碎片</t>
  </si>
  <si>
    <t>远古岩魔的单位碎片</t>
  </si>
  <si>
    <t>剑盾卫士的单位碎片</t>
  </si>
  <si>
    <t>剑士的单位碎片</t>
  </si>
  <si>
    <t>掠夺者的单位碎片</t>
  </si>
  <si>
    <t>魔剑勇者的单位碎片</t>
  </si>
  <si>
    <t>见习法师的单位碎片</t>
  </si>
  <si>
    <t>巫师的单位碎片</t>
  </si>
  <si>
    <t>牧师的单位碎片</t>
  </si>
  <si>
    <t>炼金术士的单位碎片</t>
  </si>
  <si>
    <t>空斗士的单位碎片</t>
  </si>
  <si>
    <t>审判天使的单位碎片</t>
  </si>
  <si>
    <t>弩手的单位碎片</t>
  </si>
  <si>
    <t>丛林游侠的单位碎片</t>
  </si>
  <si>
    <t>步兵的单位碎片</t>
  </si>
  <si>
    <t>战法师的单位碎片</t>
  </si>
  <si>
    <t>巨斧手的单位碎片</t>
  </si>
  <si>
    <t>武装铁匠的单位碎片</t>
  </si>
  <si>
    <t>猎头者的单位碎片</t>
  </si>
  <si>
    <t>烈焰术士的单位碎片</t>
  </si>
  <si>
    <t>火枪手的单位碎片</t>
  </si>
  <si>
    <t>白袍法师的单位碎片</t>
  </si>
  <si>
    <t>独眼巨人的单位碎片</t>
  </si>
  <si>
    <t>精钢勇者的单位碎片</t>
  </si>
  <si>
    <t>暗影剑士的单位碎片</t>
  </si>
  <si>
    <t>神圣祭司的单位碎片</t>
  </si>
  <si>
    <t>熔岩巨人的单位碎片</t>
  </si>
  <si>
    <t>花仙子的单位碎片</t>
  </si>
  <si>
    <t>2,500</t>
    <phoneticPr fontId="3" type="noConversion"/>
  </si>
  <si>
    <t>冷却时间</t>
    <phoneticPr fontId="3" type="noConversion"/>
  </si>
  <si>
    <t>通关经验</t>
    <phoneticPr fontId="3" type="noConversion"/>
  </si>
  <si>
    <t>1.坚守到底</t>
  </si>
  <si>
    <t>16.剑士</t>
  </si>
  <si>
    <t>2.民兵</t>
  </si>
  <si>
    <t>15.剑盾卫士</t>
  </si>
  <si>
    <t>我方主基</t>
    <phoneticPr fontId="3" type="noConversion"/>
  </si>
  <si>
    <t>赏金</t>
    <phoneticPr fontId="3" type="noConversion"/>
  </si>
  <si>
    <t>敌对道具</t>
    <phoneticPr fontId="3" type="noConversion"/>
  </si>
  <si>
    <t>敌对道具说明</t>
    <phoneticPr fontId="3" type="noConversion"/>
  </si>
  <si>
    <t>22.炼金术士</t>
  </si>
  <si>
    <t>战斗限时</t>
    <phoneticPr fontId="3" type="noConversion"/>
  </si>
  <si>
    <t>道具品2</t>
    <phoneticPr fontId="3" type="noConversion"/>
  </si>
  <si>
    <t>道具品3</t>
    <phoneticPr fontId="3" type="noConversion"/>
  </si>
  <si>
    <t>普通单位</t>
    <phoneticPr fontId="3" type="noConversion"/>
  </si>
  <si>
    <t>精锐单位</t>
    <phoneticPr fontId="3" type="noConversion"/>
  </si>
  <si>
    <t>传说单位</t>
    <phoneticPr fontId="3" type="noConversion"/>
  </si>
  <si>
    <t>英雄单位</t>
    <phoneticPr fontId="3" type="noConversion"/>
  </si>
  <si>
    <t>3,7,1</t>
  </si>
  <si>
    <t>3,11,1</t>
  </si>
  <si>
    <t>3,12,1</t>
  </si>
  <si>
    <t>3,13,1</t>
  </si>
  <si>
    <t>3,14,1</t>
  </si>
  <si>
    <t>47,48,49,50,51,52,53,54,55,56,57,58,59,60,61,62,63,64,65,66,67,68,69,70,71</t>
  </si>
  <si>
    <t>首次奖励</t>
    <phoneticPr fontId="3" type="noConversion"/>
  </si>
  <si>
    <t>2,5,1</t>
  </si>
  <si>
    <t>2,6,1</t>
  </si>
  <si>
    <t>2,7,1</t>
  </si>
  <si>
    <t>2,8,1</t>
  </si>
  <si>
    <t>2,9,1</t>
  </si>
  <si>
    <t>2,10,1</t>
  </si>
  <si>
    <t>3,2,1</t>
  </si>
  <si>
    <t>3,3,1</t>
  </si>
  <si>
    <t>3,20,1</t>
  </si>
  <si>
    <t>3,2,5</t>
    <phoneticPr fontId="3" type="noConversion"/>
  </si>
  <si>
    <t>第一关首通奖励</t>
    <phoneticPr fontId="3" type="noConversion"/>
  </si>
  <si>
    <t>首次抽卡必得精锐</t>
    <phoneticPr fontId="3" type="noConversion"/>
  </si>
  <si>
    <t>4</t>
    <phoneticPr fontId="3" type="noConversion"/>
  </si>
  <si>
    <t>首次单抽</t>
    <phoneticPr fontId="3" type="noConversion"/>
  </si>
  <si>
    <t>4,0</t>
    <phoneticPr fontId="3" type="noConversion"/>
  </si>
  <si>
    <t>19.见习法师</t>
  </si>
  <si>
    <t>20.巫师</t>
  </si>
  <si>
    <t>每日限购</t>
    <phoneticPr fontId="3" type="noConversion"/>
  </si>
  <si>
    <t>折扣</t>
    <phoneticPr fontId="3" type="noConversion"/>
  </si>
  <si>
    <t>金币价格</t>
    <phoneticPr fontId="3" type="noConversion"/>
  </si>
  <si>
    <t>通关奖励物品ID和数量</t>
    <phoneticPr fontId="3" type="noConversion"/>
  </si>
  <si>
    <t>解锁需通关关卡ID</t>
    <phoneticPr fontId="3" type="noConversion"/>
  </si>
  <si>
    <t>3</t>
    <phoneticPr fontId="3" type="noConversion"/>
  </si>
  <si>
    <t>2</t>
    <phoneticPr fontId="3" type="noConversion"/>
  </si>
  <si>
    <t>2.5</t>
    <phoneticPr fontId="3" type="noConversion"/>
  </si>
  <si>
    <t>0</t>
    <phoneticPr fontId="3" type="noConversion"/>
  </si>
  <si>
    <t>3.2</t>
    <phoneticPr fontId="3" type="noConversion"/>
  </si>
  <si>
    <t>2.8</t>
    <phoneticPr fontId="3" type="noConversion"/>
  </si>
  <si>
    <t>3.1</t>
    <phoneticPr fontId="3" type="noConversion"/>
  </si>
  <si>
    <t>21.牧师</t>
  </si>
  <si>
    <t>敌方星级</t>
    <phoneticPr fontId="3" type="noConversion"/>
  </si>
  <si>
    <t>装备简陋但价格实惠的地面近战单位。</t>
    <phoneticPr fontId="3" type="noConversion"/>
  </si>
  <si>
    <t>来自鹰眼海峡的初级射手，能从远处发起攻击的地面远程单位。</t>
    <phoneticPr fontId="3" type="noConversion"/>
  </si>
  <si>
    <t>飞舞的精灵侠客，可以从对手身上获取金币的空中近战单位。</t>
    <phoneticPr fontId="3" type="noConversion"/>
  </si>
  <si>
    <t>拿着叉子有一双恶魔翅膀的空中单位。</t>
    <phoneticPr fontId="3" type="noConversion"/>
  </si>
  <si>
    <t>全副武装的卫士，具备防御能力并能用盾牌猛击敌人的地面近战单位。</t>
    <phoneticPr fontId="3" type="noConversion"/>
  </si>
  <si>
    <t>穿着者厚重铠甲的巨人，巨大的地面近战单位。</t>
    <phoneticPr fontId="3" type="noConversion"/>
  </si>
  <si>
    <t>手持长剑的剑士，能快速进攻的地面近战单位。</t>
    <phoneticPr fontId="3" type="noConversion"/>
  </si>
  <si>
    <t>擅长夺取资源的战士，能从对手身上获取金币的地面近战单位。</t>
    <phoneticPr fontId="3" type="noConversion"/>
  </si>
  <si>
    <t>手持魔剑的英勇战士，通过牺牲生命获取力量的地面近战单位。</t>
    <phoneticPr fontId="3" type="noConversion"/>
  </si>
  <si>
    <t>初学魔法的学徒，能从远处进行魔法攻击的地面远程单位。</t>
    <phoneticPr fontId="3" type="noConversion"/>
  </si>
  <si>
    <t>年老无力的魔法师，能从远处进行魔法攻击的地面远程单位。</t>
    <phoneticPr fontId="3" type="noConversion"/>
  </si>
  <si>
    <t>年轻的白袍法师，不会攻击但能治疗友军的地面单位。</t>
    <phoneticPr fontId="3" type="noConversion"/>
  </si>
  <si>
    <t>精通炼金的魔法师，能将击败的敌人变成金币。</t>
    <phoneticPr fontId="3" type="noConversion"/>
  </si>
  <si>
    <t>擅长空战的天空战士，空中近战单位。</t>
    <phoneticPr fontId="3" type="noConversion"/>
  </si>
  <si>
    <t>手持审判之矛的空中远程单位。</t>
    <phoneticPr fontId="3" type="noConversion"/>
  </si>
  <si>
    <t>手持弩箭的射手，射程更远的地面远程单位。</t>
    <phoneticPr fontId="3" type="noConversion"/>
  </si>
  <si>
    <t>穿梭于丛林之间的射手，擅长使用毒箭的地面远程单位。</t>
    <phoneticPr fontId="3" type="noConversion"/>
  </si>
  <si>
    <t>1</t>
    <phoneticPr fontId="3" type="noConversion"/>
  </si>
  <si>
    <t>用盾牌打击当前目标，造成100%的伤害并击倒</t>
    <phoneticPr fontId="3" type="noConversion"/>
  </si>
  <si>
    <t>每次攻击获得对方1个金币</t>
    <phoneticPr fontId="3" type="noConversion"/>
  </si>
  <si>
    <t>生命值越低攻击力越高，最多增加50%的攻击力</t>
    <phoneticPr fontId="3" type="noConversion"/>
  </si>
  <si>
    <t>每攻击3次获得对方1个金币</t>
    <phoneticPr fontId="3" type="noConversion"/>
  </si>
  <si>
    <t>进入战斗时5秒内每秒损失10%的生命值，但攻击力提高50%</t>
    <phoneticPr fontId="3" type="noConversion"/>
  </si>
  <si>
    <t>击杀单位时，获取死亡单位造价5%的金币</t>
    <phoneticPr fontId="3" type="noConversion"/>
  </si>
  <si>
    <t>对空中体型的单位造成115%的伤害</t>
    <phoneticPr fontId="3" type="noConversion"/>
  </si>
  <si>
    <t>攻击会溅射到目标周围，造成45%的溅射伤害</t>
    <phoneticPr fontId="3" type="noConversion"/>
  </si>
  <si>
    <t>普通攻击会令目标中毒5秒，攻击中毒的单位时伤害提高5%</t>
    <phoneticPr fontId="3" type="noConversion"/>
  </si>
  <si>
    <t>4.近卫</t>
  </si>
  <si>
    <t>攻击范围</t>
    <phoneticPr fontId="3" type="noConversion"/>
  </si>
  <si>
    <t>18</t>
    <phoneticPr fontId="3" type="noConversion"/>
  </si>
  <si>
    <t>17.掠夺者</t>
  </si>
  <si>
    <t>12</t>
  </si>
  <si>
    <t>3</t>
  </si>
  <si>
    <t>4</t>
  </si>
  <si>
    <t>5</t>
  </si>
  <si>
    <t>6</t>
  </si>
  <si>
    <t>7</t>
  </si>
  <si>
    <t>8</t>
  </si>
  <si>
    <t>9</t>
  </si>
  <si>
    <t>10</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</si>
  <si>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</si>
  <si>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</si>
  <si>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</si>
  <si>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</si>
  <si>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</si>
  <si>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</si>
  <si>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</si>
  <si>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</si>
  <si>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</si>
  <si>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</si>
  <si>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</si>
  <si>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</si>
  <si>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</si>
  <si>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</si>
  <si>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</si>
  <si>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</si>
  <si>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</si>
  <si>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</si>
  <si>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</si>
  <si>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</si>
  <si>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</si>
  <si>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</si>
  <si>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</si>
  <si>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</si>
  <si>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</si>
  <si>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</si>
  <si>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</si>
  <si>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</si>
  <si>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</si>
  <si>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1</t>
    <phoneticPr fontId="3" type="noConversion"/>
  </si>
  <si>
    <t>2</t>
    <phoneticPr fontId="3" type="noConversion"/>
  </si>
  <si>
    <t>本次战斗中，获取金币的数量增加20%(科技强化后最大为30%)</t>
  </si>
  <si>
    <t>本次战斗中，雕像和英雄每秒恢复生命值1%(科技强化后最大为1.5%)</t>
  </si>
  <si>
    <t>本次战斗中，己方单位造成的伤害提高10%(科技强化后最大为15%)</t>
  </si>
  <si>
    <t>本次战斗中，己方单位防御力+10(科技强化后最大为15)</t>
  </si>
  <si>
    <t>15秒内降低敌方10%的攻击力和30点防御力(科技强化后最大为15%的攻击力和45点防御力)</t>
  </si>
  <si>
    <t>令己方所有单位无敌4秒(科技强化后最大为6秒)</t>
  </si>
  <si>
    <t>敌方的招募时间延长一倍，持续20秒(科技强化后最大为30秒)</t>
  </si>
  <si>
    <t>己方的招募时间减少一半，持续20秒(科技强化后最大为30秒)</t>
  </si>
  <si>
    <t>立即招募10个审判天使为你战斗(科技强化后最大为15个)</t>
  </si>
  <si>
    <t>本次战斗中，获取金币的数量增加20%</t>
    <phoneticPr fontId="3" type="noConversion"/>
  </si>
  <si>
    <t>本次战斗中，雕像和英雄每秒恢复生命值1%</t>
    <phoneticPr fontId="3" type="noConversion"/>
  </si>
  <si>
    <t>本次战斗中，己方单位造成的伤害提高10%</t>
    <phoneticPr fontId="3" type="noConversion"/>
  </si>
  <si>
    <t>本次战斗中，己方单位防御力+10</t>
    <phoneticPr fontId="3" type="noConversion"/>
  </si>
  <si>
    <t>成就奖励</t>
    <phoneticPr fontId="3" type="noConversion"/>
  </si>
  <si>
    <t>获得1块领地</t>
    <phoneticPr fontId="3" type="noConversion"/>
  </si>
  <si>
    <t>弹丸之地</t>
    <phoneticPr fontId="3" type="noConversion"/>
  </si>
  <si>
    <t>寸土寸金</t>
    <phoneticPr fontId="3" type="noConversion"/>
  </si>
  <si>
    <t>领土辽阔</t>
    <phoneticPr fontId="3" type="noConversion"/>
  </si>
  <si>
    <t>英雄亚瑟的等级达到10级</t>
    <phoneticPr fontId="3" type="noConversion"/>
  </si>
  <si>
    <t>9,7,10</t>
    <phoneticPr fontId="3" type="noConversion"/>
  </si>
  <si>
    <t>森林之风</t>
    <phoneticPr fontId="3" type="noConversion"/>
  </si>
  <si>
    <t>亚瑟</t>
    <phoneticPr fontId="3" type="noConversion"/>
  </si>
  <si>
    <t>迪亚波罗</t>
    <phoneticPr fontId="3" type="noConversion"/>
  </si>
  <si>
    <t>莱戈拉斯</t>
    <phoneticPr fontId="3" type="noConversion"/>
  </si>
  <si>
    <t>米尔斯</t>
    <phoneticPr fontId="3" type="noConversion"/>
  </si>
  <si>
    <t>迅捷之箭</t>
    <phoneticPr fontId="3" type="noConversion"/>
  </si>
  <si>
    <t>黑暗的低语</t>
    <phoneticPr fontId="3" type="noConversion"/>
  </si>
  <si>
    <t>英雄迪亚波罗的等级达到10级</t>
  </si>
  <si>
    <t>微弱的光辉</t>
    <phoneticPr fontId="3" type="noConversion"/>
  </si>
  <si>
    <t>麦格文</t>
    <phoneticPr fontId="3" type="noConversion"/>
  </si>
  <si>
    <t>神圣的庇护</t>
    <phoneticPr fontId="3" type="noConversion"/>
  </si>
  <si>
    <t>英雄麦格文的等级达到10级</t>
  </si>
  <si>
    <t>9,11,10</t>
    <phoneticPr fontId="3" type="noConversion"/>
  </si>
  <si>
    <t>9,12,10</t>
    <phoneticPr fontId="3" type="noConversion"/>
  </si>
  <si>
    <t>9,13,10</t>
    <phoneticPr fontId="3" type="noConversion"/>
  </si>
  <si>
    <t>英雄莱戈拉斯的等级达到10级</t>
  </si>
  <si>
    <t>9,14,10</t>
    <phoneticPr fontId="3" type="noConversion"/>
  </si>
  <si>
    <t>英雄米尔斯的等级达到10级</t>
  </si>
  <si>
    <t>拥有英雄的数量达到2个</t>
    <phoneticPr fontId="3" type="noConversion"/>
  </si>
  <si>
    <t>拥有英雄的数量达到3个</t>
  </si>
  <si>
    <t>拥有英雄的数量达到4个</t>
  </si>
  <si>
    <t>拥有英雄的数量达到5个</t>
  </si>
  <si>
    <t>10,2,0</t>
    <phoneticPr fontId="3" type="noConversion"/>
  </si>
  <si>
    <t>10,3,0</t>
    <phoneticPr fontId="3" type="noConversion"/>
  </si>
  <si>
    <t>10,4,0</t>
    <phoneticPr fontId="3" type="noConversion"/>
  </si>
  <si>
    <t>10,5,0</t>
    <phoneticPr fontId="3" type="noConversion"/>
  </si>
  <si>
    <t>双雄</t>
    <phoneticPr fontId="3" type="noConversion"/>
  </si>
  <si>
    <t>三英</t>
    <phoneticPr fontId="3" type="noConversion"/>
  </si>
  <si>
    <t>四杰</t>
    <phoneticPr fontId="3" type="noConversion"/>
  </si>
  <si>
    <t>五霸</t>
    <phoneticPr fontId="3" type="noConversion"/>
  </si>
  <si>
    <t>巨人冲锋</t>
    <phoneticPr fontId="3" type="noConversion"/>
  </si>
  <si>
    <t>智慧火花</t>
    <phoneticPr fontId="3" type="noConversion"/>
  </si>
  <si>
    <t>充满未知的火花，能用来升级科技。</t>
    <phoneticPr fontId="3" type="noConversion"/>
  </si>
  <si>
    <t>征服</t>
    <phoneticPr fontId="3" type="noConversion"/>
  </si>
  <si>
    <t>贸易</t>
    <phoneticPr fontId="3" type="noConversion"/>
  </si>
  <si>
    <t>统御</t>
    <phoneticPr fontId="3" type="noConversion"/>
  </si>
  <si>
    <t>科技总消耗</t>
    <phoneticPr fontId="3" type="noConversion"/>
  </si>
  <si>
    <t>科技总耗</t>
    <phoneticPr fontId="3" type="noConversion"/>
  </si>
  <si>
    <t>奖励火花</t>
    <phoneticPr fontId="3" type="noConversion"/>
  </si>
  <si>
    <t>高阶骑士</t>
    <phoneticPr fontId="3" type="noConversion"/>
  </si>
  <si>
    <t>从深渊而来</t>
    <phoneticPr fontId="3" type="noConversion"/>
  </si>
  <si>
    <t>神意的裁决</t>
    <phoneticPr fontId="3" type="noConversion"/>
  </si>
  <si>
    <t>远古之弓</t>
    <phoneticPr fontId="3" type="noConversion"/>
  </si>
  <si>
    <t>暴君的征服</t>
    <phoneticPr fontId="3" type="noConversion"/>
  </si>
  <si>
    <t>雕像的总等级达到30</t>
    <phoneticPr fontId="3" type="noConversion"/>
  </si>
  <si>
    <t>雕像的总等级达到60</t>
    <phoneticPr fontId="3" type="noConversion"/>
  </si>
  <si>
    <t>雕像的总等级达到90</t>
    <phoneticPr fontId="3" type="noConversion"/>
  </si>
  <si>
    <t>14,30,0</t>
    <phoneticPr fontId="3" type="noConversion"/>
  </si>
  <si>
    <t>13,25,0</t>
    <phoneticPr fontId="3" type="noConversion"/>
  </si>
  <si>
    <t>13,50,0</t>
    <phoneticPr fontId="3" type="noConversion"/>
  </si>
  <si>
    <t>14,60,0</t>
    <phoneticPr fontId="3" type="noConversion"/>
  </si>
  <si>
    <t>14,90,0</t>
    <phoneticPr fontId="3" type="noConversion"/>
  </si>
  <si>
    <t>使用道具50次</t>
    <phoneticPr fontId="3" type="noConversion"/>
  </si>
  <si>
    <t>15,50,0</t>
    <phoneticPr fontId="3" type="noConversion"/>
  </si>
  <si>
    <t>15,100,0</t>
    <phoneticPr fontId="3" type="noConversion"/>
  </si>
  <si>
    <t>使用道具150次</t>
    <phoneticPr fontId="3" type="noConversion"/>
  </si>
  <si>
    <t>使用道具300次</t>
    <phoneticPr fontId="3" type="noConversion"/>
  </si>
  <si>
    <t>抽卡10次</t>
    <phoneticPr fontId="3" type="noConversion"/>
  </si>
  <si>
    <t>抽卡1次</t>
    <phoneticPr fontId="3" type="noConversion"/>
  </si>
  <si>
    <t>召唤</t>
    <phoneticPr fontId="3" type="noConversion"/>
  </si>
  <si>
    <t>十次召唤</t>
    <phoneticPr fontId="3" type="noConversion"/>
  </si>
  <si>
    <t>抽卡50次</t>
    <phoneticPr fontId="3" type="noConversion"/>
  </si>
  <si>
    <t>抽卡100次</t>
    <phoneticPr fontId="3" type="noConversion"/>
  </si>
  <si>
    <t>无尽轮回</t>
    <phoneticPr fontId="3" type="noConversion"/>
  </si>
  <si>
    <t>周而复始</t>
    <phoneticPr fontId="3" type="noConversion"/>
  </si>
  <si>
    <t>抽不改命</t>
    <phoneticPr fontId="3" type="noConversion"/>
  </si>
  <si>
    <t>抽卡200次</t>
    <phoneticPr fontId="3" type="noConversion"/>
  </si>
  <si>
    <t>16,1,0</t>
    <phoneticPr fontId="3" type="noConversion"/>
  </si>
  <si>
    <t>16,10,0</t>
    <phoneticPr fontId="3" type="noConversion"/>
  </si>
  <si>
    <t>16,50,0</t>
    <phoneticPr fontId="3" type="noConversion"/>
  </si>
  <si>
    <t>16,100,0</t>
    <phoneticPr fontId="3" type="noConversion"/>
  </si>
  <si>
    <t>16,200,0</t>
    <phoneticPr fontId="3" type="noConversion"/>
  </si>
  <si>
    <t>101,150</t>
  </si>
  <si>
    <t>黄金锄</t>
    <phoneticPr fontId="3" type="noConversion"/>
  </si>
  <si>
    <t>矿工睡袋</t>
    <phoneticPr fontId="3" type="noConversion"/>
  </si>
  <si>
    <t>2</t>
    <phoneticPr fontId="3" type="noConversion"/>
  </si>
  <si>
    <t>1</t>
    <phoneticPr fontId="3" type="noConversion"/>
  </si>
  <si>
    <t>3,20,1</t>
    <phoneticPr fontId="3" type="noConversion"/>
  </si>
  <si>
    <t>3,20</t>
    <phoneticPr fontId="3" type="noConversion"/>
  </si>
  <si>
    <t>巫师</t>
    <phoneticPr fontId="3" type="noConversion"/>
  </si>
  <si>
    <t>1</t>
    <phoneticPr fontId="3" type="noConversion"/>
  </si>
  <si>
    <t>3000</t>
    <phoneticPr fontId="3" type="noConversion"/>
  </si>
  <si>
    <t>提高士兵单位的攻击力</t>
    <phoneticPr fontId="3" type="noConversion"/>
  </si>
  <si>
    <t>提高士兵单位的防御力</t>
    <phoneticPr fontId="3" type="noConversion"/>
  </si>
  <si>
    <t>提高士兵单位的生命值</t>
    <phoneticPr fontId="3" type="noConversion"/>
  </si>
  <si>
    <t>战斗单位技能冷却时间减少</t>
    <phoneticPr fontId="3" type="noConversion"/>
  </si>
  <si>
    <t>战斗中每10秒增加金币</t>
    <phoneticPr fontId="3" type="noConversion"/>
  </si>
  <si>
    <t>矿工采集金币的数量提高</t>
    <phoneticPr fontId="3" type="noConversion"/>
  </si>
  <si>
    <t>第1关首通奖励</t>
    <phoneticPr fontId="3" type="noConversion"/>
  </si>
  <si>
    <t>第2关首通奖励</t>
    <phoneticPr fontId="3" type="noConversion"/>
  </si>
  <si>
    <t>第3关首通奖励</t>
  </si>
  <si>
    <t>第4关首通奖励</t>
  </si>
  <si>
    <t>第5关首通奖励</t>
  </si>
  <si>
    <t>第6关首通奖励</t>
  </si>
  <si>
    <t>第7关首通奖励</t>
  </si>
  <si>
    <t>第8关首通奖励</t>
  </si>
  <si>
    <t>第9关首通奖励</t>
  </si>
  <si>
    <t>第10关首通奖励</t>
  </si>
  <si>
    <t>第11关首通奖励</t>
  </si>
  <si>
    <t>第12关首通奖励</t>
  </si>
  <si>
    <t>第13关首通奖励</t>
  </si>
  <si>
    <t>第14关首通奖励</t>
  </si>
  <si>
    <t>第15关首通奖励</t>
  </si>
  <si>
    <t>第16关首通奖励</t>
  </si>
  <si>
    <t>第17关首通奖励</t>
  </si>
  <si>
    <t>第18关首通奖励</t>
  </si>
  <si>
    <t>第19关首通奖励</t>
  </si>
  <si>
    <t>第20关首通奖励</t>
  </si>
  <si>
    <t>第21关首通奖励</t>
  </si>
  <si>
    <t>第22关首通奖励</t>
  </si>
  <si>
    <t>第23关首通奖励</t>
  </si>
  <si>
    <t>第24关首通奖励</t>
  </si>
  <si>
    <t>第25关首通奖励</t>
  </si>
  <si>
    <t>第26关首通奖励</t>
  </si>
  <si>
    <t>第27关首通奖励</t>
  </si>
  <si>
    <t>第28关首通奖励</t>
  </si>
  <si>
    <t>第29关首通奖励</t>
  </si>
  <si>
    <t>第30关首通奖励</t>
  </si>
  <si>
    <t>第31关首通奖励</t>
  </si>
  <si>
    <t>第32关首通奖励</t>
  </si>
  <si>
    <t>第33关首通奖励</t>
  </si>
  <si>
    <t>第34关首通奖励</t>
  </si>
  <si>
    <t>第35关首通奖励</t>
  </si>
  <si>
    <t>第36关首通奖励</t>
  </si>
  <si>
    <t>第37关首通奖励</t>
  </si>
  <si>
    <t>第38关首通奖励</t>
  </si>
  <si>
    <t>第39关首通奖励</t>
  </si>
  <si>
    <t>第40关首通奖励</t>
  </si>
  <si>
    <t>第1关首通奖励</t>
    <phoneticPr fontId="3" type="noConversion"/>
  </si>
  <si>
    <t>1,0</t>
  </si>
  <si>
    <t>1,0</t>
    <phoneticPr fontId="3" type="noConversion"/>
  </si>
  <si>
    <t>第2关首通奖励</t>
    <phoneticPr fontId="3" type="noConversion"/>
  </si>
  <si>
    <t>1,0,300</t>
  </si>
  <si>
    <t>3,7,25</t>
    <phoneticPr fontId="3" type="noConversion"/>
  </si>
  <si>
    <t>3,11,25</t>
    <phoneticPr fontId="3" type="noConversion"/>
  </si>
  <si>
    <t>3,12,25</t>
    <phoneticPr fontId="3" type="noConversion"/>
  </si>
  <si>
    <t>3,13,25</t>
    <phoneticPr fontId="3" type="noConversion"/>
  </si>
  <si>
    <t>3,14,25</t>
    <phoneticPr fontId="3" type="noConversion"/>
  </si>
  <si>
    <t>1012,2501,2001</t>
  </si>
  <si>
    <t>2002,2502</t>
  </si>
  <si>
    <t>2003,2503</t>
  </si>
  <si>
    <t>2007,2507</t>
  </si>
  <si>
    <t>2008,2508</t>
  </si>
  <si>
    <t>2009,2509</t>
  </si>
  <si>
    <t>2011,2511</t>
  </si>
  <si>
    <t>2013,2513</t>
  </si>
  <si>
    <t>2015,2515</t>
  </si>
  <si>
    <t>2016,2516</t>
  </si>
  <si>
    <t>2017,2517</t>
  </si>
  <si>
    <t>2018,2518</t>
  </si>
  <si>
    <t>2019,2519</t>
  </si>
  <si>
    <t>2021,2521</t>
  </si>
  <si>
    <t>2022,2522</t>
  </si>
  <si>
    <t>2023,2523</t>
  </si>
  <si>
    <t>2025,2525</t>
  </si>
  <si>
    <t>2026,2526</t>
  </si>
  <si>
    <t>2027,2527</t>
  </si>
  <si>
    <t>2028,2528</t>
  </si>
  <si>
    <t>2029,2529</t>
  </si>
  <si>
    <t>2031,2531</t>
  </si>
  <si>
    <t>2032,2532</t>
  </si>
  <si>
    <t>2033,2533</t>
  </si>
  <si>
    <t>2034,2534</t>
  </si>
  <si>
    <t>2035,2535</t>
  </si>
  <si>
    <t>2037,2537</t>
  </si>
  <si>
    <t>2038,2538</t>
  </si>
  <si>
    <t>2039,2539</t>
  </si>
  <si>
    <t>2,100</t>
    <phoneticPr fontId="3" type="noConversion"/>
  </si>
  <si>
    <t>阶段任务</t>
    <phoneticPr fontId="3" type="noConversion"/>
  </si>
  <si>
    <t>30.武装铁匠</t>
  </si>
  <si>
    <t>29.巨斧手</t>
  </si>
  <si>
    <t>所需经验</t>
    <phoneticPr fontId="3" type="noConversion"/>
  </si>
  <si>
    <t>36,38,32,34</t>
    <phoneticPr fontId="3" type="noConversion"/>
  </si>
  <si>
    <t>用盾牌打击当前目标，造成100%(+10%)的伤害并击倒</t>
  </si>
  <si>
    <t>5秒内提高自身攻击力10%(+10%)</t>
  </si>
  <si>
    <t>每次攻击获得对方1(+1)个金币</t>
  </si>
  <si>
    <t>对目标范围造成100%(+7%)的伤害</t>
  </si>
  <si>
    <t>5秒内每秒损失10%的生命值（该状态扣除的生命最低保留1点），但攻击力提高50%(+5%)</t>
  </si>
  <si>
    <t>每个存活的铁匠可以提高己方单位1%(+1%)的攻击力，该效果最多计算10个铁匠</t>
  </si>
  <si>
    <t>普通攻击会令目标中毒5秒，攻击中毒的单位时伤害提高5%(+5%)</t>
  </si>
  <si>
    <t>命中生命值低于10%(+1%)的单位时有50%的概率将其秒杀</t>
  </si>
  <si>
    <t>每攻击3次获得对方1(+1)个金币</t>
  </si>
  <si>
    <t>击杀单位时，获取死亡单位造价5%(+5%)的金币</t>
  </si>
  <si>
    <t>攻击会溅射到目标周围，造成35%(+3%)的溅射伤害</t>
  </si>
  <si>
    <t>攻击时有10%(+1%)的概率爆头，造成2倍伤害</t>
  </si>
  <si>
    <t>恢复攻击范围内所有友军的生命值，恢复量攻击力的200%(+20%)</t>
  </si>
  <si>
    <t>击飞目标范围的敌人并造成50%(+5%)的伤害</t>
  </si>
  <si>
    <t>无敌3(+0.5)秒</t>
  </si>
  <si>
    <t>攻击时额外造成8(+2)点伤害，并恢复自身16(+4)点生命值</t>
  </si>
  <si>
    <t>发起攻击时会恢复攻击范围内所有己方1%(+1%)的生命值</t>
  </si>
  <si>
    <t>死亡时爆炸，对攻击范围内的敌人造成自身生命值30(+5%)的伤害</t>
  </si>
  <si>
    <t>对空中体型的单位造成115%(+5%)的伤害</t>
  </si>
  <si>
    <t>攻击会溅射到目标周围，造成45%(+5%)的溅射伤害</t>
  </si>
  <si>
    <t>4,300</t>
    <phoneticPr fontId="3" type="noConversion"/>
  </si>
  <si>
    <t>4,1300</t>
    <phoneticPr fontId="3" type="noConversion"/>
  </si>
  <si>
    <t>2,370</t>
  </si>
  <si>
    <t>,22,1</t>
    <phoneticPr fontId="3" type="noConversion"/>
  </si>
  <si>
    <t>,21,1</t>
    <phoneticPr fontId="3" type="noConversion"/>
  </si>
  <si>
    <t>,20,1</t>
    <phoneticPr fontId="3" type="noConversion"/>
  </si>
  <si>
    <t>,19,1</t>
    <phoneticPr fontId="3" type="noConversion"/>
  </si>
  <si>
    <t>2,190</t>
  </si>
  <si>
    <t>2,280</t>
  </si>
  <si>
    <t>1,0,570</t>
  </si>
  <si>
    <t>1,0,840</t>
  </si>
  <si>
    <t>1,0,1110</t>
  </si>
  <si>
    <t>2,100</t>
  </si>
  <si>
    <t>2,110</t>
  </si>
  <si>
    <t>2,290</t>
  </si>
  <si>
    <t>2,380</t>
  </si>
  <si>
    <t>2,460</t>
  </si>
  <si>
    <t>2,470</t>
  </si>
  <si>
    <t>2,550</t>
  </si>
  <si>
    <t>2,560</t>
  </si>
  <si>
    <t>2,640</t>
  </si>
  <si>
    <t>2,730</t>
  </si>
  <si>
    <t>2,740</t>
  </si>
  <si>
    <t>2,820</t>
  </si>
  <si>
    <t>2,830</t>
  </si>
  <si>
    <t>1,0,330</t>
  </si>
  <si>
    <t>1,0,600</t>
  </si>
  <si>
    <t>1,0,870</t>
  </si>
  <si>
    <t>1,0,1140</t>
  </si>
  <si>
    <t>1,0,1380</t>
  </si>
  <si>
    <t>1,0,1410</t>
  </si>
  <si>
    <t>1,0,1650</t>
  </si>
  <si>
    <t>1,0,1680</t>
  </si>
  <si>
    <t>1,0,1920</t>
  </si>
  <si>
    <t>1,0,1950</t>
  </si>
  <si>
    <t>1,0,2190</t>
  </si>
  <si>
    <t>1,0,2220</t>
  </si>
  <si>
    <t>1,0,2460</t>
  </si>
  <si>
    <t>1,0,2490</t>
  </si>
  <si>
    <t>挥剑劈砍</t>
    <phoneticPr fontId="3" type="noConversion"/>
  </si>
  <si>
    <t>劈砍命中</t>
    <phoneticPr fontId="3" type="noConversion"/>
  </si>
  <si>
    <t>死亡男</t>
    <phoneticPr fontId="3" type="noConversion"/>
  </si>
  <si>
    <t>倒地</t>
    <phoneticPr fontId="3" type="noConversion"/>
  </si>
  <si>
    <t>脚步声普通</t>
    <phoneticPr fontId="3" type="noConversion"/>
  </si>
  <si>
    <t>挥剑横劈</t>
  </si>
  <si>
    <t>横劈命中</t>
    <phoneticPr fontId="3" type="noConversion"/>
  </si>
  <si>
    <t>跳斩劈砍</t>
    <phoneticPr fontId="3" type="noConversion"/>
  </si>
  <si>
    <t>巨人挥剑劈砍</t>
    <phoneticPr fontId="3" type="noConversion"/>
  </si>
  <si>
    <t>巨人劈砍命中</t>
    <phoneticPr fontId="3" type="noConversion"/>
  </si>
  <si>
    <t>死亡巨人</t>
    <phoneticPr fontId="3" type="noConversion"/>
  </si>
  <si>
    <t>脚步声巨人</t>
    <phoneticPr fontId="3" type="noConversion"/>
  </si>
  <si>
    <t>巨人挥剑砸地</t>
    <phoneticPr fontId="3" type="noConversion"/>
  </si>
  <si>
    <t>格挡</t>
    <phoneticPr fontId="3" type="noConversion"/>
  </si>
  <si>
    <t>巨人举锤砸地</t>
    <phoneticPr fontId="3" type="noConversion"/>
  </si>
  <si>
    <t>巨人冲锋预备</t>
    <phoneticPr fontId="3" type="noConversion"/>
  </si>
  <si>
    <t>巨人冲锋挥砍</t>
    <phoneticPr fontId="3" type="noConversion"/>
  </si>
  <si>
    <t>巨人冲锋命中</t>
    <phoneticPr fontId="3" type="noConversion"/>
  </si>
  <si>
    <t>挥剑刺击</t>
    <phoneticPr fontId="3" type="noConversion"/>
  </si>
  <si>
    <t>跳斩横劈</t>
    <phoneticPr fontId="3" type="noConversion"/>
  </si>
  <si>
    <t>魔剑劈砍</t>
    <phoneticPr fontId="3" type="noConversion"/>
  </si>
  <si>
    <t>魔剑横劈</t>
    <phoneticPr fontId="3" type="noConversion"/>
  </si>
  <si>
    <t>魔剑跳劈</t>
    <phoneticPr fontId="3" type="noConversion"/>
  </si>
  <si>
    <t>巨人砸地命中</t>
    <phoneticPr fontId="3" type="noConversion"/>
  </si>
  <si>
    <t>脚步声亚瑟</t>
    <phoneticPr fontId="3" type="noConversion"/>
  </si>
  <si>
    <t>熔岩自爆</t>
    <phoneticPr fontId="3" type="noConversion"/>
  </si>
  <si>
    <t>巨人格挡</t>
    <phoneticPr fontId="3" type="noConversion"/>
  </si>
  <si>
    <t>巨人冲击攻击</t>
    <phoneticPr fontId="3" type="noConversion"/>
  </si>
  <si>
    <t>巨人冲击命中</t>
    <phoneticPr fontId="3" type="noConversion"/>
  </si>
  <si>
    <t>重武劈砍</t>
    <phoneticPr fontId="3" type="noConversion"/>
  </si>
  <si>
    <t>重武横劈</t>
    <phoneticPr fontId="3" type="noConversion"/>
  </si>
  <si>
    <t>脚步声重甲</t>
    <phoneticPr fontId="3" type="noConversion"/>
  </si>
  <si>
    <t>钝器劈砍</t>
    <phoneticPr fontId="3" type="noConversion"/>
  </si>
  <si>
    <t>钝器命中</t>
    <phoneticPr fontId="3" type="noConversion"/>
  </si>
  <si>
    <t>盾击</t>
    <phoneticPr fontId="3" type="noConversion"/>
  </si>
  <si>
    <t>fall01.mp3</t>
    <phoneticPr fontId="3" type="noConversion"/>
  </si>
  <si>
    <t>hit03.mp3</t>
    <phoneticPr fontId="3" type="noConversion"/>
  </si>
  <si>
    <t>attack12.mp3</t>
    <phoneticPr fontId="3" type="noConversion"/>
  </si>
  <si>
    <t>hit08.mp3</t>
    <phoneticPr fontId="3" type="noConversion"/>
  </si>
  <si>
    <t>block01.mp3</t>
    <phoneticPr fontId="3" type="noConversion"/>
  </si>
  <si>
    <t>hit01.mp3</t>
    <phoneticPr fontId="3" type="noConversion"/>
  </si>
  <si>
    <t>attack03.mp3</t>
    <phoneticPr fontId="3" type="noConversion"/>
  </si>
  <si>
    <t>attack02.mp3</t>
    <phoneticPr fontId="3" type="noConversion"/>
  </si>
  <si>
    <t>attack01.mp3</t>
    <phoneticPr fontId="3" type="noConversion"/>
  </si>
  <si>
    <t>foot03.mp3</t>
    <phoneticPr fontId="3" type="noConversion"/>
  </si>
  <si>
    <t>foot01.mp3</t>
    <phoneticPr fontId="3" type="noConversion"/>
  </si>
  <si>
    <t>foot04.mp3</t>
    <phoneticPr fontId="3" type="noConversion"/>
  </si>
  <si>
    <t>foot02.mp3</t>
    <phoneticPr fontId="3" type="noConversion"/>
  </si>
  <si>
    <t>charge01.mp3</t>
    <phoneticPr fontId="3" type="noConversion"/>
  </si>
  <si>
    <t>attack09.mp3</t>
    <phoneticPr fontId="3" type="noConversion"/>
  </si>
  <si>
    <t>hit06.mp3</t>
    <phoneticPr fontId="3" type="noConversion"/>
  </si>
  <si>
    <t>roar01.mp3</t>
    <phoneticPr fontId="3" type="noConversion"/>
  </si>
  <si>
    <t>attack11.mp3</t>
    <phoneticPr fontId="3" type="noConversion"/>
  </si>
  <si>
    <t>hit07.mp3</t>
    <phoneticPr fontId="3" type="noConversion"/>
  </si>
  <si>
    <t>attack04.mp3</t>
    <phoneticPr fontId="3" type="noConversion"/>
  </si>
  <si>
    <t>hit04.mp3</t>
    <phoneticPr fontId="3" type="noConversion"/>
  </si>
  <si>
    <t>hit05.mp3</t>
    <phoneticPr fontId="3" type="noConversion"/>
  </si>
  <si>
    <t>attack08.mp3</t>
    <phoneticPr fontId="3" type="noConversion"/>
  </si>
  <si>
    <t>attack07.mp3</t>
    <phoneticPr fontId="3" type="noConversion"/>
  </si>
  <si>
    <t>boom01.mp3</t>
    <phoneticPr fontId="3" type="noConversion"/>
  </si>
  <si>
    <t>dead02.mp3</t>
    <phoneticPr fontId="3" type="noConversion"/>
  </si>
  <si>
    <t>dead01.mp3</t>
    <phoneticPr fontId="3" type="noConversion"/>
  </si>
  <si>
    <t>attack06.mp3</t>
    <phoneticPr fontId="3" type="noConversion"/>
  </si>
  <si>
    <t>attack05.mp3</t>
    <phoneticPr fontId="3" type="noConversion"/>
  </si>
  <si>
    <t>巨人践踏</t>
    <phoneticPr fontId="3" type="noConversion"/>
  </si>
  <si>
    <t>trample.mp3</t>
    <phoneticPr fontId="3" type="noConversion"/>
  </si>
  <si>
    <t>死亡男空中</t>
    <phoneticPr fontId="3" type="noConversion"/>
  </si>
  <si>
    <t>扇动羽翼</t>
    <phoneticPr fontId="3" type="noConversion"/>
  </si>
  <si>
    <t>扇动翅膀</t>
    <phoneticPr fontId="3" type="noConversion"/>
  </si>
  <si>
    <t>抛掷长矛</t>
    <phoneticPr fontId="3" type="noConversion"/>
  </si>
  <si>
    <t>弓弩射击</t>
    <phoneticPr fontId="3" type="noConversion"/>
  </si>
  <si>
    <t>枪械射击</t>
    <phoneticPr fontId="3" type="noConversion"/>
  </si>
  <si>
    <t>飞行气流</t>
    <phoneticPr fontId="3" type="noConversion"/>
  </si>
  <si>
    <t>法球发射</t>
    <phoneticPr fontId="3" type="noConversion"/>
  </si>
  <si>
    <t>灭世者施法</t>
    <phoneticPr fontId="3" type="noConversion"/>
  </si>
  <si>
    <t>灭世者死亡</t>
    <phoneticPr fontId="3" type="noConversion"/>
  </si>
  <si>
    <t>灭世者飞行</t>
    <phoneticPr fontId="3" type="noConversion"/>
  </si>
  <si>
    <t>灭世者前摇</t>
    <phoneticPr fontId="3" type="noConversion"/>
  </si>
  <si>
    <t>灭世者光炮</t>
    <phoneticPr fontId="3" type="noConversion"/>
  </si>
  <si>
    <t>毒球发射</t>
    <phoneticPr fontId="3" type="noConversion"/>
  </si>
  <si>
    <t>火球发射</t>
    <phoneticPr fontId="3" type="noConversion"/>
  </si>
  <si>
    <t>金球发射</t>
    <phoneticPr fontId="3" type="noConversion"/>
  </si>
  <si>
    <t>死亡女空中</t>
    <phoneticPr fontId="3" type="noConversion"/>
  </si>
  <si>
    <t>施法治疗</t>
    <phoneticPr fontId="3" type="noConversion"/>
  </si>
  <si>
    <t>治疗魔法</t>
    <phoneticPr fontId="3" type="noConversion"/>
  </si>
  <si>
    <t>拉弓</t>
    <phoneticPr fontId="3" type="noConversion"/>
  </si>
  <si>
    <t>圣光主教抡杖</t>
    <phoneticPr fontId="3" type="noConversion"/>
  </si>
  <si>
    <t>圣光主教法球</t>
    <phoneticPr fontId="3" type="noConversion"/>
  </si>
  <si>
    <t>圣光主教死亡</t>
    <phoneticPr fontId="3" type="noConversion"/>
  </si>
  <si>
    <t>圣光主教脚步</t>
    <phoneticPr fontId="3" type="noConversion"/>
  </si>
  <si>
    <t>圣光主教大招</t>
    <phoneticPr fontId="3" type="noConversion"/>
  </si>
  <si>
    <t>法杖敲地</t>
    <phoneticPr fontId="3" type="noConversion"/>
  </si>
  <si>
    <t>火枪上膛</t>
    <phoneticPr fontId="3" type="noConversion"/>
  </si>
  <si>
    <t>火焰施法</t>
    <phoneticPr fontId="3" type="noConversion"/>
  </si>
  <si>
    <t>魔法冲击</t>
    <phoneticPr fontId="3" type="noConversion"/>
  </si>
  <si>
    <t>接瓶子</t>
    <phoneticPr fontId="3" type="noConversion"/>
  </si>
  <si>
    <t>游侠多重箭</t>
    <phoneticPr fontId="3" type="noConversion"/>
  </si>
  <si>
    <t>多重箭射击</t>
    <phoneticPr fontId="3" type="noConversion"/>
  </si>
  <si>
    <t>游侠脚步声</t>
    <phoneticPr fontId="3" type="noConversion"/>
  </si>
  <si>
    <t>BGM</t>
    <phoneticPr fontId="3" type="noConversion"/>
  </si>
  <si>
    <t>battleBGM.mp3</t>
  </si>
  <si>
    <t>battlebossBGM.mp3</t>
    <phoneticPr fontId="3" type="noConversion"/>
  </si>
  <si>
    <t>通关第几关解锁</t>
    <phoneticPr fontId="3" type="noConversion"/>
  </si>
  <si>
    <t>米尔斯大前摇</t>
    <phoneticPr fontId="3" type="noConversion"/>
  </si>
  <si>
    <t>米尔斯大招</t>
    <phoneticPr fontId="3" type="noConversion"/>
  </si>
  <si>
    <t>米尔斯金币</t>
    <phoneticPr fontId="3" type="noConversion"/>
  </si>
  <si>
    <t>米尔斯格挡</t>
    <phoneticPr fontId="3" type="noConversion"/>
  </si>
  <si>
    <t>米尔斯挥砍</t>
    <phoneticPr fontId="3" type="noConversion"/>
  </si>
  <si>
    <t>米尔斯脚步</t>
    <phoneticPr fontId="3" type="noConversion"/>
  </si>
  <si>
    <t>米尔斯死亡</t>
    <phoneticPr fontId="3" type="noConversion"/>
  </si>
  <si>
    <t>亚瑟大招</t>
    <phoneticPr fontId="3" type="noConversion"/>
  </si>
  <si>
    <t>亚瑟俯冲</t>
    <phoneticPr fontId="3" type="noConversion"/>
  </si>
  <si>
    <t>亚瑟横劈</t>
    <phoneticPr fontId="3" type="noConversion"/>
  </si>
  <si>
    <t>亚瑟劈砍</t>
    <phoneticPr fontId="3" type="noConversion"/>
  </si>
  <si>
    <t>亚瑟死亡</t>
    <phoneticPr fontId="3" type="noConversion"/>
  </si>
  <si>
    <t>亚瑟跳斩</t>
    <phoneticPr fontId="3" type="noConversion"/>
  </si>
  <si>
    <t>亚瑟大招命中</t>
    <phoneticPr fontId="3" type="noConversion"/>
  </si>
  <si>
    <t>亚瑟砸地</t>
    <phoneticPr fontId="3" type="noConversion"/>
  </si>
  <si>
    <t>先锋起跳</t>
    <phoneticPr fontId="3" type="noConversion"/>
  </si>
  <si>
    <t>dead03.mp3</t>
    <phoneticPr fontId="3" type="noConversion"/>
  </si>
  <si>
    <t>wing02.mp3</t>
    <phoneticPr fontId="3" type="noConversion"/>
  </si>
  <si>
    <t>wing01.mp3</t>
    <phoneticPr fontId="3" type="noConversion"/>
  </si>
  <si>
    <t>throw01.mp3</t>
    <phoneticPr fontId="3" type="noConversion"/>
  </si>
  <si>
    <t>bowshoot01.mp3</t>
    <phoneticPr fontId="3" type="noConversion"/>
  </si>
  <si>
    <t>gunshoot01.mp3</t>
    <phoneticPr fontId="3" type="noConversion"/>
  </si>
  <si>
    <t>fly01.mp3</t>
    <phoneticPr fontId="3" type="noConversion"/>
  </si>
  <si>
    <t>magicshoot01.mp3</t>
    <phoneticPr fontId="3" type="noConversion"/>
  </si>
  <si>
    <t>magiccast03.mp3</t>
    <phoneticPr fontId="3" type="noConversion"/>
  </si>
  <si>
    <t>dead05.mp3</t>
    <phoneticPr fontId="3" type="noConversion"/>
  </si>
  <si>
    <t>wing03.mp3</t>
    <phoneticPr fontId="3" type="noConversion"/>
  </si>
  <si>
    <t>magiccast04.mp3</t>
    <phoneticPr fontId="3" type="noConversion"/>
  </si>
  <si>
    <t>magicshoot05.mp3</t>
    <phoneticPr fontId="3" type="noConversion"/>
  </si>
  <si>
    <t>magicshoot02.mp3</t>
    <phoneticPr fontId="3" type="noConversion"/>
  </si>
  <si>
    <t>magicshoot03.mp3</t>
    <phoneticPr fontId="3" type="noConversion"/>
  </si>
  <si>
    <t>magicshoot04.mp3</t>
    <phoneticPr fontId="3" type="noConversion"/>
  </si>
  <si>
    <t>dead04.mp3</t>
    <phoneticPr fontId="3" type="noConversion"/>
  </si>
  <si>
    <t>healcast01.mp3</t>
    <phoneticPr fontId="3" type="noConversion"/>
  </si>
  <si>
    <t>heal01.mp3</t>
    <phoneticPr fontId="3" type="noConversion"/>
  </si>
  <si>
    <t>bow01.mp3</t>
    <phoneticPr fontId="3" type="noConversion"/>
  </si>
  <si>
    <t>attack13.mp3</t>
    <phoneticPr fontId="3" type="noConversion"/>
  </si>
  <si>
    <t>magicshoot06.mp3</t>
    <phoneticPr fontId="3" type="noConversion"/>
  </si>
  <si>
    <t>dead06.mp3</t>
    <phoneticPr fontId="3" type="noConversion"/>
  </si>
  <si>
    <t>magiccast05.mp3</t>
    <phoneticPr fontId="3" type="noConversion"/>
  </si>
  <si>
    <t>knock01.mp3</t>
    <phoneticPr fontId="3" type="noConversion"/>
  </si>
  <si>
    <t>gun01.mp3</t>
    <phoneticPr fontId="3" type="noConversion"/>
  </si>
  <si>
    <t>magiccast01.mp3</t>
    <phoneticPr fontId="3" type="noConversion"/>
  </si>
  <si>
    <t>magiccast02.mp3</t>
    <phoneticPr fontId="3" type="noConversion"/>
  </si>
  <si>
    <t>catch01.mp3</t>
    <phoneticPr fontId="3" type="noConversion"/>
  </si>
  <si>
    <t>bow02.mp3</t>
    <phoneticPr fontId="3" type="noConversion"/>
  </si>
  <si>
    <t>bowshoot02.mp3</t>
    <phoneticPr fontId="3" type="noConversion"/>
  </si>
  <si>
    <t>foot05.mp3</t>
    <phoneticPr fontId="3" type="noConversion"/>
  </si>
  <si>
    <t>mrsbig01.mp3</t>
    <phoneticPr fontId="3" type="noConversion"/>
  </si>
  <si>
    <t>mrsbig02.mp3</t>
    <phoneticPr fontId="3" type="noConversion"/>
  </si>
  <si>
    <t>mrsbig03.mp3</t>
    <phoneticPr fontId="3" type="noConversion"/>
  </si>
  <si>
    <t>mrsblock.mp3</t>
    <phoneticPr fontId="3" type="noConversion"/>
  </si>
  <si>
    <t>mrsatk01.mp3</t>
    <phoneticPr fontId="3" type="noConversion"/>
  </si>
  <si>
    <t>mrsdead.mp3</t>
    <phoneticPr fontId="3" type="noConversion"/>
  </si>
  <si>
    <t>arthurbig01.mp3</t>
    <phoneticPr fontId="3" type="noConversion"/>
  </si>
  <si>
    <t>arthuratk01.mp3</t>
    <phoneticPr fontId="3" type="noConversion"/>
  </si>
  <si>
    <t>arthuratk02.mp3</t>
    <phoneticPr fontId="3" type="noConversion"/>
  </si>
  <si>
    <t>arthurdead.mp3</t>
    <phoneticPr fontId="3" type="noConversion"/>
  </si>
  <si>
    <t>arthurbig02.mp3</t>
    <phoneticPr fontId="3" type="noConversion"/>
  </si>
  <si>
    <t>jump.mp3</t>
    <phoneticPr fontId="3" type="noConversion"/>
  </si>
  <si>
    <t>迪亚波罗可以无视目标护甲造成伤害。</t>
    <phoneticPr fontId="3" type="noConversion"/>
  </si>
  <si>
    <t>只有一只眼睛的巨大生物，独眼巨人的攻击具有四段伤害。</t>
    <phoneticPr fontId="3" type="noConversion"/>
  </si>
  <si>
    <t>装备简陋拿着木盾和长剑的近战士兵，具备一定防御能力的地面单位。</t>
    <phoneticPr fontId="3" type="noConversion"/>
  </si>
  <si>
    <t>身穿轻甲挥舞大斧的巨人，能快速突入敌阵并造成混乱的地面单位。</t>
    <phoneticPr fontId="3" type="noConversion"/>
  </si>
  <si>
    <t>穿着重甲手持大铁锤的巨人士兵，这些铁匠能令士兵的武器更锋利。</t>
    <phoneticPr fontId="3" type="noConversion"/>
  </si>
  <si>
    <t>手持长矛的远程单位，他们会在远处投掷长矛攻击敌人的致命部位。</t>
    <phoneticPr fontId="3" type="noConversion"/>
  </si>
  <si>
    <t>身着红色布袍拄着法杖的地面远程单位，烈焰术士的火球能将伤害扩散到敌人身后。</t>
    <phoneticPr fontId="3" type="noConversion"/>
  </si>
  <si>
    <t>披着斗篷使用火枪的士兵，他们是精锐的地面远程单位。</t>
    <phoneticPr fontId="3" type="noConversion"/>
  </si>
  <si>
    <t>身穿白色布袍的地面远程单位，能群体治疗攻击范围内的友军。</t>
    <phoneticPr fontId="3" type="noConversion"/>
  </si>
  <si>
    <t>装备精良手持大斧的近战士兵，优秀的地面近战单位。</t>
    <phoneticPr fontId="3" type="noConversion"/>
  </si>
  <si>
    <t>身穿黑衣手持黑剑的剑士，能快速进攻的地面近战单位。</t>
    <phoneticPr fontId="3" type="noConversion"/>
  </si>
  <si>
    <t>身穿神圣法袍手持权杖的祭司，能在攻击的同时治疗周围的友军。</t>
    <phoneticPr fontId="3" type="noConversion"/>
  </si>
  <si>
    <t>身上冒着红光的巨人，具有非常强大的防御能力。</t>
    <phoneticPr fontId="3" type="noConversion"/>
  </si>
  <si>
    <t>在空中飞翔的小精灵，能在空中治愈友军。</t>
    <phoneticPr fontId="3" type="noConversion"/>
  </si>
  <si>
    <t>麦格文在场时己方单位生命值提高10%</t>
    <phoneticPr fontId="3" type="noConversion"/>
  </si>
  <si>
    <t>莱戈拉斯的攻击有20%的概率造成2倍伤害。</t>
    <phoneticPr fontId="3" type="noConversion"/>
  </si>
  <si>
    <t>米尔斯被攻击范围内的敌人伤害时对其造成攻击力30%的伤害</t>
    <phoneticPr fontId="3" type="noConversion"/>
  </si>
  <si>
    <t>发动一次斩击，对前方范围所有敌人造成攻击力500%(+25%)的伤害。</t>
  </si>
  <si>
    <t>立即恢复己方所有单位相当于麦格文攻击力800%(+100%)的生命值。</t>
  </si>
  <si>
    <t>立即获得900(+200)的金币</t>
  </si>
  <si>
    <t>5秒内最多可以对5个目标发动射击，并提高英雄能力的触发概率8%(+8%)</t>
    <phoneticPr fontId="3" type="noConversion"/>
  </si>
  <si>
    <t>3.3</t>
    <phoneticPr fontId="3" type="noConversion"/>
  </si>
  <si>
    <t>1</t>
    <phoneticPr fontId="3" type="noConversion"/>
  </si>
  <si>
    <t>灵风加护</t>
    <phoneticPr fontId="3" type="noConversion"/>
  </si>
  <si>
    <t>神圣集结</t>
    <phoneticPr fontId="3" type="noConversion"/>
  </si>
  <si>
    <t>湮灭光线</t>
    <phoneticPr fontId="3" type="noConversion"/>
  </si>
  <si>
    <t>奥秘魔刃</t>
    <phoneticPr fontId="3" type="noConversion"/>
  </si>
  <si>
    <t>窃取之刃</t>
    <phoneticPr fontId="3" type="noConversion"/>
  </si>
  <si>
    <t>巨魔力量</t>
    <phoneticPr fontId="3" type="noConversion"/>
  </si>
  <si>
    <t>愤怒</t>
    <phoneticPr fontId="3" type="noConversion"/>
  </si>
  <si>
    <t>魔剑解放</t>
    <phoneticPr fontId="3" type="noConversion"/>
  </si>
  <si>
    <t>武器强化</t>
    <phoneticPr fontId="3" type="noConversion"/>
  </si>
  <si>
    <t>贯通箭</t>
    <phoneticPr fontId="3" type="noConversion"/>
  </si>
  <si>
    <t>收割</t>
    <phoneticPr fontId="3" type="noConversion"/>
  </si>
  <si>
    <t>掠夺</t>
    <phoneticPr fontId="3" type="noConversion"/>
  </si>
  <si>
    <t>点金术</t>
    <phoneticPr fontId="3" type="noConversion"/>
  </si>
  <si>
    <t>爆裂火球</t>
    <phoneticPr fontId="3" type="noConversion"/>
  </si>
  <si>
    <t>瞄准射击</t>
    <phoneticPr fontId="3" type="noConversion"/>
  </si>
  <si>
    <t>重击</t>
    <phoneticPr fontId="3" type="noConversion"/>
  </si>
  <si>
    <t>治疗之环</t>
    <phoneticPr fontId="3" type="noConversion"/>
  </si>
  <si>
    <t>圣盾术</t>
    <phoneticPr fontId="3" type="noConversion"/>
  </si>
  <si>
    <t>摄魂之剑</t>
    <phoneticPr fontId="3" type="noConversion"/>
  </si>
  <si>
    <t>大恢复术</t>
    <phoneticPr fontId="3" type="noConversion"/>
  </si>
  <si>
    <t>爆裂熔岩</t>
    <phoneticPr fontId="3" type="noConversion"/>
  </si>
  <si>
    <t>空斗大师</t>
    <phoneticPr fontId="3" type="noConversion"/>
  </si>
  <si>
    <t>审判之矛</t>
    <phoneticPr fontId="3" type="noConversion"/>
  </si>
  <si>
    <t>2770</t>
    <phoneticPr fontId="3" type="noConversion"/>
  </si>
  <si>
    <t>1800</t>
    <phoneticPr fontId="3" type="noConversion"/>
  </si>
  <si>
    <t>2330</t>
    <phoneticPr fontId="3" type="noConversion"/>
  </si>
  <si>
    <t>2000</t>
    <phoneticPr fontId="3" type="noConversion"/>
  </si>
  <si>
    <t>3260</t>
    <phoneticPr fontId="3" type="noConversion"/>
  </si>
  <si>
    <t>鹰眼峡谷</t>
  </si>
  <si>
    <t>勇者之路</t>
  </si>
  <si>
    <t>刀锋哨岗</t>
  </si>
  <si>
    <t>热砂港</t>
  </si>
  <si>
    <t>巫语平原</t>
  </si>
  <si>
    <t>巨神山</t>
  </si>
  <si>
    <t>热砂海滩</t>
  </si>
  <si>
    <t>巨石阵</t>
  </si>
  <si>
    <t>黑衣山脉</t>
  </si>
  <si>
    <t>寒风峡湾</t>
  </si>
  <si>
    <t>淘金湾</t>
  </si>
  <si>
    <t>黄金滩</t>
  </si>
  <si>
    <t>精灵岛</t>
  </si>
  <si>
    <t>微光要塞</t>
  </si>
  <si>
    <t>辉羽丘陵</t>
  </si>
  <si>
    <t>水晶湖畔</t>
  </si>
  <si>
    <t>月神祭坛</t>
  </si>
  <si>
    <t>痛苦禁地</t>
  </si>
  <si>
    <t>银松林地</t>
  </si>
  <si>
    <t>王者祭坛</t>
  </si>
  <si>
    <t>冬之裂谷</t>
  </si>
  <si>
    <t>亡语平原</t>
  </si>
  <si>
    <t>远古战场</t>
  </si>
  <si>
    <t>封印圣所</t>
  </si>
  <si>
    <t>安魂之路</t>
  </si>
  <si>
    <t>黑耀石岭</t>
  </si>
  <si>
    <t>流火之路</t>
  </si>
  <si>
    <t>火焰之桥</t>
  </si>
  <si>
    <t>火河边缘</t>
  </si>
  <si>
    <t>火河之心</t>
  </si>
  <si>
    <t>黑岩山脉</t>
  </si>
  <si>
    <t>火河走廊</t>
  </si>
  <si>
    <t>热风湾</t>
  </si>
  <si>
    <t>灰烬崖</t>
  </si>
  <si>
    <t>熔火之洲</t>
  </si>
  <si>
    <t>铁匠岛</t>
  </si>
  <si>
    <t>心火之路</t>
  </si>
  <si>
    <t>灼热平原</t>
  </si>
  <si>
    <t>铁棘森林</t>
  </si>
  <si>
    <t>黑岩海湾</t>
  </si>
  <si>
    <t>碎岩岛</t>
  </si>
  <si>
    <t>熔火阶梯</t>
  </si>
  <si>
    <t>湮灭王座</t>
  </si>
  <si>
    <t>利刃堡垒</t>
  </si>
  <si>
    <t>黑城废墟</t>
  </si>
  <si>
    <t>铁璧山</t>
  </si>
  <si>
    <t>世界树</t>
  </si>
  <si>
    <t>呼啸城寨</t>
  </si>
  <si>
    <t>古王圣像</t>
  </si>
  <si>
    <t>铁枝岭</t>
  </si>
  <si>
    <t>湮灭工坊</t>
  </si>
  <si>
    <t>巨石试炼</t>
  </si>
  <si>
    <t>月痕试炼</t>
  </si>
  <si>
    <t>天极试炼</t>
  </si>
  <si>
    <t>火炎试炼</t>
  </si>
  <si>
    <t>王者试炼</t>
  </si>
  <si>
    <t>第41关首通奖励</t>
  </si>
  <si>
    <t>第42关首通奖励</t>
  </si>
  <si>
    <t>第43关首通奖励</t>
  </si>
  <si>
    <t>第44关首通奖励</t>
  </si>
  <si>
    <t>第45关首通奖励</t>
  </si>
  <si>
    <t>第46关首通奖励</t>
  </si>
  <si>
    <t>第47关首通奖励</t>
  </si>
  <si>
    <t>第48关首通奖励</t>
  </si>
  <si>
    <t>第49关首通奖励</t>
  </si>
  <si>
    <t>第50关首通奖励</t>
  </si>
  <si>
    <t>第51关首通奖励</t>
  </si>
  <si>
    <t>第52关首通奖励</t>
  </si>
  <si>
    <t>第53关首通奖励</t>
  </si>
  <si>
    <t>第54关首通奖励</t>
  </si>
  <si>
    <t>第55关首通奖励</t>
  </si>
  <si>
    <t>第56关首通奖励</t>
  </si>
  <si>
    <t>第57关首通奖励</t>
  </si>
  <si>
    <t>第58关首通奖励</t>
  </si>
  <si>
    <t>第59关首通奖励</t>
  </si>
  <si>
    <t>第60关首通奖励</t>
  </si>
  <si>
    <t>第12关首通奖励</t>
    <phoneticPr fontId="3" type="noConversion"/>
  </si>
  <si>
    <t>第24关首通奖励</t>
    <phoneticPr fontId="3" type="noConversion"/>
  </si>
  <si>
    <t>第36关首通奖励</t>
    <phoneticPr fontId="3" type="noConversion"/>
  </si>
  <si>
    <t>第48关首通奖励</t>
    <phoneticPr fontId="3" type="noConversion"/>
  </si>
  <si>
    <t>1,0,2730</t>
  </si>
  <si>
    <t>1,0,2760</t>
  </si>
  <si>
    <t>1,0,2790</t>
  </si>
  <si>
    <t>1,0,2820</t>
  </si>
  <si>
    <t>1,0,3000</t>
  </si>
  <si>
    <t>1,0,3030</t>
  </si>
  <si>
    <t>1,0,3060</t>
  </si>
  <si>
    <t>1,0,3090</t>
  </si>
  <si>
    <t>1,0,3270</t>
  </si>
  <si>
    <t>1,0,3300</t>
  </si>
  <si>
    <t>2,200</t>
  </si>
  <si>
    <t>2,650</t>
  </si>
  <si>
    <t>2,910</t>
  </si>
  <si>
    <t>2,920</t>
  </si>
  <si>
    <t>2,930</t>
  </si>
  <si>
    <t>2,940</t>
  </si>
  <si>
    <t>2,1000</t>
  </si>
  <si>
    <t>2,1010</t>
  </si>
  <si>
    <t>2,1020</t>
  </si>
  <si>
    <t>2,1090</t>
  </si>
  <si>
    <t>2510,2010</t>
    <phoneticPr fontId="3" type="noConversion"/>
  </si>
  <si>
    <t>2520,2020</t>
    <phoneticPr fontId="3" type="noConversion"/>
  </si>
  <si>
    <t>2530,2030</t>
    <phoneticPr fontId="3" type="noConversion"/>
  </si>
  <si>
    <t>2038,2539</t>
  </si>
  <si>
    <t>2039,2540</t>
  </si>
  <si>
    <t>2038,2540</t>
  </si>
  <si>
    <t>2039,2541</t>
  </si>
  <si>
    <t>2038,2541</t>
  </si>
  <si>
    <t>2039,2542</t>
  </si>
  <si>
    <t>2038,2542</t>
  </si>
  <si>
    <t>2039,2543</t>
  </si>
  <si>
    <t>2039,2544</t>
  </si>
  <si>
    <t>2038,2544</t>
  </si>
  <si>
    <t>2039,2545</t>
  </si>
  <si>
    <t>2038,2545</t>
  </si>
  <si>
    <t>2039,2546</t>
  </si>
  <si>
    <t>2038,2546</t>
  </si>
  <si>
    <t>2039,2547</t>
  </si>
  <si>
    <t>2038,2547</t>
  </si>
  <si>
    <t>2039,2548</t>
  </si>
  <si>
    <t>2038,2548</t>
  </si>
  <si>
    <t>2039,2549</t>
  </si>
  <si>
    <t>数值类型</t>
    <phoneticPr fontId="3" type="noConversion"/>
  </si>
  <si>
    <t>5秒内提高自身n1%的攻击力，冷却10秒</t>
    <phoneticPr fontId="3" type="noConversion"/>
  </si>
  <si>
    <t>对目标范围造成n1%的伤害，冷却5秒</t>
    <phoneticPr fontId="3" type="noConversion"/>
  </si>
  <si>
    <t>生命值越低攻击力越高，最多增加n1%的攻击力</t>
    <phoneticPr fontId="3" type="noConversion"/>
  </si>
  <si>
    <t>5秒内每秒损失10%的生命值，但攻击力提高n1%，冷却10秒</t>
    <phoneticPr fontId="3" type="noConversion"/>
  </si>
  <si>
    <t>每个存活的铁匠可以提高己方单位n1%的攻击力，该效果最多叠加5次</t>
    <phoneticPr fontId="3" type="noConversion"/>
  </si>
  <si>
    <t>每次攻击获得对方n1%个金币</t>
    <phoneticPr fontId="3" type="noConversion"/>
  </si>
  <si>
    <t>攻击时忽略目标最多n1%点防御力</t>
    <phoneticPr fontId="3" type="noConversion"/>
  </si>
  <si>
    <t>命中生命值低于n1%的单位时有50%的概率将其秒杀</t>
    <phoneticPr fontId="3" type="noConversion"/>
  </si>
  <si>
    <t>攻击时有30%的概率获得对方n1%个金币</t>
    <phoneticPr fontId="3" type="noConversion"/>
  </si>
  <si>
    <t>攻击会溅射到目标身后的敌人，造成n1%的溅射伤害</t>
    <phoneticPr fontId="3" type="noConversion"/>
  </si>
  <si>
    <t>攻击时有n1%的概率造成2倍伤害</t>
    <phoneticPr fontId="3" type="noConversion"/>
  </si>
  <si>
    <t>恢复攻击范围内所有友军n1%的生命值，冷却8秒</t>
    <phoneticPr fontId="3" type="noConversion"/>
  </si>
  <si>
    <t>击倒目标并造成n1%的伤害，冷却6秒</t>
    <phoneticPr fontId="3" type="noConversion"/>
  </si>
  <si>
    <t>攻击时额外造成n1%点伤害，并恢复自身n2%点生命值</t>
    <phoneticPr fontId="3" type="noConversion"/>
  </si>
  <si>
    <t>每次攻击会恢复攻击范围内所有己方n1%的生命值</t>
    <phoneticPr fontId="3" type="noConversion"/>
  </si>
  <si>
    <t>攻击会溅射到目标周围，造成n1%的溅射伤害</t>
    <phoneticPr fontId="3" type="noConversion"/>
  </si>
  <si>
    <t>显示数值</t>
    <phoneticPr fontId="3" type="noConversion"/>
  </si>
  <si>
    <t>0.08,0.08</t>
    <phoneticPr fontId="3" type="noConversion"/>
  </si>
  <si>
    <t>9,1.5</t>
    <phoneticPr fontId="3" type="noConversion"/>
  </si>
  <si>
    <t>2</t>
    <phoneticPr fontId="3" type="noConversion"/>
  </si>
  <si>
    <t>1</t>
    <phoneticPr fontId="3" type="noConversion"/>
  </si>
  <si>
    <t>1,1</t>
    <phoneticPr fontId="3" type="noConversion"/>
  </si>
  <si>
    <t>3,0.1</t>
    <phoneticPr fontId="3" type="noConversion"/>
  </si>
  <si>
    <t>1,0.1</t>
    <phoneticPr fontId="3" type="noConversion"/>
  </si>
  <si>
    <t>5</t>
    <phoneticPr fontId="3" type="noConversion"/>
  </si>
  <si>
    <t>0.1,0.1</t>
    <phoneticPr fontId="3" type="noConversion"/>
  </si>
  <si>
    <t>4</t>
    <phoneticPr fontId="3" type="noConversion"/>
  </si>
  <si>
    <t>1.5,0.07</t>
    <phoneticPr fontId="3" type="noConversion"/>
  </si>
  <si>
    <t>0.5,0.05</t>
    <phoneticPr fontId="3" type="noConversion"/>
  </si>
  <si>
    <t>0.02,0.02</t>
    <phoneticPr fontId="3" type="noConversion"/>
  </si>
  <si>
    <t>10,5</t>
    <phoneticPr fontId="3" type="noConversion"/>
  </si>
  <si>
    <t>0.1,0.01</t>
    <phoneticPr fontId="3" type="noConversion"/>
  </si>
  <si>
    <t>0.35,0.03</t>
    <phoneticPr fontId="3" type="noConversion"/>
  </si>
  <si>
    <t>2,0.2</t>
    <phoneticPr fontId="3" type="noConversion"/>
  </si>
  <si>
    <t>3,0.5</t>
    <phoneticPr fontId="3" type="noConversion"/>
  </si>
  <si>
    <t>使精钢勇者无敌免疫任何伤害n1%秒，冷却30秒</t>
    <phoneticPr fontId="3" type="noConversion"/>
  </si>
  <si>
    <t>攻击空中体型的单位时造成n1%的伤害</t>
    <phoneticPr fontId="3" type="noConversion"/>
  </si>
  <si>
    <t>25,5;50,10</t>
    <phoneticPr fontId="3" type="noConversion"/>
  </si>
  <si>
    <t>0.03,0.03</t>
    <phoneticPr fontId="3" type="noConversion"/>
  </si>
  <si>
    <t>1.15,0.05</t>
    <phoneticPr fontId="3" type="noConversion"/>
  </si>
  <si>
    <t>0.45,0.05</t>
    <phoneticPr fontId="3" type="noConversion"/>
  </si>
  <si>
    <t>10</t>
    <phoneticPr fontId="3" type="noConversion"/>
  </si>
  <si>
    <t>每招募一个士兵可使英雄等待时间、复活时间减少</t>
    <phoneticPr fontId="3" type="noConversion"/>
  </si>
  <si>
    <t>英雄受到的治疗效果提高</t>
  </si>
  <si>
    <t>使英雄的魔力值每秒恢复</t>
  </si>
  <si>
    <t>增加英雄赶赴战场时招募的士兵数量</t>
  </si>
  <si>
    <t>5</t>
    <phoneticPr fontId="3" type="noConversion"/>
  </si>
  <si>
    <t>0</t>
    <phoneticPr fontId="3" type="noConversion"/>
  </si>
  <si>
    <t>27.步兵</t>
  </si>
  <si>
    <t>14.米尔斯</t>
  </si>
  <si>
    <t>35.独眼巨人</t>
  </si>
  <si>
    <t>16,2</t>
  </si>
  <si>
    <t>14,21,29,30</t>
  </si>
  <si>
    <t>20,2</t>
  </si>
  <si>
    <t>19,16</t>
  </si>
  <si>
    <t>19,29</t>
  </si>
  <si>
    <t>29,21</t>
  </si>
  <si>
    <t>21,22</t>
  </si>
  <si>
    <t>20,30</t>
  </si>
  <si>
    <t>灾厄山脉</t>
    <phoneticPr fontId="3" type="noConversion"/>
  </si>
  <si>
    <t>7</t>
    <phoneticPr fontId="3" type="noConversion"/>
  </si>
  <si>
    <t>胜利之剑</t>
    <phoneticPr fontId="3" type="noConversion"/>
  </si>
  <si>
    <t>0</t>
    <phoneticPr fontId="3" type="noConversion"/>
  </si>
  <si>
    <t>34,26,36</t>
  </si>
  <si>
    <t>40,22,4</t>
    <phoneticPr fontId="3" type="noConversion"/>
  </si>
  <si>
    <t>40,23,4</t>
    <phoneticPr fontId="3" type="noConversion"/>
  </si>
  <si>
    <t>40,28,4</t>
    <phoneticPr fontId="3" type="noConversion"/>
  </si>
  <si>
    <t>34,28,4</t>
    <phoneticPr fontId="3" type="noConversion"/>
  </si>
  <si>
    <t>34,26,4</t>
    <phoneticPr fontId="3" type="noConversion"/>
  </si>
  <si>
    <t>23,34,26</t>
    <phoneticPr fontId="3" type="noConversion"/>
  </si>
  <si>
    <t>23,34,36</t>
    <phoneticPr fontId="3" type="noConversion"/>
  </si>
  <si>
    <t>40.花仙子</t>
  </si>
  <si>
    <t>25.弩手</t>
  </si>
  <si>
    <t>25,17,4</t>
    <phoneticPr fontId="3" type="noConversion"/>
  </si>
  <si>
    <t>13.莱戈拉斯</t>
  </si>
  <si>
    <t>24.审判天使</t>
  </si>
  <si>
    <t>34.白袍法师</t>
  </si>
  <si>
    <t>23.空斗士</t>
  </si>
  <si>
    <t>28.战法师</t>
  </si>
  <si>
    <t>26.丛林游侠</t>
  </si>
  <si>
    <t>36.精钢勇者</t>
  </si>
  <si>
    <t>37.暗影剑士</t>
  </si>
  <si>
    <t>23,34,28,36</t>
    <phoneticPr fontId="3" type="noConversion"/>
  </si>
  <si>
    <t>5,30,18,36</t>
    <phoneticPr fontId="3" type="noConversion"/>
  </si>
  <si>
    <t>23,34,30,36</t>
    <phoneticPr fontId="3" type="noConversion"/>
  </si>
  <si>
    <t>23,34,36,15</t>
    <phoneticPr fontId="3" type="noConversion"/>
  </si>
  <si>
    <t>38,34,18,15</t>
    <phoneticPr fontId="3" type="noConversion"/>
  </si>
  <si>
    <t>38,34,18,36</t>
    <phoneticPr fontId="3" type="noConversion"/>
  </si>
  <si>
    <t>38,37,36,15</t>
    <phoneticPr fontId="3" type="noConversion"/>
  </si>
  <si>
    <t>0</t>
    <phoneticPr fontId="3" type="noConversion"/>
  </si>
  <si>
    <t>5,34,31,39</t>
    <phoneticPr fontId="3" type="noConversion"/>
  </si>
  <si>
    <t>5,34,32,39</t>
    <phoneticPr fontId="3" type="noConversion"/>
  </si>
  <si>
    <t>5,31,32,37</t>
    <phoneticPr fontId="3" type="noConversion"/>
  </si>
  <si>
    <t>5,32,30,39</t>
    <phoneticPr fontId="3" type="noConversion"/>
  </si>
  <si>
    <t>5,32,37,39</t>
    <phoneticPr fontId="3" type="noConversion"/>
  </si>
  <si>
    <t>5,22,32,39</t>
    <phoneticPr fontId="3" type="noConversion"/>
  </si>
  <si>
    <t>5,32,34,39</t>
    <phoneticPr fontId="3" type="noConversion"/>
  </si>
  <si>
    <t>5,30,29,36</t>
    <phoneticPr fontId="3" type="noConversion"/>
  </si>
  <si>
    <t>类型</t>
    <phoneticPr fontId="3" type="noConversion"/>
  </si>
  <si>
    <t>值</t>
    <phoneticPr fontId="3" type="noConversion"/>
  </si>
  <si>
    <t>广告开关</t>
    <phoneticPr fontId="3" type="noConversion"/>
  </si>
  <si>
    <t>玩家晋升上限</t>
    <phoneticPr fontId="3" type="noConversion"/>
  </si>
  <si>
    <t>说明</t>
    <phoneticPr fontId="3" type="noConversion"/>
  </si>
  <si>
    <t>充值开关</t>
    <phoneticPr fontId="3" type="noConversion"/>
  </si>
  <si>
    <t>玩家的晋升等级上限</t>
    <phoneticPr fontId="3" type="noConversion"/>
  </si>
  <si>
    <t>英雄等级上限</t>
    <phoneticPr fontId="3" type="noConversion"/>
  </si>
  <si>
    <t>玩家的英雄等级上限</t>
    <phoneticPr fontId="3" type="noConversion"/>
  </si>
  <si>
    <t>周常钻石上限</t>
    <phoneticPr fontId="3" type="noConversion"/>
  </si>
  <si>
    <t>玩家可以通过试炼获得钻石的每周上限</t>
    <phoneticPr fontId="3" type="noConversion"/>
  </si>
  <si>
    <t>1,1500</t>
    <phoneticPr fontId="3" type="noConversion"/>
  </si>
  <si>
    <t>1,1200</t>
    <phoneticPr fontId="3" type="noConversion"/>
  </si>
  <si>
    <t>1,1800</t>
    <phoneticPr fontId="3" type="noConversion"/>
  </si>
  <si>
    <t>1,2100</t>
    <phoneticPr fontId="3" type="noConversion"/>
  </si>
  <si>
    <t>1,2400</t>
    <phoneticPr fontId="3" type="noConversion"/>
  </si>
  <si>
    <t>32,33,37,39</t>
    <phoneticPr fontId="3" type="noConversion"/>
  </si>
  <si>
    <t>38,32,33,39</t>
    <phoneticPr fontId="3" type="noConversion"/>
  </si>
  <si>
    <t>5,30,38,39</t>
    <phoneticPr fontId="3" type="noConversion"/>
  </si>
  <si>
    <t>32,33,31,37</t>
    <phoneticPr fontId="3" type="noConversion"/>
  </si>
  <si>
    <t>技能等级上限</t>
    <phoneticPr fontId="3" type="noConversion"/>
  </si>
  <si>
    <t>玩家的单位技能等级上限</t>
    <phoneticPr fontId="3" type="noConversion"/>
  </si>
  <si>
    <t>5.小恶魔</t>
  </si>
  <si>
    <t>18.魔剑勇者</t>
  </si>
  <si>
    <t>38.神圣祭司</t>
  </si>
  <si>
    <t>12.麦格文</t>
  </si>
  <si>
    <t>39.熔岩巨人</t>
  </si>
  <si>
    <t>31.猎头者</t>
  </si>
  <si>
    <t>32.烈焰术士</t>
  </si>
  <si>
    <t>33.火枪手</t>
  </si>
  <si>
    <t>11.迪亚波罗</t>
  </si>
  <si>
    <t>1,300</t>
    <phoneticPr fontId="3" type="noConversion"/>
  </si>
  <si>
    <t>领地说明1</t>
    <phoneticPr fontId="3" type="noConversion"/>
  </si>
  <si>
    <t>领地说明2</t>
  </si>
  <si>
    <t>领地说明3</t>
  </si>
  <si>
    <t>战胜奥德赛最古之王米尔斯便能获得这块领地，这一次他将召集巨人大军全力应战。</t>
    <phoneticPr fontId="3" type="noConversion"/>
  </si>
  <si>
    <t>莱戈拉斯的游侠部队已经全部就位，他可不会将世界树轻易的交给外人。</t>
    <phoneticPr fontId="3" type="noConversion"/>
  </si>
  <si>
    <t>在古代贤王的雕像前完成麦格文的挑战，只有在他面前证明自己他才会认你为王。</t>
    <phoneticPr fontId="3" type="noConversion"/>
  </si>
  <si>
    <t>开始麦格文的试炼！（战斗难度极高）</t>
    <phoneticPr fontId="3" type="noConversion"/>
  </si>
  <si>
    <t>亚瑟正在准备一场争夺战的比试，而比试的奖品则是这座矿坑的所有权。</t>
    <phoneticPr fontId="3" type="noConversion"/>
  </si>
  <si>
    <t>灭世者躲在自己的工坊中恢复力量，现在的他可不好惹。</t>
    <phoneticPr fontId="3" type="noConversion"/>
  </si>
  <si>
    <t>追击灭世者，向工坊发起进攻！（战斗难度极高）</t>
    <phoneticPr fontId="3" type="noConversion"/>
  </si>
  <si>
    <t>这座古老的堡垒已经破碎不堪，如果花费一些物资应该能将这里修复。</t>
    <phoneticPr fontId="3" type="noConversion"/>
  </si>
  <si>
    <t>用物资修复这里重现利刃堡垒的辉煌</t>
    <phoneticPr fontId="3" type="noConversion"/>
  </si>
  <si>
    <t>尽管这座城寨已经不是必争之地，但里面驻留的劫匪时刻威胁着我们的安危。</t>
    <phoneticPr fontId="3" type="noConversion"/>
  </si>
  <si>
    <t>发起攻击肃清城寨中的劫匪！,使用神秘的力量让里面的劫匪消失。</t>
    <phoneticPr fontId="3" type="noConversion"/>
  </si>
  <si>
    <t>铁枝岭中驻守着的是古代军团的后裔，但善战他们如今只渴望战争，沦为了战争的奴隶。</t>
    <phoneticPr fontId="3" type="noConversion"/>
  </si>
  <si>
    <t>征服铁枝岭，进攻！,使用神秘的力量让铁枝岭的敌人消失。</t>
    <phoneticPr fontId="3" type="noConversion"/>
  </si>
  <si>
    <t>世界之心蕴含强大的魔力，但要掌握这些力量需要不少的物资来构筑法阵。</t>
    <phoneticPr fontId="3" type="noConversion"/>
  </si>
  <si>
    <t>2,6000</t>
    <phoneticPr fontId="3" type="noConversion"/>
  </si>
  <si>
    <t>2,18000</t>
    <phoneticPr fontId="3" type="noConversion"/>
  </si>
  <si>
    <t>失败文本3</t>
  </si>
  <si>
    <t>失败文本4</t>
  </si>
  <si>
    <t>失败文本5</t>
  </si>
  <si>
    <t>失败文本6</t>
  </si>
  <si>
    <t>失败文本7</t>
  </si>
  <si>
    <t>失败文本10</t>
  </si>
  <si>
    <t>利刃堡垒拔地而起，你的壮举再次将大家的力量凝聚了起来。</t>
    <phoneticPr fontId="3" type="noConversion"/>
  </si>
  <si>
    <t>米尔斯和他的爪牙被你全数击败，尽管这只是块废墟，残垣破壁下埋藏着大量钻石。</t>
    <phoneticPr fontId="3" type="noConversion"/>
  </si>
  <si>
    <t>铁璧山的开发非常顺利，这些精灵铸剑用的矿石将让士兵们的装备更加精良。</t>
    <phoneticPr fontId="3" type="noConversion"/>
  </si>
  <si>
    <t>这座陡峭的山崖中蕴含神秘的矿石，或许可以花费一些物资来开拓这里。</t>
    <phoneticPr fontId="3" type="noConversion"/>
  </si>
  <si>
    <t>莱戈拉斯对你强大的实力感到敬佩，现在他将和这里的精灵残影们一同安息。</t>
    <phoneticPr fontId="3" type="noConversion"/>
  </si>
  <si>
    <t>肃清完了劫匪之后，你的部队从这座城寨中翻出了不少的财宝。</t>
    <phoneticPr fontId="3" type="noConversion"/>
  </si>
  <si>
    <t>你完成了麦格文的试炼，他为你加冕并赐予了你古代贤王的祝福。</t>
    <phoneticPr fontId="3" type="noConversion"/>
  </si>
  <si>
    <t>经历了激烈的战斗之后，你的部队终于将铁枝岭的敌人击败了。</t>
    <phoneticPr fontId="3" type="noConversion"/>
  </si>
  <si>
    <t>参加比试对战亚瑟，进攻！（战斗难度极高）</t>
    <phoneticPr fontId="3" type="noConversion"/>
  </si>
  <si>
    <t>亚瑟败下阵来，并上缴了黑耀矿坑的领地，现在你的后勤力量更强大了。</t>
    <phoneticPr fontId="3" type="noConversion"/>
  </si>
  <si>
    <t>世界之心的魔力已经被你所掌握，你和你的部队都感受到了源源不断的魔力。</t>
    <phoneticPr fontId="3" type="noConversion"/>
  </si>
  <si>
    <t>灭世者的残余力量被全部剿灭了，这个世界终于不会因为这个恶魔而再次陷入浩劫。</t>
    <phoneticPr fontId="3" type="noConversion"/>
  </si>
  <si>
    <t>3,150</t>
    <phoneticPr fontId="3" type="noConversion"/>
  </si>
  <si>
    <t>6,0.15</t>
    <phoneticPr fontId="3" type="noConversion"/>
  </si>
  <si>
    <t>1,10</t>
    <phoneticPr fontId="3" type="noConversion"/>
  </si>
  <si>
    <t>2,15</t>
    <phoneticPr fontId="3" type="noConversion"/>
  </si>
  <si>
    <t>5,0.15</t>
    <phoneticPr fontId="3" type="noConversion"/>
  </si>
  <si>
    <t>1,500;2,1500</t>
    <phoneticPr fontId="3" type="noConversion"/>
  </si>
  <si>
    <t>6,21,17,4</t>
    <phoneticPr fontId="3" type="noConversion"/>
  </si>
  <si>
    <t>12,24,38,36,15</t>
    <phoneticPr fontId="3" type="noConversion"/>
  </si>
  <si>
    <t>7,24,23,34,36</t>
    <phoneticPr fontId="3" type="noConversion"/>
  </si>
  <si>
    <t>34,32,26,36</t>
    <phoneticPr fontId="3" type="noConversion"/>
  </si>
  <si>
    <t>11,32,33,37,39</t>
    <phoneticPr fontId="3" type="noConversion"/>
  </si>
  <si>
    <t>24,23,34,36</t>
    <phoneticPr fontId="3" type="noConversion"/>
  </si>
  <si>
    <t>7.亚瑟</t>
  </si>
  <si>
    <t>38,37,15</t>
    <phoneticPr fontId="3" type="noConversion"/>
  </si>
  <si>
    <t>2504,2004</t>
    <phoneticPr fontId="3" type="noConversion"/>
  </si>
  <si>
    <t>第6关首通奖励</t>
    <phoneticPr fontId="3" type="noConversion"/>
  </si>
  <si>
    <t>3,50</t>
    <phoneticPr fontId="3" type="noConversion"/>
  </si>
  <si>
    <t>0.15,0.03</t>
    <phoneticPr fontId="3" type="noConversion"/>
  </si>
  <si>
    <t>召唤雷电风暴对所有敌人造成200伤害(科技强化后最大为300)</t>
    <phoneticPr fontId="3" type="noConversion"/>
  </si>
  <si>
    <t>15</t>
    <phoneticPr fontId="3" type="noConversion"/>
  </si>
  <si>
    <t>治愈能量</t>
  </si>
  <si>
    <t>魔力源泉</t>
  </si>
  <si>
    <t>英雄集结</t>
  </si>
  <si>
    <t>尽快消灭敌人，米尔斯的大军将在两分钟后抵达。</t>
    <phoneticPr fontId="3" type="noConversion"/>
  </si>
  <si>
    <t>一支独眼巨人精英部队袭来了，小心！</t>
    <phoneticPr fontId="3" type="noConversion"/>
  </si>
  <si>
    <t>2,10</t>
  </si>
  <si>
    <t>2,20</t>
  </si>
  <si>
    <t>2,30</t>
  </si>
  <si>
    <t>2,40</t>
  </si>
  <si>
    <t>2,120</t>
  </si>
  <si>
    <t>2,130</t>
  </si>
  <si>
    <t>2,210</t>
  </si>
  <si>
    <t>2,310</t>
  </si>
  <si>
    <t>2,750</t>
  </si>
  <si>
    <t>2,840</t>
  </si>
  <si>
    <t>2,850</t>
  </si>
  <si>
    <t>2,1110</t>
  </si>
  <si>
    <t>2,1120</t>
  </si>
  <si>
    <t>1,0,360</t>
  </si>
  <si>
    <t>1,0,390</t>
  </si>
  <si>
    <t>1,0,630</t>
  </si>
  <si>
    <t>1,0,660</t>
  </si>
  <si>
    <t>1,0,930</t>
  </si>
  <si>
    <t>1,0,2250</t>
  </si>
  <si>
    <t>1,0,2520</t>
  </si>
  <si>
    <t>1,0,2550</t>
  </si>
  <si>
    <t>1,0,3330</t>
  </si>
  <si>
    <t>1,0,3360</t>
  </si>
  <si>
    <t>2,300</t>
  </si>
  <si>
    <t>2,390</t>
  </si>
  <si>
    <t>2,400</t>
  </si>
  <si>
    <t>2,480</t>
  </si>
  <si>
    <t>2,570</t>
  </si>
  <si>
    <t>2,580</t>
  </si>
  <si>
    <t>2,660</t>
  </si>
  <si>
    <t>2,670</t>
  </si>
  <si>
    <t>2,1100</t>
  </si>
  <si>
    <t>2,1180</t>
  </si>
  <si>
    <t>2,1190</t>
  </si>
  <si>
    <t>2,1200</t>
  </si>
  <si>
    <t>2,1210</t>
  </si>
  <si>
    <t>2,1270</t>
  </si>
  <si>
    <t>2,1280</t>
  </si>
  <si>
    <t>2,1290</t>
  </si>
  <si>
    <t>1,0,900</t>
  </si>
  <si>
    <t>1,0,1170</t>
  </si>
  <si>
    <t>1,0,1200</t>
  </si>
  <si>
    <t>1,0,1440</t>
  </si>
  <si>
    <t>1,0,1470</t>
  </si>
  <si>
    <t>1,0,1710</t>
  </si>
  <si>
    <t>1,0,1740</t>
  </si>
  <si>
    <t>1,0,1980</t>
  </si>
  <si>
    <t>1,0,2010</t>
  </si>
  <si>
    <t>1,0,2280</t>
  </si>
  <si>
    <t>1,0,3540</t>
  </si>
  <si>
    <t>1,0,3570</t>
  </si>
  <si>
    <t>1,0,3600</t>
  </si>
  <si>
    <t>1,0,3630</t>
  </si>
  <si>
    <t>1,0,3810</t>
  </si>
  <si>
    <t>1,0,3840</t>
  </si>
  <si>
    <t>1,0,3870</t>
  </si>
  <si>
    <t>1,0,3900</t>
  </si>
  <si>
    <t>先招募一些士兵，等待英雄抵达后再全力进攻。</t>
    <phoneticPr fontId="3" type="noConversion"/>
  </si>
  <si>
    <t>你休想夺走我们的热砂天堂！</t>
    <phoneticPr fontId="3" type="noConversion"/>
  </si>
  <si>
    <t>魔法攻击会对重甲士兵造成更高的伤害，小心。</t>
    <phoneticPr fontId="3" type="noConversion"/>
  </si>
  <si>
    <t>多招募一些巫师去瓦解敌方前线的卫士。</t>
    <phoneticPr fontId="3" type="noConversion"/>
  </si>
  <si>
    <t>敌军呼唤了一些援军，小心应付。</t>
    <phoneticPr fontId="3" type="noConversion"/>
  </si>
  <si>
    <t>敌方呼叫了巨斧手援助，小心这些巨大的战士。</t>
    <phoneticPr fontId="3" type="noConversion"/>
  </si>
  <si>
    <t>米尔斯…</t>
    <phoneticPr fontId="3" type="noConversion"/>
  </si>
  <si>
    <t>米尔斯？这可是古代巨人暴君的名字。</t>
    <phoneticPr fontId="3" type="noConversion"/>
  </si>
  <si>
    <t>不能让他们阻挡我们的仪式！</t>
    <phoneticPr fontId="3" type="noConversion"/>
  </si>
  <si>
    <t>敌方援军来势汹涌，如有必要可以先撤退恢复。</t>
    <phoneticPr fontId="3" type="noConversion"/>
  </si>
  <si>
    <t>阻止这些人，巨石阵的仪式必须完成！</t>
    <phoneticPr fontId="3" type="noConversion"/>
  </si>
  <si>
    <t>你休想破坏我们的雕像！</t>
    <phoneticPr fontId="3" type="noConversion"/>
  </si>
  <si>
    <t>一些炼金术师带着被操纵的步兵赶来了，小心。</t>
    <phoneticPr fontId="3" type="noConversion"/>
  </si>
  <si>
    <t>侦察到敌方军队中出现了一个悬赏中的先锋。</t>
    <phoneticPr fontId="3" type="noConversion"/>
  </si>
  <si>
    <t>看来米尔斯已经复活了，完成阶段目标招募更多的士兵守住这里吧。</t>
    <phoneticPr fontId="3" type="noConversion"/>
  </si>
  <si>
    <t>恸哭吧，古老的巨人之王已经获得了新生，你们毫无胜算！</t>
    <phoneticPr fontId="3" type="noConversion"/>
  </si>
  <si>
    <t>古老的贤王曾带着领我们击败了米尔斯，如今我们依然可以战胜他！</t>
    <phoneticPr fontId="3" type="noConversion"/>
  </si>
  <si>
    <t>不要放弃希望，士兵们！战斗的勇气会令我们无坚不摧！</t>
    <phoneticPr fontId="3" type="noConversion"/>
  </si>
  <si>
    <t>吾乃巨人之王，奥德赛大陆最古老的统治者，颤抖吧，渺小的凡人！</t>
    <phoneticPr fontId="3" type="noConversion"/>
  </si>
  <si>
    <t>14</t>
    <phoneticPr fontId="3" type="noConversion"/>
  </si>
  <si>
    <t>为0时屏蔽所有充值提示和充值界面</t>
    <phoneticPr fontId="3" type="noConversion"/>
  </si>
  <si>
    <t>为0时屏蔽所有广告按钮和广告界面</t>
    <phoneticPr fontId="3" type="noConversion"/>
  </si>
  <si>
    <t>离开这里，你们休想打扰巨人之王！</t>
    <phoneticPr fontId="3" type="noConversion"/>
  </si>
  <si>
    <t>30</t>
    <phoneticPr fontId="3" type="noConversion"/>
  </si>
  <si>
    <t>尽管这些武装铁匠是巨人精英，但魔法伤害对他们依然效果拔群。</t>
    <phoneticPr fontId="3" type="noConversion"/>
  </si>
  <si>
    <t>敌人的防守军数量众多，适当撤退迂回能让我们更轻易的获胜。</t>
    <phoneticPr fontId="3" type="noConversion"/>
  </si>
  <si>
    <t>冲锋！我们一定要坚持到巨人之王恢复力量为止！</t>
    <phoneticPr fontId="3" type="noConversion"/>
  </si>
  <si>
    <t>我的巨人大军会碾碎你们，这片破碎的大陆将会再次属于我！</t>
    <phoneticPr fontId="3" type="noConversion"/>
  </si>
  <si>
    <t>米尔斯的巨人大军正在赶来，在他恢复力量之前将他终结吧！</t>
    <phoneticPr fontId="3" type="noConversion"/>
  </si>
  <si>
    <t>米尔斯的巨人大军正在赶来，我们必须尽快采取行动！</t>
    <phoneticPr fontId="3" type="noConversion"/>
  </si>
  <si>
    <t>招募一些远程单位能有效的对付那些在飞在空中的敌人。</t>
    <phoneticPr fontId="3" type="noConversion"/>
  </si>
  <si>
    <t>近卫是攻守兼备的防御单位，不过魔法伤害能有效的击溃他们。</t>
    <phoneticPr fontId="3" type="noConversion"/>
  </si>
  <si>
    <t>敌人的支援越来越多了，但我们必须根除这些邪恶的残余！</t>
    <phoneticPr fontId="3" type="noConversion"/>
  </si>
  <si>
    <t>就算你击败了我们，迪亚波罗也不会停下毁灭诸界的步伐！</t>
    <phoneticPr fontId="3" type="noConversion"/>
  </si>
  <si>
    <t>先行部队已经成功登陆，我们必须坚守海滩为后面的主力争取时机！</t>
    <phoneticPr fontId="3" type="noConversion"/>
  </si>
  <si>
    <t>这些家伙是受过训练的正规军，快去叫更多的兄弟过来！</t>
    <phoneticPr fontId="3" type="noConversion"/>
  </si>
  <si>
    <t>这些匪徒正在召集更多的人手包围我们，小心！</t>
    <phoneticPr fontId="3" type="noConversion"/>
  </si>
  <si>
    <t>这些掠夺者会偷走我们手中的金币，尽量减少和他们近身作战！</t>
    <phoneticPr fontId="3" type="noConversion"/>
  </si>
  <si>
    <t>小的们给我冲！把他们的财宝都给我抢过来！</t>
    <phoneticPr fontId="3" type="noConversion"/>
  </si>
  <si>
    <t>黄金滩的矿脉非常分散，我们需要和敌人争夺战场中部的矿场！</t>
    <phoneticPr fontId="3" type="noConversion"/>
  </si>
  <si>
    <t>招募远程单位能有效的阻击敌方派往战场中部的矿工。</t>
    <phoneticPr fontId="3" type="noConversion"/>
  </si>
  <si>
    <t>击退那些入侵者，我们必须守护精灵的秘密！</t>
    <phoneticPr fontId="3" type="noConversion"/>
  </si>
  <si>
    <t>看来精灵加入敌方是为了保护某些东西，击败敌人后侦查一下这附近吧。</t>
    <phoneticPr fontId="3" type="noConversion"/>
  </si>
  <si>
    <t>如果要深入精灵的领域我们就得先在这座岛上找到解开结界的方法。</t>
    <phoneticPr fontId="3" type="noConversion"/>
  </si>
  <si>
    <t>精灵们在守护着他们的雕像，看来那里就是解开结界的关键。</t>
    <phoneticPr fontId="3" type="noConversion"/>
  </si>
  <si>
    <t>凡人，这是精灵的禁忌之地，你会后悔踏足这片大陆的！</t>
    <phoneticPr fontId="3" type="noConversion"/>
  </si>
  <si>
    <t>让更多的士兵过来！不能让入侵者再破坏我们的雕像了！</t>
    <phoneticPr fontId="3" type="noConversion"/>
  </si>
  <si>
    <t>驻守在这里的精灵非常奇怪，小心那些利用魔法剑的战法师。</t>
    <phoneticPr fontId="3" type="noConversion"/>
  </si>
  <si>
    <t>侦察到敌方军队中出现了一个强大的先锋。</t>
    <phoneticPr fontId="3" type="noConversion"/>
  </si>
  <si>
    <t>这些的精灵似乎都是灵魂残影…究竟发生了什么导致他们变成这样？</t>
    <phoneticPr fontId="3" type="noConversion"/>
  </si>
  <si>
    <t>侦察到敌方军队中出现了一个强大的术士。</t>
    <phoneticPr fontId="3" type="noConversion"/>
  </si>
  <si>
    <t>受死吧，恶魔！</t>
    <phoneticPr fontId="3" type="noConversion"/>
  </si>
  <si>
    <t>恶魔向我们发起进攻了，准备迎战！</t>
    <phoneticPr fontId="3" type="noConversion"/>
  </si>
  <si>
    <t>这些精灵斗志高昂，但我们也不是无勇之人，准备进攻！</t>
    <phoneticPr fontId="3" type="noConversion"/>
  </si>
  <si>
    <t>集结起来，空斗士们！让恶魔尝尝我们冰冷的利刃！</t>
    <phoneticPr fontId="3" type="noConversion"/>
  </si>
  <si>
    <t>小心，这些飞行的先锋们会切入后排袭击远程士兵！</t>
    <phoneticPr fontId="3" type="noConversion"/>
  </si>
  <si>
    <t>这里的精灵军队是被恶魔消灭后所留下的残影，但即使如此他们也有着强大的作战能力。</t>
  </si>
  <si>
    <t>坚固的精灵要塞中发出微弱的魔法之光，精灵的残影充斥着这里，他们誓死抵御任何妄图入侵的生物。</t>
  </si>
  <si>
    <t>这座古老的精灵要塞里驻守着不少空斗士，注意保护好我方远程。</t>
    <phoneticPr fontId="3" type="noConversion"/>
  </si>
  <si>
    <t>敌方上空出现了大量的空斗士！</t>
    <phoneticPr fontId="3" type="noConversion"/>
  </si>
  <si>
    <t>微光要塞永不落败！</t>
    <phoneticPr fontId="3" type="noConversion"/>
  </si>
  <si>
    <t>敌人的援军已经赶到，如果有必要可以暂时撤退招募士兵后再次进攻。</t>
    <phoneticPr fontId="3" type="noConversion"/>
  </si>
  <si>
    <t>36</t>
    <phoneticPr fontId="3" type="noConversion"/>
  </si>
  <si>
    <t>感受精灵的愤怒吧，邪恶的恶魔们！</t>
    <phoneticPr fontId="3" type="noConversion"/>
  </si>
  <si>
    <t>这些残影把我们当成了恶魔，也许他们生命的最后都在和恶魔抗争。</t>
    <phoneticPr fontId="3" type="noConversion"/>
  </si>
  <si>
    <t>穿过这里就能抵达神意之城，但愿在那能找到精灵陨落的原因是什么。</t>
    <phoneticPr fontId="3" type="noConversion"/>
  </si>
  <si>
    <t>精灵的勇士们，集结起来击退这些入侵者！</t>
    <phoneticPr fontId="3" type="noConversion"/>
  </si>
  <si>
    <t>这些精灵很英勇，但这只是败给恶魔后留下的残影，让他们归于尘土吧！</t>
    <phoneticPr fontId="3" type="noConversion"/>
  </si>
  <si>
    <t>我们抵达神意之城了，但这将会是一场非常艰难的攻城战。</t>
    <phoneticPr fontId="3" type="noConversion"/>
  </si>
  <si>
    <t>吼啊啊啊——打败，所有的！恶魔！</t>
    <phoneticPr fontId="3" type="noConversion"/>
  </si>
  <si>
    <t>这些剑士已经被手中的暗影魔剑侵蚀了，小心，他们可不好对付。</t>
    <phoneticPr fontId="3" type="noConversion"/>
  </si>
  <si>
    <t>大量的暗影剑士正在集结，继续拖延会让我们遭受猛烈的进攻。</t>
    <phoneticPr fontId="3" type="noConversion"/>
  </si>
  <si>
    <t>看来远古时期起这些精灵就在和恶魔们战斗，但最终他们失败了。</t>
    <phoneticPr fontId="3" type="noConversion"/>
  </si>
  <si>
    <t>就算所有防线崩溃，我们也不能让这些恶魔侵入圣地！</t>
    <phoneticPr fontId="3" type="noConversion"/>
  </si>
  <si>
    <t>不能倒下，为了我们的圣地，和恶魔战斗到底！</t>
    <phoneticPr fontId="3" type="noConversion"/>
  </si>
  <si>
    <t>这份不甘让他们倒下后变成了灵魂残影，守护着这座失落的精灵大陆。</t>
    <phoneticPr fontId="3" type="noConversion"/>
  </si>
  <si>
    <t>让这些残影归于尘土吧！</t>
    <phoneticPr fontId="3" type="noConversion"/>
  </si>
  <si>
    <t>初始金币</t>
    <phoneticPr fontId="3" type="noConversion"/>
  </si>
  <si>
    <t>攻击力</t>
    <phoneticPr fontId="3" type="noConversion"/>
  </si>
  <si>
    <t>我们遭到了一支游侠部队的袭击，准备迎战！</t>
    <phoneticPr fontId="3" type="noConversion"/>
  </si>
  <si>
    <t>你们玷污了神圣的精灵领域，感受来自精灵后裔的怒火吧！</t>
    <phoneticPr fontId="3" type="noConversion"/>
  </si>
  <si>
    <t>这些精灵仍然是灵魂残影，但他们的神智清晰很多，并且组织有序。</t>
    <phoneticPr fontId="3" type="noConversion"/>
  </si>
  <si>
    <t>离开这里，人类！否则我会让你感受万箭穿心之痛！</t>
    <phoneticPr fontId="3" type="noConversion"/>
  </si>
  <si>
    <t>一个活着的精灵游侠？不过他看上去似乎被邪恶的力量操控了。</t>
    <phoneticPr fontId="3" type="noConversion"/>
  </si>
  <si>
    <t>审判天使是非常强大的召唤单位，没想到连他们也遭到了邪恶的侵蚀。</t>
    <phoneticPr fontId="3" type="noConversion"/>
  </si>
  <si>
    <t>抵挡这些入侵者，保护我们最后的王！</t>
    <phoneticPr fontId="3" type="noConversion"/>
  </si>
  <si>
    <t>侦察到敌方军队中出现了一个精英先锋。</t>
    <phoneticPr fontId="3" type="noConversion"/>
  </si>
  <si>
    <t>侦察到敌方军队中出现了一个精英射手。</t>
    <phoneticPr fontId="3" type="noConversion"/>
  </si>
  <si>
    <t>看来莱戈拉斯确实是精灵王族的后裔，但他是怎么沦为恶魔爪牙的呢？</t>
    <phoneticPr fontId="3" type="noConversion"/>
  </si>
  <si>
    <t>击败这些障碍，或许我们还能将莱戈拉斯从邪恶中拯救出来！</t>
    <phoneticPr fontId="3" type="noConversion"/>
  </si>
  <si>
    <t>你真的能击败那个强大的恶魔，阻止这个世界的毁灭吗？</t>
    <phoneticPr fontId="3" type="noConversion"/>
  </si>
  <si>
    <t>击败我，向我证明吧！证明你有足够的勇气面对这要塞背后的恶魔军团！</t>
    <phoneticPr fontId="3" type="noConversion"/>
  </si>
  <si>
    <t>莱戈拉斯不会给我们太多时间，如果他没了耐心我们将面临无尽的攻势。</t>
    <phoneticPr fontId="3" type="noConversion"/>
  </si>
  <si>
    <t>莱戈拉斯的精灵大军将在三分钟后抵达，尽快将他击败吧。</t>
    <phoneticPr fontId="3" type="noConversion"/>
  </si>
  <si>
    <t>我们还有两分钟的时间，否则莱戈拉斯的大部队将发起进攻。</t>
    <phoneticPr fontId="3" type="noConversion"/>
  </si>
  <si>
    <t>只剩下一分钟时间了，我们必须想办法尽快击败莱戈拉斯！</t>
    <phoneticPr fontId="3" type="noConversion"/>
  </si>
  <si>
    <t>这就是你的实力吗？太弱小了，你根本不知道这后面是怎样的炼狱！</t>
    <phoneticPr fontId="3" type="noConversion"/>
  </si>
  <si>
    <t>糟了，莱戈拉斯发狂了，他正在呼唤更多的精灵和天使加入战斗！</t>
    <phoneticPr fontId="3" type="noConversion"/>
  </si>
  <si>
    <t>灭亡吧，弱小的人类！你根本没有资格继承古代贤王的伟业！</t>
    <phoneticPr fontId="3" type="noConversion"/>
  </si>
  <si>
    <t>感受我的痛苦吧！感受我的绝望吧！</t>
    <phoneticPr fontId="3" type="noConversion"/>
  </si>
  <si>
    <t>莱戈拉斯已经完全失控了，他正在呼唤更多的审判天使！</t>
    <phoneticPr fontId="3" type="noConversion"/>
  </si>
  <si>
    <t>我的军队会碾碎你，但这不算什么…</t>
    <phoneticPr fontId="3" type="noConversion"/>
  </si>
  <si>
    <t>莱戈拉斯正在呼唤更多的军队，形势对我们非常不利！</t>
    <phoneticPr fontId="3" type="noConversion"/>
  </si>
  <si>
    <t>恶魔的军团比这更加强大，而你却连我的部队都无法击溃！</t>
    <phoneticPr fontId="3" type="noConversion"/>
  </si>
  <si>
    <t>侦察到敌方军队中出现了一个精英术师。</t>
    <phoneticPr fontId="3" type="noConversion"/>
  </si>
  <si>
    <t>这里就是被恶魔蹂躏过后的精灵大陆…小心，一些恶魔已经盯上了我们。</t>
    <phoneticPr fontId="3" type="noConversion"/>
  </si>
  <si>
    <t>魔剑勇者的攻击具有非常强大的破坏力，但他们也非常脆弱。</t>
    <phoneticPr fontId="3" type="noConversion"/>
  </si>
  <si>
    <t>没想到真的有人击败了莱戈拉斯，不过马上你就会成为我们的奴隶了！</t>
    <phoneticPr fontId="3" type="noConversion"/>
  </si>
  <si>
    <t>向伟大的灭世者迪亚波罗俯首吧！</t>
    <phoneticPr fontId="3" type="noConversion"/>
  </si>
  <si>
    <t>大量的小恶魔正在朝我们赶来，注意防守！</t>
    <phoneticPr fontId="3" type="noConversion"/>
  </si>
  <si>
    <t>嘻，我要抓更多的人做我的奴隶！</t>
    <phoneticPr fontId="3" type="noConversion"/>
  </si>
  <si>
    <t>这里不是你该来的地方！</t>
    <phoneticPr fontId="3" type="noConversion"/>
  </si>
  <si>
    <t>看来这座遗迹里还留守着一些精灵的灵魂残影，让他们安息吧。</t>
    <phoneticPr fontId="3" type="noConversion"/>
  </si>
  <si>
    <t>呜嗷嗷嗷！感受我们被折磨百年的痛苦吧！</t>
    <phoneticPr fontId="3" type="noConversion"/>
  </si>
  <si>
    <t>大量的恶魔看守这这座监狱，囚禁在这里的灵魂都疯狂异常。</t>
    <phoneticPr fontId="3" type="noConversion"/>
  </si>
  <si>
    <t>一支精钢勇者精锐小队驻守着这里，小心。</t>
    <phoneticPr fontId="3" type="noConversion"/>
  </si>
  <si>
    <t>我总感觉驻守着这里的古老军团和我们有着某种联系…</t>
    <phoneticPr fontId="3" type="noConversion"/>
  </si>
  <si>
    <t>传说古老贤王曾到熔火之地封印来自深渊的魔王，或许这些军团就是…</t>
    <phoneticPr fontId="3" type="noConversion"/>
  </si>
  <si>
    <t>这些军团和传说中古老贤王的军团非常相似，这里究竟发生了什么？</t>
    <phoneticPr fontId="3" type="noConversion"/>
  </si>
  <si>
    <t>你们不该继续前进了，回头吧，现在回头还来得及！</t>
    <phoneticPr fontId="3" type="noConversion"/>
  </si>
  <si>
    <t>不要再前进了，这条路的尽头只有灼热的炼狱。</t>
    <phoneticPr fontId="3" type="noConversion"/>
  </si>
  <si>
    <t>我们必须前往荒芜大陆寻找迪亚波罗的足迹，不会在这就撤退的！</t>
    <phoneticPr fontId="3" type="noConversion"/>
  </si>
  <si>
    <t>准备作战，绝不允许这群人通过这里！</t>
    <phoneticPr fontId="3" type="noConversion"/>
  </si>
  <si>
    <t>敌方精英士兵众多，谨慎指定作战计划吧。</t>
    <phoneticPr fontId="3" type="noConversion"/>
  </si>
  <si>
    <t>这次的敌人不容小觑，拔剑，冲刺！</t>
    <phoneticPr fontId="3" type="noConversion"/>
  </si>
  <si>
    <t>空斗士精英团，出击！</t>
    <phoneticPr fontId="3" type="noConversion"/>
  </si>
  <si>
    <t>巨石堵住了道路，我们只能通过这片山林深入大陆。</t>
    <phoneticPr fontId="3" type="noConversion"/>
  </si>
  <si>
    <t>山脉的守护着似乎并不欢迎我们，先招募一些士兵准备作战吧。</t>
    <phoneticPr fontId="3" type="noConversion"/>
  </si>
  <si>
    <t>侦察到敌方军队中出现了一支精英术师小队。</t>
    <phoneticPr fontId="3" type="noConversion"/>
  </si>
  <si>
    <t>侦察到敌方军队中出现了两个精英卫士。</t>
    <phoneticPr fontId="3" type="noConversion"/>
  </si>
  <si>
    <t>侦察到敌方军队中出现了一支精英部队！</t>
    <phoneticPr fontId="3" type="noConversion"/>
  </si>
  <si>
    <t>敌人已经闯入了通天岭，拿起武器准备战斗！</t>
    <phoneticPr fontId="3" type="noConversion"/>
  </si>
  <si>
    <t>又是一支精锐部队，招募足够的兵力后再向他们发动进攻吧。</t>
    <phoneticPr fontId="3" type="noConversion"/>
  </si>
  <si>
    <t>侦察到敌方军队中出现了一支精英先锋小队！</t>
    <phoneticPr fontId="3" type="noConversion"/>
  </si>
  <si>
    <t>我们世代都守护着这条道路，你休想通过这里接近封印圣所！</t>
    <phoneticPr fontId="3" type="noConversion"/>
  </si>
  <si>
    <t>入侵者…恶魔…必须消灭！</t>
    <phoneticPr fontId="3" type="noConversion"/>
  </si>
  <si>
    <t>看来这里的古代军团已经遭到了腐蚀，小心，他们比往常更加强大。</t>
    <phoneticPr fontId="3" type="noConversion"/>
  </si>
  <si>
    <t>神圣祭司具有频繁治愈的能力，想办法先将他们击败。</t>
    <phoneticPr fontId="3" type="noConversion"/>
  </si>
  <si>
    <t>侦察到敌方军队中出现了一支精英术师小队！</t>
    <phoneticPr fontId="3" type="noConversion"/>
  </si>
  <si>
    <t>恶魔来袭，战斗！战斗！</t>
    <phoneticPr fontId="3" type="noConversion"/>
  </si>
  <si>
    <t>古战场上有大量的残影，他们视我们为恶魔，而我们将给予他们安息。</t>
    <phoneticPr fontId="3" type="noConversion"/>
  </si>
  <si>
    <t>一支精英精钢勇者正在袭来，有什么东西正在接近，赶紧招募士兵！</t>
    <phoneticPr fontId="3" type="noConversion"/>
  </si>
  <si>
    <t>为了麦格文大人，冲锋！</t>
    <phoneticPr fontId="3" type="noConversion"/>
  </si>
  <si>
    <t>在麦格文大人到来之前扫除这些入侵者！</t>
    <phoneticPr fontId="3" type="noConversion"/>
  </si>
  <si>
    <t>看来麦格文已经非常接近战场了，希望我们还有足够的战力抵抗他。</t>
    <phoneticPr fontId="3" type="noConversion"/>
  </si>
  <si>
    <t>我追寻灭世者的线索来到这里，我们的目的应该是一致的！</t>
    <phoneticPr fontId="3" type="noConversion"/>
  </si>
  <si>
    <t>只凭你的力量是无法与他抗衡的，回头吧，凡人！</t>
    <phoneticPr fontId="3" type="noConversion"/>
  </si>
  <si>
    <t>无论你为何而来，这后面都不是你能踏足的地方。</t>
    <phoneticPr fontId="3" type="noConversion"/>
  </si>
  <si>
    <t>看来我们只能打败麦格文来证明自己的力量了。鼓起勇气进攻吧！</t>
    <phoneticPr fontId="3" type="noConversion"/>
  </si>
  <si>
    <t>醒来吧沉睡的勇士们！我们不能让敌人进入封印圣所。</t>
    <phoneticPr fontId="3" type="noConversion"/>
  </si>
  <si>
    <t>你们的故乡奥德赛大陆已经破碎，封印的力量早已不能抑制恶魔了！</t>
    <phoneticPr fontId="3" type="noConversion"/>
  </si>
  <si>
    <t>这不可能！如果封印失效麦格文大人不会坐视不管的！</t>
    <phoneticPr fontId="3" type="noConversion"/>
  </si>
  <si>
    <t>看来我们很难说服这些残影，只能用力量突破这里了！</t>
    <phoneticPr fontId="3" type="noConversion"/>
  </si>
  <si>
    <t>剑盾卫士，阻止这些敌人！</t>
    <phoneticPr fontId="3" type="noConversion"/>
  </si>
  <si>
    <t>神圣祭司，赶紧治疗伤员！</t>
    <phoneticPr fontId="3" type="noConversion"/>
  </si>
  <si>
    <t>麦格文会不断的集结神圣军团，拖的时间越长战况会越不利。</t>
    <phoneticPr fontId="3" type="noConversion"/>
  </si>
  <si>
    <t>侦察到敌方军队中出现了一支精英卫士小队！</t>
    <phoneticPr fontId="3" type="noConversion"/>
  </si>
  <si>
    <t>麦格文的天使大军还有一分钟抵达，我们必须尽快击败他！</t>
    <phoneticPr fontId="3" type="noConversion"/>
  </si>
  <si>
    <t>麦格文天使大军即将，我们必须尽快将他击败！</t>
    <phoneticPr fontId="3" type="noConversion"/>
  </si>
  <si>
    <t>太弱小了，你的实力还不足以去面对火焰之门后面的恶魔！</t>
    <phoneticPr fontId="3" type="noConversion"/>
  </si>
  <si>
    <t>如果是古代贤王我早已战败百次了，而你却丝毫未能撼动我的部队。</t>
    <phoneticPr fontId="3" type="noConversion"/>
  </si>
  <si>
    <t>这些熔岩巨人会在倒下后发生爆炸，要小心应对。</t>
    <phoneticPr fontId="3" type="noConversion"/>
  </si>
  <si>
    <t>恶魔大军正在涌来，做好迎战的准备！</t>
    <phoneticPr fontId="3" type="noConversion"/>
  </si>
  <si>
    <t>小心，烈焰术士的攻击会波及到目标身后的士兵。</t>
    <phoneticPr fontId="3" type="noConversion"/>
  </si>
  <si>
    <t>侦察到敌方军队中出现了一群精英小恶魔！</t>
    <phoneticPr fontId="3" type="noConversion"/>
  </si>
  <si>
    <t>猎头者会直接秒杀生命值较低的士兵，注意治疗！</t>
    <phoneticPr fontId="3" type="noConversion"/>
  </si>
  <si>
    <t>这里的恶魔奴役了古代勇士们的灵魂残影，去释放他们吧！</t>
    <phoneticPr fontId="3" type="noConversion"/>
  </si>
  <si>
    <t>又有新的奴隶来了，前进，碾碎他们！</t>
    <phoneticPr fontId="3" type="noConversion"/>
  </si>
  <si>
    <t>侦察到敌方军队中出现了一群精英术师！</t>
    <phoneticPr fontId="3" type="noConversion"/>
  </si>
  <si>
    <t>恶魔的数量会越来越多，让我们速战速决吧。</t>
    <phoneticPr fontId="3" type="noConversion"/>
  </si>
  <si>
    <t>侦察到一支被恶魔奴役的精英术师小队正在赶来。</t>
    <phoneticPr fontId="3" type="noConversion"/>
  </si>
  <si>
    <t>侦察到恶魔军团中出现了一支精英术师小队。</t>
    <phoneticPr fontId="3" type="noConversion"/>
  </si>
  <si>
    <t>陷入毁灭吧！</t>
    <phoneticPr fontId="3" type="noConversion"/>
  </si>
  <si>
    <t>这是一场袭击战，想要摧毁敌人的基地可不简单，先招募士兵吧！</t>
    <phoneticPr fontId="3" type="noConversion"/>
  </si>
  <si>
    <t>这里可真热。</t>
    <phoneticPr fontId="3" type="noConversion"/>
  </si>
  <si>
    <t>侦察到恶魔军团中出现了一支精英先锋小队。</t>
    <phoneticPr fontId="3" type="noConversion"/>
  </si>
  <si>
    <t>火焰，赋予我力量！</t>
    <phoneticPr fontId="3" type="noConversion"/>
  </si>
  <si>
    <t>让火焰给予我更炽热的力量，然后将你们化为灰烬！</t>
    <phoneticPr fontId="3" type="noConversion"/>
  </si>
  <si>
    <t>侦察到恶魔军团中出现了两个精英巨人先锋。</t>
    <phoneticPr fontId="3" type="noConversion"/>
  </si>
  <si>
    <t>夺下火焰之桥十分不易，我们一定要坚守此处。</t>
    <phoneticPr fontId="3" type="noConversion"/>
  </si>
  <si>
    <t>侦察到恶魔军团的精英巨人先锋正在袭来。</t>
    <phoneticPr fontId="3" type="noConversion"/>
  </si>
  <si>
    <t>侦察到恶魔军团中出现了两个精英巨人卫士。</t>
    <phoneticPr fontId="3" type="noConversion"/>
  </si>
  <si>
    <t>侦查到一支恶魔军团的先锋精英小队正在袭来。</t>
    <phoneticPr fontId="3" type="noConversion"/>
  </si>
  <si>
    <t>侦察到一支小恶魔精英队伍正在袭来。</t>
    <phoneticPr fontId="3" type="noConversion"/>
  </si>
  <si>
    <t>快阻止那些入侵者。这次仪式我们不能失败！</t>
    <phoneticPr fontId="3" type="noConversion"/>
  </si>
  <si>
    <t>这些巫师又在举行复活仪式，我有一种不祥的预感。</t>
    <phoneticPr fontId="3" type="noConversion"/>
  </si>
  <si>
    <t>拦住这些闯入者，不能让他们打断我们的仪式！</t>
    <phoneticPr fontId="3" type="noConversion"/>
  </si>
  <si>
    <t>侦察到恶魔军团中出现了一支小恶魔精英部队。</t>
    <phoneticPr fontId="3" type="noConversion"/>
  </si>
  <si>
    <t>迪亚波罗正在复活米尔斯，不能让这些人闯入我们的仪式！</t>
    <phoneticPr fontId="3" type="noConversion"/>
  </si>
  <si>
    <t>我们必须尽快阻止他们，如果米尔斯又被复活的话就糟糕了！</t>
    <phoneticPr fontId="3" type="noConversion"/>
  </si>
  <si>
    <t>一切都迟了，巨人之王已经获得新生，胜利属于我们！</t>
    <phoneticPr fontId="3" type="noConversion"/>
  </si>
  <si>
    <t>米尔斯已经复活了，这次的他拥有着更加强大的力量。</t>
    <phoneticPr fontId="3" type="noConversion"/>
  </si>
  <si>
    <t>俯首吧，渺小的凡人！巨人之王的威光将照耀大地！</t>
    <phoneticPr fontId="3" type="noConversion"/>
  </si>
  <si>
    <t>恶魔和巨人的攻势越来越猛烈，但我们不能在这里倒下！</t>
    <phoneticPr fontId="3" type="noConversion"/>
  </si>
  <si>
    <t>放弃挣扎投入火焰的怀抱吧，你们毫无胜算！</t>
    <phoneticPr fontId="3" type="noConversion"/>
  </si>
  <si>
    <t>绝望吧，凡人！这一次我的怒火会将你彻底碾碎！</t>
    <phoneticPr fontId="3" type="noConversion"/>
  </si>
  <si>
    <t>无论再来多少次我都会将你击败，米尔斯！</t>
    <phoneticPr fontId="3" type="noConversion"/>
  </si>
  <si>
    <t>0,1,12</t>
    <phoneticPr fontId="3" type="noConversion"/>
  </si>
  <si>
    <t>0,1,24</t>
    <phoneticPr fontId="3" type="noConversion"/>
  </si>
  <si>
    <t>0,1,36</t>
    <phoneticPr fontId="3" type="noConversion"/>
  </si>
  <si>
    <t>0,1,48</t>
    <phoneticPr fontId="3" type="noConversion"/>
  </si>
  <si>
    <t>1,2:4,60,1:300;2,1:1500,120,1:900</t>
    <phoneticPr fontId="3" type="noConversion"/>
  </si>
  <si>
    <t>1,3:7,120,1:450;2,3:10,120,2:450</t>
    <phoneticPr fontId="3" type="noConversion"/>
  </si>
  <si>
    <t>1,2:9,120,4:3;2,3:7,120,4:5</t>
    <phoneticPr fontId="3" type="noConversion"/>
  </si>
  <si>
    <t>1,3:5,60,4:4;2,2:9,120,1:900</t>
    <phoneticPr fontId="3" type="noConversion"/>
  </si>
  <si>
    <t>敌人想从这里袭击黑铁壁垒，我们要阻止他们！</t>
    <phoneticPr fontId="3" type="noConversion"/>
  </si>
  <si>
    <t>米尔斯的援军正在赶来，我们得尽快通过这里。</t>
    <phoneticPr fontId="3" type="noConversion"/>
  </si>
  <si>
    <t>侦察到恶魔军团的精英先锋正在袭来。</t>
    <phoneticPr fontId="3" type="noConversion"/>
  </si>
  <si>
    <t>攻击+10%</t>
    <phoneticPr fontId="3" type="noConversion"/>
  </si>
  <si>
    <t>护甲+10</t>
    <phoneticPr fontId="3" type="noConversion"/>
  </si>
  <si>
    <t>持续回血</t>
    <phoneticPr fontId="3" type="noConversion"/>
  </si>
  <si>
    <t>采矿+20%</t>
    <phoneticPr fontId="3" type="noConversion"/>
  </si>
  <si>
    <t>米尔斯的援军赶到了，接下来要攻破这里将会变得非常困难！</t>
    <phoneticPr fontId="3" type="noConversion"/>
  </si>
  <si>
    <t>一支恶魔军团的精英部队赶来保护雕像了！</t>
    <phoneticPr fontId="3" type="noConversion"/>
  </si>
  <si>
    <t>我将蹂躏一切，破坏一切，统治一切！</t>
    <phoneticPr fontId="3" type="noConversion"/>
  </si>
  <si>
    <t>我会阻止你！米尔斯，来做个了断吧！</t>
    <phoneticPr fontId="3" type="noConversion"/>
  </si>
  <si>
    <t>灭世者给予了米尔斯大量援助，我们要尽快击败他！</t>
    <phoneticPr fontId="3" type="noConversion"/>
  </si>
  <si>
    <t>灭世者的援军将在一分钟后抵达，尽快击败米尔斯！</t>
    <phoneticPr fontId="3" type="noConversion"/>
  </si>
  <si>
    <t>尽快击败米尔斯，灭世者的援军会让他变得更加强大！</t>
    <phoneticPr fontId="3" type="noConversion"/>
  </si>
  <si>
    <t>距离灭世者的援军抵达还有三分钟，要尽快击败米尔斯！</t>
    <phoneticPr fontId="3" type="noConversion"/>
  </si>
  <si>
    <t>侦察到恶魔军团的精英术师正在袭来。</t>
    <phoneticPr fontId="3" type="noConversion"/>
  </si>
  <si>
    <t>1,2:6,120,4:3;2,3:10,120,2:450</t>
    <phoneticPr fontId="3" type="noConversion"/>
  </si>
  <si>
    <t>1,3:5,60,4:2;2,2:6,60,1:600;3,3:15,120,4:5</t>
    <phoneticPr fontId="3" type="noConversion"/>
  </si>
  <si>
    <t>1,5:1,60,4:3;2,2:6,60,2:300</t>
    <phoneticPr fontId="3" type="noConversion"/>
  </si>
  <si>
    <t>1</t>
    <phoneticPr fontId="3" type="noConversion"/>
  </si>
  <si>
    <t>2</t>
    <phoneticPr fontId="3" type="noConversion"/>
  </si>
  <si>
    <t>5</t>
    <phoneticPr fontId="3" type="noConversion"/>
  </si>
  <si>
    <t>15秒内降低敌方10%的攻击力和30点防御力</t>
  </si>
  <si>
    <t>召唤雷电风暴对所有敌人造成200伤害</t>
  </si>
  <si>
    <t>令己方所有单位无敌4秒</t>
  </si>
  <si>
    <t>敌方的招募时间延长一倍，持续20秒</t>
  </si>
  <si>
    <t>己方的招募时间减少一半，持续20秒</t>
  </si>
  <si>
    <t>立即招募10个审判天使为你战斗</t>
  </si>
  <si>
    <t>后勤</t>
    <phoneticPr fontId="3" type="noConversion"/>
  </si>
  <si>
    <t>战斗失败，后勤点数已返还。</t>
    <phoneticPr fontId="3" type="noConversion"/>
  </si>
  <si>
    <t>首次消耗后勤</t>
    <phoneticPr fontId="3" type="noConversion"/>
  </si>
  <si>
    <t>危机目标</t>
    <phoneticPr fontId="3" type="noConversion"/>
  </si>
  <si>
    <t>2,3</t>
    <phoneticPr fontId="3" type="noConversion"/>
  </si>
  <si>
    <t>招募一些先锋士兵可以保护你的射手。</t>
    <phoneticPr fontId="3" type="noConversion"/>
  </si>
  <si>
    <t>每当敌人倒下时，英雄的魔力就会增加。</t>
    <phoneticPr fontId="3" type="noConversion"/>
  </si>
  <si>
    <t>如果敌人试图逃脱，可以用进攻指令进行追击。</t>
    <phoneticPr fontId="3" type="noConversion"/>
  </si>
  <si>
    <t>巫师具有魔法攻击，他们的攻击会对重甲士兵造成大量伤害。</t>
    <phoneticPr fontId="3" type="noConversion"/>
  </si>
  <si>
    <t>剑盾卫士的防御坚固，但巫师的魔法攻击能轻松击溃他。</t>
    <phoneticPr fontId="3" type="noConversion"/>
  </si>
  <si>
    <t>侦察到敌方军队中出现了一个悬赏中的术师，击败他能得到额外的金币。</t>
  </si>
  <si>
    <t>侦察到敌方军队中出现了一个悬赏中的先锋，击败他能得到额外的金币。</t>
  </si>
  <si>
    <t>十秒金币</t>
    <phoneticPr fontId="3" type="noConversion"/>
  </si>
  <si>
    <t>十秒魔力</t>
    <phoneticPr fontId="3" type="noConversion"/>
  </si>
  <si>
    <t>1,2:4,60,3:2;2,4:1,60,4:9;3,3:20,180,2:600</t>
    <phoneticPr fontId="3" type="noConversion"/>
  </si>
  <si>
    <t>1,2:4,60,4:1;2,3:10,120,2:450</t>
    <phoneticPr fontId="3" type="noConversion"/>
  </si>
  <si>
    <t>1,2:4,60,4:1;2,3:10,120,1:900</t>
    <phoneticPr fontId="3" type="noConversion"/>
  </si>
  <si>
    <t>1,3:5,60,4:3;2,3:10,120,2:450</t>
    <phoneticPr fontId="3" type="noConversion"/>
  </si>
  <si>
    <t>1,2:4,60,1:300;2,3:10,120,4:3</t>
    <phoneticPr fontId="3" type="noConversion"/>
  </si>
  <si>
    <t>1,2:4,60,1:300;2,3:10,120,2:450</t>
    <phoneticPr fontId="3" type="noConversion"/>
  </si>
  <si>
    <t>1,2:4,60,1:300;2,3:10,120,1:900;3,3:20,180,1:2400</t>
    <phoneticPr fontId="3" type="noConversion"/>
  </si>
  <si>
    <t>1,1:1500,120,4:4;2,2:9,120,4:3</t>
    <phoneticPr fontId="3" type="noConversion"/>
  </si>
  <si>
    <t>2</t>
    <phoneticPr fontId="3" type="noConversion"/>
  </si>
  <si>
    <t>1,2:4,60,4:3;2,3:10,120,2:450</t>
    <phoneticPr fontId="3" type="noConversion"/>
  </si>
  <si>
    <t>1,1:1500,120,4:4;2,2:9,120,4:3</t>
  </si>
  <si>
    <t>1,2:4,60,4:2;2,3:14,180,1:1200;3,3:1,180,4:5</t>
    <phoneticPr fontId="3" type="noConversion"/>
  </si>
  <si>
    <t>1,3:5,60,4:3;2,2:9,120,4:5;3,3:20,180,3:8</t>
    <phoneticPr fontId="3" type="noConversion"/>
  </si>
  <si>
    <t>1,2:6,120,1:450;2,3:7,60,2:300</t>
    <phoneticPr fontId="3" type="noConversion"/>
  </si>
  <si>
    <t>1,2:4,60,4:4;2,3:10,120,2:450</t>
    <phoneticPr fontId="3" type="noConversion"/>
  </si>
  <si>
    <t>1,2:4,60,4:2;2,2:6,60,1:600</t>
  </si>
  <si>
    <t>1,2:4,60,4:2;2,2:6,60,1:600</t>
    <phoneticPr fontId="3" type="noConversion"/>
  </si>
  <si>
    <t>1,1:1000,60,4:3;2,3:10,120,1:900</t>
  </si>
  <si>
    <t>1,1:1000,60,4:3;2,3:10,120,1:900</t>
    <phoneticPr fontId="3" type="noConversion"/>
  </si>
  <si>
    <t>1,2:4,60,1:300;2,3:14,180,1:1200</t>
  </si>
  <si>
    <t>1,2:4,60,1:300;2,3:14,180,1:1200</t>
    <phoneticPr fontId="3" type="noConversion"/>
  </si>
  <si>
    <t>1,2:4,60,4:1;2,3:10,120,1:900</t>
  </si>
  <si>
    <t>1,2:4,60,4:1;2,3:10,120,1:900</t>
    <phoneticPr fontId="3" type="noConversion"/>
  </si>
  <si>
    <t>1,2:4,60,4:4;2,1:3000,120,3:5</t>
  </si>
  <si>
    <t>1,2:4,60,4:4;2,1:3000,120,3:5</t>
    <phoneticPr fontId="3" type="noConversion"/>
  </si>
  <si>
    <t>1,3:5,60,4:4;2,1:2000,60,4:3</t>
  </si>
  <si>
    <t>1,3:5,60,4:4;2,1:2000,60,4:3</t>
    <phoneticPr fontId="3" type="noConversion"/>
  </si>
  <si>
    <t>1,2:4,60,4:3;2,3:10,60,2:300</t>
  </si>
  <si>
    <t>1,2:4,60,4:3;2,3:10,60,2:300</t>
    <phoneticPr fontId="3" type="noConversion"/>
  </si>
  <si>
    <t>1,2:4,60,4:4;2,3:7,60,4:4;3,4:1,180,1:2400</t>
  </si>
  <si>
    <t>1,2:4,60,4:4;2,3:7,60,4:4;3,4:1,180,1:2400</t>
    <phoneticPr fontId="3" type="noConversion"/>
  </si>
  <si>
    <t>1,3:5,60,4:3;2,1:4000,180,3:6</t>
  </si>
  <si>
    <t>1,3:5,60,4:3;2,1:4000,180,3:6</t>
    <phoneticPr fontId="3" type="noConversion"/>
  </si>
  <si>
    <t>14,15,30,35,39</t>
    <phoneticPr fontId="3" type="noConversion"/>
  </si>
  <si>
    <t>15,30,35,39</t>
    <phoneticPr fontId="3" type="noConversion"/>
  </si>
  <si>
    <t>34,26,36</t>
    <phoneticPr fontId="3" type="noConversion"/>
  </si>
  <si>
    <t>38,36,15</t>
    <phoneticPr fontId="3" type="noConversion"/>
  </si>
  <si>
    <t>你们竟敢来到我的城堡，我的巨人大军将会碾碎你们！</t>
    <phoneticPr fontId="3" type="noConversion"/>
  </si>
  <si>
    <t>挑战莱戈拉斯，进攻！（战斗难度较高）</t>
    <phoneticPr fontId="3" type="noConversion"/>
  </si>
  <si>
    <t>13,23,34,26,36</t>
    <phoneticPr fontId="3" type="noConversion"/>
  </si>
  <si>
    <t>13</t>
    <phoneticPr fontId="3" type="noConversion"/>
  </si>
  <si>
    <t>让你见识一下游侠精英部队的真正实力吧！</t>
    <phoneticPr fontId="3" type="noConversion"/>
  </si>
  <si>
    <t>莱戈拉斯的精英游侠正在不断增加。</t>
    <phoneticPr fontId="3" type="noConversion"/>
  </si>
  <si>
    <t>7</t>
    <phoneticPr fontId="3" type="noConversion"/>
  </si>
  <si>
    <t>莱戈拉斯在祈求古代精灵的帮助，这将会招来大量的雷电风暴袭击我们。</t>
    <phoneticPr fontId="3" type="noConversion"/>
  </si>
  <si>
    <t>6.小飞侠</t>
  </si>
  <si>
    <t>6</t>
    <phoneticPr fontId="3" type="noConversion"/>
  </si>
  <si>
    <t>来了个大家伙，该起来干活了！</t>
    <phoneticPr fontId="3" type="noConversion"/>
  </si>
  <si>
    <t>小心，一些掠夺者正在从城寨中涌出！</t>
    <phoneticPr fontId="3" type="noConversion"/>
  </si>
  <si>
    <t>小心，大量的掠夺者正在从城寨中涌出！</t>
    <phoneticPr fontId="3" type="noConversion"/>
  </si>
  <si>
    <t>小心，无数的掠夺者正在从城寨中涌出！</t>
    <phoneticPr fontId="3" type="noConversion"/>
  </si>
  <si>
    <t>看来城寨中的掠夺者已经没有多少了。</t>
    <phoneticPr fontId="3" type="noConversion"/>
  </si>
  <si>
    <t>这些强盗打算用大量的虚弱卡片不断削弱我们，小心。</t>
    <phoneticPr fontId="3" type="noConversion"/>
  </si>
  <si>
    <t>12</t>
    <phoneticPr fontId="3" type="noConversion"/>
  </si>
  <si>
    <t>优惠卡片</t>
    <phoneticPr fontId="3" type="noConversion"/>
  </si>
  <si>
    <t>魔法精通</t>
    <phoneticPr fontId="3" type="noConversion"/>
  </si>
  <si>
    <t>法力魔瓶</t>
    <phoneticPr fontId="3" type="noConversion"/>
  </si>
  <si>
    <t>急速行军</t>
    <phoneticPr fontId="3" type="noConversion"/>
  </si>
  <si>
    <t>你确定要来挑战我吗？那就准备好面对我的魔法攻势吧！</t>
    <phoneticPr fontId="3" type="noConversion"/>
  </si>
  <si>
    <t>麦格文认真起来可不好对付，他会不断使用卡片并集结更强的部队。</t>
    <phoneticPr fontId="3" type="noConversion"/>
  </si>
  <si>
    <t>小心，麦格文的魔法卡片已经准备好了！</t>
    <phoneticPr fontId="3" type="noConversion"/>
  </si>
  <si>
    <t>7</t>
    <phoneticPr fontId="3" type="noConversion"/>
  </si>
  <si>
    <t>又有敌人来了吗？啊哈，这下有乐子了。</t>
    <phoneticPr fontId="3" type="noConversion"/>
  </si>
  <si>
    <t>古代军团的战士非常强大，好在他们不会使用魔法卡牌。</t>
    <phoneticPr fontId="3" type="noConversion"/>
  </si>
  <si>
    <t>古代军团的战士会越来越强大，不要小看了这些敌人。</t>
    <phoneticPr fontId="3" type="noConversion"/>
  </si>
  <si>
    <t>古代军团的力量变得强大了，尽快进攻结束战斗吧。</t>
    <phoneticPr fontId="3" type="noConversion"/>
  </si>
  <si>
    <t>古代军团的力量更加强大了，尽快进攻结束战斗吧。</t>
    <phoneticPr fontId="3" type="noConversion"/>
  </si>
  <si>
    <t>古代军团的力量变得异常强大了，尽快结束战斗吧。</t>
    <phoneticPr fontId="3" type="noConversion"/>
  </si>
  <si>
    <t>古代军团已经获得了无坚不摧的力量！</t>
    <phoneticPr fontId="3" type="noConversion"/>
  </si>
  <si>
    <t>古代军团的数量越来越多了。</t>
    <phoneticPr fontId="3" type="noConversion"/>
  </si>
  <si>
    <t>古代军团唤来了更多的士兵。</t>
    <phoneticPr fontId="3" type="noConversion"/>
  </si>
  <si>
    <t>古代军团唤来了非常多的士兵，小心。</t>
    <phoneticPr fontId="3" type="noConversion"/>
  </si>
  <si>
    <t>在争夺战中想要打倒我可不是件容易的事。</t>
    <phoneticPr fontId="3" type="noConversion"/>
  </si>
  <si>
    <t>出来吧，我的勇者部队，用你们的勇气战胜敌人！</t>
    <phoneticPr fontId="3" type="noConversion"/>
  </si>
  <si>
    <t>7</t>
    <phoneticPr fontId="3" type="noConversion"/>
  </si>
  <si>
    <t>圣洁的白袍法师，用你们的神圣信念治愈那些受伤的士兵们！</t>
    <phoneticPr fontId="3" type="noConversion"/>
  </si>
  <si>
    <t>英勇的空斗士，击溃他们的远程部队！</t>
    <phoneticPr fontId="3" type="noConversion"/>
  </si>
  <si>
    <t>接下来，面对天使的审判吧！</t>
    <phoneticPr fontId="3" type="noConversion"/>
  </si>
  <si>
    <t>1,0,180</t>
    <phoneticPr fontId="3" type="noConversion"/>
  </si>
  <si>
    <t>1,0,210</t>
    <phoneticPr fontId="3" type="noConversion"/>
  </si>
  <si>
    <t>1,0,240</t>
    <phoneticPr fontId="3" type="noConversion"/>
  </si>
  <si>
    <t>1,0,270</t>
    <phoneticPr fontId="3" type="noConversion"/>
  </si>
  <si>
    <t>7</t>
    <phoneticPr fontId="3" type="noConversion"/>
  </si>
  <si>
    <t>你真是顽强，那我也要展示真正的力量了！</t>
    <phoneticPr fontId="3" type="noConversion"/>
  </si>
  <si>
    <t>护卫队，保护住基地！</t>
    <phoneticPr fontId="3" type="noConversion"/>
  </si>
  <si>
    <t>哦不，战况好像有点糟糕？</t>
    <phoneticPr fontId="3" type="noConversion"/>
  </si>
  <si>
    <t>我可还没有输，审判天使，出击！</t>
    <phoneticPr fontId="3" type="noConversion"/>
  </si>
  <si>
    <t>你真的很强，但我还没有输！</t>
    <phoneticPr fontId="3" type="noConversion"/>
  </si>
  <si>
    <t>11</t>
    <phoneticPr fontId="3" type="noConversion"/>
  </si>
  <si>
    <t>是谁胆敢闯入我的工坊？我会让你们灰飞烟灭！</t>
    <phoneticPr fontId="3" type="noConversion"/>
  </si>
  <si>
    <t>小心，灭世者在他的工坊中拥有更加强大的力量！</t>
    <phoneticPr fontId="3" type="noConversion"/>
  </si>
  <si>
    <t>我的工坊会让你们一直处于虚弱之中，来吧，让我把你们统统碾碎！</t>
    <phoneticPr fontId="3" type="noConversion"/>
  </si>
  <si>
    <t>挑战者出现了，准备战斗！</t>
    <phoneticPr fontId="3" type="noConversion"/>
  </si>
  <si>
    <t>挑战者越来越强大了，小心！</t>
    <phoneticPr fontId="3" type="noConversion"/>
  </si>
  <si>
    <t>39,35,29,30</t>
    <phoneticPr fontId="3" type="noConversion"/>
  </si>
  <si>
    <t>4,28,25,26</t>
    <phoneticPr fontId="3" type="noConversion"/>
  </si>
  <si>
    <t>37,23,38,34</t>
    <phoneticPr fontId="3" type="noConversion"/>
  </si>
  <si>
    <t>39,31,33,32</t>
    <phoneticPr fontId="3" type="noConversion"/>
  </si>
  <si>
    <t>15,36,38,23</t>
    <phoneticPr fontId="3" type="noConversion"/>
  </si>
  <si>
    <t>1.5</t>
    <phoneticPr fontId="3" type="noConversion"/>
  </si>
  <si>
    <t>200</t>
    <phoneticPr fontId="3" type="noConversion"/>
  </si>
  <si>
    <t>1,2:1,60,4:2;2,3:3,60,1:600;3,4:1,180,1:1200</t>
    <phoneticPr fontId="3" type="noConversion"/>
  </si>
  <si>
    <t>虚弱卡牌</t>
  </si>
  <si>
    <t>雷电卡牌</t>
  </si>
  <si>
    <t>圣盾卡牌</t>
  </si>
  <si>
    <t>减速卡牌</t>
  </si>
  <si>
    <t>加速卡牌</t>
  </si>
  <si>
    <t>天启卡牌</t>
  </si>
  <si>
    <t>米尔斯的力量完全恢复了，他准备了大量的魔法卡牌对付我们！</t>
  </si>
  <si>
    <t>敌人的精英数量变多了，并且准备了许多魔法卡牌，尽快结束战斗吧！</t>
  </si>
  <si>
    <t>报到文本</t>
    <phoneticPr fontId="3" type="noConversion"/>
  </si>
  <si>
    <t>5.矿工前来报到</t>
  </si>
  <si>
    <t>民兵前来报到。带领我们走向胜利吧，领袖！</t>
    <phoneticPr fontId="3" type="noConversion"/>
  </si>
  <si>
    <t>我们能从远处攻击敌人，让我们为你效力吧！</t>
    <phoneticPr fontId="3" type="noConversion"/>
  </si>
  <si>
    <t>近卫前来报到，我会用我的盾牌击倒那些威胁你的一切。</t>
    <phoneticPr fontId="3" type="noConversion"/>
  </si>
  <si>
    <t>我能在空中给远处的敌人制造麻烦，让我们来做点坏事吧。</t>
    <phoneticPr fontId="3" type="noConversion"/>
  </si>
  <si>
    <t>金币当然是越多越好，有我在敌人的钱就是你的钱。</t>
    <phoneticPr fontId="3" type="noConversion"/>
  </si>
  <si>
    <t>我是诸界的毁灭者迪亚波罗！怎么，你也想用我的力量去毁灭一切吗？</t>
    <phoneticPr fontId="3" type="noConversion"/>
  </si>
  <si>
    <t>我乃封印守护者麦格文，让我们为了这个世界的安宁一同战斗吧。</t>
    <phoneticPr fontId="3" type="noConversion"/>
  </si>
  <si>
    <t>挖矿声音1</t>
    <phoneticPr fontId="3" type="noConversion"/>
  </si>
  <si>
    <t>为了抵抗恶魔我们失去了太多东西，现在该向他们复仇了！</t>
    <phoneticPr fontId="3" type="noConversion"/>
  </si>
  <si>
    <t>吾乃大陆古老的统治者，碾碎一切，破坏一切，征服一切！</t>
    <phoneticPr fontId="3" type="noConversion"/>
  </si>
  <si>
    <t>剑盾卫士前来报到，我会用手中的盾保护你！</t>
    <phoneticPr fontId="3" type="noConversion"/>
  </si>
  <si>
    <t>剑士前来为您效力，我的剑就是你的剑。</t>
    <phoneticPr fontId="3" type="noConversion"/>
  </si>
  <si>
    <t>跟着你一定能得到很多的金币吧，好兄弟，带着我一起去掠夺吧！</t>
    <phoneticPr fontId="3" type="noConversion"/>
  </si>
  <si>
    <t>我，魔剑勇者，为您效力…魔剑会吞噬我，但不会放过任何一个敌人！</t>
    <phoneticPr fontId="3" type="noConversion"/>
  </si>
  <si>
    <t>见习法师前来报到，看看我刚学会的魔法吧！</t>
    <phoneticPr fontId="3" type="noConversion"/>
  </si>
  <si>
    <t>让我来帮你对付那些重甲敌人吧，先搓一个火球…唉？咒语是什么来着？</t>
    <phoneticPr fontId="3" type="noConversion"/>
  </si>
  <si>
    <t>牧师前来为您效力，有伤员需要治疗吗？</t>
    <phoneticPr fontId="3" type="noConversion"/>
  </si>
  <si>
    <t>我的炼金术能给你带来巨大的财富，只要给我一个活人就行。</t>
    <phoneticPr fontId="3" type="noConversion"/>
  </si>
  <si>
    <t>空斗士将在您旗下集结，空中的敌人就交给我来对付吧。</t>
    <phoneticPr fontId="3" type="noConversion"/>
  </si>
  <si>
    <t>我的弩已经准备好了，现在该去寻找一些猎物了。</t>
    <phoneticPr fontId="3" type="noConversion"/>
  </si>
  <si>
    <t>我来自丛林之中，不要以为我会对敌人的防具束手无策。</t>
    <phoneticPr fontId="3" type="noConversion"/>
  </si>
  <si>
    <t>步兵前来报到，尽管装备有些简陋，但我们会阻挡敌人的进攻。</t>
    <phoneticPr fontId="3" type="noConversion"/>
  </si>
  <si>
    <t>谁说法师就不能近战？我会让那些肤浅的人明白法术和剑的美妙结合。</t>
    <phoneticPr fontId="3" type="noConversion"/>
  </si>
  <si>
    <t>吼！我的斧头已经饥渴难耐了！</t>
    <phoneticPr fontId="3" type="noConversion"/>
  </si>
  <si>
    <t>不要看我们只是巨人族的铁匠，武装之后的我们战力可是非常强大的。</t>
    <phoneticPr fontId="3" type="noConversion"/>
  </si>
  <si>
    <t>以后你就是我们的老大了，我们手中的长矛会助你获得胜利！</t>
    <phoneticPr fontId="3" type="noConversion"/>
  </si>
  <si>
    <t>遇到麻烦了吗？那就让我用火焰将他们烧成灰烬吧！</t>
    <phoneticPr fontId="3" type="noConversion"/>
  </si>
  <si>
    <t>瞄着敌人的弱点，射击！让我们狙击更多的敌人吧！</t>
    <phoneticPr fontId="3" type="noConversion"/>
  </si>
  <si>
    <t>神圣的信仰赋予了我更多的力量，让我们帮助你获得更完美的胜利吧！</t>
    <phoneticPr fontId="3" type="noConversion"/>
  </si>
  <si>
    <t>我，独眼巨人，想找一点结实的东西试试手里的锤子。</t>
    <phoneticPr fontId="3" type="noConversion"/>
  </si>
  <si>
    <t>精钢级勇者前来报到，你想要击败灭世者吗？那就让我来成为你的助力吧！</t>
    <phoneticPr fontId="3" type="noConversion"/>
  </si>
  <si>
    <t>暗影剑士前来报到，小心，我手中的剑以灵魂为食。</t>
    <phoneticPr fontId="3" type="noConversion"/>
  </si>
  <si>
    <t>圣光引导着我来寻找你，这道光会安抚我们的伤口，让我们不再畏惧战斗。</t>
    <phoneticPr fontId="3" type="noConversion"/>
  </si>
  <si>
    <t>咕噜…（尽管没人能听懂熔岩巨人的话语，但他非常听从你的指挥）</t>
    <phoneticPr fontId="3" type="noConversion"/>
  </si>
  <si>
    <t>你好呀，这朵美丽的鲜花是给你的哟，让我们去寻找需要帮助的人吧。</t>
    <phoneticPr fontId="3" type="noConversion"/>
  </si>
  <si>
    <t>己方无敌4秒</t>
    <phoneticPr fontId="3" type="noConversion"/>
  </si>
  <si>
    <t>对敌方造成200伤害</t>
    <phoneticPr fontId="3" type="noConversion"/>
  </si>
  <si>
    <t>敌方招募减速20秒</t>
    <phoneticPr fontId="3" type="noConversion"/>
  </si>
  <si>
    <t>己方招募加速20秒</t>
    <phoneticPr fontId="3" type="noConversion"/>
  </si>
  <si>
    <t>削弱敌方战力15秒</t>
    <phoneticPr fontId="3" type="noConversion"/>
  </si>
  <si>
    <t>再获得一些魔力值我就能释放技能了，击败更多的敌人吧。</t>
    <phoneticPr fontId="3" type="noConversion"/>
  </si>
  <si>
    <t>3</t>
    <phoneticPr fontId="3" type="noConversion"/>
  </si>
  <si>
    <t>为毁灭世界而来。</t>
    <phoneticPr fontId="3" type="noConversion"/>
  </si>
  <si>
    <t>他即是光。</t>
    <phoneticPr fontId="3" type="noConversion"/>
  </si>
  <si>
    <t>他的弓能射出五支箭。</t>
    <phoneticPr fontId="3" type="noConversion"/>
  </si>
  <si>
    <t>古老的奥德赛统治者。</t>
    <phoneticPr fontId="3" type="noConversion"/>
  </si>
  <si>
    <t>获得10块领地</t>
    <phoneticPr fontId="3" type="noConversion"/>
  </si>
  <si>
    <t>通关暮色遗迹</t>
    <phoneticPr fontId="3" type="noConversion"/>
  </si>
  <si>
    <t>通关魔眼城堡</t>
    <phoneticPr fontId="3" type="noConversion"/>
  </si>
  <si>
    <t>通关封印圣所</t>
    <phoneticPr fontId="3" type="noConversion"/>
  </si>
  <si>
    <t>通关黑铁堡垒</t>
    <phoneticPr fontId="3" type="noConversion"/>
  </si>
  <si>
    <t>通关湮灭王座</t>
    <phoneticPr fontId="3" type="noConversion"/>
  </si>
  <si>
    <t>陨落之子</t>
    <phoneticPr fontId="3" type="noConversion"/>
  </si>
  <si>
    <t>远古贤者</t>
    <phoneticPr fontId="3" type="noConversion"/>
  </si>
  <si>
    <t>古代暴君</t>
    <phoneticPr fontId="3" type="noConversion"/>
  </si>
  <si>
    <t>暴君陨落</t>
    <phoneticPr fontId="3" type="noConversion"/>
  </si>
  <si>
    <t>最后的光明</t>
    <phoneticPr fontId="3" type="noConversion"/>
  </si>
  <si>
    <t>获得5块领地</t>
    <phoneticPr fontId="3" type="noConversion"/>
  </si>
  <si>
    <t>英雄亚瑟的等级达到5级</t>
    <phoneticPr fontId="3" type="noConversion"/>
  </si>
  <si>
    <t>英雄迪亚波罗的等级达到5级</t>
    <phoneticPr fontId="3" type="noConversion"/>
  </si>
  <si>
    <t>英雄麦格文的等级达到5级</t>
    <phoneticPr fontId="3" type="noConversion"/>
  </si>
  <si>
    <t>英雄莱戈拉斯的等级达到5级</t>
    <phoneticPr fontId="3" type="noConversion"/>
  </si>
  <si>
    <t>英雄米尔斯的等级达到5级</t>
    <phoneticPr fontId="3" type="noConversion"/>
  </si>
  <si>
    <t>毁灭之魔力</t>
    <phoneticPr fontId="3" type="noConversion"/>
  </si>
  <si>
    <t>巨人王冠</t>
    <phoneticPr fontId="3" type="noConversion"/>
  </si>
  <si>
    <t>暴君之力</t>
    <phoneticPr fontId="3" type="noConversion"/>
  </si>
  <si>
    <t>以亚瑟出战获得胜利30次</t>
    <phoneticPr fontId="3" type="noConversion"/>
  </si>
  <si>
    <t>以迪亚波罗出战获得胜利30次</t>
    <phoneticPr fontId="3" type="noConversion"/>
  </si>
  <si>
    <t>以麦格文出战获得胜利30次</t>
    <phoneticPr fontId="3" type="noConversion"/>
  </si>
  <si>
    <t>以莱戈拉斯出战获得胜利30次</t>
    <phoneticPr fontId="3" type="noConversion"/>
  </si>
  <si>
    <t>以米尔斯出战获得胜利30次</t>
    <phoneticPr fontId="3" type="noConversion"/>
  </si>
  <si>
    <t>拥有10种不同的士兵</t>
    <phoneticPr fontId="3" type="noConversion"/>
  </si>
  <si>
    <t>拥有20种不同的士兵</t>
    <phoneticPr fontId="3" type="noConversion"/>
  </si>
  <si>
    <t>拥有30种不同的士兵</t>
    <phoneticPr fontId="3" type="noConversion"/>
  </si>
  <si>
    <t>所有士兵晋升的总等级达到25</t>
    <phoneticPr fontId="3" type="noConversion"/>
  </si>
  <si>
    <t>所有士兵晋升的总等级达到50</t>
    <phoneticPr fontId="3" type="noConversion"/>
  </si>
  <si>
    <t>所有士兵晋升的总等级达到100</t>
    <phoneticPr fontId="3" type="noConversion"/>
  </si>
  <si>
    <t>晋升之星1</t>
    <phoneticPr fontId="3" type="noConversion"/>
  </si>
  <si>
    <t>晋升之星2</t>
    <phoneticPr fontId="3" type="noConversion"/>
  </si>
  <si>
    <t>晋升之星3</t>
  </si>
  <si>
    <t>兵种收集1</t>
    <phoneticPr fontId="3" type="noConversion"/>
  </si>
  <si>
    <t>兵种收集2</t>
  </si>
  <si>
    <t>兵种收集3</t>
  </si>
  <si>
    <t>雕像加固1</t>
    <phoneticPr fontId="3" type="noConversion"/>
  </si>
  <si>
    <t>雕像加固2</t>
  </si>
  <si>
    <t>雕像加固3</t>
  </si>
  <si>
    <t>卡牌大师1</t>
    <phoneticPr fontId="3" type="noConversion"/>
  </si>
  <si>
    <t>卡牌大师2</t>
  </si>
  <si>
    <t>卡牌大师3</t>
  </si>
  <si>
    <t>101,300</t>
  </si>
  <si>
    <t>101,450</t>
  </si>
  <si>
    <t>101,600</t>
  </si>
  <si>
    <t>101,750</t>
  </si>
  <si>
    <t>101,150</t>
    <phoneticPr fontId="3" type="noConversion"/>
  </si>
  <si>
    <t>1,2:4,60,4:3;2,3:10,120,1:900</t>
    <phoneticPr fontId="3" type="noConversion"/>
  </si>
  <si>
    <t>消耗1000魔力强化自身，使英雄能攻击5个目标并提高被动的触发概率n1%</t>
    <phoneticPr fontId="3" type="noConversion"/>
  </si>
  <si>
    <t>消耗1000魔力向面朝方向射出一道光束，造成n1%的伤害。</t>
    <phoneticPr fontId="3" type="noConversion"/>
  </si>
  <si>
    <t>14,15,20,30,35</t>
  </si>
  <si>
    <t>13,36,24,34,26</t>
  </si>
  <si>
    <t>12,38,18,36</t>
  </si>
  <si>
    <t>12,15,24,38,37</t>
  </si>
  <si>
    <t>14,5,32,30</t>
  </si>
  <si>
    <t>14,39,5,30,38</t>
  </si>
  <si>
    <t>11,32,30,39</t>
  </si>
  <si>
    <t>11,39,32,38,30</t>
  </si>
  <si>
    <t>一阵雷电风暴打击了你的部队</t>
  </si>
  <si>
    <t>一阵雷电风暴打击了你的部队</t>
    <phoneticPr fontId="3" type="noConversion"/>
  </si>
  <si>
    <t>敌方雕像和英雄持续恢复</t>
  </si>
  <si>
    <t>敌方雕像和英雄持续恢复</t>
    <phoneticPr fontId="3" type="noConversion"/>
  </si>
  <si>
    <t>敌方获取金币永久增加</t>
  </si>
  <si>
    <t>敌方获取金币永久增加</t>
    <phoneticPr fontId="3" type="noConversion"/>
  </si>
  <si>
    <t>敌方攻击力永久提高</t>
  </si>
  <si>
    <t>敌方攻击力永久提高</t>
    <phoneticPr fontId="3" type="noConversion"/>
  </si>
  <si>
    <t>敌方防御力永久提高</t>
  </si>
  <si>
    <t>敌方防御力永久提高</t>
    <phoneticPr fontId="3" type="noConversion"/>
  </si>
  <si>
    <t>敌方无敌4秒</t>
  </si>
  <si>
    <t>敌方无敌4秒</t>
    <phoneticPr fontId="3" type="noConversion"/>
  </si>
  <si>
    <t>攻击力和防御力下降20秒</t>
  </si>
  <si>
    <t>攻击力和防御力下降20秒</t>
    <phoneticPr fontId="3" type="noConversion"/>
  </si>
  <si>
    <t>招募减速20秒</t>
  </si>
  <si>
    <t>招募减速20秒</t>
    <phoneticPr fontId="3" type="noConversion"/>
  </si>
  <si>
    <t>敌方招募加速20秒</t>
  </si>
  <si>
    <t>敌方招募加速20秒</t>
    <phoneticPr fontId="3" type="noConversion"/>
  </si>
  <si>
    <t>敌方召唤了审判天使</t>
    <phoneticPr fontId="3" type="noConversion"/>
  </si>
  <si>
    <t/>
  </si>
  <si>
    <t>商店购买和抽卡所需的钻石减少</t>
    <phoneticPr fontId="3" type="noConversion"/>
  </si>
  <si>
    <t>战斗中使用卡牌的效果提高</t>
    <phoneticPr fontId="3" type="noConversion"/>
  </si>
  <si>
    <t>战斗中每次使用卡牌会为英雄增加魔力值</t>
    <phoneticPr fontId="3" type="noConversion"/>
  </si>
  <si>
    <t>11,11,30</t>
    <phoneticPr fontId="3" type="noConversion"/>
  </si>
  <si>
    <t>11,12,30</t>
    <phoneticPr fontId="3" type="noConversion"/>
  </si>
  <si>
    <t>11,13,30</t>
    <phoneticPr fontId="3" type="noConversion"/>
  </si>
  <si>
    <t>11,14,30</t>
    <phoneticPr fontId="3" type="noConversion"/>
  </si>
  <si>
    <t>12,10,0</t>
    <phoneticPr fontId="3" type="noConversion"/>
  </si>
  <si>
    <t>12,20,0</t>
    <phoneticPr fontId="3" type="noConversion"/>
  </si>
  <si>
    <t>12,30,0</t>
    <phoneticPr fontId="3" type="noConversion"/>
  </si>
  <si>
    <t>13,100,0</t>
    <phoneticPr fontId="3" type="noConversion"/>
  </si>
  <si>
    <t>15,300,0</t>
    <phoneticPr fontId="3" type="noConversion"/>
  </si>
  <si>
    <t>9,14,5</t>
    <phoneticPr fontId="3" type="noConversion"/>
  </si>
  <si>
    <t>9,13,5</t>
    <phoneticPr fontId="3" type="noConversion"/>
  </si>
  <si>
    <t>9,12,5</t>
    <phoneticPr fontId="3" type="noConversion"/>
  </si>
  <si>
    <t>9,11,5</t>
    <phoneticPr fontId="3" type="noConversion"/>
  </si>
  <si>
    <t>9,7,5</t>
    <phoneticPr fontId="3" type="noConversion"/>
  </si>
  <si>
    <t>8,1,0</t>
    <phoneticPr fontId="3" type="noConversion"/>
  </si>
  <si>
    <t>8,5,0</t>
    <phoneticPr fontId="3" type="noConversion"/>
  </si>
  <si>
    <t>8,10,0</t>
    <phoneticPr fontId="3" type="noConversion"/>
  </si>
  <si>
    <t>2,27,16</t>
  </si>
  <si>
    <t>2,27,20</t>
  </si>
  <si>
    <t>19,16,20</t>
  </si>
  <si>
    <t>19,29,15</t>
  </si>
  <si>
    <t>15,19,29,21</t>
  </si>
  <si>
    <t>27,22,3,21</t>
  </si>
  <si>
    <t>15,22,30,21</t>
  </si>
  <si>
    <t>4,22,16,40</t>
  </si>
  <si>
    <t>4,25,17,22</t>
  </si>
  <si>
    <t>4,25,17,40</t>
  </si>
  <si>
    <t>4,23,34,40</t>
  </si>
  <si>
    <t>4,34,28,40</t>
  </si>
  <si>
    <t>4,34,28,23</t>
  </si>
  <si>
    <t>4,34,26,23</t>
  </si>
  <si>
    <t>36,34,26,23</t>
  </si>
  <si>
    <t>36,34,37,23</t>
  </si>
  <si>
    <t>36,23,26,24</t>
  </si>
  <si>
    <t>36,34,18,5</t>
  </si>
  <si>
    <t>36,34,28,23</t>
  </si>
  <si>
    <t>36,30,18,5</t>
  </si>
  <si>
    <t>36,34,30,23</t>
  </si>
  <si>
    <t>15,26,36,34</t>
  </si>
  <si>
    <t>15,34,36,23</t>
  </si>
  <si>
    <t>15,34,18,38</t>
  </si>
  <si>
    <t>36,34,18,38</t>
  </si>
  <si>
    <t>15,37,36,38</t>
  </si>
  <si>
    <t>39,31,32,5</t>
  </si>
  <si>
    <t>39,34,31,5</t>
  </si>
  <si>
    <t>39,34,32,5</t>
  </si>
  <si>
    <t>37,31,32,5</t>
  </si>
  <si>
    <t>39,32,37,5</t>
  </si>
  <si>
    <t>39,32,30,5</t>
  </si>
  <si>
    <t>39,30,37,5</t>
  </si>
  <si>
    <t>39,22,32,5</t>
  </si>
  <si>
    <t>39,32,34,5</t>
  </si>
  <si>
    <t>36,30,29,5</t>
  </si>
  <si>
    <t>39,33,37,32</t>
  </si>
  <si>
    <t>39,32,33,38</t>
  </si>
  <si>
    <t>37,33,31,32</t>
  </si>
  <si>
    <t>39,38,30,32</t>
  </si>
  <si>
    <t>39,33,38,5</t>
  </si>
  <si>
    <t>39,38,37,32</t>
  </si>
  <si>
    <t>39,37,30,5</t>
  </si>
  <si>
    <t>39,30,29,37</t>
  </si>
  <si>
    <t>13,23,26,36</t>
  </si>
  <si>
    <t>侦察到恶魔军团中出现了精英卫士。</t>
    <phoneticPr fontId="3" type="noConversion"/>
  </si>
  <si>
    <t>恶魔军团的精英大军出现了。</t>
    <phoneticPr fontId="3" type="noConversion"/>
  </si>
  <si>
    <t>我已经毁灭过无数个世界，而这里就是下一个！</t>
    <phoneticPr fontId="3" type="noConversion"/>
  </si>
  <si>
    <t>迪亚波罗的魔力非常强大，小心他的湮灭光束。</t>
    <phoneticPr fontId="3" type="noConversion"/>
  </si>
  <si>
    <t>迪亚波罗的精英大军正在赶来，我们应当尽早结束战斗。</t>
    <phoneticPr fontId="3" type="noConversion"/>
  </si>
  <si>
    <t>迪亚波罗的精英军团已经抵达，小心他们的卡牌攻势！</t>
    <phoneticPr fontId="3" type="noConversion"/>
  </si>
  <si>
    <t>不可能！我怎么会输给…区区凡人…</t>
    <phoneticPr fontId="3" type="noConversion"/>
  </si>
  <si>
    <t>id</t>
    <phoneticPr fontId="3" type="noConversion"/>
  </si>
  <si>
    <t>危机类型</t>
    <phoneticPr fontId="3" type="noConversion"/>
  </si>
  <si>
    <t>效果</t>
    <phoneticPr fontId="3" type="noConversion"/>
  </si>
  <si>
    <t>描述</t>
    <phoneticPr fontId="3" type="noConversion"/>
  </si>
  <si>
    <t>科技奖励</t>
    <phoneticPr fontId="3" type="noConversion"/>
  </si>
  <si>
    <t>后勤消耗</t>
    <phoneticPr fontId="3" type="noConversion"/>
  </si>
  <si>
    <t>危机等级</t>
    <phoneticPr fontId="3" type="noConversion"/>
  </si>
  <si>
    <t>危机</t>
    <phoneticPr fontId="3" type="noConversion"/>
  </si>
  <si>
    <t>3,1</t>
    <phoneticPr fontId="3" type="noConversion"/>
  </si>
  <si>
    <t>1,1000</t>
    <phoneticPr fontId="3" type="noConversion"/>
  </si>
  <si>
    <t>1,2000</t>
    <phoneticPr fontId="3" type="noConversion"/>
  </si>
  <si>
    <t>1,4000</t>
    <phoneticPr fontId="3" type="noConversion"/>
  </si>
  <si>
    <t>敌方金币+1000</t>
    <phoneticPr fontId="3" type="noConversion"/>
  </si>
  <si>
    <t>敌方金币+2000</t>
    <phoneticPr fontId="3" type="noConversion"/>
  </si>
  <si>
    <t>敌方金币+4000</t>
    <phoneticPr fontId="3" type="noConversion"/>
  </si>
  <si>
    <t>2,0.1</t>
    <phoneticPr fontId="3" type="noConversion"/>
  </si>
  <si>
    <t>2,0.2</t>
    <phoneticPr fontId="3" type="noConversion"/>
  </si>
  <si>
    <t>敌方建造速度提高10%</t>
    <phoneticPr fontId="3" type="noConversion"/>
  </si>
  <si>
    <t>敌方建造速度提高20%</t>
    <phoneticPr fontId="3" type="noConversion"/>
  </si>
  <si>
    <t>敌方建造速度提高30%</t>
    <phoneticPr fontId="3" type="noConversion"/>
  </si>
  <si>
    <t>2,0.3</t>
    <phoneticPr fontId="3" type="noConversion"/>
  </si>
  <si>
    <t>3,2</t>
    <phoneticPr fontId="3" type="noConversion"/>
  </si>
  <si>
    <t>3,3</t>
    <phoneticPr fontId="3" type="noConversion"/>
  </si>
  <si>
    <t>3,4</t>
    <phoneticPr fontId="3" type="noConversion"/>
  </si>
  <si>
    <t>本场战斗禁用卫士</t>
    <phoneticPr fontId="3" type="noConversion"/>
  </si>
  <si>
    <t>本场战斗禁用先锋</t>
    <phoneticPr fontId="3" type="noConversion"/>
  </si>
  <si>
    <t>本场战斗禁用射手</t>
    <phoneticPr fontId="3" type="noConversion"/>
  </si>
  <si>
    <t>本场战斗禁用术士</t>
    <phoneticPr fontId="3" type="noConversion"/>
  </si>
  <si>
    <t>敌方基地护甲值提高20</t>
    <phoneticPr fontId="3" type="noConversion"/>
  </si>
  <si>
    <t>敌方基地护甲值提高50</t>
    <phoneticPr fontId="3" type="noConversion"/>
  </si>
  <si>
    <t>敌方基地护甲值提高80</t>
    <phoneticPr fontId="3" type="noConversion"/>
  </si>
  <si>
    <t>4,20</t>
    <phoneticPr fontId="3" type="noConversion"/>
  </si>
  <si>
    <t>4,50</t>
    <phoneticPr fontId="3" type="noConversion"/>
  </si>
  <si>
    <t>4,80</t>
    <phoneticPr fontId="3" type="noConversion"/>
  </si>
  <si>
    <t>5,-0.3</t>
    <phoneticPr fontId="3" type="noConversion"/>
  </si>
  <si>
    <t>5,-0.5</t>
    <phoneticPr fontId="3" type="noConversion"/>
  </si>
  <si>
    <t>5,-0.99</t>
    <phoneticPr fontId="3" type="noConversion"/>
  </si>
  <si>
    <t>己方基地生命值降低30%</t>
    <phoneticPr fontId="3" type="noConversion"/>
  </si>
  <si>
    <t>己方基地生命值降低50%</t>
    <phoneticPr fontId="3" type="noConversion"/>
  </si>
  <si>
    <t>己方基地生命值降低70%</t>
    <phoneticPr fontId="3" type="noConversion"/>
  </si>
  <si>
    <t>6,15</t>
    <phoneticPr fontId="3" type="noConversion"/>
  </si>
  <si>
    <t>6,30</t>
    <phoneticPr fontId="3" type="noConversion"/>
  </si>
  <si>
    <t>6,60</t>
    <phoneticPr fontId="3" type="noConversion"/>
  </si>
  <si>
    <t>英雄复活时间增加60秒</t>
    <phoneticPr fontId="3" type="noConversion"/>
  </si>
  <si>
    <t>英雄复活时间增加15秒</t>
    <phoneticPr fontId="3" type="noConversion"/>
  </si>
  <si>
    <t>英雄复活时间增加30秒</t>
    <phoneticPr fontId="3" type="noConversion"/>
  </si>
  <si>
    <t>7,10</t>
    <phoneticPr fontId="3" type="noConversion"/>
  </si>
  <si>
    <t>7,50</t>
    <phoneticPr fontId="3" type="noConversion"/>
  </si>
  <si>
    <t>7,30</t>
    <phoneticPr fontId="3" type="noConversion"/>
  </si>
  <si>
    <t>敌方每秒增加10点魔力</t>
    <phoneticPr fontId="3" type="noConversion"/>
  </si>
  <si>
    <t>敌方每秒增加30点魔力</t>
    <phoneticPr fontId="3" type="noConversion"/>
  </si>
  <si>
    <t>敌方每秒增加50点魔力</t>
    <phoneticPr fontId="3" type="noConversion"/>
  </si>
  <si>
    <t>8,0.5</t>
    <phoneticPr fontId="3" type="noConversion"/>
  </si>
  <si>
    <t>8,0.2</t>
    <phoneticPr fontId="3" type="noConversion"/>
  </si>
  <si>
    <t>8,0.35</t>
    <phoneticPr fontId="3" type="noConversion"/>
  </si>
  <si>
    <t>转移我方获得魔力的20%</t>
    <phoneticPr fontId="3" type="noConversion"/>
  </si>
  <si>
    <t>转移我方获得魔力的35%</t>
    <phoneticPr fontId="3" type="noConversion"/>
  </si>
  <si>
    <t>转移我方获得魔力的50%</t>
    <phoneticPr fontId="3" type="noConversion"/>
  </si>
  <si>
    <t>9,420</t>
    <phoneticPr fontId="3" type="noConversion"/>
  </si>
  <si>
    <t>至少在关卡中坚持420秒</t>
    <phoneticPr fontId="3" type="noConversion"/>
  </si>
  <si>
    <t>9,480</t>
    <phoneticPr fontId="3" type="noConversion"/>
  </si>
  <si>
    <t>9,540</t>
    <phoneticPr fontId="3" type="noConversion"/>
  </si>
  <si>
    <t>至少在关卡中坚持480秒</t>
    <phoneticPr fontId="3" type="noConversion"/>
  </si>
  <si>
    <t>至少在关卡中坚持540秒</t>
    <phoneticPr fontId="3" type="noConversion"/>
  </si>
  <si>
    <t>10,1</t>
    <phoneticPr fontId="3" type="noConversion"/>
  </si>
  <si>
    <t>11,-50</t>
    <phoneticPr fontId="3" type="noConversion"/>
  </si>
  <si>
    <t>11,-100</t>
    <phoneticPr fontId="3" type="noConversion"/>
  </si>
  <si>
    <t>11,-150</t>
    <phoneticPr fontId="3" type="noConversion"/>
  </si>
  <si>
    <t>我方每10秒减少50金币</t>
    <phoneticPr fontId="3" type="noConversion"/>
  </si>
  <si>
    <t>我方每10秒减少100金币</t>
    <phoneticPr fontId="3" type="noConversion"/>
  </si>
  <si>
    <t>我方每10秒减少150金币</t>
    <phoneticPr fontId="3" type="noConversion"/>
  </si>
  <si>
    <t>12,2</t>
    <phoneticPr fontId="3" type="noConversion"/>
  </si>
  <si>
    <t>12,5</t>
    <phoneticPr fontId="3" type="noConversion"/>
  </si>
  <si>
    <t>12,10</t>
    <phoneticPr fontId="3" type="noConversion"/>
  </si>
  <si>
    <t>敌方会更早发起进攻</t>
    <phoneticPr fontId="3" type="noConversion"/>
  </si>
  <si>
    <t>13,1</t>
    <phoneticPr fontId="3" type="noConversion"/>
  </si>
  <si>
    <t>单位阵亡时增加1个敌方单位</t>
    <phoneticPr fontId="3" type="noConversion"/>
  </si>
  <si>
    <t>招募单位时增加1个敌方单位</t>
    <phoneticPr fontId="3" type="noConversion"/>
  </si>
  <si>
    <t>14,-800</t>
    <phoneticPr fontId="3" type="noConversion"/>
  </si>
  <si>
    <t>14,-1000</t>
    <phoneticPr fontId="3" type="noConversion"/>
  </si>
  <si>
    <t>我方初始金币减少500</t>
    <phoneticPr fontId="3" type="noConversion"/>
  </si>
  <si>
    <t>我方初始金币减少800</t>
    <phoneticPr fontId="3" type="noConversion"/>
  </si>
  <si>
    <t>我方初始金币减少1000</t>
    <phoneticPr fontId="3" type="noConversion"/>
  </si>
  <si>
    <t>15,-0.1</t>
    <phoneticPr fontId="3" type="noConversion"/>
  </si>
  <si>
    <t>15,-0.2</t>
    <phoneticPr fontId="3" type="noConversion"/>
  </si>
  <si>
    <t>15,-0.3</t>
    <phoneticPr fontId="3" type="noConversion"/>
  </si>
  <si>
    <t>我方招募速度降低10%</t>
    <phoneticPr fontId="3" type="noConversion"/>
  </si>
  <si>
    <t>我方招募速度降低20%</t>
    <phoneticPr fontId="3" type="noConversion"/>
  </si>
  <si>
    <t>我方招募速度降低30%</t>
    <phoneticPr fontId="3" type="noConversion"/>
  </si>
  <si>
    <t>16,-0.3</t>
    <phoneticPr fontId="3" type="noConversion"/>
  </si>
  <si>
    <t>16,-0.2</t>
    <phoneticPr fontId="3" type="noConversion"/>
  </si>
  <si>
    <t>我方矿工移动速度降低20%</t>
    <phoneticPr fontId="3" type="noConversion"/>
  </si>
  <si>
    <t>16,-0.1</t>
    <phoneticPr fontId="3" type="noConversion"/>
  </si>
  <si>
    <t>我方矿工移动速度降低10%</t>
    <phoneticPr fontId="3" type="noConversion"/>
  </si>
  <si>
    <t>我方矿工移动速度降低30%</t>
    <phoneticPr fontId="3" type="noConversion"/>
  </si>
  <si>
    <t>支援</t>
    <phoneticPr fontId="3" type="noConversion"/>
  </si>
  <si>
    <t>15,0.5</t>
    <phoneticPr fontId="3" type="noConversion"/>
  </si>
  <si>
    <t>我方招募速度提高50%</t>
    <phoneticPr fontId="3" type="noConversion"/>
  </si>
  <si>
    <t>16,0.5</t>
    <phoneticPr fontId="3" type="noConversion"/>
  </si>
  <si>
    <t>我方矿工移动速度提高50%</t>
    <phoneticPr fontId="3" type="noConversion"/>
  </si>
  <si>
    <t>我方初始金币增加2000</t>
    <phoneticPr fontId="3" type="noConversion"/>
  </si>
  <si>
    <t>我方每10秒增加150金币</t>
    <phoneticPr fontId="3" type="noConversion"/>
  </si>
  <si>
    <t>11,150</t>
    <phoneticPr fontId="3" type="noConversion"/>
  </si>
  <si>
    <t>14,2000</t>
    <phoneticPr fontId="3" type="noConversion"/>
  </si>
  <si>
    <t>17,1</t>
    <phoneticPr fontId="3" type="noConversion"/>
  </si>
  <si>
    <t>我方卫士攻击力提高50%</t>
    <phoneticPr fontId="3" type="noConversion"/>
  </si>
  <si>
    <t>17,2</t>
    <phoneticPr fontId="3" type="noConversion"/>
  </si>
  <si>
    <t>17,3</t>
    <phoneticPr fontId="3" type="noConversion"/>
  </si>
  <si>
    <t>17,4</t>
    <phoneticPr fontId="3" type="noConversion"/>
  </si>
  <si>
    <t>18,1</t>
    <phoneticPr fontId="3" type="noConversion"/>
  </si>
  <si>
    <t>我方卫士防御力提高30</t>
    <phoneticPr fontId="3" type="noConversion"/>
  </si>
  <si>
    <t>18,2</t>
    <phoneticPr fontId="3" type="noConversion"/>
  </si>
  <si>
    <t>18,3</t>
    <phoneticPr fontId="3" type="noConversion"/>
  </si>
  <si>
    <t>18,4</t>
    <phoneticPr fontId="3" type="noConversion"/>
  </si>
  <si>
    <t>我方先锋攻击力提高50%</t>
    <phoneticPr fontId="3" type="noConversion"/>
  </si>
  <si>
    <t>我方射手攻击力提高50%</t>
    <phoneticPr fontId="3" type="noConversion"/>
  </si>
  <si>
    <t>我方术士攻击力提高50%</t>
    <phoneticPr fontId="3" type="noConversion"/>
  </si>
  <si>
    <t>我方先锋防御力提高30</t>
    <phoneticPr fontId="3" type="noConversion"/>
  </si>
  <si>
    <t>我方射手防御力提高30</t>
    <phoneticPr fontId="3" type="noConversion"/>
  </si>
  <si>
    <t>我方术士防御力提高30</t>
    <phoneticPr fontId="3" type="noConversion"/>
  </si>
  <si>
    <t>102,120</t>
    <phoneticPr fontId="3" type="noConversion"/>
  </si>
  <si>
    <t>102,60</t>
    <phoneticPr fontId="3" type="noConversion"/>
  </si>
  <si>
    <t>2,750</t>
    <phoneticPr fontId="3" type="noConversion"/>
  </si>
  <si>
    <t>开始剧情</t>
    <phoneticPr fontId="3" type="noConversion"/>
  </si>
  <si>
    <t>结束剧情</t>
    <phoneticPr fontId="3" type="noConversion"/>
  </si>
  <si>
    <t>步骤</t>
    <phoneticPr fontId="3" type="noConversion"/>
  </si>
  <si>
    <t>立绘资源</t>
    <phoneticPr fontId="3" type="noConversion"/>
  </si>
  <si>
    <t>立绘位置</t>
    <phoneticPr fontId="3" type="noConversion"/>
  </si>
  <si>
    <t>播放特效</t>
    <phoneticPr fontId="3" type="noConversion"/>
  </si>
  <si>
    <t>特效位置</t>
    <phoneticPr fontId="3" type="noConversion"/>
  </si>
  <si>
    <t>是否抖动</t>
    <phoneticPr fontId="3" type="noConversion"/>
  </si>
  <si>
    <t>入场效果</t>
    <phoneticPr fontId="3" type="noConversion"/>
  </si>
  <si>
    <t>效果翻转</t>
    <phoneticPr fontId="3" type="noConversion"/>
  </si>
  <si>
    <t>对话内容</t>
    <phoneticPr fontId="3" type="noConversion"/>
  </si>
  <si>
    <t>左侧进入</t>
    <phoneticPr fontId="3" type="noConversion"/>
  </si>
  <si>
    <t>气泡位置</t>
    <phoneticPr fontId="3" type="noConversion"/>
  </si>
  <si>
    <t>左</t>
  </si>
  <si>
    <t>右</t>
  </si>
  <si>
    <t>看来仪式已经开始了，我们必须加速进军阻止那些法师的仪式。</t>
    <phoneticPr fontId="3" type="noConversion"/>
  </si>
  <si>
    <t>向面朝方向射出一道光束，对前方造成300%(+10%)的伤害。</t>
    <phoneticPr fontId="3" type="noConversion"/>
  </si>
  <si>
    <t>消耗1000魔力恢复己方所有单位自身攻击力n1%的生命值并召唤3个士兵。</t>
    <phoneticPr fontId="3" type="noConversion"/>
  </si>
  <si>
    <t>1.5,0.15</t>
    <phoneticPr fontId="3" type="noConversion"/>
  </si>
  <si>
    <t>消耗500魔力发动斩击，对前方范围所有敌人造成两次n1%的伤害。</t>
    <phoneticPr fontId="3" type="noConversion"/>
  </si>
  <si>
    <t>3,4,5</t>
    <phoneticPr fontId="3" type="noConversion"/>
  </si>
  <si>
    <t>3,15,5</t>
    <phoneticPr fontId="3" type="noConversion"/>
  </si>
  <si>
    <t>3,17,5</t>
    <phoneticPr fontId="3" type="noConversion"/>
  </si>
  <si>
    <t>3,18,5</t>
    <phoneticPr fontId="3" type="noConversion"/>
  </si>
  <si>
    <t>3,22,5</t>
    <phoneticPr fontId="3" type="noConversion"/>
  </si>
  <si>
    <t>3,23,5</t>
    <phoneticPr fontId="3" type="noConversion"/>
  </si>
  <si>
    <t>3,26,5</t>
    <phoneticPr fontId="3" type="noConversion"/>
  </si>
  <si>
    <t>3,28,5</t>
    <phoneticPr fontId="3" type="noConversion"/>
  </si>
  <si>
    <t>3,29,5</t>
    <phoneticPr fontId="3" type="noConversion"/>
  </si>
  <si>
    <t>3,30,5</t>
    <phoneticPr fontId="3" type="noConversion"/>
  </si>
  <si>
    <t>3,31,5</t>
    <phoneticPr fontId="3" type="noConversion"/>
  </si>
  <si>
    <t>3,32,5</t>
    <phoneticPr fontId="3" type="noConversion"/>
  </si>
  <si>
    <t>3,33,5</t>
    <phoneticPr fontId="3" type="noConversion"/>
  </si>
  <si>
    <t>3,34,5</t>
    <phoneticPr fontId="3" type="noConversion"/>
  </si>
  <si>
    <t>3,35,5</t>
    <phoneticPr fontId="3" type="noConversion"/>
  </si>
  <si>
    <t>3,36,10</t>
    <phoneticPr fontId="3" type="noConversion"/>
  </si>
  <si>
    <t>3,37,10</t>
    <phoneticPr fontId="3" type="noConversion"/>
  </si>
  <si>
    <t>3,38,10</t>
    <phoneticPr fontId="3" type="noConversion"/>
  </si>
  <si>
    <t>3,39,10</t>
    <phoneticPr fontId="3" type="noConversion"/>
  </si>
  <si>
    <t>3,24,10</t>
    <phoneticPr fontId="3" type="noConversion"/>
  </si>
  <si>
    <t>20,10</t>
    <phoneticPr fontId="3" type="noConversion"/>
  </si>
  <si>
    <t>击败敌方士兵时获得n1%个金币</t>
    <phoneticPr fontId="3" type="noConversion"/>
  </si>
  <si>
    <t>时间不多了，米尔斯的巨人大军就要抵达了！</t>
    <phoneticPr fontId="3" type="noConversion"/>
  </si>
  <si>
    <t>米尔斯的力量即将恢复，尽快结束这场战斗吧！</t>
    <phoneticPr fontId="3" type="noConversion"/>
  </si>
  <si>
    <t>使用6000物资开发铁璧山,使用神秘的力量完成铁璧山的开发</t>
    <phoneticPr fontId="3" type="noConversion"/>
  </si>
  <si>
    <t>使用18000物资让法师们构筑法阵,使用神秘的力量构筑吸取魔力的法阵</t>
    <phoneticPr fontId="3" type="noConversion"/>
  </si>
  <si>
    <t>9</t>
    <phoneticPr fontId="3" type="noConversion"/>
  </si>
  <si>
    <t>9</t>
    <phoneticPr fontId="3" type="noConversion"/>
  </si>
  <si>
    <t>危机</t>
  </si>
  <si>
    <t>8,0.2</t>
  </si>
  <si>
    <t>转移我方获得魔力的20%</t>
  </si>
  <si>
    <t>11,-50</t>
  </si>
  <si>
    <t>我方每10秒减少50金币</t>
  </si>
  <si>
    <t>15,-0.1</t>
  </si>
  <si>
    <t>我方招募速度降低10%</t>
  </si>
  <si>
    <t>2,0.1</t>
  </si>
  <si>
    <t>敌方建造速度提高10%</t>
  </si>
  <si>
    <t>12,2</t>
  </si>
  <si>
    <t>敌方会更早发起进攻</t>
  </si>
  <si>
    <t>14,-500</t>
  </si>
  <si>
    <t>我方初始金币减少500</t>
  </si>
  <si>
    <t>4,20</t>
  </si>
  <si>
    <t>敌方基地护甲值提高20</t>
  </si>
  <si>
    <t>9,420</t>
  </si>
  <si>
    <t>至少在关卡中坚持420秒</t>
  </si>
  <si>
    <t>1,1000</t>
  </si>
  <si>
    <t>敌方金币+1000</t>
  </si>
  <si>
    <t>16,-0.1</t>
  </si>
  <si>
    <t>我方矿工移动速度降低10%</t>
  </si>
  <si>
    <t>6,15</t>
  </si>
  <si>
    <t>英雄复活时间增加15秒</t>
  </si>
  <si>
    <t>12,5</t>
  </si>
  <si>
    <t>4,50</t>
  </si>
  <si>
    <t>敌方基地护甲值提高50</t>
  </si>
  <si>
    <t>7,10</t>
  </si>
  <si>
    <t>敌方每秒增加10点魔力</t>
  </si>
  <si>
    <t>8,0.35</t>
  </si>
  <si>
    <t>转移我方获得魔力的35%</t>
  </si>
  <si>
    <t>5,-0.3</t>
  </si>
  <si>
    <t>己方基地生命值降低30%</t>
  </si>
  <si>
    <t>6,30</t>
  </si>
  <si>
    <t>英雄复活时间增加30秒</t>
  </si>
  <si>
    <t>5,-0.5</t>
  </si>
  <si>
    <t>己方基地生命值降低50%</t>
  </si>
  <si>
    <t>2,0.2</t>
  </si>
  <si>
    <t>敌方建造速度提高20%</t>
  </si>
  <si>
    <t>1,2000</t>
  </si>
  <si>
    <t>敌方金币+2000</t>
  </si>
  <si>
    <t>11,-100</t>
  </si>
  <si>
    <t>我方每10秒减少100金币</t>
  </si>
  <si>
    <t>15,-0.2</t>
  </si>
  <si>
    <t>我方招募速度降低20%</t>
  </si>
  <si>
    <t>16,-0.2</t>
  </si>
  <si>
    <t>我方矿工移动速度降低20%</t>
  </si>
  <si>
    <t>本场战斗禁用射手</t>
  </si>
  <si>
    <t>4,80</t>
  </si>
  <si>
    <t>敌方基地护甲值提高80</t>
  </si>
  <si>
    <t>本场战斗禁用卫士</t>
  </si>
  <si>
    <t>本场战斗禁用术士</t>
  </si>
  <si>
    <t>14,-800</t>
  </si>
  <si>
    <t>我方初始金币减少800</t>
  </si>
  <si>
    <t>9,480</t>
  </si>
  <si>
    <t>至少在关卡中坚持480秒</t>
  </si>
  <si>
    <t>8,0.5</t>
  </si>
  <si>
    <t>转移我方获得魔力的50%</t>
  </si>
  <si>
    <t>13,1</t>
  </si>
  <si>
    <t>单位阵亡时增加1个敌方单位</t>
  </si>
  <si>
    <t>47,1101,1102,1103</t>
  </si>
  <si>
    <t>46,1111,1112,1113</t>
  </si>
  <si>
    <t>53,1121,1122,1123</t>
  </si>
  <si>
    <t>55,1131,1132,1133</t>
  </si>
  <si>
    <t>46,1141,1142,1143</t>
  </si>
  <si>
    <t>46,1151,1152,1153</t>
  </si>
  <si>
    <t>52,1161,1162,1163</t>
  </si>
  <si>
    <t>48,1171,1172,1173</t>
  </si>
  <si>
    <t>48,1181,1182,1183</t>
  </si>
  <si>
    <t>55,1191,1192,1193</t>
  </si>
  <si>
    <t>53,1201,1202,1203</t>
  </si>
  <si>
    <t>47,1211,1212,1213</t>
  </si>
  <si>
    <t>55,1221,1222,1223</t>
  </si>
  <si>
    <t>47,1231,1232,1233</t>
  </si>
  <si>
    <t>51,1241,1242,1243</t>
  </si>
  <si>
    <t>54,1251,1252,1253</t>
  </si>
  <si>
    <t>53,1261,1262,1263</t>
  </si>
  <si>
    <t>48,1271,1272,1273</t>
  </si>
  <si>
    <t>46,1281,1282,1283</t>
  </si>
  <si>
    <t>52,1291,1292,1293</t>
  </si>
  <si>
    <t>47,1301,1302,1303</t>
  </si>
  <si>
    <t>56,1311,1312,1313</t>
  </si>
  <si>
    <t>46,1321,1322,1323</t>
  </si>
  <si>
    <t>46,1331,1332,1333</t>
  </si>
  <si>
    <t>47,1341,1342,1343</t>
  </si>
  <si>
    <t>49,1351,1352,1353</t>
  </si>
  <si>
    <t>55,1361,1362,1363</t>
  </si>
  <si>
    <t>48,1371,1372,1373</t>
  </si>
  <si>
    <t>47,1381,1382,1383</t>
  </si>
  <si>
    <t>46,1391,1392,1393</t>
  </si>
  <si>
    <t>47,1401,1402,1403</t>
  </si>
  <si>
    <t>53,1411,1412,1413</t>
  </si>
  <si>
    <t>53,1421,1422,1423</t>
  </si>
  <si>
    <t>51,1431,1432,1433</t>
  </si>
  <si>
    <t>54,1441,1442,1443</t>
  </si>
  <si>
    <t>47,1451,1452,1453</t>
  </si>
  <si>
    <t>47,1461,1462,1463</t>
  </si>
  <si>
    <t>50,1471,1472,1473</t>
  </si>
  <si>
    <t>47,1481,1482,1483</t>
  </si>
  <si>
    <t>48,1491,1492,1493</t>
  </si>
  <si>
    <t>47,1501,1502,1503</t>
  </si>
  <si>
    <t>46,1511,1512,1513</t>
  </si>
  <si>
    <t>47,1521,1522,1523</t>
  </si>
  <si>
    <t>53,1531,1532,1533</t>
  </si>
  <si>
    <t>53,1541,1542,1543</t>
  </si>
  <si>
    <t>51,1551,1552,1553</t>
  </si>
  <si>
    <t>54,1561,1562,1563</t>
  </si>
  <si>
    <t>47,1571,1572,1573</t>
  </si>
  <si>
    <t>47,1581,1582,1583</t>
  </si>
  <si>
    <t>50,1591,1592,1593</t>
  </si>
  <si>
    <t>47,1601,1602,1603</t>
  </si>
  <si>
    <t>11,7,30</t>
    <phoneticPr fontId="3" type="noConversion"/>
  </si>
  <si>
    <t>我是精灵唯一的幸存者，是我控制了精灵残影，封印了破败的精灵大陆。</t>
    <phoneticPr fontId="3" type="noConversion"/>
  </si>
  <si>
    <t>13</t>
    <phoneticPr fontId="3" type="noConversion"/>
  </si>
  <si>
    <t>我控制着残影们向恶魔军团发起了复仇，但迪亚波罗…他太强大了。</t>
    <phoneticPr fontId="3" type="noConversion"/>
  </si>
  <si>
    <t>左</t>
    <phoneticPr fontId="3" type="noConversion"/>
  </si>
  <si>
    <t>向黑城废墟发起进攻！</t>
    <phoneticPr fontId="3" type="noConversion"/>
  </si>
  <si>
    <t>2</t>
    <phoneticPr fontId="3" type="noConversion"/>
  </si>
  <si>
    <t>3</t>
    <phoneticPr fontId="3" type="noConversion"/>
  </si>
  <si>
    <t>4</t>
    <phoneticPr fontId="3" type="noConversion"/>
  </si>
  <si>
    <t>5</t>
    <phoneticPr fontId="3" type="noConversion"/>
  </si>
  <si>
    <t>11</t>
    <phoneticPr fontId="3" type="noConversion"/>
  </si>
  <si>
    <t>右侧</t>
  </si>
  <si>
    <t>左侧</t>
  </si>
  <si>
    <t>刀锋哨岗是剑士的训练营，或许在这能找到一些愿意加入我们的士兵。</t>
    <phoneticPr fontId="3" type="noConversion"/>
  </si>
  <si>
    <t>灭世者迪亚波罗…这里的剑士都去哪了？</t>
    <phoneticPr fontId="3" type="noConversion"/>
  </si>
  <si>
    <t>我不过是略施小计让他们变成了我的奴仆罢了，不过很快你也会成为他们的一员。</t>
    <phoneticPr fontId="3" type="noConversion"/>
  </si>
  <si>
    <t>你休想！士兵们，准备战斗！</t>
    <phoneticPr fontId="3" type="noConversion"/>
  </si>
  <si>
    <t>感受我的愤怒吧，灭世者！</t>
    <phoneticPr fontId="3" type="noConversion"/>
  </si>
  <si>
    <t>呵，区区凡人根本不值得我动手。</t>
    <phoneticPr fontId="3" type="noConversion"/>
  </si>
  <si>
    <t>别想逃！</t>
    <phoneticPr fontId="3" type="noConversion"/>
  </si>
  <si>
    <t>不能让灭世者再肆无忌惮的破坏下去了，快追！</t>
    <phoneticPr fontId="3" type="noConversion"/>
  </si>
  <si>
    <t>0</t>
    <phoneticPr fontId="3" type="noConversion"/>
  </si>
  <si>
    <t>1</t>
    <phoneticPr fontId="3" type="noConversion"/>
  </si>
  <si>
    <t>我的仆从们，去巨石阵复活巨人之王，我将会赐予你们无尽的魔力！</t>
    <phoneticPr fontId="3" type="noConversion"/>
  </si>
  <si>
    <t>我不会让你的诡计得逞，迪亚波罗！</t>
    <phoneticPr fontId="3" type="noConversion"/>
  </si>
  <si>
    <t>我可没空和你过家家，就让我的这些巫师仆从们撕碎你的部队吧！</t>
    <phoneticPr fontId="3" type="noConversion"/>
  </si>
  <si>
    <t>看来你也不是那么的弱小，但我的目的已经达到了。</t>
    <phoneticPr fontId="3" type="noConversion"/>
  </si>
  <si>
    <t>很快，我的仆从们将会令巨人之王米尔斯重生，到那时这片已经破碎的大陆将陷入无尽的苦痛！</t>
    <phoneticPr fontId="3" type="noConversion"/>
  </si>
  <si>
    <t>残暴的巨人之王米尔斯…我会阻止这一切的。</t>
    <phoneticPr fontId="3" type="noConversion"/>
  </si>
  <si>
    <t>糟糕，巨石阵中涌出了一股强大的力量。</t>
    <phoneticPr fontId="3" type="noConversion"/>
  </si>
  <si>
    <t>吼啊啊啊——我的子民们，你们的王回来了！</t>
    <phoneticPr fontId="3" type="noConversion"/>
  </si>
  <si>
    <t>我们必须在这里击败米尔斯，否则这片大陆就完了！</t>
    <phoneticPr fontId="3" type="noConversion"/>
  </si>
  <si>
    <t>我的力量…还不够…</t>
    <phoneticPr fontId="3" type="noConversion"/>
  </si>
  <si>
    <t>你已经败了，米尔斯。</t>
    <phoneticPr fontId="3" type="noConversion"/>
  </si>
  <si>
    <t>还没有结束，我的巨人军团会阻挡你！</t>
    <phoneticPr fontId="3" type="noConversion"/>
  </si>
  <si>
    <t>如果让他逃到暮色遗迹那我们的努力就白费了，快追！</t>
    <phoneticPr fontId="3" type="noConversion"/>
  </si>
  <si>
    <t>6</t>
    <phoneticPr fontId="3" type="noConversion"/>
  </si>
  <si>
    <t>这里充满着强大的魔力，米尔斯的力量正在逐渐恢复。</t>
    <phoneticPr fontId="3" type="noConversion"/>
  </si>
  <si>
    <t>感受我的愤怒，被我的强大碾碎吧！</t>
    <phoneticPr fontId="3" type="noConversion"/>
  </si>
  <si>
    <t>唔啊啊！不过是区区奴隶，怎么可能…</t>
    <phoneticPr fontId="3" type="noConversion"/>
  </si>
  <si>
    <t>结束了，米尔斯！</t>
    <phoneticPr fontId="3" type="noConversion"/>
  </si>
  <si>
    <t>我们终于战胜了巨人暴君，但这一切还没有结束。</t>
    <phoneticPr fontId="3" type="noConversion"/>
  </si>
  <si>
    <t>7</t>
    <phoneticPr fontId="3" type="noConversion"/>
  </si>
  <si>
    <t>8</t>
    <phoneticPr fontId="3" type="noConversion"/>
  </si>
  <si>
    <t>束手就擒吧，迪亚波罗！</t>
    <phoneticPr fontId="3" type="noConversion"/>
  </si>
  <si>
    <t>糟了，这里的精灵似乎已经被迪亚波罗所控制，我们要想办法应付这些武艺高强的战士们。</t>
    <phoneticPr fontId="3" type="noConversion"/>
  </si>
  <si>
    <t>翡翠之门已经关闭了，我们得去寻找破除这座大门结界的方法。</t>
    <phoneticPr fontId="3" type="noConversion"/>
  </si>
  <si>
    <t>传说在北边有一座精灵岛，或许在那里我们能找到一些线索，现在就出发吧。</t>
    <phoneticPr fontId="3" type="noConversion"/>
  </si>
  <si>
    <t>9</t>
    <phoneticPr fontId="3" type="noConversion"/>
  </si>
  <si>
    <t>10</t>
    <phoneticPr fontId="3" type="noConversion"/>
  </si>
  <si>
    <t>迪亚波罗，你控制我的族人去和人类战斗究竟想干什么？</t>
    <phoneticPr fontId="3" type="noConversion"/>
  </si>
  <si>
    <t>我不过只是在帮你清理这片大陆上的入侵者罢了，你对我所做的有什么意见吗？</t>
    <phoneticPr fontId="3" type="noConversion"/>
  </si>
  <si>
    <t>不要忘了，如果不是我你的族人早就化为尘土了。</t>
    <phoneticPr fontId="3" type="noConversion"/>
  </si>
  <si>
    <t>……那些不过是过去的残影罢了，你休想用他们来要挟我。</t>
    <phoneticPr fontId="3" type="noConversion"/>
  </si>
  <si>
    <t>哦？那你想要试一试吗？只要我打一个响指，你的这些族人们可就会通通消失。</t>
    <phoneticPr fontId="3" type="noConversion"/>
  </si>
  <si>
    <t>啧，随你吧。总有一天我会让你为这一切付出代价！</t>
    <phoneticPr fontId="3" type="noConversion"/>
  </si>
  <si>
    <t>呵呵呵，真是个好懂的家伙......如果让亚瑟的军团攻占神意之城的话事情应该会变得很有趣…...</t>
    <phoneticPr fontId="3" type="noConversion"/>
  </si>
  <si>
    <t>凡人，你竟敢亵渎圣洁的神谕之城！</t>
    <phoneticPr fontId="3" type="noConversion"/>
  </si>
  <si>
    <t>清醒一点，你们的圣域早已沦陷，这些不过是迪亚波罗为了控制你所制造的残影！</t>
    <phoneticPr fontId="3" type="noConversion"/>
  </si>
  <si>
    <t>闭嘴！我会用手中的箭贯穿你，接受裁决吧！</t>
    <phoneticPr fontId="3" type="noConversion"/>
  </si>
  <si>
    <t>别以为你赢了，我迟早会让你付出代价！</t>
    <phoneticPr fontId="3" type="noConversion"/>
  </si>
  <si>
    <t>继续追击，我们不能让他再深陷在迪亚波罗的幻境中了。</t>
    <phoneticPr fontId="3" type="noConversion"/>
  </si>
  <si>
    <t>12</t>
    <phoneticPr fontId="3" type="noConversion"/>
  </si>
  <si>
    <t>13</t>
    <phoneticPr fontId="3" type="noConversion"/>
  </si>
  <si>
    <t>精灵，这就是你的堡垒吗？</t>
    <phoneticPr fontId="3" type="noConversion"/>
  </si>
  <si>
    <t>没错…数百年前和迪亚波罗战斗之后我的族人就已经灭绝，为了重振精灵的光辉我和迪亚波罗做了一笔交易。</t>
    <phoneticPr fontId="3" type="noConversion"/>
  </si>
  <si>
    <t>你背叛了你的族人，并且得到的也只是幻象！</t>
    <phoneticPr fontId="3" type="noConversion"/>
  </si>
  <si>
    <t>不，我得到的还有强大的力量！这一次我不会失败了，我的箭将会贯穿你的胸膛！</t>
    <phoneticPr fontId="3" type="noConversion"/>
  </si>
  <si>
    <t>没想到我居然败给了一个人类…</t>
    <phoneticPr fontId="3" type="noConversion"/>
  </si>
  <si>
    <t>你只是败给了自己。</t>
    <phoneticPr fontId="3" type="noConversion"/>
  </si>
  <si>
    <t>呵，也许吧…你可能真的可以战胜迪亚波罗，可我已经…</t>
    <phoneticPr fontId="3" type="noConversion"/>
  </si>
  <si>
    <t>他已经安息了，但我们的征途还没有结束。准备好之后就像城堡后的荒土进军吧！</t>
    <phoneticPr fontId="3" type="noConversion"/>
  </si>
  <si>
    <t>14</t>
    <phoneticPr fontId="3" type="noConversion"/>
  </si>
  <si>
    <t>15</t>
    <phoneticPr fontId="3" type="noConversion"/>
  </si>
  <si>
    <t>33</t>
    <phoneticPr fontId="3" type="noConversion"/>
  </si>
  <si>
    <t>34</t>
    <phoneticPr fontId="3" type="noConversion"/>
  </si>
  <si>
    <t>这些和我们作战的精灵早就已经逝去，他们只是残留的灵魂残影。</t>
    <phoneticPr fontId="3" type="noConversion"/>
  </si>
  <si>
    <t>我必须继续深入，搞清楚这里到底发生了什么才行。</t>
    <phoneticPr fontId="3" type="noConversion"/>
  </si>
  <si>
    <t>16</t>
    <phoneticPr fontId="3" type="noConversion"/>
  </si>
  <si>
    <t>不敢相信，这些参与过古代战争的战士们居然还活着。</t>
    <phoneticPr fontId="3" type="noConversion"/>
  </si>
  <si>
    <t>我们必须将他们从长达数百年的折磨中解放出来，准备作战！</t>
    <phoneticPr fontId="3" type="noConversion"/>
  </si>
  <si>
    <t>这些古代战士们在低语着一个古老的名字。</t>
    <phoneticPr fontId="3" type="noConversion"/>
  </si>
  <si>
    <t>麦格文…他们的永生会和这位古老的贤者有关吗？</t>
    <phoneticPr fontId="3" type="noConversion"/>
  </si>
  <si>
    <t>17</t>
    <phoneticPr fontId="3" type="noConversion"/>
  </si>
  <si>
    <t>18</t>
    <phoneticPr fontId="3" type="noConversion"/>
  </si>
  <si>
    <t>你不该来这里，还未成熟的王啊。</t>
    <phoneticPr fontId="3" type="noConversion"/>
  </si>
  <si>
    <t>我为了那些被束缚在此地数百年的古代战士们而来，古老的贤者麦格文，为什么要将他们束缚在此？</t>
    <phoneticPr fontId="3" type="noConversion"/>
  </si>
  <si>
    <t>这是为了守护。如果没有我们，邪恶的力量早就会席卷这个世界，让万物陷入痛苦。</t>
    <phoneticPr fontId="3" type="noConversion"/>
  </si>
  <si>
    <t>或许以前我们没有力量可以抵挡邪恶的恶魔，但现在我们已经有了对抗邪恶的力量。</t>
    <phoneticPr fontId="3" type="noConversion"/>
  </si>
  <si>
    <t>是吗？那让我见识一下吧，这些古老的守护者就是你的对手！</t>
    <phoneticPr fontId="3" type="noConversion"/>
  </si>
  <si>
    <t>是我赢了，麦格文！</t>
    <phoneticPr fontId="3" type="noConversion"/>
  </si>
  <si>
    <t>你确实很有指挥的才能，但想成为真正的王这还远远不够。</t>
    <phoneticPr fontId="3" type="noConversion"/>
  </si>
  <si>
    <t>那么我会向你证明，我所具备的王之资质。</t>
    <phoneticPr fontId="3" type="noConversion"/>
  </si>
  <si>
    <t>那就来亡语平原找我吧，我的守护者大军将会在那里等着你。</t>
    <phoneticPr fontId="3" type="noConversion"/>
  </si>
  <si>
    <t>19</t>
    <phoneticPr fontId="3" type="noConversion"/>
  </si>
  <si>
    <t>20</t>
    <phoneticPr fontId="3" type="noConversion"/>
  </si>
  <si>
    <t>古代战争中我们封印了灭世者，为了保护这道封印我们在此守护了数百年。</t>
    <phoneticPr fontId="3" type="noConversion"/>
  </si>
  <si>
    <t>虽然莱戈拉斯的愚昧让封印已经失效，但这后面的大门依然可以禁锢灭世者的恶魔军团。</t>
    <phoneticPr fontId="3" type="noConversion"/>
  </si>
  <si>
    <t>我会向你证明我的实力，并继承你们的意志将灭世者赶回这大门的里面。</t>
    <phoneticPr fontId="3" type="noConversion"/>
  </si>
  <si>
    <t>很好，那么试炼开始了，接受古代贤王麾下最强大军团的挑战吧！</t>
    <phoneticPr fontId="3" type="noConversion"/>
  </si>
  <si>
    <t>看来你确实具备成为王的资质，我终于可以从这百年的约束中解脱了…</t>
    <phoneticPr fontId="3" type="noConversion"/>
  </si>
  <si>
    <t>哈哈哈哈，我不会让你就这样安息的，麦格文！</t>
    <phoneticPr fontId="3" type="noConversion"/>
  </si>
  <si>
    <t>迪亚波罗！你是什么时候…</t>
    <phoneticPr fontId="3" type="noConversion"/>
  </si>
  <si>
    <t>我，早就等着这一刻了！复活吧，弥留于此的逝去之人，听从我的号令吧！</t>
    <phoneticPr fontId="3" type="noConversion"/>
  </si>
  <si>
    <t>住手！你休想玷污麦格文的圣体！</t>
    <phoneticPr fontId="3" type="noConversion"/>
  </si>
  <si>
    <t>已经晚了，仪式已经结束，麦格文和这些守护者将会听我的命令，去摧毁那可恶的封印！哈哈哈哈！</t>
    <phoneticPr fontId="3" type="noConversion"/>
  </si>
  <si>
    <t>21</t>
    <phoneticPr fontId="3" type="noConversion"/>
  </si>
  <si>
    <t>22</t>
    <phoneticPr fontId="3" type="noConversion"/>
  </si>
  <si>
    <t>你不能这样向灭世者屈服，麦格文！</t>
    <phoneticPr fontId="3" type="noConversion"/>
  </si>
  <si>
    <t>为了主人的任务…必须摧毁这个封印…</t>
    <phoneticPr fontId="3" type="noConversion"/>
  </si>
  <si>
    <t>我们要阻止被控制的麦格文，进攻！</t>
    <phoneticPr fontId="3" type="noConversion"/>
  </si>
  <si>
    <t>我…辜负了…贤王…</t>
    <phoneticPr fontId="3" type="noConversion"/>
  </si>
  <si>
    <t>安息吧，麦格文…</t>
    <phoneticPr fontId="3" type="noConversion"/>
  </si>
  <si>
    <t>封印已经破碎，火焰之门的恶魔即将倾巢而出。我们必须组建防线，阻挡恶魔！</t>
    <phoneticPr fontId="3" type="noConversion"/>
  </si>
  <si>
    <t>23</t>
    <phoneticPr fontId="3" type="noConversion"/>
  </si>
  <si>
    <t>24</t>
    <phoneticPr fontId="3" type="noConversion"/>
  </si>
  <si>
    <t>结束了，凡人之王。</t>
    <phoneticPr fontId="3" type="noConversion"/>
  </si>
  <si>
    <t>迪亚波罗，我会让你付出代价！</t>
    <phoneticPr fontId="3" type="noConversion"/>
  </si>
  <si>
    <t>是吗？我的军团不会让你活着通过此处的，哈哈哈！</t>
    <phoneticPr fontId="3" type="noConversion"/>
  </si>
  <si>
    <t>迪亚波罗，你的恶魔军团也不过如此。</t>
    <phoneticPr fontId="3" type="noConversion"/>
  </si>
  <si>
    <t>真是个难缠的家伙！不过我可不打算就这样束手就擒。</t>
    <phoneticPr fontId="3" type="noConversion"/>
  </si>
  <si>
    <t>哈哈哈，我的力量马上就要恢复了，在那之前就让我为你准备一个熟悉的对手吧！</t>
    <phoneticPr fontId="3" type="noConversion"/>
  </si>
  <si>
    <t>可恶，不知道迪亚波罗又准备了什么东西来对付我们。</t>
    <phoneticPr fontId="3" type="noConversion"/>
  </si>
  <si>
    <t>25</t>
    <phoneticPr fontId="3" type="noConversion"/>
  </si>
  <si>
    <t>26</t>
    <phoneticPr fontId="3" type="noConversion"/>
  </si>
  <si>
    <t>我有一种不好的预感，似乎他们在准备某种仪式…</t>
    <phoneticPr fontId="3" type="noConversion"/>
  </si>
  <si>
    <t>无论怎样我们都要尽快追上迪亚波罗，不能让他的力量继续恢复了。</t>
    <phoneticPr fontId="3" type="noConversion"/>
  </si>
  <si>
    <t>我们占领了火焰之桥，但我感受到了一股熟悉的邪恶力量…</t>
    <phoneticPr fontId="3" type="noConversion"/>
  </si>
  <si>
    <t>并不是迪亚波罗，而是更加残暴和庞大的力量…我们必须要快点采取行动！</t>
    <phoneticPr fontId="3" type="noConversion"/>
  </si>
  <si>
    <t>27</t>
    <phoneticPr fontId="3" type="noConversion"/>
  </si>
  <si>
    <t>28</t>
    <phoneticPr fontId="3" type="noConversion"/>
  </si>
  <si>
    <t>复活仪式结束了，你已经获得了比曾经更加强大的力量，巨人之王！</t>
    <phoneticPr fontId="3" type="noConversion"/>
  </si>
  <si>
    <t>啊！我感受到了我体内奔涌着的前所未有的力量！</t>
    <phoneticPr fontId="3" type="noConversion"/>
  </si>
  <si>
    <t>没错，这才是真实的你。现在你的仇敌即将到来，用你的新获得的力量蹂躏他们吧！</t>
    <phoneticPr fontId="3" type="noConversion"/>
  </si>
  <si>
    <t>巨人军团，阻挡这些凡人！</t>
    <phoneticPr fontId="3" type="noConversion"/>
  </si>
  <si>
    <t>米尔斯！就算你现在逃走，我也会再一次将你击败！</t>
    <phoneticPr fontId="3" type="noConversion"/>
  </si>
  <si>
    <t>有本事你就来吧，我的黑铁堡垒是不可能被凡人攻破的！</t>
    <phoneticPr fontId="3" type="noConversion"/>
  </si>
  <si>
    <t>29</t>
    <phoneticPr fontId="3" type="noConversion"/>
  </si>
  <si>
    <t>30</t>
    <phoneticPr fontId="3" type="noConversion"/>
  </si>
  <si>
    <t>借助这道滑坡就能直达黑铁堡垒的内部，开始突击！</t>
    <phoneticPr fontId="3" type="noConversion"/>
  </si>
  <si>
    <t>你竟然能从这个地方袭击进来，我很佩服你的勇气。</t>
    <phoneticPr fontId="3" type="noConversion"/>
  </si>
  <si>
    <t>这一次我会给你一个了断，米尔斯！</t>
    <phoneticPr fontId="3" type="noConversion"/>
  </si>
  <si>
    <t>现在的我已经获得了无尽的力量，准备好被我碾碎吧！</t>
    <phoneticPr fontId="3" type="noConversion"/>
  </si>
  <si>
    <t>不！我这无上的…力量…</t>
    <phoneticPr fontId="3" type="noConversion"/>
  </si>
  <si>
    <t>你本就不属于这个时代，巨人之王。</t>
    <phoneticPr fontId="3" type="noConversion"/>
  </si>
  <si>
    <t>迪亚波罗的所有助力都已经被我们清除了，接下来我们将要攻入熔岩大陆，彻底击溃灭世者！</t>
    <phoneticPr fontId="3" type="noConversion"/>
  </si>
  <si>
    <t>31</t>
    <phoneticPr fontId="3" type="noConversion"/>
  </si>
  <si>
    <t>32</t>
    <phoneticPr fontId="3" type="noConversion"/>
  </si>
  <si>
    <t>迪亚波罗，你已经无路可逃了！</t>
    <phoneticPr fontId="3" type="noConversion"/>
  </si>
  <si>
    <t>逃？我可从没想过逃，你会来到这里也都是在我的计划之内。</t>
    <phoneticPr fontId="3" type="noConversion"/>
  </si>
  <si>
    <t>什么？</t>
    <phoneticPr fontId="3" type="noConversion"/>
  </si>
  <si>
    <t>从火焰中现身吧，我的恶魔大军！</t>
    <phoneticPr fontId="3" type="noConversion"/>
  </si>
  <si>
    <t>我们被包围了！准备迎战！</t>
    <phoneticPr fontId="3" type="noConversion"/>
  </si>
  <si>
    <t>真是个顽固的人类！</t>
    <phoneticPr fontId="3" type="noConversion"/>
  </si>
  <si>
    <t>哈…我可不会轻易被你打败的。</t>
    <phoneticPr fontId="3" type="noConversion"/>
  </si>
  <si>
    <t>可别以为就这样结束了，如果你真的想击败我，就来湮灭王者试试吧！</t>
    <phoneticPr fontId="3" type="noConversion"/>
  </si>
  <si>
    <t>你真的来了，愚昧的凡人之王。</t>
    <phoneticPr fontId="3" type="noConversion"/>
  </si>
  <si>
    <t>准备好迎接你的末日吧，迪亚波罗！</t>
    <phoneticPr fontId="3" type="noConversion"/>
  </si>
  <si>
    <t>哈哈哈，这可是我的殿堂，这里拥有着世界上最密集最纯净的魔力！</t>
    <phoneticPr fontId="3" type="noConversion"/>
  </si>
  <si>
    <t>在这里我无所不能，而你，只不过是一只蝼蚁！</t>
    <phoneticPr fontId="3" type="noConversion"/>
  </si>
  <si>
    <t>你失败了，灭世者！</t>
    <phoneticPr fontId="3" type="noConversion"/>
  </si>
  <si>
    <t>怎么会…这个世界必须被毁灭…</t>
    <phoneticPr fontId="3" type="noConversion"/>
  </si>
  <si>
    <t>否则那个古老的旧日支配者将会…</t>
    <phoneticPr fontId="3" type="noConversion"/>
  </si>
  <si>
    <t>让这个世界陷入永无止尽的黑暗…</t>
    <phoneticPr fontId="3" type="noConversion"/>
  </si>
  <si>
    <t>结束了，我们击败了灭世者迪亚波罗。</t>
    <phoneticPr fontId="3" type="noConversion"/>
  </si>
  <si>
    <t>这个破碎的世界还需要时间来恢复生机，为此我们还有很多事情要做。</t>
    <phoneticPr fontId="3" type="noConversion"/>
  </si>
  <si>
    <t>但在此之前让我们好好庆祝一番，胜利与荣耀属于我们所有人！</t>
    <phoneticPr fontId="3" type="noConversion"/>
  </si>
  <si>
    <t>35</t>
    <phoneticPr fontId="3" type="noConversion"/>
  </si>
  <si>
    <t>36</t>
    <phoneticPr fontId="3" type="noConversion"/>
  </si>
  <si>
    <t>我不会让你如愿的！开始战斗，勇士们！</t>
    <phoneticPr fontId="3" type="noConversion"/>
  </si>
  <si>
    <t>右侧进入</t>
    <phoneticPr fontId="3" type="noConversion"/>
  </si>
  <si>
    <t>你已经来晚了，凡人之王。</t>
    <phoneticPr fontId="3" type="noConversion"/>
  </si>
  <si>
    <t>左侧进入</t>
    <phoneticPr fontId="3" type="noConversion"/>
  </si>
  <si>
    <t>0</t>
  </si>
  <si>
    <t>左侧进入</t>
    <phoneticPr fontId="3" type="noConversion"/>
  </si>
  <si>
    <t>右侧进入</t>
    <phoneticPr fontId="3" type="noConversion"/>
  </si>
  <si>
    <t>大受击</t>
    <phoneticPr fontId="3" type="noConversion"/>
  </si>
  <si>
    <t>hero02:0,0</t>
    <phoneticPr fontId="3" type="noConversion"/>
  </si>
  <si>
    <t>hero01:0,0</t>
    <phoneticPr fontId="3" type="noConversion"/>
  </si>
  <si>
    <t>右侧退出</t>
    <phoneticPr fontId="3" type="noConversion"/>
  </si>
  <si>
    <t>右侧</t>
    <phoneticPr fontId="3" type="noConversion"/>
  </si>
  <si>
    <t>逐渐消失</t>
    <phoneticPr fontId="3" type="noConversion"/>
  </si>
  <si>
    <t>1</t>
    <phoneticPr fontId="3" type="noConversion"/>
  </si>
  <si>
    <t>左侧</t>
    <phoneticPr fontId="3" type="noConversion"/>
  </si>
  <si>
    <t>左侧退出</t>
    <phoneticPr fontId="3" type="noConversion"/>
  </si>
  <si>
    <t>小受击</t>
    <phoneticPr fontId="3" type="noConversion"/>
  </si>
  <si>
    <t>安息吧，麦格文。</t>
    <phoneticPr fontId="3" type="noConversion"/>
  </si>
  <si>
    <t>我不会让人们忘记你们的事迹的。</t>
    <phoneticPr fontId="3" type="noConversion"/>
  </si>
  <si>
    <t>麦格文…不好，麦格文已经被迪亚波罗控制住了！</t>
    <phoneticPr fontId="3" type="noConversion"/>
  </si>
  <si>
    <t>0</t>
    <phoneticPr fontId="3" type="noConversion"/>
  </si>
  <si>
    <t>8.无</t>
  </si>
  <si>
    <t>1.3</t>
    <phoneticPr fontId="3" type="noConversion"/>
  </si>
  <si>
    <t>500</t>
    <phoneticPr fontId="3" type="noConversion"/>
  </si>
  <si>
    <t>0.6</t>
    <phoneticPr fontId="3" type="noConversion"/>
  </si>
  <si>
    <t>0.8</t>
    <phoneticPr fontId="3" type="noConversion"/>
  </si>
  <si>
    <t>0.9</t>
    <phoneticPr fontId="3" type="noConversion"/>
  </si>
  <si>
    <t>1.6</t>
    <phoneticPr fontId="3" type="noConversion"/>
  </si>
  <si>
    <t>130</t>
    <phoneticPr fontId="3" type="noConversion"/>
  </si>
  <si>
    <t>10</t>
    <phoneticPr fontId="3" type="noConversion"/>
  </si>
  <si>
    <t>想不到你竟然能追到这，但也就到此为止了。精灵的大门将永远对你关闭，而我将会从精灵大陆中获得更多的力量！</t>
    <phoneticPr fontId="3" type="noConversion"/>
  </si>
  <si>
    <t>灭世者正在飞往另一片大陆，我们不能就这样放过他！</t>
    <phoneticPr fontId="3" type="noConversion"/>
  </si>
  <si>
    <t>每次攻击造成4次伤害并对建筑造成3倍伤害，攻击时自身恢复n1%的生命值</t>
    <phoneticPr fontId="3" type="noConversion"/>
  </si>
  <si>
    <t>装备名称</t>
    <phoneticPr fontId="3" type="noConversion"/>
  </si>
  <si>
    <t>最低品质</t>
    <phoneticPr fontId="3" type="noConversion"/>
  </si>
  <si>
    <t>装备效果</t>
    <phoneticPr fontId="3" type="noConversion"/>
  </si>
  <si>
    <t>基础属性</t>
    <phoneticPr fontId="3" type="noConversion"/>
  </si>
  <si>
    <t>出现权重</t>
    <phoneticPr fontId="3" type="noConversion"/>
  </si>
  <si>
    <t>限定英雄</t>
    <phoneticPr fontId="3" type="noConversion"/>
  </si>
  <si>
    <t>招募速度提高</t>
  </si>
  <si>
    <t>英雄获取的魔力提高</t>
  </si>
  <si>
    <t>金羊毛</t>
  </si>
  <si>
    <t>统御宝冠</t>
  </si>
  <si>
    <t>夺萃之镰</t>
  </si>
  <si>
    <t>先锋战甲</t>
  </si>
  <si>
    <t>警戒大盾</t>
  </si>
  <si>
    <t>雷霆电刀</t>
  </si>
  <si>
    <t>守护铠甲</t>
  </si>
  <si>
    <t>黑切之刃</t>
  </si>
  <si>
    <t>死刑宣告</t>
  </si>
  <si>
    <t>己方全体无视敌方护甲</t>
    <phoneticPr fontId="3" type="noConversion"/>
  </si>
  <si>
    <t>战斗开始时增加金币</t>
    <phoneticPr fontId="3" type="noConversion"/>
  </si>
  <si>
    <t>7,11,12,13,14</t>
  </si>
  <si>
    <t>7,11,12,13,14</t>
    <phoneticPr fontId="3" type="noConversion"/>
  </si>
  <si>
    <t>橙色</t>
    <phoneticPr fontId="3" type="noConversion"/>
  </si>
  <si>
    <t>紫色</t>
    <phoneticPr fontId="3" type="noConversion"/>
  </si>
  <si>
    <t>蓝色</t>
    <phoneticPr fontId="3" type="noConversion"/>
  </si>
  <si>
    <t>先锋职业的护甲值提高</t>
    <phoneticPr fontId="3" type="noConversion"/>
  </si>
  <si>
    <t>术师职业的攻击速度提高</t>
    <phoneticPr fontId="3" type="noConversion"/>
  </si>
  <si>
    <t>远见匕首</t>
    <phoneticPr fontId="3" type="noConversion"/>
  </si>
  <si>
    <t>灵风巫帽</t>
    <phoneticPr fontId="3" type="noConversion"/>
  </si>
  <si>
    <t>37</t>
    <phoneticPr fontId="3" type="noConversion"/>
  </si>
  <si>
    <t>38</t>
    <phoneticPr fontId="3" type="noConversion"/>
  </si>
  <si>
    <t>37</t>
    <phoneticPr fontId="3" type="noConversion"/>
  </si>
  <si>
    <t>38</t>
    <phoneticPr fontId="3" type="noConversion"/>
  </si>
  <si>
    <t>麦格文…他可是古代贤王的最信任的祭司，不要轻敌！</t>
    <phoneticPr fontId="3" type="noConversion"/>
  </si>
  <si>
    <t>我…摧毁了封印…背叛了贤王…</t>
    <phoneticPr fontId="3" type="noConversion"/>
  </si>
  <si>
    <t>赶紧阻止我，毁灭我，证明你是真正的王者！</t>
    <phoneticPr fontId="3" type="noConversion"/>
  </si>
  <si>
    <t>一切都晚了，审判天使已经降临！</t>
    <phoneticPr fontId="3" type="noConversion"/>
  </si>
  <si>
    <t>在审判中消逝吧！</t>
    <phoneticPr fontId="3" type="noConversion"/>
  </si>
  <si>
    <t>降低敌方治疗效果</t>
    <phoneticPr fontId="3" type="noConversion"/>
  </si>
  <si>
    <t>2,220;22,3</t>
    <phoneticPr fontId="3" type="noConversion"/>
  </si>
  <si>
    <t>2,490;21,3</t>
    <phoneticPr fontId="3" type="noConversion"/>
  </si>
  <si>
    <t>2,760;20,3</t>
    <phoneticPr fontId="3" type="noConversion"/>
  </si>
  <si>
    <t>2,1030;22,3</t>
    <phoneticPr fontId="3" type="noConversion"/>
  </si>
  <si>
    <t>2,1300;19,3</t>
    <phoneticPr fontId="3" type="noConversion"/>
  </si>
  <si>
    <t>左侧进入</t>
    <phoneticPr fontId="3" type="noConversion"/>
  </si>
  <si>
    <t>古代的战士们…和我一同前往封印圣所，摧毁禁锢我主的封印…</t>
    <phoneticPr fontId="3" type="noConversion"/>
  </si>
  <si>
    <t>女神面纱</t>
    <phoneticPr fontId="3" type="noConversion"/>
  </si>
  <si>
    <t>己方全体免疫击倒效果</t>
    <phoneticPr fontId="3" type="noConversion"/>
  </si>
  <si>
    <t>攻击附带雷电，电击概率</t>
    <phoneticPr fontId="3" type="noConversion"/>
  </si>
  <si>
    <t>光翼展开！受击时回血</t>
    <phoneticPr fontId="3" type="noConversion"/>
  </si>
  <si>
    <t>0,1,60</t>
    <phoneticPr fontId="3" type="noConversion"/>
  </si>
  <si>
    <t>4,10</t>
    <phoneticPr fontId="3" type="noConversion"/>
  </si>
  <si>
    <t>1,5</t>
    <phoneticPr fontId="3" type="noConversion"/>
  </si>
  <si>
    <t>8,0.1</t>
    <phoneticPr fontId="3" type="noConversion"/>
  </si>
  <si>
    <t>7,0.2</t>
    <phoneticPr fontId="3" type="noConversion"/>
  </si>
  <si>
    <t>英雄亚瑟的等级达到20级</t>
    <phoneticPr fontId="3" type="noConversion"/>
  </si>
  <si>
    <t>英雄迪亚波罗的等级达到20级</t>
    <phoneticPr fontId="3" type="noConversion"/>
  </si>
  <si>
    <t>英雄麦格文的等级达到20级</t>
    <phoneticPr fontId="3" type="noConversion"/>
  </si>
  <si>
    <t>英雄莱戈拉斯的等级达到20级</t>
    <phoneticPr fontId="3" type="noConversion"/>
  </si>
  <si>
    <t>英雄米尔斯的等级达到20级</t>
    <phoneticPr fontId="3" type="noConversion"/>
  </si>
  <si>
    <t>9,7,20</t>
    <phoneticPr fontId="3" type="noConversion"/>
  </si>
  <si>
    <t>9,11,20</t>
    <phoneticPr fontId="3" type="noConversion"/>
  </si>
  <si>
    <t>9,12,20</t>
    <phoneticPr fontId="3" type="noConversion"/>
  </si>
  <si>
    <t>9,13,20</t>
    <phoneticPr fontId="3" type="noConversion"/>
  </si>
  <si>
    <t>9,14,20</t>
    <phoneticPr fontId="3" type="noConversion"/>
  </si>
  <si>
    <t>所有士兵晋升的总等级达到200</t>
    <phoneticPr fontId="3" type="noConversion"/>
  </si>
  <si>
    <t>永耀繁星</t>
    <phoneticPr fontId="3" type="noConversion"/>
  </si>
  <si>
    <t>13,200,0</t>
    <phoneticPr fontId="3" type="noConversion"/>
  </si>
  <si>
    <t>101,600</t>
    <phoneticPr fontId="3" type="noConversion"/>
  </si>
  <si>
    <t>毁灭降临</t>
    <phoneticPr fontId="3" type="noConversion"/>
  </si>
  <si>
    <t>古老守护者</t>
    <phoneticPr fontId="3" type="noConversion"/>
  </si>
  <si>
    <t>新的王者</t>
    <phoneticPr fontId="3" type="noConversion"/>
  </si>
  <si>
    <t>圣剑之主</t>
    <phoneticPr fontId="3" type="noConversion"/>
  </si>
  <si>
    <t>新的贤王</t>
    <phoneticPr fontId="3" type="noConversion"/>
  </si>
  <si>
    <t>永恒统治者</t>
    <phoneticPr fontId="3" type="noConversion"/>
  </si>
  <si>
    <t>精灵末裔</t>
    <phoneticPr fontId="3" type="noConversion"/>
  </si>
  <si>
    <t>14,-300</t>
    <phoneticPr fontId="3" type="noConversion"/>
  </si>
  <si>
    <t>在这里你将面临巨人的挑战，坚持的时间越长获得的钻石越多，最多可以获得600钻。</t>
    <phoneticPr fontId="3" type="noConversion"/>
  </si>
  <si>
    <t>在这里你将面临大量射手敌人的挑战，坚持的时间越长获得的钻石越多，最多可以获得750钻。</t>
    <phoneticPr fontId="3" type="noConversion"/>
  </si>
  <si>
    <t>在这里你将面临大量术师敌人的挑战，坚持的时间越长获得的钻石越多，最多可以获得900钻。</t>
    <phoneticPr fontId="3" type="noConversion"/>
  </si>
  <si>
    <t>在这里你将面临火焰之地敌人的挑战，坚持的时间越长获得的钻石越多，最多可以获得1050钻。</t>
    <phoneticPr fontId="3" type="noConversion"/>
  </si>
  <si>
    <t>在这里你将面临远古贤王军团的挑战，坚持的时间越长获得的钻石越多，最多可以获得1200钻。</t>
    <phoneticPr fontId="3" type="noConversion"/>
  </si>
  <si>
    <t>1,3:5,60,4:2;2,3:10,120,1:900;3,3:10,180,1:1200</t>
    <phoneticPr fontId="3" type="noConversion"/>
  </si>
  <si>
    <t>伤害反射</t>
    <phoneticPr fontId="3" type="noConversion"/>
  </si>
  <si>
    <t>防守增伤</t>
    <phoneticPr fontId="3" type="noConversion"/>
  </si>
  <si>
    <t>进攻增伤</t>
    <phoneticPr fontId="3" type="noConversion"/>
  </si>
  <si>
    <t>101</t>
    <phoneticPr fontId="3" type="noConversion"/>
  </si>
  <si>
    <t>102</t>
    <phoneticPr fontId="3" type="noConversion"/>
  </si>
  <si>
    <t>103</t>
    <phoneticPr fontId="3" type="noConversion"/>
  </si>
  <si>
    <t>104</t>
    <phoneticPr fontId="3" type="noConversion"/>
  </si>
  <si>
    <t>宝库资源</t>
    <phoneticPr fontId="3" type="noConversion"/>
  </si>
  <si>
    <t>宝库钻石</t>
    <phoneticPr fontId="3" type="noConversion"/>
  </si>
  <si>
    <t>宝库单位</t>
    <phoneticPr fontId="3" type="noConversion"/>
  </si>
  <si>
    <t>宝库英雄</t>
    <phoneticPr fontId="3" type="noConversion"/>
  </si>
  <si>
    <t>后勤</t>
    <phoneticPr fontId="3" type="noConversion"/>
  </si>
  <si>
    <t>1,0,500</t>
    <phoneticPr fontId="3" type="noConversion"/>
  </si>
  <si>
    <t>300</t>
    <phoneticPr fontId="3" type="noConversion"/>
  </si>
  <si>
    <t>50</t>
    <phoneticPr fontId="3" type="noConversion"/>
  </si>
  <si>
    <t>4,0,300</t>
    <phoneticPr fontId="3" type="noConversion"/>
  </si>
  <si>
    <t>4,0,325</t>
    <phoneticPr fontId="3" type="noConversion"/>
  </si>
  <si>
    <t>4,0,350</t>
    <phoneticPr fontId="3" type="noConversion"/>
  </si>
  <si>
    <t>宝库兵种</t>
    <phoneticPr fontId="3" type="noConversion"/>
  </si>
  <si>
    <t>3,11,5</t>
    <phoneticPr fontId="3" type="noConversion"/>
  </si>
  <si>
    <t>3,12,5</t>
    <phoneticPr fontId="3" type="noConversion"/>
  </si>
  <si>
    <t>3,6,5</t>
    <phoneticPr fontId="3" type="noConversion"/>
  </si>
  <si>
    <t>3,36,5</t>
    <phoneticPr fontId="3" type="noConversion"/>
  </si>
  <si>
    <t>3,37,5</t>
    <phoneticPr fontId="3" type="noConversion"/>
  </si>
  <si>
    <t>3,38,5</t>
    <phoneticPr fontId="3" type="noConversion"/>
  </si>
  <si>
    <t>3,39,5</t>
    <phoneticPr fontId="3" type="noConversion"/>
  </si>
  <si>
    <t>4,0,250</t>
    <phoneticPr fontId="3" type="noConversion"/>
  </si>
  <si>
    <t>4,0,275</t>
    <phoneticPr fontId="3" type="noConversion"/>
  </si>
  <si>
    <t>3001,3002,3003,3004,3005</t>
  </si>
  <si>
    <t>3006,3007,3008,3009,3010</t>
  </si>
  <si>
    <t>3011,3012,3013,3014,3015,3016,3017,3018,3019,3020,3021,3022,3023,3024,3025,3026,3027,3028,3029,3030,3031</t>
  </si>
  <si>
    <t>3032,3033,3034,3035,3036,3037,3038</t>
  </si>
  <si>
    <t>古老圣像</t>
    <phoneticPr fontId="3" type="noConversion"/>
  </si>
  <si>
    <t>所有的战斗需要后勤的保障</t>
    <phoneticPr fontId="3" type="noConversion"/>
  </si>
  <si>
    <t>古老贤王的圣像，可以赋予雕像能力</t>
    <phoneticPr fontId="3" type="noConversion"/>
  </si>
  <si>
    <t>1</t>
    <phoneticPr fontId="3" type="noConversion"/>
  </si>
  <si>
    <t>敌方总数</t>
    <phoneticPr fontId="3" type="noConversion"/>
  </si>
  <si>
    <t>18</t>
    <phoneticPr fontId="3" type="noConversion"/>
  </si>
  <si>
    <t>28</t>
    <phoneticPr fontId="3" type="noConversion"/>
  </si>
  <si>
    <t>32</t>
    <phoneticPr fontId="3" type="noConversion"/>
  </si>
  <si>
    <t>41</t>
    <phoneticPr fontId="3" type="noConversion"/>
  </si>
  <si>
    <t>48</t>
    <phoneticPr fontId="3" type="noConversion"/>
  </si>
  <si>
    <t>50</t>
    <phoneticPr fontId="3" type="noConversion"/>
  </si>
  <si>
    <t>57</t>
    <phoneticPr fontId="3" type="noConversion"/>
  </si>
  <si>
    <t>51</t>
    <phoneticPr fontId="3" type="noConversion"/>
  </si>
  <si>
    <t>60</t>
    <phoneticPr fontId="3" type="noConversion"/>
  </si>
  <si>
    <t>74</t>
    <phoneticPr fontId="3" type="noConversion"/>
  </si>
  <si>
    <t>49</t>
    <phoneticPr fontId="3" type="noConversion"/>
  </si>
  <si>
    <t>69</t>
    <phoneticPr fontId="3" type="noConversion"/>
  </si>
  <si>
    <t>84</t>
    <phoneticPr fontId="3" type="noConversion"/>
  </si>
  <si>
    <t>1,1:1000,60,4:3;2,3:10,120,4:4</t>
    <phoneticPr fontId="3" type="noConversion"/>
  </si>
  <si>
    <t>0</t>
    <phoneticPr fontId="3" type="noConversion"/>
  </si>
  <si>
    <t>点金雷霆</t>
    <phoneticPr fontId="3" type="noConversion"/>
  </si>
  <si>
    <t>消耗1000魔力对周围造成自身防御力12倍的伤害，大招每击中一个敌人增加n1%金币</t>
    <phoneticPr fontId="3" type="noConversion"/>
  </si>
  <si>
    <t>100,10</t>
    <phoneticPr fontId="3" type="noConversion"/>
  </si>
  <si>
    <t>召唤数个审判天使</t>
    <phoneticPr fontId="3" type="noConversion"/>
  </si>
  <si>
    <t>倒下时爆炸，对攻击范围内的敌人造成n1%的伤害</t>
    <phoneticPr fontId="3" type="noConversion"/>
  </si>
  <si>
    <t>6.战争碎片</t>
    <phoneticPr fontId="3" type="noConversion"/>
  </si>
  <si>
    <t>103.古老雕像</t>
    <phoneticPr fontId="3" type="noConversion"/>
  </si>
  <si>
    <t>102,0,30</t>
    <phoneticPr fontId="3" type="noConversion"/>
  </si>
  <si>
    <t>102,0</t>
    <phoneticPr fontId="3" type="noConversion"/>
  </si>
  <si>
    <t>101.智慧火花</t>
    <phoneticPr fontId="3" type="noConversion"/>
  </si>
  <si>
    <t>102.后勤</t>
    <phoneticPr fontId="3" type="noConversion"/>
  </si>
  <si>
    <t>商店类型</t>
    <phoneticPr fontId="3" type="noConversion"/>
  </si>
  <si>
    <t>150</t>
    <phoneticPr fontId="3" type="noConversion"/>
  </si>
  <si>
    <t>450</t>
    <phoneticPr fontId="3" type="noConversion"/>
  </si>
  <si>
    <t>600</t>
    <phoneticPr fontId="3" type="noConversion"/>
  </si>
  <si>
    <t>7,1</t>
    <phoneticPr fontId="3" type="noConversion"/>
  </si>
  <si>
    <t>物品ID,数量</t>
    <phoneticPr fontId="3" type="noConversion"/>
  </si>
  <si>
    <t>8,1</t>
    <phoneticPr fontId="3" type="noConversion"/>
  </si>
  <si>
    <t>9,1</t>
    <phoneticPr fontId="3" type="noConversion"/>
  </si>
  <si>
    <t>11,1</t>
    <phoneticPr fontId="3" type="noConversion"/>
  </si>
  <si>
    <t>12,1</t>
    <phoneticPr fontId="3" type="noConversion"/>
  </si>
  <si>
    <t>虚弱卡牌</t>
    <phoneticPr fontId="3" type="noConversion"/>
  </si>
  <si>
    <t>雷电卡牌</t>
    <phoneticPr fontId="3" type="noConversion"/>
  </si>
  <si>
    <t>减速卡牌</t>
    <phoneticPr fontId="3" type="noConversion"/>
  </si>
  <si>
    <t>加速卡牌</t>
    <phoneticPr fontId="3" type="noConversion"/>
  </si>
  <si>
    <t>天启卡牌</t>
    <phoneticPr fontId="3" type="noConversion"/>
  </si>
  <si>
    <t>圣盾卡牌</t>
    <phoneticPr fontId="3" type="noConversion"/>
  </si>
  <si>
    <t>101,0</t>
    <phoneticPr fontId="3" type="noConversion"/>
  </si>
  <si>
    <t>103,0</t>
    <phoneticPr fontId="3" type="noConversion"/>
  </si>
  <si>
    <t>本次战斗中，获取金币的数量增加20%</t>
  </si>
  <si>
    <t>本次战斗中，雕像和英雄每秒恢复生命值1%</t>
  </si>
  <si>
    <t>本次战斗中，己方单位造成的伤害提高10%</t>
  </si>
  <si>
    <t>本次战斗中，己方单位防御力+10</t>
  </si>
  <si>
    <t>削弱敌方战力15秒</t>
  </si>
  <si>
    <t>对敌方造成200伤害</t>
  </si>
  <si>
    <t>己方无敌4秒</t>
  </si>
  <si>
    <t>敌方招募减速20秒</t>
  </si>
  <si>
    <t>己方招募加速20秒</t>
  </si>
  <si>
    <t>召唤数个审判天使</t>
  </si>
  <si>
    <t>1,500</t>
    <phoneticPr fontId="3" type="noConversion"/>
  </si>
  <si>
    <t>战争碎片</t>
    <phoneticPr fontId="3" type="noConversion"/>
  </si>
  <si>
    <t>可以用来升级单位技能</t>
    <phoneticPr fontId="3" type="noConversion"/>
  </si>
  <si>
    <t>6,0</t>
    <phoneticPr fontId="3" type="noConversion"/>
  </si>
  <si>
    <t>104,50</t>
    <phoneticPr fontId="3" type="noConversion"/>
  </si>
  <si>
    <t>圣王雕像</t>
    <phoneticPr fontId="3" type="noConversion"/>
  </si>
  <si>
    <t>为进攻部队提供额外伤害的雕像，征服者是身披金甲、可以移动的石像，他能跟随部队一同进攻。</t>
  </si>
  <si>
    <t>大贤者</t>
    <phoneticPr fontId="3" type="noConversion"/>
  </si>
  <si>
    <t>42</t>
    <phoneticPr fontId="3" type="noConversion"/>
  </si>
  <si>
    <t>为英雄提供魔力的水晶雕像，在防守时可以发射法球攻击入侵的敌人。</t>
    <phoneticPr fontId="3" type="noConversion"/>
  </si>
  <si>
    <t>绘卷插图</t>
    <phoneticPr fontId="3" type="noConversion"/>
  </si>
  <si>
    <t>阶段奖励</t>
    <phoneticPr fontId="3" type="noConversion"/>
  </si>
  <si>
    <t>开始时间</t>
    <phoneticPr fontId="3" type="noConversion"/>
  </si>
  <si>
    <t>结束时间</t>
    <phoneticPr fontId="3" type="noConversion"/>
  </si>
  <si>
    <t>emaki001</t>
    <phoneticPr fontId="3" type="noConversion"/>
  </si>
  <si>
    <t>emaki002</t>
  </si>
  <si>
    <t>emaki003</t>
  </si>
  <si>
    <t>emaki004</t>
  </si>
  <si>
    <t>奖励物品ID和数量</t>
    <phoneticPr fontId="3" type="noConversion"/>
  </si>
  <si>
    <t>2</t>
    <phoneticPr fontId="3" type="noConversion"/>
  </si>
  <si>
    <t>圣灵治愈</t>
    <phoneticPr fontId="3" type="noConversion"/>
  </si>
  <si>
    <t>神圣军团</t>
    <phoneticPr fontId="3" type="noConversion"/>
  </si>
  <si>
    <t>巨人克星</t>
    <phoneticPr fontId="3" type="noConversion"/>
  </si>
  <si>
    <t>斩</t>
    <phoneticPr fontId="3" type="noConversion"/>
  </si>
  <si>
    <t>处决</t>
    <phoneticPr fontId="3" type="noConversion"/>
  </si>
  <si>
    <t>寒冰风暴</t>
    <phoneticPr fontId="3" type="noConversion"/>
  </si>
  <si>
    <t>0.05,0.01</t>
    <phoneticPr fontId="3" type="noConversion"/>
  </si>
  <si>
    <t>101,50</t>
    <phoneticPr fontId="3" type="noConversion"/>
  </si>
  <si>
    <t>103,1</t>
    <phoneticPr fontId="3" type="noConversion"/>
  </si>
  <si>
    <t>120</t>
    <phoneticPr fontId="3" type="noConversion"/>
  </si>
  <si>
    <t>103,5</t>
    <phoneticPr fontId="3" type="noConversion"/>
  </si>
  <si>
    <t>480</t>
    <phoneticPr fontId="3" type="noConversion"/>
  </si>
  <si>
    <t>9019,9020,9025</t>
    <phoneticPr fontId="3" type="noConversion"/>
  </si>
  <si>
    <t>星座名</t>
    <phoneticPr fontId="3" type="noConversion"/>
  </si>
  <si>
    <t>白羊座</t>
  </si>
  <si>
    <t>金牛座</t>
  </si>
  <si>
    <t>双子座</t>
  </si>
  <si>
    <t>巨蟹座</t>
  </si>
  <si>
    <t>狮子座</t>
  </si>
  <si>
    <t>处女座</t>
  </si>
  <si>
    <t>天秤座</t>
  </si>
  <si>
    <t>天蝎座</t>
  </si>
  <si>
    <t>射手座</t>
  </si>
  <si>
    <t>摩羯座</t>
  </si>
  <si>
    <t>水瓶座</t>
  </si>
  <si>
    <t>双鱼座</t>
  </si>
  <si>
    <t>奖励物品id和数量</t>
    <phoneticPr fontId="3" type="noConversion"/>
  </si>
  <si>
    <t>推荐兵种</t>
    <phoneticPr fontId="3" type="noConversion"/>
  </si>
  <si>
    <t>推荐兵种</t>
    <phoneticPr fontId="3" type="noConversion"/>
  </si>
  <si>
    <t>3,4,10</t>
  </si>
  <si>
    <t>3,5,5</t>
  </si>
  <si>
    <t>3,6,10</t>
  </si>
  <si>
    <t>3,15,10</t>
  </si>
  <si>
    <t>3,16,5</t>
  </si>
  <si>
    <t>3,17,10</t>
  </si>
  <si>
    <t>3,18,10</t>
  </si>
  <si>
    <t>3,19,5</t>
  </si>
  <si>
    <t>3,21,5</t>
  </si>
  <si>
    <t>3,22,10</t>
  </si>
  <si>
    <t>3,23,10</t>
  </si>
  <si>
    <t>3,24,10</t>
  </si>
  <si>
    <t>3,25,5</t>
  </si>
  <si>
    <t>3,26,10</t>
  </si>
  <si>
    <t>3,27,5</t>
  </si>
  <si>
    <t>3,28,10</t>
  </si>
  <si>
    <t>3,29,10</t>
  </si>
  <si>
    <t>3,30,10</t>
  </si>
  <si>
    <t>3,31,10</t>
  </si>
  <si>
    <t>3,32,10</t>
  </si>
  <si>
    <t>3,33,10</t>
  </si>
  <si>
    <t>3,34,10</t>
  </si>
  <si>
    <t>3,35,10</t>
  </si>
  <si>
    <t>3,36,10</t>
  </si>
  <si>
    <t>3,37,10</t>
  </si>
  <si>
    <t>3,38,10</t>
  </si>
  <si>
    <t>3,39,10</t>
  </si>
  <si>
    <t>3,40,5</t>
  </si>
  <si>
    <t>3,4,10</t>
    <phoneticPr fontId="3" type="noConversion"/>
  </si>
  <si>
    <t>3,15,10</t>
    <phoneticPr fontId="3" type="noConversion"/>
  </si>
  <si>
    <t>3,17,10</t>
    <phoneticPr fontId="3" type="noConversion"/>
  </si>
  <si>
    <t>3,18,10</t>
    <phoneticPr fontId="3" type="noConversion"/>
  </si>
  <si>
    <t>3,22,10</t>
    <phoneticPr fontId="3" type="noConversion"/>
  </si>
  <si>
    <t>3,23,10</t>
    <phoneticPr fontId="3" type="noConversion"/>
  </si>
  <si>
    <t>3,26,10</t>
    <phoneticPr fontId="3" type="noConversion"/>
  </si>
  <si>
    <t>3,28,10</t>
    <phoneticPr fontId="3" type="noConversion"/>
  </si>
  <si>
    <t>3,29,10</t>
    <phoneticPr fontId="3" type="noConversion"/>
  </si>
  <si>
    <t>3,30,10</t>
    <phoneticPr fontId="3" type="noConversion"/>
  </si>
  <si>
    <t>3,31,10</t>
    <phoneticPr fontId="3" type="noConversion"/>
  </si>
  <si>
    <t>3,32,10</t>
    <phoneticPr fontId="3" type="noConversion"/>
  </si>
  <si>
    <t>3,33,10</t>
    <phoneticPr fontId="3" type="noConversion"/>
  </si>
  <si>
    <t>3,34,10</t>
    <phoneticPr fontId="3" type="noConversion"/>
  </si>
  <si>
    <t>3,35,10</t>
    <phoneticPr fontId="3" type="noConversion"/>
  </si>
  <si>
    <t>3,5,5</t>
    <phoneticPr fontId="3" type="noConversion"/>
  </si>
  <si>
    <t>3,16,5</t>
    <phoneticPr fontId="3" type="noConversion"/>
  </si>
  <si>
    <t>3,19,5</t>
    <phoneticPr fontId="3" type="noConversion"/>
  </si>
  <si>
    <t>3,21,5</t>
    <phoneticPr fontId="3" type="noConversion"/>
  </si>
  <si>
    <t>3,25,5</t>
    <phoneticPr fontId="3" type="noConversion"/>
  </si>
  <si>
    <t>3,27,5</t>
    <phoneticPr fontId="3" type="noConversion"/>
  </si>
  <si>
    <t>普通单位</t>
  </si>
  <si>
    <t>传说单位</t>
  </si>
  <si>
    <t>精锐单位</t>
  </si>
  <si>
    <t>14</t>
    <phoneticPr fontId="3" type="noConversion"/>
  </si>
  <si>
    <t>七日福利</t>
    <phoneticPr fontId="3" type="noConversion"/>
  </si>
  <si>
    <t>召唤单位</t>
    <phoneticPr fontId="3" type="noConversion"/>
  </si>
  <si>
    <t>5000</t>
    <phoneticPr fontId="3" type="noConversion"/>
  </si>
  <si>
    <t>好在后勤支援已经到位，我们必将势不可挡！</t>
    <phoneticPr fontId="3" type="noConversion"/>
  </si>
  <si>
    <t>4,0,100</t>
    <phoneticPr fontId="3" type="noConversion"/>
  </si>
  <si>
    <t>7,2;2,1000;1,150</t>
    <phoneticPr fontId="3" type="noConversion"/>
  </si>
  <si>
    <t>103,3;2,1000;1,150</t>
    <phoneticPr fontId="3" type="noConversion"/>
  </si>
  <si>
    <t>8,2;2,1000;1,150</t>
    <phoneticPr fontId="3" type="noConversion"/>
  </si>
  <si>
    <t>9,2;2,1000;1,150</t>
    <phoneticPr fontId="3" type="noConversion"/>
  </si>
  <si>
    <t>104,50;2,1000;1,150</t>
    <phoneticPr fontId="3" type="noConversion"/>
  </si>
  <si>
    <t>12,2;1,150</t>
    <phoneticPr fontId="3" type="noConversion"/>
  </si>
  <si>
    <t>激活文本</t>
    <phoneticPr fontId="3" type="noConversion"/>
  </si>
  <si>
    <t>10,2;2,1000;1,150</t>
    <phoneticPr fontId="3" type="noConversion"/>
  </si>
  <si>
    <t>101,200;1,150</t>
    <phoneticPr fontId="3" type="noConversion"/>
  </si>
  <si>
    <t>11,2;2,1000;1,150</t>
    <phoneticPr fontId="3" type="noConversion"/>
  </si>
  <si>
    <t>103,3;101,100;1,150</t>
    <phoneticPr fontId="3" type="noConversion"/>
  </si>
  <si>
    <t>吾乃金牛座守护神阿芙洛狄忒，在此赐予你守护之爱。</t>
    <phoneticPr fontId="3" type="noConversion"/>
  </si>
  <si>
    <t>吾乃狮子座守护神阿波罗，在此赐予你永远强壮的祝福。</t>
    <phoneticPr fontId="3" type="noConversion"/>
  </si>
  <si>
    <t>吾乃巨蟹座守护神阿尔忒弥斯，在此赐予你月光的庇护。</t>
    <phoneticPr fontId="3" type="noConversion"/>
  </si>
  <si>
    <t>吾乃双子座守护神赫尔墨斯，在此赐予你扭转逆势的计谋。</t>
    <phoneticPr fontId="3" type="noConversion"/>
  </si>
  <si>
    <t>吾乃白羊座守护神阿瑞斯，在此赐予你痛击敌人的力量。</t>
    <phoneticPr fontId="3" type="noConversion"/>
  </si>
  <si>
    <t>吾乃处女座守护神赫尔墨斯，在此赐予你通往智慧的钥匙。</t>
    <phoneticPr fontId="3" type="noConversion"/>
  </si>
  <si>
    <t>吾乃天秤座守护神阿芙洛狄忒，在此赐予你维护和平的武艺。</t>
    <phoneticPr fontId="3" type="noConversion"/>
  </si>
  <si>
    <t>吾乃天蝎座守护神哈迪斯，在此赐予你让敌人胆颤的力量。</t>
    <phoneticPr fontId="3" type="noConversion"/>
  </si>
  <si>
    <t>吾乃射手座守护神宙斯，在此赐予你审判一切邪恶的权利。</t>
    <phoneticPr fontId="3" type="noConversion"/>
  </si>
  <si>
    <t>吾乃摩羯座守护神克罗诺斯，在此赐予你先人一步的迅捷。</t>
    <phoneticPr fontId="3" type="noConversion"/>
  </si>
  <si>
    <t>吾乃水瓶座守护神乌拉诺斯，在此赐予你创造事物的智慧。</t>
    <phoneticPr fontId="3" type="noConversion"/>
  </si>
  <si>
    <t>2,1000;1,150;101,200</t>
    <phoneticPr fontId="3" type="noConversion"/>
  </si>
  <si>
    <t>吾乃双鱼座守护神波塞冬，在此赐予你深海之中的古老财富。</t>
    <phoneticPr fontId="3" type="noConversion"/>
  </si>
  <si>
    <t>26,34,32,15</t>
  </si>
  <si>
    <t>33,26,34,4</t>
  </si>
  <si>
    <t>26,38,32,15</t>
  </si>
  <si>
    <t>33,38,28,4</t>
  </si>
  <si>
    <t>33,31,28,36</t>
  </si>
  <si>
    <t>33,38,28,36</t>
  </si>
  <si>
    <t>33,38,28,39</t>
  </si>
  <si>
    <t>33,38,36,39</t>
  </si>
  <si>
    <t>32,38,36,15</t>
  </si>
  <si>
    <t>33,32,38,36</t>
  </si>
  <si>
    <t>32,38,36,39</t>
  </si>
  <si>
    <t>32,38,30,39</t>
  </si>
  <si>
    <t>26,32,38,39</t>
  </si>
  <si>
    <t>31,32,38,39</t>
  </si>
  <si>
    <t>31,38,28,15</t>
  </si>
  <si>
    <t>31,38,30,15</t>
  </si>
  <si>
    <t>26,38,30,39</t>
  </si>
  <si>
    <t>33,38,30,36</t>
  </si>
  <si>
    <t>26,38,29,39</t>
  </si>
  <si>
    <t>32,38,30,15</t>
  </si>
  <si>
    <t>32,38,30,4</t>
  </si>
  <si>
    <t>2.7</t>
    <phoneticPr fontId="3" type="noConversion"/>
  </si>
  <si>
    <t>2.2</t>
    <phoneticPr fontId="3" type="noConversion"/>
  </si>
  <si>
    <t>2014,2514</t>
    <phoneticPr fontId="3" type="noConversion"/>
  </si>
  <si>
    <t>2012,2512</t>
    <phoneticPr fontId="3" type="noConversion"/>
  </si>
  <si>
    <t>2024,2524</t>
    <phoneticPr fontId="3" type="noConversion"/>
  </si>
  <si>
    <t>2036,2536</t>
    <phoneticPr fontId="3" type="noConversion"/>
  </si>
  <si>
    <t>2038,2543</t>
    <phoneticPr fontId="3" type="noConversion"/>
  </si>
  <si>
    <t>2540,2040</t>
    <phoneticPr fontId="3" type="noConversion"/>
  </si>
  <si>
    <t>7</t>
    <phoneticPr fontId="3" type="noConversion"/>
  </si>
  <si>
    <t>34,22,37,4</t>
    <phoneticPr fontId="3" type="noConversion"/>
  </si>
  <si>
    <t>34,33,37,4</t>
    <phoneticPr fontId="3" type="noConversion"/>
  </si>
  <si>
    <t>25,22,37,36</t>
    <phoneticPr fontId="3" type="noConversion"/>
  </si>
  <si>
    <t>1,2,3,4,5,6,7,8,9,10,13,14,15,17,18,20,21,22,23,24,25,27,28,31,32,33,34,35,36,37,38,39,40,41,42,43,44,45,46</t>
    <phoneticPr fontId="3" type="noConversion"/>
  </si>
  <si>
    <t>小天使</t>
  </si>
  <si>
    <t>手持法杖的低阶天使</t>
  </si>
  <si>
    <t>目标生命值越低治疗效果越强，最多增加100%的治疗效果</t>
    <phoneticPr fontId="3" type="noConversion"/>
  </si>
  <si>
    <t>神圣的天命已经降临，让我与你一同驱逐那些邪恶吧！</t>
    <phoneticPr fontId="3" type="noConversion"/>
  </si>
  <si>
    <t>圣教军</t>
  </si>
  <si>
    <t>身着铠甲手持圣盾的教团战士</t>
  </si>
  <si>
    <t>己方每有一个圣教军，圣教军的攻击力和防御力就会提高5%</t>
    <phoneticPr fontId="3" type="noConversion"/>
  </si>
  <si>
    <t>圣教军团已经到来，团结起来我们可以战胜一切！</t>
    <phoneticPr fontId="3" type="noConversion"/>
  </si>
  <si>
    <t>巨人杀手</t>
  </si>
  <si>
    <t>手持长矛轻装上阵的射手</t>
  </si>
  <si>
    <t>对巨人体型的单位造成200%的伤害</t>
    <phoneticPr fontId="3" type="noConversion"/>
  </si>
  <si>
    <t>我是个猎人，而那些巨人就是我的猎物！</t>
    <phoneticPr fontId="3" type="noConversion"/>
  </si>
  <si>
    <t>远东武士</t>
  </si>
  <si>
    <t>来自大海另一边远东用刀战斗的武士</t>
  </si>
  <si>
    <t>根据目标生命值百分比造成额外伤害，最多造成额外100%的伤害</t>
    <phoneticPr fontId="3" type="noConversion"/>
  </si>
  <si>
    <t>罗姆</t>
    <phoneticPr fontId="3" type="noConversion"/>
  </si>
  <si>
    <t>攻击范围内每有一个敌人，造成的伤害提高5%</t>
  </si>
  <si>
    <t>前进吧！碾碎吧！征服吧！吾之所向，绝无敌手！</t>
    <phoneticPr fontId="3" type="noConversion"/>
  </si>
  <si>
    <t>艾丝</t>
    <phoneticPr fontId="3" type="noConversion"/>
  </si>
  <si>
    <t>寒冷的风会让任何与我为敌的人凋零，胜利必将属于我！</t>
    <phoneticPr fontId="3" type="noConversion"/>
  </si>
  <si>
    <t>召唤审判雷霆攻击离治疗目标最近的敌人，造成150%(+8%)的伤害</t>
  </si>
  <si>
    <t>己方每有一个圣教军，圣教军的攻击力和防御力就会提高5%（+1%）</t>
  </si>
  <si>
    <t>对巨人体型的单位造成200%(+15%)的伤害</t>
  </si>
  <si>
    <t>消耗300魔力发动一次斩击，对前方范围造成200%（+15%）的伤害，对生命值低于50%的敌人造成3倍伤害</t>
  </si>
  <si>
    <t>消耗1000魔力呼唤一阵冰风暴对沿途造成200%（+20%）的伤害并减速30%</t>
  </si>
  <si>
    <t>根据目标生命值百分比造成额外伤害，最多造成额外100%(+15%)的伤害</t>
    <phoneticPr fontId="3" type="noConversion"/>
  </si>
  <si>
    <t>105</t>
    <phoneticPr fontId="3" type="noConversion"/>
  </si>
  <si>
    <t>盲盒抽取</t>
    <phoneticPr fontId="3" type="noConversion"/>
  </si>
  <si>
    <t>106</t>
    <phoneticPr fontId="3" type="noConversion"/>
  </si>
  <si>
    <t>限时卡牌</t>
    <phoneticPr fontId="3" type="noConversion"/>
  </si>
  <si>
    <t>任务等级</t>
    <phoneticPr fontId="3" type="noConversion"/>
  </si>
  <si>
    <t>需要经验</t>
    <phoneticPr fontId="3" type="noConversion"/>
  </si>
  <si>
    <t>奖励</t>
    <phoneticPr fontId="3" type="noConversion"/>
  </si>
  <si>
    <t>101,75</t>
    <phoneticPr fontId="3" type="noConversion"/>
  </si>
  <si>
    <t>盲盒抽奖</t>
    <phoneticPr fontId="3" type="noConversion"/>
  </si>
  <si>
    <t>4,0,200</t>
    <phoneticPr fontId="3" type="noConversion"/>
  </si>
  <si>
    <t>1,0,400</t>
    <phoneticPr fontId="3" type="noConversion"/>
  </si>
  <si>
    <t>道具奖励</t>
    <phoneticPr fontId="3" type="noConversion"/>
  </si>
  <si>
    <t>单位</t>
    <phoneticPr fontId="3" type="noConversion"/>
  </si>
  <si>
    <t>英雄</t>
    <phoneticPr fontId="3" type="noConversion"/>
  </si>
  <si>
    <t>101,300</t>
    <phoneticPr fontId="3" type="noConversion"/>
  </si>
  <si>
    <t>101,500</t>
    <phoneticPr fontId="3" type="noConversion"/>
  </si>
  <si>
    <t>冰霜旋风</t>
    <phoneticPr fontId="3" type="noConversion"/>
  </si>
  <si>
    <t>icewind.mp3</t>
    <phoneticPr fontId="3" type="noConversion"/>
  </si>
  <si>
    <t>破碎画卷</t>
    <phoneticPr fontId="3" type="noConversion"/>
  </si>
  <si>
    <t>可以用来拼凑古老绘卷</t>
    <phoneticPr fontId="3" type="noConversion"/>
  </si>
  <si>
    <t>105,0</t>
    <phoneticPr fontId="3" type="noConversion"/>
  </si>
  <si>
    <t>3,43</t>
    <phoneticPr fontId="3" type="noConversion"/>
  </si>
  <si>
    <t>3,44</t>
    <phoneticPr fontId="3" type="noConversion"/>
  </si>
  <si>
    <t>3,45</t>
  </si>
  <si>
    <t>3,46</t>
  </si>
  <si>
    <t>3,47</t>
  </si>
  <si>
    <t>3,48</t>
  </si>
  <si>
    <t>巨人克星</t>
  </si>
  <si>
    <t>罗姆</t>
  </si>
  <si>
    <t>艾丝</t>
  </si>
  <si>
    <t>小天使的单位碎片</t>
    <phoneticPr fontId="3" type="noConversion"/>
  </si>
  <si>
    <t>巨人克星的单位碎片</t>
    <phoneticPr fontId="3" type="noConversion"/>
  </si>
  <si>
    <t>圣教军的单位碎片</t>
    <phoneticPr fontId="3" type="noConversion"/>
  </si>
  <si>
    <t>远东武士的单位碎片</t>
    <phoneticPr fontId="3" type="noConversion"/>
  </si>
  <si>
    <t>罗姆的单位碎片</t>
    <phoneticPr fontId="3" type="noConversion"/>
  </si>
  <si>
    <t>艾丝的单位碎片</t>
    <phoneticPr fontId="3" type="noConversion"/>
  </si>
  <si>
    <t>消耗300魔力发动一次斩击，对前方范围造成n1%的伤害，对生命值低于50%的敌人造成3倍伤害</t>
    <phoneticPr fontId="3" type="noConversion"/>
  </si>
  <si>
    <t>根据目标生命值百分比造成额外伤害，最多造成额外n1%的伤害</t>
    <phoneticPr fontId="3" type="noConversion"/>
  </si>
  <si>
    <t>2,0.15</t>
    <phoneticPr fontId="3" type="noConversion"/>
  </si>
  <si>
    <t>对巨人体型的单位造成n1%的伤害</t>
    <phoneticPr fontId="3" type="noConversion"/>
  </si>
  <si>
    <t>己方每有一个圣教军，圣教军的攻击力和防御力就会提高n1%</t>
    <phoneticPr fontId="3" type="noConversion"/>
  </si>
  <si>
    <t>召唤审判雷霆攻击离治疗目标最近的敌人，造成n1%的伤害</t>
    <phoneticPr fontId="3" type="noConversion"/>
  </si>
  <si>
    <t>103,15</t>
    <phoneticPr fontId="3" type="noConversion"/>
  </si>
  <si>
    <t>101,1000</t>
    <phoneticPr fontId="3" type="noConversion"/>
  </si>
  <si>
    <t>55,100</t>
    <phoneticPr fontId="3" type="noConversion"/>
  </si>
  <si>
    <t>1,100;101,50;1,100;103,1;1,100;104,10;1,100;101,50;1,100;103,1</t>
    <phoneticPr fontId="3" type="noConversion"/>
  </si>
  <si>
    <t>1,100;12,1;1,100;103,1;1,100;101,50;1,100;101,50;1,100;103,1</t>
    <phoneticPr fontId="3" type="noConversion"/>
  </si>
  <si>
    <t>1,100;103,1;1,100;103,1;1,100;103,1;1,100;103,1;1,100;103,1</t>
    <phoneticPr fontId="3" type="noConversion"/>
  </si>
  <si>
    <t>1,100;12,1;1,100;101,50;1,100;103,1;1,100;104,10;1,100;2,500</t>
    <phoneticPr fontId="3" type="noConversion"/>
  </si>
  <si>
    <t>消耗1000魔力呼唤一阵冰风暴对沿途造成n1%的伤害并将敌人减速</t>
    <phoneticPr fontId="3" type="noConversion"/>
  </si>
  <si>
    <t>3,2</t>
    <phoneticPr fontId="3" type="noConversion"/>
  </si>
  <si>
    <t>1,3:1,60,4:2;2,1:4000,180,3:6;3,3:20,180,1:2400</t>
    <phoneticPr fontId="3" type="noConversion"/>
  </si>
  <si>
    <t>寒冰射手攻击被减速的目标时造成2倍伤害</t>
    <phoneticPr fontId="3" type="noConversion"/>
  </si>
  <si>
    <t>103,0,2</t>
    <phoneticPr fontId="3" type="noConversion"/>
  </si>
  <si>
    <t>1,3:1,60,4:1;2,1:3000,120,3:5;3,3:10,60,4:3</t>
    <phoneticPr fontId="3" type="noConversion"/>
  </si>
  <si>
    <t>有一定武装，手持附魔长剑的近战单位</t>
    <phoneticPr fontId="3" type="noConversion"/>
  </si>
  <si>
    <t>我的刀已经准备好了，去找一些能让我斩的对手吧！</t>
    <phoneticPr fontId="3" type="noConversion"/>
  </si>
  <si>
    <t>灭世者引发的灾难让大陆变得破碎不堪，火柴人需要一个新的领袖，但在这之前必须先清理掉那些准备制造混乱的叛徒。</t>
  </si>
  <si>
    <t>还有更多的领土需要恢复秩序，但通往峡谷外的道路已被一群流亡的士兵堵住。</t>
  </si>
  <si>
    <t>哨岗里的士兵受到了某种力量的操控，这是一座重要的据点，你不得不发起进攻将哨岗从被操控的士兵手中夺回来。</t>
  </si>
  <si>
    <t>操纵士兵的邪恶力量似乎来自另外一片破碎的大陆，闪光海岸的港口有足够的运输船，不过一群流亡的士兵早已占领了这里。</t>
  </si>
  <si>
    <t>曾经的度假胜地热砂港如今一片狼藉，一些巫师控制了大量的士兵，如果想要阻止深处的邪恶就必须突破这里。</t>
  </si>
  <si>
    <t>从古至今这里就是巫师们的集会所，清理集会之中潜伏的黑暗力量，信仰正义的法师将成为你的部下。</t>
  </si>
  <si>
    <t>比蒙山崖上的巨人族已经成为了巫师们的傀儡，如果不能将他们击溃的话你的后方将会暴露在巨人的攻势之下。</t>
  </si>
  <si>
    <t>邪恶的巫师们在巨神山上寻找着什么，被操控的巨人们嘴里呢喃着一个古老而恐怖的名字——米尔斯。</t>
  </si>
  <si>
    <t>巫师们拿着在巨神山挖掘出来的圣物匆匆离开了，如果想要追上他们必须先击败在海滩上阻挡你的敌人。</t>
  </si>
  <si>
    <t>巫师们的仪式已经结束，一个巨大而恐惧的身影出现在了巨石阵之中。米尔斯，这个残暴的古代巨人之王被巫师们复活了。</t>
  </si>
  <si>
    <t>米尔斯撤退了，但如果不迅速通过森林只会给他更多的时机恢复力量。</t>
  </si>
  <si>
    <t>这里曾是米尔斯的巨人之城，他的力量还未完全恢复，但巨人和巫师们已经在他的身边筑起了难以突破的防线。</t>
  </si>
  <si>
    <t>你追寻着逃亡的巫师们来到了这个寒风凛冽的海湾，但他们似乎找到了新的伙伴…要小心那些飞着的敌人。</t>
  </si>
  <si>
    <t>侦察部队发现了一块全新的大陆，这里的沙滩富含黄金，但在这里淘金的土匪们也不会让你轻易的登陆此地。</t>
  </si>
  <si>
    <t>金色的海滩上遍布着土匪的军团，除此之外还有一些精灵守护着通往大陆深处的翡翠之门。</t>
  </si>
  <si>
    <t>坚固的结界保护着精灵的翡翠之门，这座传说中精灵居住的岛屿上或许能找到解开结界的方法。</t>
  </si>
  <si>
    <t>结界消失了，里面却驻守着一支精灵大军。但在精灵岛的记录中，这片大陆的精灵早在远古时期就被恶魔消灭了才对…</t>
  </si>
  <si>
    <t>传说中的神意之城就在这丘陵的另一边，但要通过这片埋伏着大量精灵军力的丘陵并不会是件容易的事情。</t>
  </si>
  <si>
    <t>这座古老而神圣的精灵都城如今只剩下了精灵守卫的残影，但这些残影可不会轻易的让外来者进入他们的圣地。</t>
  </si>
  <si>
    <t>一个精灵游侠率领着他的部队堵住了你的去路，他是一个活着的精灵，但一股邪恶的力量控制着他。</t>
  </si>
  <si>
    <t>精灵游侠莱戈拉斯撤退了，他从一旁的祭坛中召唤出了强大的远古精灵来阻止你，这些强大的敌人极难对付。</t>
  </si>
  <si>
    <t>莱戈拉斯守护着这座邪恶的堡垒，终结这最后的精灵，摧毁这个被恶魔操控的地方。</t>
  </si>
  <si>
    <t>魔眼城堡的后方是一片荒芜的废土，大量的恶魔在这里游荡，奇怪的是他们还操控着一支从未见过的古老军团。</t>
  </si>
  <si>
    <t>古老的遗迹已被风沙掩埋，如今只能看到一座破碎的精灵雕像。仍有不少的精灵残影守护着这里的秘密。</t>
  </si>
  <si>
    <t>这里囚禁着古代战争中的俘虏，数百年来他们在此受尽折磨，现在他们会将痛苦百倍的施加给他们的敌人。</t>
  </si>
  <si>
    <t>这里曾是精灵大陆最长的山脉，在灭世者向精灵发起攻击时他用毁灭一切的力量将这条山脉削成了一片皲裂的大地。</t>
  </si>
  <si>
    <t>这片林地通往已被破坏殆尽的荒芜大陆，那边似乎埋藏着一个与恶魔相关的古老秘密。</t>
  </si>
  <si>
    <t>道路已经被巨石封堵，为了深入这片大陆只能跨过这片山脉，不过山脉之中的守护者不会轻易放过任何外来者。</t>
  </si>
  <si>
    <t>这座山峰直通天际，地面的痕迹似乎在过去有一些人在这里举行过某种仪式。</t>
  </si>
  <si>
    <t>王者祭坛上记录着古代贤王来此抵御恶魔的经历，但如今守护着祭坛的古代军团已经被恶魔腐化。</t>
  </si>
  <si>
    <t>这里是古代贤王与恶魔对抗的古战场，古代军团至今守护着这里，禁止任何人靠近深处的封印之地。</t>
  </si>
  <si>
    <t>自从古代贤王将恶魔封印在了火焰之门中以后，麦格文带领着古代军团在这里守护了数百年。</t>
  </si>
  <si>
    <t>麦格文撤向了深处的封印之地，途中的远古战场突然出现了大量的士兵，这些都是古代军团的残影，只剩灵魂的他们无论如何也要保护这里的封印。</t>
  </si>
  <si>
    <t>古代贤王曾牺牲自己抑制住了火焰之门里的恶魔，如今封印已将失效，麦格文也堕入了灭世者的魔爪之中。</t>
  </si>
  <si>
    <t>封印圣所已经崩塌，火焰之门中的怪物倾巢而出，必须想办法守住这里，防止更多的恶魔逃离。</t>
  </si>
  <si>
    <t>这条道路上已经有无数的勇敢者为了对抗恶魔而牺牲，如今这里的恶魔已经将他们的灵魂奴役，是时候剿灭这些恶魔让勇士们安息了。</t>
  </si>
  <si>
    <t>通往深处的道路上布满敌人的防线，为了深入这片大陆必须想办法突破这里。</t>
  </si>
  <si>
    <t>恶魔在山头上筑起了哨岗，这里的敌人可不好对付。</t>
  </si>
  <si>
    <t>地上的熔岩就像流淌着火焰一般，如果不能快速通过可能会让战事变得越来越不利。</t>
  </si>
  <si>
    <t>这座建立在火焰之上的长桥连通着多处要地， 夺取这里能让你在这片大地上在占领更多的领地。</t>
  </si>
  <si>
    <t>这边的道路能绕过火焰之河，但敌人的士兵不会让你的部队轻易从此通过。</t>
  </si>
  <si>
    <t>火河的深处汇聚着一股熟悉而强大的力量，大量的恶魔和巫师在这里进行着一种仪式，看来他们打算复活一个强大的生物来对抗你。</t>
  </si>
  <si>
    <t>火河的仪式被摧毁了，但强大的力量似乎没有消散。就在这座哨岗在的后面，一个强大的存在即将复苏。</t>
  </si>
  <si>
    <t>沸腾的熔岩中出现了一个巨大的身影，在灭世者的帮助下巫师们再次复活了米尔斯，并且这一次的他拥有更加强大的力量。</t>
  </si>
  <si>
    <t>米尔斯的败退只是暂时的，黑铁壁垒大门紧闭，但如果能通过这片山脉便能从这座要塞的后方发起突袭。</t>
  </si>
  <si>
    <t>通过山脉的滑坡部队顺利突入了黑铁壁垒，但米尔斯早已在灭世者的帮助下恢复了力量，这将是一场极难应对的战斗。</t>
  </si>
  <si>
    <t>火河走廊通往充满烈焰的破碎大陆的深处，小心，灭世者的军团已经袭来。</t>
  </si>
  <si>
    <t>炙热的风会蒸发一切，大量的恶魔在此集合准备阻击你的部队。</t>
  </si>
  <si>
    <t>厚厚的火山灰覆盖着这个山崖，尽快消灭这里的恶魔，否则灰烬会渐渐吞噬一切。</t>
  </si>
  <si>
    <t>这条路可以绕开熔岩崩腾的火山，但灭世者的军团早已驻守此地。</t>
  </si>
  <si>
    <t>这里是为灭世者军团铸造兵器的兵工厂，毁灭这里可以有效打击灭世者的军团。</t>
  </si>
  <si>
    <t>熔岩灼烧着通过这条路的所有人，一不小心就有可能一脚踩空落入焚化一切的熔岩之中。</t>
  </si>
  <si>
    <t>灼热的大陆只有被烤的深红的岩石，但恶魔们可不会畏惧这足以融化钢铁的高温。</t>
  </si>
  <si>
    <t>干枯的树枝如钢铁般坚硬，被这些树枝刮伤而成的伤口将永远无法愈合。</t>
  </si>
  <si>
    <t>通往灭世者王座的道路已经被封死了，你的部队只能通过这个海湾绕到后方的道路。</t>
  </si>
  <si>
    <t>航行刚到一半，灭世者早已在这片碎裂的小岛上等着你到来…小心，这很可能是一个陷阱。</t>
  </si>
  <si>
    <t>火焰般的阶梯通往灭世者的王座，所有的恶魔军团都已经集结在这里。</t>
  </si>
  <si>
    <t>灭世者迪亚波罗就在这高高的王座之上，小心他那足以毁天灭地的魔力。</t>
  </si>
  <si>
    <t>红色巨斧，所向无敌。</t>
    <phoneticPr fontId="3" type="noConversion"/>
  </si>
  <si>
    <t>凛冽之风，寒冰刺骨。</t>
    <phoneticPr fontId="3" type="noConversion"/>
  </si>
  <si>
    <t>42.大贤者</t>
  </si>
  <si>
    <t>200000</t>
    <phoneticPr fontId="3" type="noConversion"/>
  </si>
  <si>
    <t>6,0,10</t>
    <phoneticPr fontId="3" type="noConversion"/>
  </si>
  <si>
    <t>卫士职业的生命值提高</t>
    <phoneticPr fontId="3" type="noConversion"/>
  </si>
  <si>
    <t>射手职业的攻击力提高</t>
    <phoneticPr fontId="3" type="noConversion"/>
  </si>
  <si>
    <t>奖券</t>
    <phoneticPr fontId="3" type="noConversion"/>
  </si>
  <si>
    <t>可以用来抽取道具</t>
    <phoneticPr fontId="3" type="noConversion"/>
  </si>
  <si>
    <t>106,0</t>
    <phoneticPr fontId="3" type="noConversion"/>
  </si>
  <si>
    <t>160</t>
    <phoneticPr fontId="3" type="noConversion"/>
  </si>
  <si>
    <t>奖券</t>
    <phoneticPr fontId="3" type="noConversion"/>
  </si>
  <si>
    <t>1013,2504,2004</t>
    <phoneticPr fontId="3" type="noConversion"/>
  </si>
  <si>
    <t>士兵单位阵亡时增加英雄魔力</t>
    <phoneticPr fontId="3" type="noConversion"/>
  </si>
  <si>
    <t>2005,2505,1013</t>
    <phoneticPr fontId="3" type="noConversion"/>
  </si>
  <si>
    <t>106,0,1</t>
    <phoneticPr fontId="3" type="noConversion"/>
  </si>
  <si>
    <t>3039,3040,3041,3042,3043,3044,3045,3046,3047,3048,3049,3050,3051,3052,3054,3055,3056,3057,3058,3059,3060,3061,3062,3063,3064,3065,3066</t>
    <phoneticPr fontId="3" type="noConversion"/>
  </si>
  <si>
    <t>3070,3071,3072,3073,3074,3075,3076</t>
    <phoneticPr fontId="3" type="noConversion"/>
  </si>
  <si>
    <t>孙策</t>
    <phoneticPr fontId="3" type="noConversion"/>
  </si>
  <si>
    <t>江东少年郎，孙家小霸王。</t>
    <phoneticPr fontId="3" type="noConversion"/>
  </si>
  <si>
    <t>我乃江东小霸王是也！</t>
    <phoneticPr fontId="3" type="noConversion"/>
  </si>
  <si>
    <t>在场时己方单位攻击力提高10%</t>
    <phoneticPr fontId="3" type="noConversion"/>
  </si>
  <si>
    <t>火柴王者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</si>
</sst>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11">
    <font>
      <sz val="11"/>
      <color theme="1"/>
      <name val="宋体"/>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9"/>
      <name val="宋体"/>
      <family val="3"/>
      <charset val="134"/>
    </font>
    <font>
      <sz val="11"/>
      <color theme="1"/>
      <name val="宋体"/>
      <family val="2"/>
      <charset val="134"/>
    </font>
    <font>
      <sz val="11"/>
      <name val="宋体"/>
      <family val="3"/>
      <charset val="134"/>
      <scheme val="minor"/>
    </font>
    <font>
      <sz val="9"/>
      <color indexed="81"/>
      <name val="宋体"/>
      <family val="3"/>
      <charset val="134"/>
    </font>
    <font>
      <b/>
      <sz val="9"/>
      <color indexed="81"/>
      <name val="宋体"/>
      <family val="3"/>
      <charset val="134"/>
    </font>
    <font>
      <sz val="11"/>
      <color rgb="FF000000"/>
      <name val="等线"/>
      <family val="4"/>
      <charset val="134"/>
    </font>
    <font>
      <sz val="11"/>
      <color theme="1"/>
      <name val="SimSun"/>
      <family val="3"/>
      <charset val="134"/>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6" tint="0.39997558519241921"/>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9">
    <xf numFmtId="0" fontId="0" fillId="0" borderId="0" xfId="0"/>
    <xf numFmtId="0" fontId="0" fillId="0" borderId="0" xfId="0" applyFont="1"/>
    <xf numFmtId="0" fontId="2" fillId="0" borderId="0" xfId="0" applyFont="1"/>
    <xf numFmtId="0" fontId="0" fillId="3" borderId="0" xfId="0" applyFill="1"/>
    <xf numFmtId="0" fontId="0" fillId="0" borderId="0" xfId="0" applyNumberFormat="1"/>
    <xf numFmtId="0" fontId="0" fillId="0" borderId="0" xfId="0" applyNumberFormat="1" applyAlignment="1">
      <alignment horizontal="center"/>
    </xf>
    <xf numFmtId="0" fontId="0" fillId="0" borderId="0" xfId="0" applyNumberFormat="1" applyFont="1"/>
    <xf numFmtId="0" fontId="0" fillId="0" borderId="0" xfId="0" applyNumberFormat="1" applyFont="1" applyAlignment="1">
      <alignment horizontal="center"/>
    </xf>
    <xf numFmtId="0" fontId="2" fillId="0" borderId="0" xfId="0" applyNumberFormat="1" applyFont="1"/>
    <xf numFmtId="0" fontId="0" fillId="0" borderId="1" xfId="0" applyBorder="1"/>
    <xf numFmtId="49" fontId="0" fillId="0" borderId="0" xfId="0" applyNumberFormat="1" applyFont="1"/>
    <xf numFmtId="0" fontId="1" fillId="0" borderId="0" xfId="0" applyFont="1"/>
    <xf numFmtId="49" fontId="0" fillId="0" borderId="0" xfId="0" applyNumberFormat="1"/>
    <xf numFmtId="49" fontId="1" fillId="0" borderId="0" xfId="0" applyNumberFormat="1" applyFont="1"/>
    <xf numFmtId="0" fontId="1" fillId="0" borderId="0" xfId="0" applyFont="1" applyAlignment="1">
      <alignment horizontal="left"/>
    </xf>
    <xf numFmtId="0" fontId="1" fillId="0" borderId="0" xfId="0" applyNumberFormat="1" applyFont="1"/>
    <xf numFmtId="0" fontId="1" fillId="5" borderId="0" xfId="0" applyFont="1" applyFill="1"/>
    <xf numFmtId="0" fontId="1" fillId="5" borderId="0" xfId="0" applyFont="1" applyFill="1" applyAlignment="1">
      <alignment horizontal="center"/>
    </xf>
    <xf numFmtId="0" fontId="0" fillId="5" borderId="0" xfId="0" applyFill="1"/>
    <xf numFmtId="0" fontId="2" fillId="5" borderId="0" xfId="0" applyFont="1" applyFill="1"/>
    <xf numFmtId="49" fontId="0" fillId="5" borderId="0" xfId="0" applyNumberFormat="1" applyFill="1"/>
    <xf numFmtId="0" fontId="0" fillId="5" borderId="0" xfId="0" applyFill="1" applyAlignment="1">
      <alignment horizontal="center"/>
    </xf>
    <xf numFmtId="0" fontId="0" fillId="0" borderId="0" xfId="0" applyAlignment="1">
      <alignment horizontal="left"/>
    </xf>
    <xf numFmtId="49" fontId="1" fillId="6" borderId="0" xfId="0" applyNumberFormat="1" applyFont="1" applyFill="1"/>
    <xf numFmtId="49" fontId="0" fillId="6" borderId="0" xfId="0" applyNumberFormat="1" applyFill="1"/>
    <xf numFmtId="0" fontId="1" fillId="0" borderId="0" xfId="0" applyFont="1" applyAlignment="1">
      <alignment horizontal="center" vertical="center"/>
    </xf>
    <xf numFmtId="49" fontId="1" fillId="0" borderId="0" xfId="0" applyNumberFormat="1" applyFont="1" applyAlignment="1">
      <alignment horizontal="center"/>
    </xf>
    <xf numFmtId="0" fontId="0" fillId="0" borderId="0" xfId="0" applyAlignment="1">
      <alignment horizontal="center"/>
    </xf>
    <xf numFmtId="176" fontId="0" fillId="0" borderId="0" xfId="0" applyNumberFormat="1"/>
    <xf numFmtId="0" fontId="1" fillId="0" borderId="0" xfId="0" applyFont="1" applyAlignment="1">
      <alignment horizontal="center"/>
    </xf>
    <xf numFmtId="49" fontId="1" fillId="0" borderId="0" xfId="0" applyNumberFormat="1" applyFont="1" applyAlignment="1">
      <alignment horizontal="left"/>
    </xf>
    <xf numFmtId="0" fontId="0" fillId="0" borderId="0" xfId="0" applyAlignment="1">
      <alignment horizontal="left" vertical="center"/>
    </xf>
    <xf numFmtId="0" fontId="1" fillId="0" borderId="0" xfId="0" applyFont="1" applyAlignment="1">
      <alignment horizontal="left" vertical="center"/>
    </xf>
    <xf numFmtId="0" fontId="1" fillId="0" borderId="0" xfId="0" applyNumberFormat="1" applyFont="1" applyAlignment="1">
      <alignment horizontal="left"/>
    </xf>
    <xf numFmtId="49" fontId="0" fillId="0" borderId="0" xfId="0" applyNumberFormat="1" applyAlignment="1">
      <alignment horizontal="left"/>
    </xf>
    <xf numFmtId="0" fontId="0" fillId="0" borderId="0" xfId="0" applyFont="1" applyAlignment="1">
      <alignment horizontal="left"/>
    </xf>
    <xf numFmtId="0" fontId="0" fillId="0" borderId="0" xfId="0" applyFill="1"/>
    <xf numFmtId="0" fontId="0" fillId="0" borderId="1" xfId="0" applyBorder="1" applyAlignment="1">
      <alignment vertical="center"/>
    </xf>
    <xf numFmtId="0" fontId="1" fillId="0" borderId="1" xfId="0" applyFont="1" applyBorder="1" applyAlignment="1">
      <alignment vertical="center"/>
    </xf>
    <xf numFmtId="49" fontId="0" fillId="4" borderId="0" xfId="0" applyNumberFormat="1" applyFill="1"/>
    <xf numFmtId="49" fontId="1" fillId="4" borderId="0" xfId="0" applyNumberFormat="1" applyFont="1" applyFill="1"/>
    <xf numFmtId="49" fontId="0" fillId="3" borderId="0" xfId="0" applyNumberFormat="1" applyFill="1"/>
    <xf numFmtId="49" fontId="1" fillId="2" borderId="0" xfId="0" applyNumberFormat="1" applyFont="1" applyFill="1"/>
    <xf numFmtId="49" fontId="0" fillId="2" borderId="0" xfId="0" applyNumberFormat="1" applyFill="1"/>
    <xf numFmtId="49" fontId="1" fillId="2" borderId="0" xfId="0" applyNumberFormat="1" applyFont="1" applyFill="1" applyAlignment="1">
      <alignment horizontal="center"/>
    </xf>
    <xf numFmtId="0" fontId="1" fillId="2" borderId="0" xfId="0" applyNumberFormat="1" applyFont="1" applyFill="1"/>
    <xf numFmtId="0" fontId="0" fillId="2" borderId="0" xfId="0" applyFill="1"/>
    <xf numFmtId="0" fontId="1" fillId="2" borderId="0" xfId="0" applyFont="1" applyFill="1" applyAlignment="1">
      <alignment horizontal="center" vertical="center"/>
    </xf>
    <xf numFmtId="49" fontId="1" fillId="5" borderId="0" xfId="0" applyNumberFormat="1" applyFont="1" applyFill="1"/>
    <xf numFmtId="0" fontId="5" fillId="0" borderId="0" xfId="0" applyNumberFormat="1" applyFont="1"/>
    <xf numFmtId="0" fontId="1" fillId="0" borderId="0" xfId="0" applyFont="1" applyFill="1"/>
    <xf numFmtId="0" fontId="1" fillId="2" borderId="0" xfId="0" applyFont="1" applyFill="1"/>
    <xf numFmtId="0" fontId="0" fillId="0" borderId="1" xfId="0" applyFont="1" applyBorder="1"/>
    <xf numFmtId="49" fontId="1" fillId="0" borderId="1" xfId="0" applyNumberFormat="1" applyFont="1" applyBorder="1"/>
    <xf numFmtId="49" fontId="0" fillId="0" borderId="1" xfId="0" applyNumberFormat="1" applyFont="1" applyBorder="1"/>
    <xf numFmtId="0" fontId="2" fillId="0" borderId="1" xfId="0" applyFont="1" applyBorder="1"/>
    <xf numFmtId="0" fontId="1" fillId="0" borderId="1" xfId="0" applyFont="1" applyBorder="1"/>
    <xf numFmtId="49" fontId="1" fillId="0" borderId="1" xfId="0" applyNumberFormat="1" applyFont="1" applyBorder="1" applyAlignment="1">
      <alignment horizontal="left"/>
    </xf>
    <xf numFmtId="49" fontId="0" fillId="0" borderId="1" xfId="0" applyNumberFormat="1" applyBorder="1"/>
    <xf numFmtId="0" fontId="6" fillId="0" borderId="1" xfId="0" applyFont="1" applyBorder="1"/>
    <xf numFmtId="0" fontId="1" fillId="0" borderId="1" xfId="0" applyFont="1" applyFill="1" applyBorder="1"/>
    <xf numFmtId="0" fontId="1" fillId="3" borderId="0" xfId="0" applyFont="1" applyFill="1"/>
    <xf numFmtId="0" fontId="0" fillId="0" borderId="1" xfId="0" applyFill="1" applyBorder="1" applyAlignment="1">
      <alignment vertical="center"/>
    </xf>
    <xf numFmtId="0" fontId="0" fillId="0" borderId="1" xfId="0" applyFill="1" applyBorder="1"/>
    <xf numFmtId="49" fontId="1" fillId="0" borderId="1" xfId="0" applyNumberFormat="1" applyFont="1" applyFill="1" applyBorder="1"/>
    <xf numFmtId="0" fontId="2" fillId="0" borderId="1" xfId="0" applyFont="1" applyFill="1" applyBorder="1"/>
    <xf numFmtId="0" fontId="0" fillId="0" borderId="1" xfId="0" applyFont="1" applyFill="1" applyBorder="1"/>
    <xf numFmtId="49" fontId="0" fillId="0" borderId="1" xfId="0" applyNumberFormat="1" applyFill="1" applyBorder="1"/>
    <xf numFmtId="0" fontId="1" fillId="6" borderId="0" xfId="0" applyFont="1" applyFill="1"/>
    <xf numFmtId="49" fontId="1" fillId="0" borderId="0" xfId="0" applyNumberFormat="1" applyFont="1" applyFill="1"/>
    <xf numFmtId="49" fontId="2" fillId="0" borderId="0" xfId="0" applyNumberFormat="1" applyFont="1"/>
    <xf numFmtId="49" fontId="2" fillId="5" borderId="0" xfId="0" applyNumberFormat="1" applyFont="1" applyFill="1"/>
    <xf numFmtId="0" fontId="1" fillId="5" borderId="1" xfId="0" applyFont="1" applyFill="1" applyBorder="1"/>
    <xf numFmtId="0" fontId="1" fillId="3" borderId="1" xfId="0" applyFont="1" applyFill="1" applyBorder="1"/>
    <xf numFmtId="49" fontId="1" fillId="3" borderId="0" xfId="0" applyNumberFormat="1" applyFont="1" applyFill="1"/>
    <xf numFmtId="0" fontId="1" fillId="0" borderId="0" xfId="0" applyNumberFormat="1" applyFont="1" applyFill="1"/>
    <xf numFmtId="0" fontId="0" fillId="0" borderId="0" xfId="0" applyNumberFormat="1" applyFill="1"/>
    <xf numFmtId="49" fontId="0" fillId="2" borderId="1" xfId="0" applyNumberFormat="1" applyFill="1" applyBorder="1"/>
    <xf numFmtId="49" fontId="1" fillId="2" borderId="1" xfId="0" applyNumberFormat="1" applyFont="1" applyFill="1" applyBorder="1"/>
    <xf numFmtId="0" fontId="0" fillId="2" borderId="1" xfId="0" applyFill="1" applyBorder="1"/>
    <xf numFmtId="0" fontId="1" fillId="2" borderId="1" xfId="0" applyFont="1" applyFill="1" applyBorder="1"/>
    <xf numFmtId="0" fontId="0" fillId="0" borderId="0" xfId="0" applyNumberFormat="1" applyAlignment="1">
      <alignment horizontal="left"/>
    </xf>
    <xf numFmtId="0" fontId="0" fillId="0" borderId="0" xfId="0" applyFill="1" applyAlignment="1">
      <alignment horizontal="left" vertical="center"/>
    </xf>
    <xf numFmtId="0" fontId="0" fillId="0" borderId="0" xfId="0" applyFill="1" applyAlignment="1">
      <alignment horizontal="left"/>
    </xf>
    <xf numFmtId="0" fontId="1" fillId="3" borderId="0" xfId="0" applyFont="1" applyFill="1" applyAlignment="1">
      <alignment horizontal="left"/>
    </xf>
    <xf numFmtId="0" fontId="1" fillId="6" borderId="0" xfId="0" applyFont="1" applyFill="1" applyAlignment="1">
      <alignment horizontal="center" vertical="center"/>
    </xf>
    <xf numFmtId="0" fontId="1" fillId="6"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left" vertical="center"/>
    </xf>
    <xf numFmtId="0" fontId="1" fillId="0" borderId="0" xfId="0" applyFont="1" applyFill="1" applyAlignment="1">
      <alignment horizontal="left" vertical="center"/>
    </xf>
    <xf numFmtId="0" fontId="9" fillId="0" borderId="0" xfId="0" applyFont="1"/>
    <xf numFmtId="49" fontId="10" fillId="0" borderId="0" xfId="0" applyNumberFormat="1" applyFont="1" applyAlignment="1">
      <alignment horizontal="left"/>
    </xf>
    <xf numFmtId="0" fontId="1" fillId="0" borderId="2" xfId="0" applyFont="1" applyFill="1" applyBorder="1"/>
    <xf numFmtId="0" fontId="1" fillId="0" borderId="0" xfId="0" applyNumberFormat="1" applyFont="1" applyAlignment="1">
      <alignment horizontal="left" vertical="center"/>
    </xf>
    <xf numFmtId="0" fontId="1" fillId="0" borderId="1" xfId="0" applyNumberFormat="1" applyFont="1" applyBorder="1"/>
    <xf numFmtId="0" fontId="0" fillId="6" borderId="0" xfId="0" applyFill="1" applyAlignment="1">
      <alignment horizontal="left" vertical="center"/>
    </xf>
    <xf numFmtId="0" fontId="5" fillId="0" borderId="0" xfId="0" applyFont="1"/>
    <xf numFmtId="0" fontId="1" fillId="6" borderId="0" xfId="0" applyFont="1" applyFill="1" applyAlignment="1">
      <alignment horizontal="left" vertical="center"/>
    </xf>
    <xf numFmtId="0" fontId="1" fillId="6" borderId="0" xfId="0" applyFont="1" applyFill="1" applyAlignment="1">
      <alignment horizontal="left"/>
    </xf>
  </cellXfs>
  <cellStyles count="1">
    <cellStyle name="常规" xfId="0" builtinId="0"/>
  </cellStyles>
  <dxfs count="4014">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patternType="solid">
          <bgColor rgb="FF92D050"/>
        </patternFill>
      </fill>
    </dxf>
    <dxf>
      <fill>
        <patternFill patternType="solid">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patternType="solid">
          <bgColor rgb="FF92D050"/>
        </patternFill>
      </fill>
    </dxf>
    <dxf>
      <fill>
        <patternFill patternType="solid">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patternType="solid">
          <bgColor rgb="FF92D050"/>
        </patternFill>
      </fill>
    </dxf>
    <dxf>
      <fill>
        <patternFill patternType="solid">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358beb8bb842f4f7/&#25991;&#26723;/&#22791;&#20221;/&#28872;&#28976;&#40479;/&#28779;&#26612;&#20154;&#25112;&#20105;3/&#28779;&#26612;&#20154;3&#25112;&#26007;&#31995;&#3247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bird/Library/Containers/com.microsoft.Excel/Data/Documents/Users/fbird/Library/Containers/com.microsoft.Excel/Data/Documents/Users/fbird/Library/Containers/com.microsoft.Excel/Data/Documents/X:/stand_alone_ao_de_sai/Document/WB01_Data-48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场景"/>
      <sheetName val="规则"/>
      <sheetName val="玩法"/>
      <sheetName val="职业、英雄"/>
      <sheetName val="单位列表"/>
      <sheetName val="Sheet2"/>
      <sheetName val="英雄列表"/>
      <sheetName val="Sheet1"/>
      <sheetName val="Sheet4"/>
      <sheetName val="Sheet3"/>
    </sheetNames>
    <sheetDataSet>
      <sheetData sheetId="0"/>
      <sheetData sheetId="1"/>
      <sheetData sheetId="2"/>
      <sheetData sheetId="3"/>
      <sheetData sheetId="4">
        <row r="1">
          <cell r="B1" t="str">
            <v>单位</v>
          </cell>
          <cell r="C1">
            <v>0</v>
          </cell>
          <cell r="D1" t="str">
            <v>生命</v>
          </cell>
          <cell r="E1" t="str">
            <v>攻击</v>
          </cell>
          <cell r="F1" t="str">
            <v>防御</v>
          </cell>
        </row>
        <row r="2">
          <cell r="B2" t="str">
            <v>民兵</v>
          </cell>
          <cell r="C2" t="str">
            <v>普通</v>
          </cell>
          <cell r="D2">
            <v>500</v>
          </cell>
          <cell r="E2">
            <v>50</v>
          </cell>
          <cell r="F2">
            <v>10</v>
          </cell>
        </row>
        <row r="3">
          <cell r="B3" t="str">
            <v>射手</v>
          </cell>
          <cell r="C3" t="str">
            <v>普通</v>
          </cell>
          <cell r="D3">
            <v>450</v>
          </cell>
          <cell r="E3">
            <v>42</v>
          </cell>
          <cell r="F3">
            <v>3</v>
          </cell>
        </row>
        <row r="4">
          <cell r="B4" t="str">
            <v>近卫</v>
          </cell>
          <cell r="C4" t="str">
            <v>精锐</v>
          </cell>
          <cell r="D4">
            <v>570</v>
          </cell>
          <cell r="E4">
            <v>43</v>
          </cell>
          <cell r="F4">
            <v>30</v>
          </cell>
        </row>
        <row r="5">
          <cell r="B5" t="str">
            <v>小恶魔</v>
          </cell>
          <cell r="C5" t="str">
            <v>普通</v>
          </cell>
          <cell r="D5">
            <v>320</v>
          </cell>
          <cell r="E5">
            <v>45</v>
          </cell>
          <cell r="F5">
            <v>5</v>
          </cell>
        </row>
        <row r="6">
          <cell r="B6" t="str">
            <v>小飞侠</v>
          </cell>
          <cell r="C6" t="str">
            <v>传说</v>
          </cell>
          <cell r="D6">
            <v>580</v>
          </cell>
          <cell r="E6">
            <v>57</v>
          </cell>
          <cell r="F6">
            <v>5</v>
          </cell>
        </row>
        <row r="7">
          <cell r="B7" t="str">
            <v>剑盾卫士</v>
          </cell>
          <cell r="C7" t="str">
            <v>精锐</v>
          </cell>
          <cell r="D7">
            <v>1020</v>
          </cell>
          <cell r="E7">
            <v>53</v>
          </cell>
          <cell r="F7">
            <v>30</v>
          </cell>
        </row>
        <row r="8">
          <cell r="B8" t="str">
            <v>剑士</v>
          </cell>
          <cell r="C8" t="str">
            <v>普通</v>
          </cell>
          <cell r="D8">
            <v>500</v>
          </cell>
          <cell r="E8">
            <v>40</v>
          </cell>
          <cell r="F8">
            <v>20</v>
          </cell>
        </row>
        <row r="9">
          <cell r="B9" t="str">
            <v>掠夺者</v>
          </cell>
          <cell r="C9" t="str">
            <v>精锐</v>
          </cell>
          <cell r="D9">
            <v>600</v>
          </cell>
          <cell r="E9">
            <v>55</v>
          </cell>
          <cell r="F9">
            <v>5</v>
          </cell>
        </row>
        <row r="10">
          <cell r="B10" t="str">
            <v>魔剑勇者</v>
          </cell>
          <cell r="C10" t="str">
            <v>精锐</v>
          </cell>
          <cell r="D10">
            <v>450</v>
          </cell>
          <cell r="E10">
            <v>60</v>
          </cell>
          <cell r="F10">
            <v>15</v>
          </cell>
        </row>
        <row r="11">
          <cell r="B11" t="str">
            <v>见习法师</v>
          </cell>
          <cell r="C11" t="str">
            <v>普通</v>
          </cell>
          <cell r="D11">
            <v>320</v>
          </cell>
          <cell r="E11">
            <v>58</v>
          </cell>
          <cell r="F11">
            <v>0</v>
          </cell>
        </row>
        <row r="12">
          <cell r="B12" t="str">
            <v>巫师</v>
          </cell>
          <cell r="C12" t="str">
            <v>普通</v>
          </cell>
          <cell r="D12">
            <v>250</v>
          </cell>
          <cell r="E12">
            <v>65</v>
          </cell>
          <cell r="F12">
            <v>0</v>
          </cell>
        </row>
        <row r="13">
          <cell r="B13" t="str">
            <v>牧师</v>
          </cell>
          <cell r="C13" t="str">
            <v>普通</v>
          </cell>
          <cell r="D13">
            <v>430</v>
          </cell>
          <cell r="E13">
            <v>37</v>
          </cell>
          <cell r="F13">
            <v>10</v>
          </cell>
        </row>
        <row r="14">
          <cell r="B14" t="str">
            <v>炼金术士</v>
          </cell>
          <cell r="C14" t="str">
            <v>精锐</v>
          </cell>
          <cell r="D14">
            <v>330</v>
          </cell>
          <cell r="E14">
            <v>62</v>
          </cell>
          <cell r="F14">
            <v>5</v>
          </cell>
        </row>
        <row r="15">
          <cell r="B15" t="str">
            <v>空斗士</v>
          </cell>
          <cell r="C15" t="str">
            <v>精锐</v>
          </cell>
          <cell r="D15">
            <v>400</v>
          </cell>
          <cell r="E15">
            <v>50</v>
          </cell>
          <cell r="F15">
            <v>20</v>
          </cell>
        </row>
        <row r="16">
          <cell r="B16" t="str">
            <v>审判天使</v>
          </cell>
          <cell r="C16" t="str">
            <v>传说</v>
          </cell>
          <cell r="D16">
            <v>880</v>
          </cell>
          <cell r="E16">
            <v>108</v>
          </cell>
          <cell r="F16">
            <v>28</v>
          </cell>
        </row>
        <row r="17">
          <cell r="B17" t="str">
            <v>弩手</v>
          </cell>
          <cell r="C17" t="str">
            <v>普通</v>
          </cell>
          <cell r="D17">
            <v>320</v>
          </cell>
          <cell r="E17">
            <v>55</v>
          </cell>
          <cell r="F17">
            <v>3</v>
          </cell>
        </row>
        <row r="18">
          <cell r="B18" t="str">
            <v>丛林游侠</v>
          </cell>
          <cell r="C18" t="str">
            <v>精锐</v>
          </cell>
          <cell r="D18">
            <v>460</v>
          </cell>
          <cell r="E18">
            <v>41</v>
          </cell>
          <cell r="F18">
            <v>13</v>
          </cell>
        </row>
        <row r="19">
          <cell r="B19" t="str">
            <v>步兵</v>
          </cell>
          <cell r="C19" t="str">
            <v>普通</v>
          </cell>
          <cell r="D19">
            <v>570</v>
          </cell>
          <cell r="E19">
            <v>38</v>
          </cell>
          <cell r="F19">
            <v>25</v>
          </cell>
        </row>
        <row r="20">
          <cell r="B20" t="str">
            <v>战法师</v>
          </cell>
          <cell r="C20" t="str">
            <v>精锐</v>
          </cell>
          <cell r="D20">
            <v>500</v>
          </cell>
          <cell r="E20">
            <v>60</v>
          </cell>
          <cell r="F20">
            <v>10</v>
          </cell>
        </row>
        <row r="21">
          <cell r="B21" t="str">
            <v>巨斧手</v>
          </cell>
          <cell r="C21" t="str">
            <v>精锐</v>
          </cell>
          <cell r="D21">
            <v>920</v>
          </cell>
          <cell r="E21">
            <v>72</v>
          </cell>
          <cell r="F21">
            <v>6</v>
          </cell>
        </row>
        <row r="22">
          <cell r="B22" t="str">
            <v>武装铁匠</v>
          </cell>
          <cell r="C22" t="str">
            <v>精锐</v>
          </cell>
          <cell r="D22">
            <v>1050</v>
          </cell>
          <cell r="E22">
            <v>45</v>
          </cell>
          <cell r="F22">
            <v>20</v>
          </cell>
        </row>
        <row r="23">
          <cell r="B23" t="str">
            <v>猎头者</v>
          </cell>
          <cell r="C23" t="str">
            <v>精锐</v>
          </cell>
          <cell r="D23">
            <v>330</v>
          </cell>
          <cell r="E23">
            <v>60</v>
          </cell>
          <cell r="F23">
            <v>7</v>
          </cell>
        </row>
        <row r="24">
          <cell r="B24" t="str">
            <v>烈焰术士</v>
          </cell>
          <cell r="C24" t="str">
            <v>精锐</v>
          </cell>
          <cell r="D24">
            <v>300</v>
          </cell>
          <cell r="E24">
            <v>66</v>
          </cell>
          <cell r="F24">
            <v>4</v>
          </cell>
        </row>
        <row r="25">
          <cell r="B25" t="str">
            <v>火枪手</v>
          </cell>
          <cell r="C25" t="str">
            <v>精锐</v>
          </cell>
          <cell r="D25">
            <v>330</v>
          </cell>
          <cell r="E25">
            <v>62</v>
          </cell>
          <cell r="F25">
            <v>5</v>
          </cell>
        </row>
        <row r="26">
          <cell r="B26" t="str">
            <v>白袍法师</v>
          </cell>
          <cell r="C26" t="str">
            <v>精锐</v>
          </cell>
          <cell r="D26">
            <v>470</v>
          </cell>
          <cell r="E26">
            <v>48</v>
          </cell>
          <cell r="F26">
            <v>5</v>
          </cell>
        </row>
        <row r="27">
          <cell r="B27" t="str">
            <v>独眼巨人</v>
          </cell>
          <cell r="C27" t="str">
            <v>精锐</v>
          </cell>
          <cell r="D27">
            <v>990</v>
          </cell>
          <cell r="E27">
            <v>48</v>
          </cell>
          <cell r="F27">
            <v>23</v>
          </cell>
        </row>
        <row r="28">
          <cell r="B28" t="str">
            <v>精钢勇者</v>
          </cell>
          <cell r="C28" t="str">
            <v>传说</v>
          </cell>
          <cell r="D28">
            <v>510</v>
          </cell>
          <cell r="E28">
            <v>61</v>
          </cell>
          <cell r="F28">
            <v>18</v>
          </cell>
        </row>
        <row r="29">
          <cell r="B29" t="str">
            <v>暗影剑士</v>
          </cell>
          <cell r="C29" t="str">
            <v>传说</v>
          </cell>
          <cell r="D29">
            <v>600</v>
          </cell>
          <cell r="E29">
            <v>40</v>
          </cell>
          <cell r="F29">
            <v>30</v>
          </cell>
        </row>
        <row r="30">
          <cell r="B30" t="str">
            <v>神圣祭司</v>
          </cell>
          <cell r="C30" t="str">
            <v>传说</v>
          </cell>
          <cell r="D30">
            <v>750</v>
          </cell>
          <cell r="E30">
            <v>29</v>
          </cell>
          <cell r="F30">
            <v>6</v>
          </cell>
        </row>
        <row r="31">
          <cell r="B31" t="str">
            <v>熔岩巨人</v>
          </cell>
          <cell r="C31" t="str">
            <v>传说</v>
          </cell>
          <cell r="D31">
            <v>1160</v>
          </cell>
          <cell r="E31">
            <v>44</v>
          </cell>
          <cell r="F31">
            <v>35</v>
          </cell>
        </row>
        <row r="32">
          <cell r="B32" t="str">
            <v>花仙子</v>
          </cell>
          <cell r="C32" t="str">
            <v>普通</v>
          </cell>
          <cell r="D32">
            <v>340</v>
          </cell>
          <cell r="E32">
            <v>47</v>
          </cell>
          <cell r="F32">
            <v>1</v>
          </cell>
        </row>
      </sheetData>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枚举"/>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topLeftCell="E1" workbookViewId="0">
      <selection activeCell="G8" sqref="G8"/>
    </sheetView>
  </sheetViews>
  <sheetFormatPr defaultColWidth="9" defaultRowHeight="13.5"/>
  <cols>
    <col min="1" max="1" width="16.375" customWidth="1"/>
    <col min="3" max="3" width="17.375" customWidth="1"/>
    <col min="4" max="4" width="13.375" bestFit="1" customWidth="1"/>
    <col min="5" max="5" width="11.125" customWidth="1"/>
    <col min="6" max="6" width="13" customWidth="1"/>
    <col min="7" max="7" width="14.125" customWidth="1"/>
    <col min="8" max="8" width="11" customWidth="1"/>
    <col min="9" max="9" width="23.625" customWidth="1"/>
    <col min="10" max="10" width="11.125" customWidth="1"/>
    <col min="15" max="15" width="14.125" customWidth="1"/>
  </cols>
  <sheetData>
    <row r="1" spans="1:15">
      <c r="A1" t="s">
        <v>0</v>
      </c>
      <c r="B1" s="1" t="s">
        <v>1</v>
      </c>
      <c r="C1" s="1" t="s">
        <v>2</v>
      </c>
      <c r="D1" s="11" t="s">
        <v>351</v>
      </c>
      <c r="E1" s="1" t="s">
        <v>3</v>
      </c>
      <c r="F1" s="1" t="s">
        <v>4</v>
      </c>
      <c r="G1" s="1" t="s">
        <v>5</v>
      </c>
      <c r="H1" s="1" t="s">
        <v>6</v>
      </c>
      <c r="I1" s="1" t="s">
        <v>7</v>
      </c>
      <c r="J1" s="1" t="s">
        <v>8</v>
      </c>
      <c r="K1" s="1" t="s">
        <v>269</v>
      </c>
      <c r="L1" s="1" t="s">
        <v>278</v>
      </c>
      <c r="M1" s="1" t="s">
        <v>288</v>
      </c>
      <c r="N1" s="1" t="s">
        <v>321</v>
      </c>
      <c r="O1" s="11" t="s">
        <v>402</v>
      </c>
    </row>
    <row r="2" spans="1:15">
      <c r="A2" s="11" t="s">
        <v>240</v>
      </c>
      <c r="B2" s="10" t="s">
        <v>9</v>
      </c>
      <c r="C2" s="1" t="s">
        <v>10</v>
      </c>
      <c r="D2" t="s">
        <v>435</v>
      </c>
      <c r="E2" s="1" t="s">
        <v>11</v>
      </c>
      <c r="F2" s="11" t="s">
        <v>247</v>
      </c>
      <c r="G2" t="str">
        <f>IF(单位种子!A2&lt;&gt;"",CONCATENATE(单位种子!A2,".",单位种子!B2),"")</f>
        <v>1.矿工</v>
      </c>
      <c r="H2" s="1" t="s">
        <v>12</v>
      </c>
      <c r="I2" t="s">
        <v>13</v>
      </c>
      <c r="J2" t="s">
        <v>14</v>
      </c>
      <c r="K2" s="11" t="s">
        <v>271</v>
      </c>
      <c r="L2" s="11" t="s">
        <v>280</v>
      </c>
      <c r="M2" s="11" t="s">
        <v>290</v>
      </c>
      <c r="N2" s="11" t="s">
        <v>323</v>
      </c>
      <c r="O2" s="11" t="s">
        <v>424</v>
      </c>
    </row>
    <row r="3" spans="1:15">
      <c r="A3" s="11" t="s">
        <v>242</v>
      </c>
      <c r="B3" s="1" t="s">
        <v>15</v>
      </c>
      <c r="C3" s="1" t="s">
        <v>16</v>
      </c>
      <c r="D3" t="s">
        <v>436</v>
      </c>
      <c r="E3" s="1" t="s">
        <v>17</v>
      </c>
      <c r="F3" s="11" t="s">
        <v>248</v>
      </c>
      <c r="G3" t="str">
        <f>IF(单位种子!A3&lt;&gt;"",CONCATENATE(单位种子!A3,".",单位种子!B3),"")</f>
        <v>2.民兵</v>
      </c>
      <c r="H3" s="1" t="s">
        <v>18</v>
      </c>
      <c r="I3" s="1" t="s">
        <v>19</v>
      </c>
      <c r="J3" s="1" t="s">
        <v>20</v>
      </c>
      <c r="K3" s="1" t="s">
        <v>273</v>
      </c>
      <c r="L3" s="1" t="s">
        <v>282</v>
      </c>
      <c r="M3" s="1" t="s">
        <v>292</v>
      </c>
      <c r="N3" s="1" t="s">
        <v>325</v>
      </c>
      <c r="O3" s="11" t="s">
        <v>425</v>
      </c>
    </row>
    <row r="4" spans="1:15">
      <c r="A4" s="11" t="s">
        <v>243</v>
      </c>
      <c r="B4" s="1" t="s">
        <v>21</v>
      </c>
      <c r="C4" s="1" t="s">
        <v>22</v>
      </c>
      <c r="D4" t="s">
        <v>437</v>
      </c>
      <c r="F4" s="11" t="s">
        <v>249</v>
      </c>
      <c r="G4" t="str">
        <f>IF(单位种子!A4&lt;&gt;"",CONCATENATE(单位种子!A4,".",单位种子!B4),"")</f>
        <v>3.射手</v>
      </c>
      <c r="H4" s="1" t="s">
        <v>23</v>
      </c>
      <c r="I4" s="1" t="s">
        <v>24</v>
      </c>
      <c r="J4" s="1" t="s">
        <v>25</v>
      </c>
      <c r="K4" s="1" t="s">
        <v>275</v>
      </c>
      <c r="L4" s="1" t="s">
        <v>275</v>
      </c>
      <c r="M4" s="1" t="s">
        <v>294</v>
      </c>
      <c r="N4" s="1" t="s">
        <v>327</v>
      </c>
      <c r="O4" s="11" t="s">
        <v>426</v>
      </c>
    </row>
    <row r="5" spans="1:15">
      <c r="A5" s="11" t="s">
        <v>245</v>
      </c>
      <c r="B5" s="1"/>
      <c r="C5" s="1" t="s">
        <v>26</v>
      </c>
      <c r="D5" t="s">
        <v>438</v>
      </c>
      <c r="F5" s="11" t="s">
        <v>250</v>
      </c>
      <c r="G5" t="str">
        <f>IF(单位种子!A5&lt;&gt;"",CONCATENATE(单位种子!A5,".",单位种子!B5),"")</f>
        <v>4.近卫</v>
      </c>
      <c r="H5" s="1" t="s">
        <v>27</v>
      </c>
      <c r="I5" s="1" t="s">
        <v>28</v>
      </c>
      <c r="K5" s="1" t="s">
        <v>276</v>
      </c>
      <c r="L5" s="1" t="s">
        <v>284</v>
      </c>
      <c r="N5" s="1" t="s">
        <v>329</v>
      </c>
      <c r="O5" s="11" t="s">
        <v>427</v>
      </c>
    </row>
    <row r="6" spans="1:15">
      <c r="A6" s="11" t="s">
        <v>246</v>
      </c>
      <c r="B6" s="1"/>
      <c r="C6" s="1" t="s">
        <v>29</v>
      </c>
      <c r="D6" t="s">
        <v>439</v>
      </c>
      <c r="F6" s="11" t="s">
        <v>251</v>
      </c>
      <c r="G6" t="str">
        <f>IF(单位种子!A6&lt;&gt;"",CONCATENATE(单位种子!A6,".",单位种子!B6),"")</f>
        <v>5.小恶魔</v>
      </c>
      <c r="H6" s="1" t="s">
        <v>30</v>
      </c>
      <c r="I6" s="1"/>
      <c r="K6" s="1" t="s">
        <v>277</v>
      </c>
      <c r="L6" s="1" t="s">
        <v>286</v>
      </c>
      <c r="O6" s="11" t="s">
        <v>428</v>
      </c>
    </row>
    <row r="7" spans="1:15">
      <c r="A7" s="11" t="s">
        <v>265</v>
      </c>
      <c r="C7" s="1" t="s">
        <v>31</v>
      </c>
      <c r="D7" t="s">
        <v>440</v>
      </c>
      <c r="F7" s="11" t="s">
        <v>252</v>
      </c>
      <c r="G7" t="str">
        <f>IF(单位种子!A7&lt;&gt;"",CONCATENATE(单位种子!A7,".",单位种子!B7),"")</f>
        <v>6.小飞侠</v>
      </c>
      <c r="K7" s="1" t="s">
        <v>296</v>
      </c>
      <c r="O7" s="11" t="s">
        <v>2741</v>
      </c>
    </row>
    <row r="8" spans="1:15">
      <c r="A8" s="11" t="s">
        <v>267</v>
      </c>
      <c r="C8" s="1" t="s">
        <v>32</v>
      </c>
      <c r="D8" t="s">
        <v>441</v>
      </c>
      <c r="F8" s="11" t="s">
        <v>253</v>
      </c>
      <c r="G8" t="str">
        <f>IF(单位种子!A8&lt;&gt;"",CONCATENATE(单位种子!A8,".",单位种子!B8),"")</f>
        <v>7.孙策</v>
      </c>
      <c r="O8" s="11" t="s">
        <v>2745</v>
      </c>
    </row>
    <row r="9" spans="1:15">
      <c r="C9" s="1" t="s">
        <v>33</v>
      </c>
      <c r="D9" t="s">
        <v>442</v>
      </c>
      <c r="F9" s="11" t="s">
        <v>254</v>
      </c>
      <c r="G9" t="str">
        <f>IF(单位种子!A9&lt;&gt;"",CONCATENATE(单位种子!A9,".",单位种子!B9),"")</f>
        <v>8.玩家基地</v>
      </c>
      <c r="O9" s="11" t="s">
        <v>2746</v>
      </c>
    </row>
    <row r="10" spans="1:15">
      <c r="D10" t="s">
        <v>443</v>
      </c>
      <c r="F10" s="11" t="s">
        <v>255</v>
      </c>
      <c r="G10" t="str">
        <f>IF(单位种子!A10&lt;&gt;"",CONCATENATE(单位种子!A10,".",单位种子!B10),"")</f>
        <v>9.矿</v>
      </c>
      <c r="O10" s="11" t="s">
        <v>2742</v>
      </c>
    </row>
    <row r="11" spans="1:15">
      <c r="D11" t="s">
        <v>444</v>
      </c>
      <c r="F11" s="11" t="s">
        <v>256</v>
      </c>
      <c r="G11" t="str">
        <f>IF(单位种子!A11&lt;&gt;"",CONCATENATE(单位种子!A11,".",单位种子!B11),"")</f>
        <v>10.第一关基地</v>
      </c>
    </row>
    <row r="12" spans="1:15">
      <c r="D12" t="s">
        <v>445</v>
      </c>
      <c r="G12" t="str">
        <f>IF(单位种子!A12&lt;&gt;"",CONCATENATE(单位种子!A12,".",单位种子!B12),"")</f>
        <v>11.迪亚波罗</v>
      </c>
    </row>
    <row r="13" spans="1:15">
      <c r="D13" t="s">
        <v>446</v>
      </c>
      <c r="G13" t="str">
        <f>IF(单位种子!A13&lt;&gt;"",CONCATENATE(单位种子!A13,".",单位种子!B13),"")</f>
        <v>12.麦格文</v>
      </c>
    </row>
    <row r="14" spans="1:15">
      <c r="D14" t="s">
        <v>447</v>
      </c>
      <c r="F14" t="str">
        <f>IF(道具!A12&lt;&gt;"",CONCATENATE(道具!A12,".",道具!B12),"")</f>
        <v/>
      </c>
      <c r="G14" t="str">
        <f>IF(单位种子!A14&lt;&gt;"",CONCATENATE(单位种子!A14,".",单位种子!B14),"")</f>
        <v>13.莱戈拉斯</v>
      </c>
    </row>
    <row r="15" spans="1:15">
      <c r="D15" t="s">
        <v>448</v>
      </c>
      <c r="F15" t="str">
        <f>IF(道具!A13&lt;&gt;"",CONCATENATE(道具!A13,".",道具!B13),"")</f>
        <v/>
      </c>
      <c r="G15" t="str">
        <f>IF(单位种子!A15&lt;&gt;"",CONCATENATE(单位种子!A15,".",单位种子!B15),"")</f>
        <v>14.米尔斯</v>
      </c>
    </row>
    <row r="16" spans="1:15">
      <c r="D16" t="s">
        <v>449</v>
      </c>
      <c r="F16" t="str">
        <f>IF(道具!A14&lt;&gt;"",CONCATENATE(道具!A14,".",道具!B14),"")</f>
        <v/>
      </c>
      <c r="G16" t="str">
        <f>IF(单位种子!A16&lt;&gt;"",CONCATENATE(单位种子!A16,".",单位种子!B16),"")</f>
        <v>15.剑盾卫士</v>
      </c>
    </row>
    <row r="17" spans="6:7">
      <c r="F17" t="str">
        <f>IF(道具!A15&lt;&gt;"",CONCATENATE(道具!A15,".",道具!B15),"")</f>
        <v/>
      </c>
      <c r="G17" t="str">
        <f>IF(单位种子!A17&lt;&gt;"",CONCATENATE(单位种子!A17,".",单位种子!B17),"")</f>
        <v>16.剑士</v>
      </c>
    </row>
    <row r="18" spans="6:7">
      <c r="F18" t="str">
        <f>IF(道具!A16&lt;&gt;"",CONCATENATE(道具!A16,".",道具!B16),"")</f>
        <v/>
      </c>
      <c r="G18" t="str">
        <f>IF(单位种子!A18&lt;&gt;"",CONCATENATE(单位种子!A18,".",单位种子!B18),"")</f>
        <v>17.掠夺者</v>
      </c>
    </row>
    <row r="19" spans="6:7">
      <c r="F19" t="str">
        <f>IF(道具!A17&lt;&gt;"",CONCATENATE(道具!A17,".",道具!B17),"")</f>
        <v/>
      </c>
      <c r="G19" t="str">
        <f>IF(单位种子!A19&lt;&gt;"",CONCATENATE(单位种子!A19,".",单位种子!B19),"")</f>
        <v>18.魔剑勇者</v>
      </c>
    </row>
    <row r="20" spans="6:7">
      <c r="G20" t="str">
        <f>IF(单位种子!A20&lt;&gt;"",CONCATENATE(单位种子!A20,".",单位种子!B20),"")</f>
        <v>19.见习法师</v>
      </c>
    </row>
    <row r="21" spans="6:7">
      <c r="G21" t="str">
        <f>IF(单位种子!A21&lt;&gt;"",CONCATENATE(单位种子!A21,".",单位种子!B21),"")</f>
        <v>20.巫师</v>
      </c>
    </row>
    <row r="22" spans="6:7">
      <c r="G22" t="str">
        <f>IF(单位种子!A22&lt;&gt;"",CONCATENATE(单位种子!A22,".",单位种子!B22),"")</f>
        <v>21.牧师</v>
      </c>
    </row>
    <row r="23" spans="6:7">
      <c r="G23" t="str">
        <f>IF(单位种子!A23&lt;&gt;"",CONCATENATE(单位种子!A23,".",单位种子!B23),"")</f>
        <v>22.炼金术士</v>
      </c>
    </row>
    <row r="24" spans="6:7">
      <c r="G24" t="str">
        <f>IF(单位种子!A24&lt;&gt;"",CONCATENATE(单位种子!A24,".",单位种子!B24),"")</f>
        <v>23.空斗士</v>
      </c>
    </row>
    <row r="25" spans="6:7">
      <c r="G25" t="str">
        <f>IF(单位种子!A25&lt;&gt;"",CONCATENATE(单位种子!A25,".",单位种子!B25),"")</f>
        <v>24.审判天使</v>
      </c>
    </row>
    <row r="26" spans="6:7">
      <c r="G26" t="str">
        <f>IF(单位种子!A26&lt;&gt;"",CONCATENATE(单位种子!A26,".",单位种子!B26),"")</f>
        <v>25.弩手</v>
      </c>
    </row>
    <row r="27" spans="6:7">
      <c r="G27" t="str">
        <f>IF(单位种子!A27&lt;&gt;"",CONCATENATE(单位种子!A27,".",单位种子!B27),"")</f>
        <v>26.丛林游侠</v>
      </c>
    </row>
    <row r="28" spans="6:7">
      <c r="G28" t="str">
        <f>IF(单位种子!A28&lt;&gt;"",CONCATENATE(单位种子!A28,".",单位种子!B28),"")</f>
        <v>27.步兵</v>
      </c>
    </row>
    <row r="29" spans="6:7">
      <c r="G29" t="str">
        <f>IF(单位种子!A29&lt;&gt;"",CONCATENATE(单位种子!A29,".",单位种子!B29),"")</f>
        <v>28.战法师</v>
      </c>
    </row>
    <row r="30" spans="6:7">
      <c r="G30" t="str">
        <f>IF(单位种子!A30&lt;&gt;"",CONCATENATE(单位种子!A30,".",单位种子!B30),"")</f>
        <v>29.巨斧手</v>
      </c>
    </row>
    <row r="31" spans="6:7">
      <c r="G31" t="str">
        <f>IF(单位种子!A31&lt;&gt;"",CONCATENATE(单位种子!A31,".",单位种子!B31),"")</f>
        <v>30.武装铁匠</v>
      </c>
    </row>
    <row r="32" spans="6:7">
      <c r="G32" t="str">
        <f>IF(单位种子!A32&lt;&gt;"",CONCATENATE(单位种子!A32,".",单位种子!B32),"")</f>
        <v>31.猎头者</v>
      </c>
    </row>
    <row r="33" spans="7:7">
      <c r="G33" t="str">
        <f>IF(单位种子!A33&lt;&gt;"",CONCATENATE(单位种子!A33,".",单位种子!B33),"")</f>
        <v>32.烈焰术士</v>
      </c>
    </row>
    <row r="34" spans="7:7">
      <c r="G34" t="str">
        <f>IF(单位种子!A34&lt;&gt;"",CONCATENATE(单位种子!A34,".",单位种子!B34),"")</f>
        <v>33.火枪手</v>
      </c>
    </row>
    <row r="35" spans="7:7">
      <c r="G35" t="str">
        <f>IF(单位种子!A35&lt;&gt;"",CONCATENATE(单位种子!A35,".",单位种子!B35),"")</f>
        <v>34.白袍法师</v>
      </c>
    </row>
    <row r="36" spans="7:7">
      <c r="G36" t="str">
        <f>IF(单位种子!A36&lt;&gt;"",CONCATENATE(单位种子!A36,".",单位种子!B36),"")</f>
        <v>35.独眼巨人</v>
      </c>
    </row>
    <row r="37" spans="7:7">
      <c r="G37" t="str">
        <f>IF(单位种子!A37&lt;&gt;"",CONCATENATE(单位种子!A37,".",单位种子!B37),"")</f>
        <v>36.精钢勇者</v>
      </c>
    </row>
    <row r="38" spans="7:7">
      <c r="G38" t="str">
        <f>IF(单位种子!A38&lt;&gt;"",CONCATENATE(单位种子!A38,".",单位种子!B38),"")</f>
        <v>37.暗影剑士</v>
      </c>
    </row>
    <row r="39" spans="7:7">
      <c r="G39" t="str">
        <f>IF(单位种子!A39&lt;&gt;"",CONCATENATE(单位种子!A39,".",单位种子!B39),"")</f>
        <v>38.神圣祭司</v>
      </c>
    </row>
    <row r="40" spans="7:7">
      <c r="G40" t="str">
        <f>IF(单位种子!A40&lt;&gt;"",CONCATENATE(单位种子!A40,".",单位种子!B40),"")</f>
        <v>39.熔岩巨人</v>
      </c>
    </row>
    <row r="41" spans="7:7">
      <c r="G41" t="str">
        <f>IF(单位种子!A41&lt;&gt;"",CONCATENATE(单位种子!A41,".",单位种子!B41),"")</f>
        <v>40.花仙子</v>
      </c>
    </row>
    <row r="42" spans="7:7">
      <c r="G42" t="str">
        <f>IF(单位种子!A42&lt;&gt;"",CONCATENATE(单位种子!A42,".",单位种子!B42),"")</f>
        <v>41.圣王雕像</v>
      </c>
    </row>
    <row r="43" spans="7:7">
      <c r="G43" t="str">
        <f>IF(单位种子!A43&lt;&gt;"",CONCATENATE(单位种子!A43,".",单位种子!B43),"")</f>
        <v>42.大贤者</v>
      </c>
    </row>
    <row r="44" spans="7:7">
      <c r="G44" t="str">
        <f>IF(单位种子!A44&lt;&gt;"",CONCATENATE(单位种子!A44,".",单位种子!B44),"")</f>
        <v>43.小天使</v>
      </c>
    </row>
    <row r="45" spans="7:7">
      <c r="G45" t="str">
        <f>IF(单位种子!A45&lt;&gt;"",CONCATENATE(单位种子!A45,".",单位种子!B45),"")</f>
        <v>44.圣教军</v>
      </c>
    </row>
    <row r="46" spans="7:7">
      <c r="G46" t="str">
        <f>IF(单位种子!A46&lt;&gt;"",CONCATENATE(单位种子!A46,".",单位种子!B46),"")</f>
        <v>45.巨人克星</v>
      </c>
    </row>
    <row r="47" spans="7:7">
      <c r="G47" t="str">
        <f>IF(单位种子!A47&lt;&gt;"",CONCATENATE(单位种子!A47,".",单位种子!B47),"")</f>
        <v>46.远东武士</v>
      </c>
    </row>
    <row r="48" spans="7:7">
      <c r="G48" t="str">
        <f>IF(单位种子!A48&lt;&gt;"",CONCATENATE(单位种子!A48,".",单位种子!B48),"")</f>
        <v>47.罗姆</v>
      </c>
    </row>
    <row r="49" spans="7:7">
      <c r="G49" t="str">
        <f>IF(单位种子!A49&lt;&gt;"",CONCATENATE(单位种子!A49,".",单位种子!B49),"")</f>
        <v>48.艾丝</v>
      </c>
    </row>
    <row r="50" spans="7:7">
      <c r="G50" t="str">
        <f>IF(单位种子!A50&lt;&gt;"",CONCATENATE(单位种子!A50,".",单位种子!B50),"")</f>
        <v/>
      </c>
    </row>
    <row r="51" spans="7:7">
      <c r="G51" t="str">
        <f>IF(单位种子!A51&lt;&gt;"",CONCATENATE(单位种子!A51,".",单位种子!B51),"")</f>
        <v/>
      </c>
    </row>
    <row r="52" spans="7:7">
      <c r="G52" t="str">
        <f>IF(单位种子!A52&lt;&gt;"",CONCATENATE(单位种子!A52,".",单位种子!B52),"")</f>
        <v/>
      </c>
    </row>
    <row r="53" spans="7:7">
      <c r="G53" t="str">
        <f>IF(单位种子!A53&lt;&gt;"",CONCATENATE(单位种子!A53,".",单位种子!B53),"")</f>
        <v/>
      </c>
    </row>
    <row r="54" spans="7:7">
      <c r="G54" t="str">
        <f>IF(单位种子!A54&lt;&gt;"",CONCATENATE(单位种子!A54,".",单位种子!B54),"")</f>
        <v/>
      </c>
    </row>
    <row r="55" spans="7:7">
      <c r="G55" t="str">
        <f>IF(单位种子!A55&lt;&gt;"",CONCATENATE(单位种子!A55,".",单位种子!B55),"")</f>
        <v/>
      </c>
    </row>
    <row r="56" spans="7:7">
      <c r="G56" t="str">
        <f>IF(单位种子!A56&lt;&gt;"",CONCATENATE(单位种子!A56,".",单位种子!B56),"")</f>
        <v/>
      </c>
    </row>
    <row r="57" spans="7:7">
      <c r="G57" t="str">
        <f>IF(单位种子!A57&lt;&gt;"",CONCATENATE(单位种子!A57,".",单位种子!B57),"")</f>
        <v/>
      </c>
    </row>
    <row r="58" spans="7:7">
      <c r="G58" t="str">
        <f>IF(单位种子!A58&lt;&gt;"",CONCATENATE(单位种子!A58,".",单位种子!B58),"")</f>
        <v/>
      </c>
    </row>
    <row r="59" spans="7:7">
      <c r="G59" t="str">
        <f>IF(单位种子!A59&lt;&gt;"",CONCATENATE(单位种子!A59,".",单位种子!B59),"")</f>
        <v/>
      </c>
    </row>
    <row r="60" spans="7:7">
      <c r="G60" t="str">
        <f>IF(单位种子!A60&lt;&gt;"",CONCATENATE(单位种子!A60,".",单位种子!B60),"")</f>
        <v/>
      </c>
    </row>
    <row r="61" spans="7:7">
      <c r="G61" t="str">
        <f>IF(单位种子!A61&lt;&gt;"",CONCATENATE(单位种子!A61,".",单位种子!B61),"")</f>
        <v/>
      </c>
    </row>
    <row r="62" spans="7:7">
      <c r="G62" t="str">
        <f>IF(单位种子!A62&lt;&gt;"",CONCATENATE(单位种子!A62,".",单位种子!B62),"")</f>
        <v/>
      </c>
    </row>
    <row r="63" spans="7:7">
      <c r="G63" t="str">
        <f>IF(单位种子!A63&lt;&gt;"",CONCATENATE(单位种子!A63,".",单位种子!B63),"")</f>
        <v/>
      </c>
    </row>
    <row r="64" spans="7:7">
      <c r="G64" t="str">
        <f>IF(单位种子!A64&lt;&gt;"",CONCATENATE(单位种子!A64,".",单位种子!B64),"")</f>
        <v/>
      </c>
    </row>
    <row r="65" spans="7:7">
      <c r="G65" t="str">
        <f>IF(单位种子!A65&lt;&gt;"",CONCATENATE(单位种子!A65,".",单位种子!B65),"")</f>
        <v/>
      </c>
    </row>
    <row r="66" spans="7:7">
      <c r="G66" t="str">
        <f>IF(单位种子!A66&lt;&gt;"",CONCATENATE(单位种子!A66,".",单位种子!B66),"")</f>
        <v/>
      </c>
    </row>
    <row r="67" spans="7:7">
      <c r="G67" t="str">
        <f>IF(单位种子!A67&lt;&gt;"",CONCATENATE(单位种子!A67,".",单位种子!B67),"")</f>
        <v/>
      </c>
    </row>
    <row r="68" spans="7:7">
      <c r="G68" t="str">
        <f>IF(单位种子!A68&lt;&gt;"",CONCATENATE(单位种子!A68,".",单位种子!B68),"")</f>
        <v/>
      </c>
    </row>
    <row r="69" spans="7:7">
      <c r="G69" t="str">
        <f>IF(单位种子!A69&lt;&gt;"",CONCATENATE(单位种子!A69,".",单位种子!B69),"")</f>
        <v/>
      </c>
    </row>
    <row r="70" spans="7:7">
      <c r="G70" t="str">
        <f>IF(单位种子!A70&lt;&gt;"",CONCATENATE(单位种子!A70,".",单位种子!B70),"")</f>
        <v/>
      </c>
    </row>
    <row r="71" spans="7:7">
      <c r="G71" t="str">
        <f>IF(单位种子!A71&lt;&gt;"",CONCATENATE(单位种子!A71,".",单位种子!B71),"")</f>
        <v/>
      </c>
    </row>
    <row r="72" spans="7:7">
      <c r="G72" t="str">
        <f>IF(单位种子!A72&lt;&gt;"",CONCATENATE(单位种子!A72,".",单位种子!B72),"")</f>
        <v/>
      </c>
    </row>
    <row r="73" spans="7:7">
      <c r="G73" t="str">
        <f>IF(单位种子!A73&lt;&gt;"",CONCATENATE(单位种子!A73,".",单位种子!B73),"")</f>
        <v/>
      </c>
    </row>
    <row r="74" spans="7:7">
      <c r="G74" t="str">
        <f>IF(单位种子!A74&lt;&gt;"",CONCATENATE(单位种子!A74,".",单位种子!B74),"")</f>
        <v/>
      </c>
    </row>
    <row r="75" spans="7:7">
      <c r="G75" t="str">
        <f>IF(单位种子!A75&lt;&gt;"",CONCATENATE(单位种子!A75,".",单位种子!B75),"")</f>
        <v/>
      </c>
    </row>
    <row r="76" spans="7:7">
      <c r="G76" t="str">
        <f>IF(单位种子!A76&lt;&gt;"",CONCATENATE(单位种子!A76,".",单位种子!B76),"")</f>
        <v/>
      </c>
    </row>
    <row r="77" spans="7:7">
      <c r="G77" t="str">
        <f>IF(单位种子!A77&lt;&gt;"",CONCATENATE(单位种子!A77,".",单位种子!B77),"")</f>
        <v/>
      </c>
    </row>
    <row r="78" spans="7:7">
      <c r="G78" t="str">
        <f>IF(单位种子!A78&lt;&gt;"",CONCATENATE(单位种子!A78,".",单位种子!B78),"")</f>
        <v/>
      </c>
    </row>
    <row r="79" spans="7:7">
      <c r="G79" t="str">
        <f>IF(单位种子!A79&lt;&gt;"",CONCATENATE(单位种子!A79,".",单位种子!B79),"")</f>
        <v/>
      </c>
    </row>
    <row r="80" spans="7:7">
      <c r="G80" t="str">
        <f>IF(单位种子!A80&lt;&gt;"",CONCATENATE(单位种子!A80,".",单位种子!B80),"")</f>
        <v/>
      </c>
    </row>
    <row r="81" spans="7:7">
      <c r="G81" t="str">
        <f>IF(单位种子!A81&lt;&gt;"",CONCATENATE(单位种子!A81,".",单位种子!B81),"")</f>
        <v/>
      </c>
    </row>
    <row r="82" spans="7:7">
      <c r="G82" t="str">
        <f>IF(单位种子!A82&lt;&gt;"",CONCATENATE(单位种子!A82,".",单位种子!B82),"")</f>
        <v/>
      </c>
    </row>
    <row r="83" spans="7:7">
      <c r="G83" t="str">
        <f>IF(单位种子!A83&lt;&gt;"",CONCATENATE(单位种子!A83,".",单位种子!B83),"")</f>
        <v/>
      </c>
    </row>
    <row r="84" spans="7:7">
      <c r="G84" t="str">
        <f>IF(单位种子!A84&lt;&gt;"",CONCATENATE(单位种子!A84,".",单位种子!B84),"")</f>
        <v/>
      </c>
    </row>
    <row r="85" spans="7:7">
      <c r="G85" t="str">
        <f>IF(单位种子!A85&lt;&gt;"",CONCATENATE(单位种子!A85,".",单位种子!B85),"")</f>
        <v/>
      </c>
    </row>
    <row r="86" spans="7:7">
      <c r="G86" t="str">
        <f>IF(单位种子!A86&lt;&gt;"",CONCATENATE(单位种子!A86,".",单位种子!B86),"")</f>
        <v/>
      </c>
    </row>
    <row r="87" spans="7:7">
      <c r="G87" t="str">
        <f>IF(单位种子!A87&lt;&gt;"",CONCATENATE(单位种子!A87,".",单位种子!B87),"")</f>
        <v/>
      </c>
    </row>
    <row r="88" spans="7:7">
      <c r="G88" t="str">
        <f>IF(单位种子!A88&lt;&gt;"",CONCATENATE(单位种子!A88,".",单位种子!B88),"")</f>
        <v/>
      </c>
    </row>
    <row r="89" spans="7:7">
      <c r="G89" t="str">
        <f>IF(单位种子!A89&lt;&gt;"",CONCATENATE(单位种子!A89,".",单位种子!B89),"")</f>
        <v/>
      </c>
    </row>
    <row r="90" spans="7:7">
      <c r="G90" t="str">
        <f>IF(单位种子!A90&lt;&gt;"",CONCATENATE(单位种子!A90,".",单位种子!B90),"")</f>
        <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9"/>
  <sheetViews>
    <sheetView tabSelected="1" workbookViewId="0">
      <pane xSplit="8" ySplit="1" topLeftCell="L2" activePane="bottomRight" state="frozen"/>
      <selection pane="topRight" activeCell="I1" sqref="I1"/>
      <selection pane="bottomLeft" activeCell="A2" sqref="A2"/>
      <selection pane="bottomRight" activeCell="R9" sqref="R9"/>
    </sheetView>
  </sheetViews>
  <sheetFormatPr defaultColWidth="9" defaultRowHeight="13.5"/>
  <cols>
    <col min="2" max="2" width="11" style="22" bestFit="1" customWidth="1"/>
    <col min="3" max="3" width="7.375" bestFit="1" customWidth="1"/>
    <col min="4" max="4" width="14.5" style="12" customWidth="1"/>
    <col min="5" max="5" width="13.5" style="12" customWidth="1"/>
    <col min="6" max="6" width="10.5" style="12" customWidth="1"/>
    <col min="7" max="14" width="9" style="12"/>
    <col min="15" max="17" width="15.125" style="12" customWidth="1"/>
    <col min="18" max="18" width="11" customWidth="1"/>
    <col min="20" max="20" width="54.625" bestFit="1" customWidth="1"/>
    <col min="21" max="21" width="9" bestFit="1" customWidth="1"/>
    <col min="22" max="22" width="5.375" bestFit="1" customWidth="1"/>
    <col min="23" max="23" width="9" style="4" customWidth="1"/>
    <col min="26" max="26" width="15.125" customWidth="1"/>
    <col min="27" max="27" width="12.125" customWidth="1"/>
    <col min="28" max="28" width="16.125" customWidth="1"/>
    <col min="29" max="30" width="15" customWidth="1"/>
    <col min="31" max="31" width="19.125" customWidth="1"/>
    <col min="32" max="32" width="14.875" customWidth="1"/>
    <col min="33" max="33" width="58" style="27" customWidth="1"/>
    <col min="35" max="35" width="57.375" customWidth="1"/>
  </cols>
  <sheetData>
    <row r="1" spans="1:35">
      <c r="A1" t="s">
        <v>34</v>
      </c>
      <c r="B1" s="22" t="s">
        <v>35</v>
      </c>
      <c r="C1" s="11" t="s">
        <v>387</v>
      </c>
      <c r="D1" s="13" t="s">
        <v>385</v>
      </c>
      <c r="E1" s="12" t="s">
        <v>36</v>
      </c>
      <c r="F1" s="12" t="s">
        <v>37</v>
      </c>
      <c r="G1" s="12" t="s">
        <v>38</v>
      </c>
      <c r="H1" s="12" t="s">
        <v>39</v>
      </c>
      <c r="I1" s="12" t="s">
        <v>40</v>
      </c>
      <c r="J1" s="12" t="s">
        <v>41</v>
      </c>
      <c r="K1" s="12" t="s">
        <v>42</v>
      </c>
      <c r="L1" s="12" t="s">
        <v>43</v>
      </c>
      <c r="M1" s="12" t="s">
        <v>44</v>
      </c>
      <c r="N1" s="10" t="s">
        <v>45</v>
      </c>
      <c r="O1" s="10" t="s">
        <v>46</v>
      </c>
      <c r="P1" s="10" t="s">
        <v>47</v>
      </c>
      <c r="Q1" s="10" t="s">
        <v>48</v>
      </c>
      <c r="R1" s="1" t="s">
        <v>49</v>
      </c>
      <c r="S1" s="1" t="s">
        <v>50</v>
      </c>
      <c r="T1" s="11" t="s">
        <v>304</v>
      </c>
      <c r="U1" s="11" t="s">
        <v>349</v>
      </c>
      <c r="V1" s="11" t="s">
        <v>498</v>
      </c>
      <c r="W1" s="15" t="s">
        <v>268</v>
      </c>
      <c r="X1" s="15" t="s">
        <v>278</v>
      </c>
      <c r="Y1" s="15" t="s">
        <v>287</v>
      </c>
      <c r="Z1" s="11" t="s">
        <v>298</v>
      </c>
      <c r="AA1" s="11" t="s">
        <v>299</v>
      </c>
      <c r="AB1" s="11" t="s">
        <v>302</v>
      </c>
      <c r="AC1" s="11" t="s">
        <v>300</v>
      </c>
      <c r="AD1" s="11" t="s">
        <v>350</v>
      </c>
      <c r="AE1" t="s">
        <v>301</v>
      </c>
      <c r="AF1" t="s">
        <v>303</v>
      </c>
      <c r="AG1" s="29" t="s">
        <v>306</v>
      </c>
      <c r="AH1" s="11" t="s">
        <v>682</v>
      </c>
      <c r="AI1" s="11" t="s">
        <v>1920</v>
      </c>
    </row>
    <row r="2" spans="1:35">
      <c r="A2">
        <v>1</v>
      </c>
      <c r="B2" s="22" t="s">
        <v>51</v>
      </c>
      <c r="C2" t="s">
        <v>355</v>
      </c>
      <c r="D2" s="13">
        <v>0</v>
      </c>
      <c r="E2" s="40" t="s">
        <v>1910</v>
      </c>
      <c r="F2" s="39">
        <v>5</v>
      </c>
      <c r="G2" s="12">
        <v>0</v>
      </c>
      <c r="H2" s="12">
        <v>20</v>
      </c>
      <c r="I2" s="13" t="s">
        <v>1909</v>
      </c>
      <c r="J2" s="13" t="s">
        <v>671</v>
      </c>
      <c r="K2" s="49">
        <v>100</v>
      </c>
      <c r="L2" s="12">
        <v>1</v>
      </c>
      <c r="M2" s="13" t="s">
        <v>1586</v>
      </c>
      <c r="N2" s="13" t="s">
        <v>671</v>
      </c>
      <c r="O2" s="12">
        <v>1</v>
      </c>
      <c r="P2" s="12">
        <v>1</v>
      </c>
      <c r="Q2" s="12">
        <v>1</v>
      </c>
      <c r="R2" s="11" t="s">
        <v>51</v>
      </c>
      <c r="S2" s="13" t="s">
        <v>723</v>
      </c>
      <c r="T2" s="11" t="s">
        <v>122</v>
      </c>
      <c r="U2">
        <v>1</v>
      </c>
      <c r="V2">
        <v>20</v>
      </c>
      <c r="W2" s="15" t="s">
        <v>295</v>
      </c>
      <c r="X2" s="15" t="s">
        <v>285</v>
      </c>
      <c r="Y2" s="15" t="s">
        <v>289</v>
      </c>
      <c r="Z2">
        <v>0</v>
      </c>
      <c r="AA2">
        <v>0</v>
      </c>
      <c r="AB2">
        <v>0</v>
      </c>
      <c r="AC2">
        <v>0</v>
      </c>
      <c r="AD2">
        <v>0</v>
      </c>
      <c r="AE2">
        <v>0</v>
      </c>
      <c r="AF2" s="15">
        <v>10</v>
      </c>
      <c r="AG2" s="29" t="s">
        <v>467</v>
      </c>
      <c r="AH2" s="12">
        <v>20</v>
      </c>
      <c r="AI2" t="s">
        <v>1921</v>
      </c>
    </row>
    <row r="3" spans="1:35">
      <c r="A3">
        <v>2</v>
      </c>
      <c r="B3" s="14" t="s">
        <v>257</v>
      </c>
      <c r="C3" t="s">
        <v>239</v>
      </c>
      <c r="D3" s="13">
        <v>0</v>
      </c>
      <c r="E3" s="40">
        <v>500</v>
      </c>
      <c r="F3" s="40">
        <v>50</v>
      </c>
      <c r="G3" s="40">
        <v>10</v>
      </c>
      <c r="H3" s="12">
        <v>15</v>
      </c>
      <c r="I3" s="13" t="s">
        <v>645</v>
      </c>
      <c r="J3" s="12">
        <v>1</v>
      </c>
      <c r="K3" s="49">
        <v>98</v>
      </c>
      <c r="L3" s="12">
        <v>1</v>
      </c>
      <c r="M3" s="13">
        <v>4</v>
      </c>
      <c r="N3" s="13" t="s">
        <v>671</v>
      </c>
      <c r="O3" s="12">
        <v>1</v>
      </c>
      <c r="P3" s="12">
        <v>1</v>
      </c>
      <c r="Q3" s="12">
        <v>1</v>
      </c>
      <c r="R3" s="11" t="s">
        <v>257</v>
      </c>
      <c r="S3" s="13" t="s">
        <v>724</v>
      </c>
      <c r="T3" s="14" t="s">
        <v>654</v>
      </c>
      <c r="U3">
        <v>1</v>
      </c>
      <c r="V3">
        <v>20</v>
      </c>
      <c r="W3" s="15" t="s">
        <v>272</v>
      </c>
      <c r="X3" s="15" t="s">
        <v>285</v>
      </c>
      <c r="Y3" s="15" t="s">
        <v>289</v>
      </c>
      <c r="Z3">
        <v>0</v>
      </c>
      <c r="AA3">
        <v>0</v>
      </c>
      <c r="AB3">
        <v>0</v>
      </c>
      <c r="AC3">
        <v>0</v>
      </c>
      <c r="AD3">
        <v>0</v>
      </c>
      <c r="AE3">
        <v>0</v>
      </c>
      <c r="AF3" s="15">
        <f>ROUND(K3*0.2,0)+5</f>
        <v>25</v>
      </c>
      <c r="AG3" s="29" t="s">
        <v>467</v>
      </c>
      <c r="AH3" s="12">
        <v>15</v>
      </c>
      <c r="AI3" s="11" t="s">
        <v>1922</v>
      </c>
    </row>
    <row r="4" spans="1:35">
      <c r="A4">
        <v>3</v>
      </c>
      <c r="B4" s="35" t="s">
        <v>52</v>
      </c>
      <c r="C4" t="s">
        <v>90</v>
      </c>
      <c r="D4" s="13">
        <v>0</v>
      </c>
      <c r="E4" s="40">
        <v>450</v>
      </c>
      <c r="F4" s="40">
        <v>42</v>
      </c>
      <c r="G4" s="40">
        <v>3</v>
      </c>
      <c r="H4" s="12">
        <v>15</v>
      </c>
      <c r="I4" s="13" t="s">
        <v>650</v>
      </c>
      <c r="J4" s="13" t="s">
        <v>2591</v>
      </c>
      <c r="K4" s="49">
        <v>122</v>
      </c>
      <c r="L4" s="12">
        <v>1</v>
      </c>
      <c r="M4" s="13">
        <v>5</v>
      </c>
      <c r="N4" s="13" t="s">
        <v>671</v>
      </c>
      <c r="O4" s="12">
        <v>1</v>
      </c>
      <c r="P4" s="12">
        <v>0</v>
      </c>
      <c r="Q4" s="12">
        <v>1</v>
      </c>
      <c r="R4" s="1" t="s">
        <v>52</v>
      </c>
      <c r="S4" s="13" t="s">
        <v>686</v>
      </c>
      <c r="T4" s="14" t="s">
        <v>655</v>
      </c>
      <c r="U4">
        <v>1</v>
      </c>
      <c r="V4">
        <v>20</v>
      </c>
      <c r="W4" s="15" t="s">
        <v>272</v>
      </c>
      <c r="X4" s="15" t="s">
        <v>281</v>
      </c>
      <c r="Y4" s="15" t="s">
        <v>289</v>
      </c>
      <c r="Z4">
        <v>0</v>
      </c>
      <c r="AA4">
        <v>0</v>
      </c>
      <c r="AB4">
        <v>0</v>
      </c>
      <c r="AC4">
        <v>0</v>
      </c>
      <c r="AD4">
        <v>0</v>
      </c>
      <c r="AE4">
        <v>0</v>
      </c>
      <c r="AF4" s="15">
        <f t="shared" ref="AF4:AF7" si="0">ROUND(K4*0.2,0)+5</f>
        <v>29</v>
      </c>
      <c r="AG4" s="29" t="s">
        <v>467</v>
      </c>
      <c r="AH4" s="13" t="s">
        <v>1355</v>
      </c>
      <c r="AI4" s="11" t="s">
        <v>1923</v>
      </c>
    </row>
    <row r="5" spans="1:35">
      <c r="A5">
        <v>4</v>
      </c>
      <c r="B5" s="14" t="s">
        <v>258</v>
      </c>
      <c r="C5" t="s">
        <v>241</v>
      </c>
      <c r="D5" s="13">
        <v>6</v>
      </c>
      <c r="E5" s="40">
        <v>670</v>
      </c>
      <c r="F5" s="40">
        <v>43</v>
      </c>
      <c r="G5" s="40">
        <v>30</v>
      </c>
      <c r="H5" s="12">
        <v>15</v>
      </c>
      <c r="I5" s="13" t="s">
        <v>649</v>
      </c>
      <c r="J5" s="12">
        <v>1</v>
      </c>
      <c r="K5" s="49">
        <v>334</v>
      </c>
      <c r="L5" s="12">
        <v>1</v>
      </c>
      <c r="M5" s="13">
        <v>6</v>
      </c>
      <c r="N5" s="13" t="s">
        <v>671</v>
      </c>
      <c r="O5" s="12">
        <v>1</v>
      </c>
      <c r="P5" s="12">
        <v>1</v>
      </c>
      <c r="Q5" s="12">
        <v>1</v>
      </c>
      <c r="R5" s="11" t="s">
        <v>258</v>
      </c>
      <c r="S5" s="13" t="s">
        <v>687</v>
      </c>
      <c r="T5" s="14" t="s">
        <v>658</v>
      </c>
      <c r="U5">
        <v>10</v>
      </c>
      <c r="V5">
        <v>50</v>
      </c>
      <c r="W5" s="15" t="s">
        <v>270</v>
      </c>
      <c r="X5" s="15" t="s">
        <v>279</v>
      </c>
      <c r="Y5" s="15" t="s">
        <v>293</v>
      </c>
      <c r="Z5">
        <v>0</v>
      </c>
      <c r="AA5">
        <v>0</v>
      </c>
      <c r="AB5">
        <v>0</v>
      </c>
      <c r="AC5">
        <v>0</v>
      </c>
      <c r="AD5">
        <v>0</v>
      </c>
      <c r="AE5">
        <v>0</v>
      </c>
      <c r="AF5" s="15">
        <f t="shared" si="0"/>
        <v>72</v>
      </c>
      <c r="AG5" s="29" t="s">
        <v>672</v>
      </c>
      <c r="AH5" s="12">
        <v>15</v>
      </c>
      <c r="AI5" s="11" t="s">
        <v>1924</v>
      </c>
    </row>
    <row r="6" spans="1:35">
      <c r="A6" s="1">
        <v>5</v>
      </c>
      <c r="B6" s="14" t="s">
        <v>259</v>
      </c>
      <c r="C6" t="s">
        <v>90</v>
      </c>
      <c r="D6" s="13">
        <v>0</v>
      </c>
      <c r="E6" s="40">
        <v>350</v>
      </c>
      <c r="F6" s="40">
        <v>52</v>
      </c>
      <c r="G6" s="40">
        <v>5</v>
      </c>
      <c r="H6" s="12">
        <v>15</v>
      </c>
      <c r="I6" s="13" t="s">
        <v>645</v>
      </c>
      <c r="J6" s="13" t="s">
        <v>2591</v>
      </c>
      <c r="K6" s="49">
        <v>135</v>
      </c>
      <c r="L6" s="12">
        <v>1</v>
      </c>
      <c r="M6" s="13">
        <v>4</v>
      </c>
      <c r="N6" s="13" t="s">
        <v>671</v>
      </c>
      <c r="O6" s="12">
        <v>1</v>
      </c>
      <c r="P6" s="12">
        <v>0</v>
      </c>
      <c r="Q6" s="12">
        <v>1</v>
      </c>
      <c r="R6" s="11" t="s">
        <v>259</v>
      </c>
      <c r="S6" s="13" t="s">
        <v>688</v>
      </c>
      <c r="T6" s="14" t="s">
        <v>657</v>
      </c>
      <c r="U6">
        <v>5</v>
      </c>
      <c r="V6">
        <v>35</v>
      </c>
      <c r="W6" s="15" t="s">
        <v>272</v>
      </c>
      <c r="X6" s="15" t="s">
        <v>281</v>
      </c>
      <c r="Y6" s="15" t="s">
        <v>291</v>
      </c>
      <c r="Z6">
        <v>0</v>
      </c>
      <c r="AA6">
        <v>0</v>
      </c>
      <c r="AB6">
        <v>0</v>
      </c>
      <c r="AC6">
        <v>0</v>
      </c>
      <c r="AD6">
        <v>0</v>
      </c>
      <c r="AE6">
        <v>0</v>
      </c>
      <c r="AF6" s="15">
        <f t="shared" si="0"/>
        <v>32</v>
      </c>
      <c r="AG6" s="29" t="s">
        <v>467</v>
      </c>
      <c r="AH6" s="12">
        <v>15</v>
      </c>
      <c r="AI6" s="11" t="s">
        <v>1925</v>
      </c>
    </row>
    <row r="7" spans="1:35">
      <c r="A7">
        <v>6</v>
      </c>
      <c r="B7" s="14" t="s">
        <v>260</v>
      </c>
      <c r="C7" t="s">
        <v>239</v>
      </c>
      <c r="D7" s="13">
        <v>8</v>
      </c>
      <c r="E7" s="40">
        <v>580</v>
      </c>
      <c r="F7" s="40">
        <v>57</v>
      </c>
      <c r="G7" s="40">
        <v>5</v>
      </c>
      <c r="H7" s="13" t="s">
        <v>683</v>
      </c>
      <c r="I7" s="13" t="s">
        <v>1963</v>
      </c>
      <c r="J7" s="12">
        <v>1</v>
      </c>
      <c r="K7" s="49">
        <v>215</v>
      </c>
      <c r="L7" s="12">
        <v>1</v>
      </c>
      <c r="M7" s="13">
        <v>6</v>
      </c>
      <c r="N7" s="13" t="s">
        <v>671</v>
      </c>
      <c r="O7" s="12">
        <v>1</v>
      </c>
      <c r="P7" s="12">
        <v>1</v>
      </c>
      <c r="Q7" s="12">
        <v>1</v>
      </c>
      <c r="R7" s="11" t="s">
        <v>260</v>
      </c>
      <c r="S7" s="13" t="s">
        <v>689</v>
      </c>
      <c r="T7" s="14" t="s">
        <v>656</v>
      </c>
      <c r="U7">
        <v>10</v>
      </c>
      <c r="V7">
        <v>50</v>
      </c>
      <c r="W7" s="15" t="s">
        <v>272</v>
      </c>
      <c r="X7" s="15" t="s">
        <v>281</v>
      </c>
      <c r="Y7" s="15" t="s">
        <v>293</v>
      </c>
      <c r="Z7">
        <v>0</v>
      </c>
      <c r="AA7">
        <v>0</v>
      </c>
      <c r="AB7">
        <v>0</v>
      </c>
      <c r="AC7">
        <v>0</v>
      </c>
      <c r="AD7">
        <v>0</v>
      </c>
      <c r="AE7">
        <v>0</v>
      </c>
      <c r="AF7" s="15">
        <f t="shared" si="0"/>
        <v>48</v>
      </c>
      <c r="AG7" s="29" t="s">
        <v>673</v>
      </c>
      <c r="AH7" s="12">
        <v>18</v>
      </c>
      <c r="AI7" s="11" t="s">
        <v>1926</v>
      </c>
    </row>
    <row r="8" spans="1:35">
      <c r="A8">
        <v>7</v>
      </c>
      <c r="B8" s="87" t="s">
        <v>3099</v>
      </c>
      <c r="C8" t="s">
        <v>239</v>
      </c>
      <c r="D8" s="13">
        <v>1</v>
      </c>
      <c r="E8" s="40" t="s">
        <v>1186</v>
      </c>
      <c r="F8" s="40">
        <v>93</v>
      </c>
      <c r="G8" s="39">
        <v>30</v>
      </c>
      <c r="H8" s="12">
        <v>15</v>
      </c>
      <c r="I8" s="13" t="s">
        <v>645</v>
      </c>
      <c r="J8" s="12">
        <v>1</v>
      </c>
      <c r="K8" s="49">
        <f>IFERROR(VLOOKUP(B8,[1]单位列表!$B:$F,5,FALSE),0)</f>
        <v>0</v>
      </c>
      <c r="L8" s="12">
        <v>0</v>
      </c>
      <c r="M8" s="12">
        <v>5</v>
      </c>
      <c r="N8" s="13" t="s">
        <v>671</v>
      </c>
      <c r="O8" s="12">
        <v>1</v>
      </c>
      <c r="P8" s="12">
        <v>1</v>
      </c>
      <c r="Q8" s="12">
        <v>0</v>
      </c>
      <c r="R8" s="11" t="s">
        <v>3103</v>
      </c>
      <c r="S8" s="13" t="s">
        <v>690</v>
      </c>
      <c r="T8" s="14" t="s">
        <v>3100</v>
      </c>
      <c r="U8">
        <v>100</v>
      </c>
      <c r="V8">
        <v>50</v>
      </c>
      <c r="W8" s="15" t="s">
        <v>270</v>
      </c>
      <c r="X8" s="15" t="s">
        <v>279</v>
      </c>
      <c r="Y8" s="15" t="s">
        <v>293</v>
      </c>
      <c r="Z8">
        <v>1</v>
      </c>
      <c r="AA8">
        <v>0</v>
      </c>
      <c r="AB8">
        <v>11</v>
      </c>
      <c r="AC8">
        <v>3</v>
      </c>
      <c r="AD8">
        <v>360</v>
      </c>
      <c r="AE8">
        <v>0</v>
      </c>
      <c r="AF8" s="15">
        <v>200</v>
      </c>
      <c r="AG8" s="29" t="s">
        <v>3102</v>
      </c>
      <c r="AH8" s="12">
        <v>15</v>
      </c>
      <c r="AI8" s="11" t="s">
        <v>3101</v>
      </c>
    </row>
    <row r="9" spans="1:35">
      <c r="A9">
        <v>8</v>
      </c>
      <c r="B9" s="84" t="s">
        <v>262</v>
      </c>
      <c r="C9" t="s">
        <v>264</v>
      </c>
      <c r="D9" s="13">
        <v>0</v>
      </c>
      <c r="E9" s="40" t="s">
        <v>826</v>
      </c>
      <c r="F9" s="39">
        <v>0</v>
      </c>
      <c r="G9" s="40" t="s">
        <v>2719</v>
      </c>
      <c r="H9" s="12">
        <v>0</v>
      </c>
      <c r="I9" s="13" t="s">
        <v>648</v>
      </c>
      <c r="J9" s="12">
        <v>1</v>
      </c>
      <c r="K9" s="49">
        <f>IFERROR(VLOOKUP(B9,[1]单位列表!$B:$F,5,FALSE),0)</f>
        <v>0</v>
      </c>
      <c r="L9" s="12">
        <v>1</v>
      </c>
      <c r="M9" s="12">
        <v>5</v>
      </c>
      <c r="N9" s="13" t="s">
        <v>671</v>
      </c>
      <c r="O9" s="12">
        <v>1</v>
      </c>
      <c r="P9" s="12">
        <v>0</v>
      </c>
      <c r="Q9" s="12">
        <v>0</v>
      </c>
      <c r="R9" s="11" t="s">
        <v>262</v>
      </c>
      <c r="S9" s="13" t="s">
        <v>691</v>
      </c>
      <c r="T9" s="22" t="s">
        <v>53</v>
      </c>
      <c r="U9">
        <v>1</v>
      </c>
      <c r="V9">
        <v>20</v>
      </c>
      <c r="W9" s="15" t="s">
        <v>295</v>
      </c>
      <c r="X9" s="15" t="s">
        <v>283</v>
      </c>
      <c r="Y9" s="15" t="s">
        <v>289</v>
      </c>
      <c r="Z9">
        <v>0</v>
      </c>
      <c r="AA9">
        <v>0</v>
      </c>
      <c r="AB9">
        <v>0</v>
      </c>
      <c r="AC9">
        <v>0</v>
      </c>
      <c r="AD9">
        <v>0</v>
      </c>
      <c r="AE9">
        <v>0</v>
      </c>
      <c r="AF9" s="15">
        <f t="shared" ref="AF9:AF11" si="1">ROUND(K9*0.2,0)</f>
        <v>0</v>
      </c>
      <c r="AG9" s="29" t="s">
        <v>467</v>
      </c>
      <c r="AH9" s="12">
        <v>0</v>
      </c>
    </row>
    <row r="10" spans="1:35">
      <c r="A10">
        <v>9</v>
      </c>
      <c r="B10" s="35" t="s">
        <v>55</v>
      </c>
      <c r="C10" t="s">
        <v>266</v>
      </c>
      <c r="D10" s="13">
        <v>0</v>
      </c>
      <c r="E10" s="39">
        <v>999999</v>
      </c>
      <c r="F10" s="39">
        <v>0</v>
      </c>
      <c r="G10" s="39">
        <v>0</v>
      </c>
      <c r="H10" s="12">
        <v>0</v>
      </c>
      <c r="I10" s="13" t="s">
        <v>648</v>
      </c>
      <c r="J10" s="12">
        <v>1</v>
      </c>
      <c r="K10" s="49">
        <v>9999999</v>
      </c>
      <c r="L10" s="12">
        <v>1</v>
      </c>
      <c r="M10" s="12">
        <v>5</v>
      </c>
      <c r="N10" s="13" t="s">
        <v>671</v>
      </c>
      <c r="O10" s="12">
        <v>1</v>
      </c>
      <c r="P10" s="12">
        <v>0</v>
      </c>
      <c r="Q10" s="12">
        <v>0</v>
      </c>
      <c r="S10" s="13" t="s">
        <v>692</v>
      </c>
      <c r="T10" s="22" t="s">
        <v>55</v>
      </c>
      <c r="U10">
        <v>1</v>
      </c>
      <c r="V10">
        <v>20</v>
      </c>
      <c r="W10" s="15" t="s">
        <v>297</v>
      </c>
      <c r="X10" s="15" t="s">
        <v>285</v>
      </c>
      <c r="Y10" s="15" t="s">
        <v>289</v>
      </c>
      <c r="Z10">
        <v>0</v>
      </c>
      <c r="AA10">
        <v>0</v>
      </c>
      <c r="AB10">
        <v>0</v>
      </c>
      <c r="AC10">
        <v>0</v>
      </c>
      <c r="AD10">
        <v>0</v>
      </c>
      <c r="AE10">
        <v>0</v>
      </c>
      <c r="AF10" s="15">
        <f t="shared" si="1"/>
        <v>2000000</v>
      </c>
      <c r="AG10" s="29" t="s">
        <v>467</v>
      </c>
      <c r="AH10" s="12">
        <v>0</v>
      </c>
    </row>
    <row r="11" spans="1:35">
      <c r="A11">
        <v>10</v>
      </c>
      <c r="B11" s="35" t="s">
        <v>56</v>
      </c>
      <c r="C11" t="s">
        <v>264</v>
      </c>
      <c r="D11" s="13">
        <v>0</v>
      </c>
      <c r="E11" s="40" t="s">
        <v>2879</v>
      </c>
      <c r="F11" s="39">
        <v>0</v>
      </c>
      <c r="G11" s="40" t="s">
        <v>386</v>
      </c>
      <c r="H11" s="12">
        <v>0</v>
      </c>
      <c r="I11" s="13" t="s">
        <v>648</v>
      </c>
      <c r="J11" s="12">
        <v>1</v>
      </c>
      <c r="K11" s="49">
        <f>IFERROR(VLOOKUP(B11,[1]单位列表!$B:$F,5,FALSE),0)</f>
        <v>0</v>
      </c>
      <c r="L11" s="12">
        <v>1</v>
      </c>
      <c r="M11" s="12">
        <v>5</v>
      </c>
      <c r="N11" s="13" t="s">
        <v>671</v>
      </c>
      <c r="O11" s="12">
        <v>1</v>
      </c>
      <c r="P11" s="12">
        <v>0</v>
      </c>
      <c r="Q11" s="12">
        <v>0</v>
      </c>
      <c r="R11" s="1" t="s">
        <v>54</v>
      </c>
      <c r="S11" s="13" t="s">
        <v>693</v>
      </c>
      <c r="T11" s="22" t="s">
        <v>56</v>
      </c>
      <c r="U11">
        <v>1</v>
      </c>
      <c r="V11">
        <v>20</v>
      </c>
      <c r="W11" s="15" t="s">
        <v>2590</v>
      </c>
      <c r="X11" s="15" t="s">
        <v>283</v>
      </c>
      <c r="Y11" s="15" t="s">
        <v>289</v>
      </c>
      <c r="Z11">
        <v>0</v>
      </c>
      <c r="AA11">
        <v>0</v>
      </c>
      <c r="AB11">
        <v>0</v>
      </c>
      <c r="AC11">
        <v>0</v>
      </c>
      <c r="AD11">
        <v>0</v>
      </c>
      <c r="AE11">
        <v>0</v>
      </c>
      <c r="AF11" s="15">
        <f t="shared" si="1"/>
        <v>0</v>
      </c>
      <c r="AG11" s="29" t="s">
        <v>467</v>
      </c>
      <c r="AH11" s="12">
        <v>0</v>
      </c>
    </row>
    <row r="12" spans="1:35">
      <c r="A12">
        <v>11</v>
      </c>
      <c r="B12" s="87" t="s">
        <v>747</v>
      </c>
      <c r="C12" t="s">
        <v>244</v>
      </c>
      <c r="D12" s="13">
        <v>5</v>
      </c>
      <c r="E12" s="40" t="s">
        <v>1187</v>
      </c>
      <c r="F12" s="40" t="s">
        <v>2597</v>
      </c>
      <c r="G12" s="40" t="s">
        <v>2598</v>
      </c>
      <c r="H12" s="12">
        <v>15</v>
      </c>
      <c r="I12" s="13" t="s">
        <v>645</v>
      </c>
      <c r="J12" s="12">
        <v>1</v>
      </c>
      <c r="K12" s="49">
        <f>IFERROR(VLOOKUP(B12,[1]单位列表!$B:$F,5,FALSE),0)</f>
        <v>0</v>
      </c>
      <c r="L12" s="12">
        <v>0</v>
      </c>
      <c r="M12" s="12">
        <v>5</v>
      </c>
      <c r="N12" s="13" t="s">
        <v>671</v>
      </c>
      <c r="O12" s="12">
        <v>1</v>
      </c>
      <c r="P12" s="12">
        <v>0</v>
      </c>
      <c r="Q12" s="12">
        <v>0</v>
      </c>
      <c r="R12" s="11" t="s">
        <v>263</v>
      </c>
      <c r="S12" s="13" t="s">
        <v>694</v>
      </c>
      <c r="T12" s="14" t="s">
        <v>1964</v>
      </c>
      <c r="U12">
        <v>100</v>
      </c>
      <c r="V12">
        <v>50</v>
      </c>
      <c r="W12" s="15" t="s">
        <v>353</v>
      </c>
      <c r="X12" s="15" t="s">
        <v>285</v>
      </c>
      <c r="Y12" s="15" t="s">
        <v>293</v>
      </c>
      <c r="Z12">
        <v>1</v>
      </c>
      <c r="AA12">
        <v>0</v>
      </c>
      <c r="AB12">
        <v>17</v>
      </c>
      <c r="AC12">
        <v>0</v>
      </c>
      <c r="AD12">
        <v>220</v>
      </c>
      <c r="AE12">
        <v>1</v>
      </c>
      <c r="AF12" s="15">
        <v>200</v>
      </c>
      <c r="AG12" s="29" t="s">
        <v>1140</v>
      </c>
      <c r="AH12" s="12">
        <v>15</v>
      </c>
      <c r="AI12" s="11" t="s">
        <v>1927</v>
      </c>
    </row>
    <row r="13" spans="1:35">
      <c r="A13">
        <v>12</v>
      </c>
      <c r="B13" s="87" t="s">
        <v>754</v>
      </c>
      <c r="C13" t="s">
        <v>244</v>
      </c>
      <c r="D13" s="13">
        <v>3</v>
      </c>
      <c r="E13" s="40" t="s">
        <v>1188</v>
      </c>
      <c r="F13" s="40">
        <v>67</v>
      </c>
      <c r="G13" s="39">
        <v>20</v>
      </c>
      <c r="H13" s="12">
        <v>15</v>
      </c>
      <c r="I13" s="13" t="s">
        <v>645</v>
      </c>
      <c r="J13" s="12">
        <v>1</v>
      </c>
      <c r="K13" s="49">
        <f>IFERROR(VLOOKUP(B13,[1]单位列表!$B:$F,5,FALSE),0)</f>
        <v>0</v>
      </c>
      <c r="L13" s="12">
        <v>0</v>
      </c>
      <c r="M13" s="12">
        <v>5</v>
      </c>
      <c r="N13" s="13" t="s">
        <v>671</v>
      </c>
      <c r="O13" s="12">
        <v>1</v>
      </c>
      <c r="P13" s="12">
        <v>0</v>
      </c>
      <c r="Q13" s="12">
        <v>0</v>
      </c>
      <c r="R13" s="11" t="s">
        <v>362</v>
      </c>
      <c r="S13" s="13" t="s">
        <v>685</v>
      </c>
      <c r="T13" s="32" t="s">
        <v>1965</v>
      </c>
      <c r="U13">
        <v>100</v>
      </c>
      <c r="V13">
        <v>50</v>
      </c>
      <c r="W13" s="15" t="s">
        <v>274</v>
      </c>
      <c r="X13" s="15" t="s">
        <v>274</v>
      </c>
      <c r="Y13" s="15" t="s">
        <v>293</v>
      </c>
      <c r="Z13">
        <v>1</v>
      </c>
      <c r="AA13">
        <v>0</v>
      </c>
      <c r="AB13">
        <v>10</v>
      </c>
      <c r="AC13">
        <v>2</v>
      </c>
      <c r="AD13">
        <v>280</v>
      </c>
      <c r="AE13">
        <v>0</v>
      </c>
      <c r="AF13" s="15">
        <v>200</v>
      </c>
      <c r="AG13" s="29" t="s">
        <v>1154</v>
      </c>
      <c r="AH13" s="12">
        <v>15</v>
      </c>
      <c r="AI13" s="11" t="s">
        <v>1928</v>
      </c>
    </row>
    <row r="14" spans="1:35">
      <c r="A14">
        <v>13</v>
      </c>
      <c r="B14" s="88" t="s">
        <v>748</v>
      </c>
      <c r="C14" s="11" t="s">
        <v>90</v>
      </c>
      <c r="D14" s="13">
        <v>2</v>
      </c>
      <c r="E14" s="40" t="s">
        <v>1189</v>
      </c>
      <c r="F14" s="40">
        <v>105</v>
      </c>
      <c r="G14" s="39">
        <v>15</v>
      </c>
      <c r="H14" s="12">
        <v>15</v>
      </c>
      <c r="I14" s="13" t="s">
        <v>645</v>
      </c>
      <c r="J14" s="13" t="s">
        <v>2596</v>
      </c>
      <c r="K14" s="49">
        <f>IFERROR(VLOOKUP(B14,[1]单位列表!$B:$F,5,FALSE),0)</f>
        <v>0</v>
      </c>
      <c r="L14" s="12">
        <v>0</v>
      </c>
      <c r="M14" s="12">
        <v>5</v>
      </c>
      <c r="N14" s="13" t="s">
        <v>671</v>
      </c>
      <c r="O14" s="12">
        <v>1</v>
      </c>
      <c r="P14" s="12">
        <v>0</v>
      </c>
      <c r="Q14" s="12">
        <v>0</v>
      </c>
      <c r="R14" s="31" t="s">
        <v>361</v>
      </c>
      <c r="S14" s="13" t="s">
        <v>695</v>
      </c>
      <c r="T14" s="32" t="s">
        <v>1966</v>
      </c>
      <c r="U14">
        <v>100</v>
      </c>
      <c r="V14">
        <v>50</v>
      </c>
      <c r="W14" s="15" t="s">
        <v>272</v>
      </c>
      <c r="X14" s="15" t="s">
        <v>281</v>
      </c>
      <c r="Y14" s="15" t="s">
        <v>293</v>
      </c>
      <c r="Z14">
        <v>1</v>
      </c>
      <c r="AA14">
        <v>0</v>
      </c>
      <c r="AB14">
        <v>15</v>
      </c>
      <c r="AC14">
        <v>2</v>
      </c>
      <c r="AD14">
        <v>230</v>
      </c>
      <c r="AE14">
        <v>0</v>
      </c>
      <c r="AF14" s="15">
        <v>200</v>
      </c>
      <c r="AG14" s="29" t="s">
        <v>1155</v>
      </c>
      <c r="AH14" s="12">
        <v>15</v>
      </c>
      <c r="AI14" s="11" t="s">
        <v>1930</v>
      </c>
    </row>
    <row r="15" spans="1:35">
      <c r="A15">
        <v>14</v>
      </c>
      <c r="B15" s="88" t="s">
        <v>749</v>
      </c>
      <c r="C15" s="11" t="s">
        <v>241</v>
      </c>
      <c r="D15" s="13">
        <v>4</v>
      </c>
      <c r="E15" s="40" t="s">
        <v>1190</v>
      </c>
      <c r="F15" s="40">
        <v>84</v>
      </c>
      <c r="G15" s="39">
        <v>30</v>
      </c>
      <c r="H15" s="12">
        <v>15</v>
      </c>
      <c r="I15" s="13" t="s">
        <v>646</v>
      </c>
      <c r="J15" s="13" t="s">
        <v>2594</v>
      </c>
      <c r="K15" s="49">
        <f>IFERROR(VLOOKUP(B15,[1]单位列表!$B:$F,5,FALSE),0)</f>
        <v>0</v>
      </c>
      <c r="L15" s="12">
        <v>0</v>
      </c>
      <c r="M15" s="12">
        <v>5</v>
      </c>
      <c r="N15" s="13" t="s">
        <v>671</v>
      </c>
      <c r="O15" s="12">
        <v>1</v>
      </c>
      <c r="P15" s="12">
        <v>1</v>
      </c>
      <c r="Q15" s="12">
        <v>0</v>
      </c>
      <c r="R15" s="31" t="s">
        <v>363</v>
      </c>
      <c r="S15" s="13" t="s">
        <v>696</v>
      </c>
      <c r="T15" s="32" t="s">
        <v>1967</v>
      </c>
      <c r="U15">
        <v>100</v>
      </c>
      <c r="V15">
        <v>50</v>
      </c>
      <c r="W15" s="15" t="s">
        <v>354</v>
      </c>
      <c r="X15" s="15" t="s">
        <v>283</v>
      </c>
      <c r="Y15" s="15" t="s">
        <v>293</v>
      </c>
      <c r="Z15">
        <v>1</v>
      </c>
      <c r="AA15">
        <v>0</v>
      </c>
      <c r="AB15">
        <v>7</v>
      </c>
      <c r="AC15">
        <v>10</v>
      </c>
      <c r="AD15">
        <v>380</v>
      </c>
      <c r="AE15">
        <v>0</v>
      </c>
      <c r="AF15" s="15">
        <v>200</v>
      </c>
      <c r="AG15" s="29" t="s">
        <v>1156</v>
      </c>
      <c r="AH15" s="12">
        <v>15</v>
      </c>
      <c r="AI15" s="11" t="s">
        <v>1931</v>
      </c>
    </row>
    <row r="16" spans="1:35">
      <c r="A16">
        <v>15</v>
      </c>
      <c r="B16" s="89" t="s">
        <v>366</v>
      </c>
      <c r="C16" s="11" t="s">
        <v>241</v>
      </c>
      <c r="D16" s="13">
        <v>10</v>
      </c>
      <c r="E16" s="40">
        <v>1070</v>
      </c>
      <c r="F16" s="40">
        <v>58</v>
      </c>
      <c r="G16" s="40">
        <v>30</v>
      </c>
      <c r="H16" s="12">
        <v>15</v>
      </c>
      <c r="I16" s="13" t="s">
        <v>496</v>
      </c>
      <c r="J16" s="13" t="s">
        <v>2593</v>
      </c>
      <c r="K16" s="49">
        <v>740</v>
      </c>
      <c r="L16" s="12">
        <v>3</v>
      </c>
      <c r="M16" s="13">
        <v>8</v>
      </c>
      <c r="N16" s="13" t="s">
        <v>496</v>
      </c>
      <c r="O16" s="12">
        <v>1</v>
      </c>
      <c r="P16" s="12">
        <v>1</v>
      </c>
      <c r="Q16" s="12">
        <v>0</v>
      </c>
      <c r="R16" s="32" t="s">
        <v>366</v>
      </c>
      <c r="S16" s="13" t="s">
        <v>697</v>
      </c>
      <c r="T16" s="32" t="s">
        <v>659</v>
      </c>
      <c r="U16">
        <v>10</v>
      </c>
      <c r="V16">
        <v>50</v>
      </c>
      <c r="W16" s="15" t="s">
        <v>272</v>
      </c>
      <c r="X16" s="15" t="s">
        <v>279</v>
      </c>
      <c r="Y16" s="15" t="s">
        <v>293</v>
      </c>
      <c r="Z16">
        <v>0</v>
      </c>
      <c r="AA16">
        <v>0</v>
      </c>
      <c r="AB16">
        <v>0</v>
      </c>
      <c r="AC16">
        <v>0</v>
      </c>
      <c r="AD16">
        <v>0</v>
      </c>
      <c r="AE16">
        <v>0</v>
      </c>
      <c r="AF16" s="15">
        <f t="shared" ref="AF16:AF41" si="2">ROUND(K16*0.2,0)+5</f>
        <v>153</v>
      </c>
      <c r="AG16" s="29" t="s">
        <v>674</v>
      </c>
      <c r="AH16" s="12">
        <v>15</v>
      </c>
      <c r="AI16" s="11" t="s">
        <v>1932</v>
      </c>
    </row>
    <row r="17" spans="1:35">
      <c r="A17">
        <v>16</v>
      </c>
      <c r="B17" s="14" t="s">
        <v>388</v>
      </c>
      <c r="C17" t="s">
        <v>239</v>
      </c>
      <c r="D17" s="13">
        <v>0</v>
      </c>
      <c r="E17" s="40">
        <v>550</v>
      </c>
      <c r="F17" s="40">
        <v>55</v>
      </c>
      <c r="G17" s="40">
        <v>10</v>
      </c>
      <c r="H17" s="12">
        <v>15</v>
      </c>
      <c r="I17" s="13" t="s">
        <v>645</v>
      </c>
      <c r="J17" s="12">
        <v>1</v>
      </c>
      <c r="K17" s="49">
        <v>157</v>
      </c>
      <c r="L17" s="12">
        <v>1</v>
      </c>
      <c r="M17" s="13">
        <v>4</v>
      </c>
      <c r="N17" s="13" t="s">
        <v>671</v>
      </c>
      <c r="O17" s="12">
        <v>1</v>
      </c>
      <c r="P17" s="12">
        <v>1</v>
      </c>
      <c r="Q17" s="12">
        <v>1</v>
      </c>
      <c r="R17" s="11" t="s">
        <v>388</v>
      </c>
      <c r="S17" s="13" t="s">
        <v>698</v>
      </c>
      <c r="T17" s="32" t="s">
        <v>660</v>
      </c>
      <c r="U17">
        <v>5</v>
      </c>
      <c r="V17">
        <v>35</v>
      </c>
      <c r="W17" s="15" t="s">
        <v>272</v>
      </c>
      <c r="X17" s="15" t="s">
        <v>285</v>
      </c>
      <c r="Y17" s="15" t="s">
        <v>291</v>
      </c>
      <c r="Z17">
        <v>0</v>
      </c>
      <c r="AA17">
        <v>0</v>
      </c>
      <c r="AB17">
        <v>0</v>
      </c>
      <c r="AC17">
        <v>0</v>
      </c>
      <c r="AD17">
        <v>0</v>
      </c>
      <c r="AE17">
        <v>0</v>
      </c>
      <c r="AF17" s="15">
        <f t="shared" si="2"/>
        <v>36</v>
      </c>
      <c r="AG17" s="29" t="s">
        <v>467</v>
      </c>
      <c r="AH17" s="12">
        <v>15</v>
      </c>
      <c r="AI17" s="11" t="s">
        <v>1933</v>
      </c>
    </row>
    <row r="18" spans="1:35">
      <c r="A18">
        <v>17</v>
      </c>
      <c r="B18" s="14" t="s">
        <v>372</v>
      </c>
      <c r="C18" t="s">
        <v>239</v>
      </c>
      <c r="D18" s="13">
        <v>15</v>
      </c>
      <c r="E18" s="40">
        <v>600</v>
      </c>
      <c r="F18" s="40">
        <v>62</v>
      </c>
      <c r="G18" s="40">
        <v>8</v>
      </c>
      <c r="H18" s="12">
        <v>15</v>
      </c>
      <c r="I18" s="13" t="s">
        <v>649</v>
      </c>
      <c r="J18" s="12">
        <v>1</v>
      </c>
      <c r="K18" s="49">
        <v>236</v>
      </c>
      <c r="L18" s="12">
        <v>1</v>
      </c>
      <c r="M18" s="13">
        <v>5</v>
      </c>
      <c r="N18" s="13" t="s">
        <v>671</v>
      </c>
      <c r="O18" s="12">
        <v>1</v>
      </c>
      <c r="P18" s="12">
        <v>1</v>
      </c>
      <c r="Q18" s="12">
        <v>1</v>
      </c>
      <c r="R18" s="11" t="s">
        <v>372</v>
      </c>
      <c r="S18" s="13" t="s">
        <v>699</v>
      </c>
      <c r="T18" s="32" t="s">
        <v>661</v>
      </c>
      <c r="U18">
        <v>10</v>
      </c>
      <c r="V18">
        <v>50</v>
      </c>
      <c r="W18" s="15" t="s">
        <v>272</v>
      </c>
      <c r="X18" s="15" t="s">
        <v>285</v>
      </c>
      <c r="Y18" s="15" t="s">
        <v>293</v>
      </c>
      <c r="Z18">
        <v>0</v>
      </c>
      <c r="AA18">
        <v>0</v>
      </c>
      <c r="AB18">
        <v>0</v>
      </c>
      <c r="AC18">
        <v>0</v>
      </c>
      <c r="AD18">
        <v>0</v>
      </c>
      <c r="AE18">
        <v>0</v>
      </c>
      <c r="AF18" s="15">
        <f t="shared" si="2"/>
        <v>52</v>
      </c>
      <c r="AG18" s="29" t="s">
        <v>675</v>
      </c>
      <c r="AH18" s="12">
        <v>15</v>
      </c>
      <c r="AI18" s="11" t="s">
        <v>1934</v>
      </c>
    </row>
    <row r="19" spans="1:35">
      <c r="A19">
        <v>18</v>
      </c>
      <c r="B19" s="14" t="s">
        <v>368</v>
      </c>
      <c r="C19" t="s">
        <v>239</v>
      </c>
      <c r="D19" s="13">
        <v>11</v>
      </c>
      <c r="E19" s="40">
        <v>550</v>
      </c>
      <c r="F19" s="40">
        <v>60</v>
      </c>
      <c r="G19" s="40">
        <v>15</v>
      </c>
      <c r="H19" s="12">
        <v>15</v>
      </c>
      <c r="I19" s="13" t="s">
        <v>649</v>
      </c>
      <c r="J19" s="12">
        <v>1</v>
      </c>
      <c r="K19" s="49">
        <v>246</v>
      </c>
      <c r="L19" s="12">
        <v>1</v>
      </c>
      <c r="M19" s="13">
        <v>5</v>
      </c>
      <c r="N19" s="13" t="s">
        <v>671</v>
      </c>
      <c r="O19" s="12">
        <v>1</v>
      </c>
      <c r="P19" s="12">
        <v>1</v>
      </c>
      <c r="Q19" s="12">
        <v>1</v>
      </c>
      <c r="R19" s="11" t="s">
        <v>368</v>
      </c>
      <c r="S19" s="13" t="s">
        <v>700</v>
      </c>
      <c r="T19" s="32" t="s">
        <v>662</v>
      </c>
      <c r="U19">
        <v>10</v>
      </c>
      <c r="V19">
        <v>50</v>
      </c>
      <c r="W19" s="15" t="s">
        <v>274</v>
      </c>
      <c r="X19" s="15" t="s">
        <v>279</v>
      </c>
      <c r="Y19" s="15" t="s">
        <v>293</v>
      </c>
      <c r="Z19">
        <v>0</v>
      </c>
      <c r="AA19">
        <v>0</v>
      </c>
      <c r="AB19">
        <v>0</v>
      </c>
      <c r="AC19">
        <v>0</v>
      </c>
      <c r="AD19">
        <v>0</v>
      </c>
      <c r="AE19">
        <v>0</v>
      </c>
      <c r="AF19" s="15">
        <f t="shared" si="2"/>
        <v>54</v>
      </c>
      <c r="AG19" s="29" t="s">
        <v>676</v>
      </c>
      <c r="AH19" s="12">
        <v>15</v>
      </c>
      <c r="AI19" s="11" t="s">
        <v>1935</v>
      </c>
    </row>
    <row r="20" spans="1:35">
      <c r="A20" s="1">
        <v>19</v>
      </c>
      <c r="B20" s="14" t="s">
        <v>389</v>
      </c>
      <c r="C20" t="s">
        <v>244</v>
      </c>
      <c r="D20" s="13">
        <v>0</v>
      </c>
      <c r="E20" s="40">
        <v>320</v>
      </c>
      <c r="F20" s="40">
        <v>68</v>
      </c>
      <c r="G20" s="40">
        <v>0</v>
      </c>
      <c r="H20" s="12">
        <v>15</v>
      </c>
      <c r="I20" s="13" t="s">
        <v>647</v>
      </c>
      <c r="J20" s="12">
        <v>1</v>
      </c>
      <c r="K20" s="49">
        <v>185</v>
      </c>
      <c r="L20" s="12">
        <v>1</v>
      </c>
      <c r="M20" s="13">
        <v>5</v>
      </c>
      <c r="N20" s="13" t="s">
        <v>671</v>
      </c>
      <c r="O20" s="12">
        <v>1</v>
      </c>
      <c r="P20" s="12">
        <v>0</v>
      </c>
      <c r="Q20" s="12">
        <v>1</v>
      </c>
      <c r="R20" s="11" t="s">
        <v>389</v>
      </c>
      <c r="S20" s="13" t="s">
        <v>701</v>
      </c>
      <c r="T20" s="32" t="s">
        <v>663</v>
      </c>
      <c r="U20">
        <v>5</v>
      </c>
      <c r="V20">
        <v>35</v>
      </c>
      <c r="W20" s="15" t="s">
        <v>274</v>
      </c>
      <c r="X20" s="15" t="s">
        <v>274</v>
      </c>
      <c r="Y20" s="15" t="s">
        <v>291</v>
      </c>
      <c r="Z20">
        <v>0</v>
      </c>
      <c r="AA20">
        <v>0</v>
      </c>
      <c r="AB20">
        <v>0</v>
      </c>
      <c r="AC20">
        <v>0</v>
      </c>
      <c r="AD20">
        <v>0</v>
      </c>
      <c r="AE20">
        <v>0</v>
      </c>
      <c r="AF20" s="15">
        <f t="shared" si="2"/>
        <v>42</v>
      </c>
      <c r="AG20" s="29" t="s">
        <v>467</v>
      </c>
      <c r="AH20" s="12">
        <v>10</v>
      </c>
      <c r="AI20" s="11" t="s">
        <v>1936</v>
      </c>
    </row>
    <row r="21" spans="1:35">
      <c r="A21" s="1">
        <v>20</v>
      </c>
      <c r="B21" s="14" t="s">
        <v>390</v>
      </c>
      <c r="C21" t="s">
        <v>244</v>
      </c>
      <c r="D21" s="13">
        <v>0</v>
      </c>
      <c r="E21" s="40">
        <v>250</v>
      </c>
      <c r="F21" s="40">
        <v>65</v>
      </c>
      <c r="G21" s="40">
        <v>0</v>
      </c>
      <c r="H21" s="12">
        <v>15</v>
      </c>
      <c r="I21" s="13" t="s">
        <v>496</v>
      </c>
      <c r="J21" s="13" t="s">
        <v>2593</v>
      </c>
      <c r="K21" s="49">
        <v>118</v>
      </c>
      <c r="L21" s="12">
        <v>1</v>
      </c>
      <c r="M21" s="13">
        <v>5</v>
      </c>
      <c r="N21" s="13" t="s">
        <v>496</v>
      </c>
      <c r="O21" s="12">
        <v>1</v>
      </c>
      <c r="P21" s="12">
        <v>0</v>
      </c>
      <c r="Q21" s="12">
        <v>1</v>
      </c>
      <c r="R21" s="11" t="s">
        <v>390</v>
      </c>
      <c r="S21" s="13" t="s">
        <v>702</v>
      </c>
      <c r="T21" s="32" t="s">
        <v>664</v>
      </c>
      <c r="U21">
        <v>1</v>
      </c>
      <c r="V21">
        <v>20</v>
      </c>
      <c r="W21" s="15" t="s">
        <v>274</v>
      </c>
      <c r="X21" s="15" t="s">
        <v>285</v>
      </c>
      <c r="Y21" s="15" t="s">
        <v>289</v>
      </c>
      <c r="Z21">
        <v>0</v>
      </c>
      <c r="AA21">
        <v>0</v>
      </c>
      <c r="AB21">
        <v>0</v>
      </c>
      <c r="AC21">
        <v>0</v>
      </c>
      <c r="AD21">
        <v>0</v>
      </c>
      <c r="AE21">
        <v>0</v>
      </c>
      <c r="AF21" s="15">
        <f t="shared" si="2"/>
        <v>29</v>
      </c>
      <c r="AG21" s="29" t="s">
        <v>467</v>
      </c>
      <c r="AH21" s="12">
        <v>8</v>
      </c>
      <c r="AI21" s="11" t="s">
        <v>1937</v>
      </c>
    </row>
    <row r="22" spans="1:35">
      <c r="A22" s="1">
        <v>21</v>
      </c>
      <c r="B22" s="14" t="s">
        <v>391</v>
      </c>
      <c r="C22" t="s">
        <v>244</v>
      </c>
      <c r="D22" s="13">
        <v>0</v>
      </c>
      <c r="E22" s="40">
        <v>580</v>
      </c>
      <c r="F22" s="40">
        <v>32</v>
      </c>
      <c r="G22" s="40">
        <v>10</v>
      </c>
      <c r="H22" s="12">
        <v>15</v>
      </c>
      <c r="I22" s="13" t="s">
        <v>2927</v>
      </c>
      <c r="J22" s="12">
        <v>1</v>
      </c>
      <c r="K22" s="49">
        <v>200</v>
      </c>
      <c r="L22" s="12">
        <v>1</v>
      </c>
      <c r="M22" s="13">
        <v>5</v>
      </c>
      <c r="N22" s="13" t="s">
        <v>671</v>
      </c>
      <c r="O22" s="12">
        <v>1</v>
      </c>
      <c r="P22" s="12">
        <v>0</v>
      </c>
      <c r="Q22" s="12">
        <v>1</v>
      </c>
      <c r="R22" s="11" t="s">
        <v>391</v>
      </c>
      <c r="S22" s="13" t="s">
        <v>703</v>
      </c>
      <c r="T22" s="32" t="s">
        <v>665</v>
      </c>
      <c r="U22">
        <v>5</v>
      </c>
      <c r="V22">
        <v>35</v>
      </c>
      <c r="W22" s="15" t="s">
        <v>274</v>
      </c>
      <c r="X22" s="15" t="s">
        <v>285</v>
      </c>
      <c r="Y22" s="15" t="s">
        <v>291</v>
      </c>
      <c r="Z22">
        <v>0</v>
      </c>
      <c r="AA22">
        <v>0</v>
      </c>
      <c r="AB22">
        <v>0</v>
      </c>
      <c r="AC22">
        <v>0</v>
      </c>
      <c r="AD22">
        <v>0</v>
      </c>
      <c r="AE22">
        <v>0</v>
      </c>
      <c r="AF22" s="15">
        <f t="shared" si="2"/>
        <v>45</v>
      </c>
      <c r="AG22" s="29" t="s">
        <v>467</v>
      </c>
      <c r="AH22" s="13" t="s">
        <v>1500</v>
      </c>
      <c r="AI22" s="11" t="s">
        <v>1938</v>
      </c>
    </row>
    <row r="23" spans="1:35">
      <c r="A23" s="1">
        <v>22</v>
      </c>
      <c r="B23" s="14" t="s">
        <v>392</v>
      </c>
      <c r="C23" t="s">
        <v>244</v>
      </c>
      <c r="D23" s="13">
        <v>16</v>
      </c>
      <c r="E23" s="40">
        <v>380</v>
      </c>
      <c r="F23" s="40">
        <v>67</v>
      </c>
      <c r="G23" s="40">
        <v>5</v>
      </c>
      <c r="H23" s="12">
        <v>15</v>
      </c>
      <c r="I23" s="13" t="s">
        <v>647</v>
      </c>
      <c r="J23" s="13" t="s">
        <v>2594</v>
      </c>
      <c r="K23" s="49">
        <v>225</v>
      </c>
      <c r="L23" s="12">
        <v>1</v>
      </c>
      <c r="M23" s="13">
        <v>6</v>
      </c>
      <c r="N23" s="13" t="s">
        <v>671</v>
      </c>
      <c r="O23" s="12">
        <v>1</v>
      </c>
      <c r="P23" s="12">
        <v>0</v>
      </c>
      <c r="Q23" s="12">
        <v>1</v>
      </c>
      <c r="R23" s="11" t="s">
        <v>391</v>
      </c>
      <c r="S23" s="13" t="s">
        <v>704</v>
      </c>
      <c r="T23" s="32" t="s">
        <v>666</v>
      </c>
      <c r="U23">
        <v>10</v>
      </c>
      <c r="V23">
        <v>50</v>
      </c>
      <c r="W23" s="15" t="s">
        <v>274</v>
      </c>
      <c r="X23" s="15" t="s">
        <v>281</v>
      </c>
      <c r="Y23" s="15" t="s">
        <v>293</v>
      </c>
      <c r="Z23">
        <v>0</v>
      </c>
      <c r="AA23">
        <v>0</v>
      </c>
      <c r="AB23">
        <v>0</v>
      </c>
      <c r="AC23">
        <v>0</v>
      </c>
      <c r="AD23">
        <v>0</v>
      </c>
      <c r="AE23">
        <v>0</v>
      </c>
      <c r="AF23" s="15">
        <f t="shared" si="2"/>
        <v>50</v>
      </c>
      <c r="AG23" s="29" t="s">
        <v>677</v>
      </c>
      <c r="AH23" s="12">
        <v>10</v>
      </c>
      <c r="AI23" s="11" t="s">
        <v>1939</v>
      </c>
    </row>
    <row r="24" spans="1:35">
      <c r="A24">
        <v>23</v>
      </c>
      <c r="B24" s="14" t="s">
        <v>381</v>
      </c>
      <c r="C24" t="s">
        <v>239</v>
      </c>
      <c r="D24" s="13">
        <v>25</v>
      </c>
      <c r="E24" s="40">
        <v>480</v>
      </c>
      <c r="F24" s="40">
        <v>52</v>
      </c>
      <c r="G24" s="40">
        <v>20</v>
      </c>
      <c r="H24" s="13" t="s">
        <v>683</v>
      </c>
      <c r="I24" s="13" t="s">
        <v>645</v>
      </c>
      <c r="J24" s="12">
        <v>1</v>
      </c>
      <c r="K24" s="49">
        <v>236</v>
      </c>
      <c r="L24" s="12">
        <v>1</v>
      </c>
      <c r="M24" s="13">
        <v>5</v>
      </c>
      <c r="N24" s="13" t="s">
        <v>671</v>
      </c>
      <c r="O24" s="12">
        <v>1</v>
      </c>
      <c r="P24" s="12">
        <v>1</v>
      </c>
      <c r="Q24" s="12">
        <v>1</v>
      </c>
      <c r="R24" s="11" t="s">
        <v>381</v>
      </c>
      <c r="S24" s="13" t="s">
        <v>705</v>
      </c>
      <c r="T24" s="32" t="s">
        <v>667</v>
      </c>
      <c r="U24">
        <v>10</v>
      </c>
      <c r="V24">
        <v>50</v>
      </c>
      <c r="W24" s="15" t="s">
        <v>272</v>
      </c>
      <c r="X24" s="15" t="s">
        <v>279</v>
      </c>
      <c r="Y24" s="15" t="s">
        <v>293</v>
      </c>
      <c r="Z24">
        <v>0</v>
      </c>
      <c r="AA24">
        <v>0</v>
      </c>
      <c r="AB24">
        <v>0</v>
      </c>
      <c r="AC24">
        <v>0</v>
      </c>
      <c r="AD24">
        <v>0</v>
      </c>
      <c r="AE24">
        <v>0</v>
      </c>
      <c r="AF24" s="15">
        <f t="shared" si="2"/>
        <v>52</v>
      </c>
      <c r="AG24" s="29" t="s">
        <v>678</v>
      </c>
      <c r="AH24" s="12">
        <v>18</v>
      </c>
      <c r="AI24" s="11" t="s">
        <v>1940</v>
      </c>
    </row>
    <row r="25" spans="1:35">
      <c r="A25" s="1">
        <v>24</v>
      </c>
      <c r="B25" s="14" t="s">
        <v>382</v>
      </c>
      <c r="C25" t="s">
        <v>244</v>
      </c>
      <c r="D25" s="13">
        <v>26</v>
      </c>
      <c r="E25" s="40">
        <v>880</v>
      </c>
      <c r="F25" s="40">
        <v>108</v>
      </c>
      <c r="G25" s="40">
        <v>28</v>
      </c>
      <c r="H25" s="13" t="s">
        <v>683</v>
      </c>
      <c r="I25" s="13" t="s">
        <v>645</v>
      </c>
      <c r="J25" s="12">
        <v>1</v>
      </c>
      <c r="K25" s="49">
        <v>367</v>
      </c>
      <c r="L25" s="12">
        <v>1</v>
      </c>
      <c r="M25" s="13">
        <v>6</v>
      </c>
      <c r="N25" s="13" t="s">
        <v>671</v>
      </c>
      <c r="O25" s="12">
        <v>1</v>
      </c>
      <c r="P25" s="12">
        <v>0</v>
      </c>
      <c r="Q25" s="12">
        <v>1</v>
      </c>
      <c r="R25" s="11" t="s">
        <v>382</v>
      </c>
      <c r="S25" s="13" t="s">
        <v>706</v>
      </c>
      <c r="T25" s="14" t="s">
        <v>668</v>
      </c>
      <c r="U25">
        <v>10</v>
      </c>
      <c r="V25">
        <v>50</v>
      </c>
      <c r="W25" s="15" t="s">
        <v>353</v>
      </c>
      <c r="X25" s="15" t="s">
        <v>274</v>
      </c>
      <c r="Y25" s="15" t="s">
        <v>293</v>
      </c>
      <c r="Z25">
        <v>0</v>
      </c>
      <c r="AA25">
        <v>0</v>
      </c>
      <c r="AB25">
        <v>0</v>
      </c>
      <c r="AC25">
        <v>0</v>
      </c>
      <c r="AD25">
        <v>0</v>
      </c>
      <c r="AE25">
        <v>0</v>
      </c>
      <c r="AF25" s="15">
        <f t="shared" si="2"/>
        <v>78</v>
      </c>
      <c r="AG25" s="29" t="s">
        <v>679</v>
      </c>
      <c r="AH25" s="12">
        <v>15</v>
      </c>
    </row>
    <row r="26" spans="1:35">
      <c r="A26">
        <v>25</v>
      </c>
      <c r="B26" s="31" t="s">
        <v>434</v>
      </c>
      <c r="C26" t="s">
        <v>90</v>
      </c>
      <c r="D26" s="13">
        <v>0</v>
      </c>
      <c r="E26" s="40">
        <v>350</v>
      </c>
      <c r="F26" s="40">
        <v>60</v>
      </c>
      <c r="G26" s="40">
        <v>5</v>
      </c>
      <c r="H26" s="12">
        <v>15</v>
      </c>
      <c r="I26" s="13" t="s">
        <v>645</v>
      </c>
      <c r="J26" s="13" t="s">
        <v>2591</v>
      </c>
      <c r="K26" s="49">
        <v>193</v>
      </c>
      <c r="L26" s="12">
        <v>1</v>
      </c>
      <c r="M26" s="13">
        <v>5</v>
      </c>
      <c r="N26" s="13" t="s">
        <v>671</v>
      </c>
      <c r="O26" s="12">
        <v>1</v>
      </c>
      <c r="P26" s="12">
        <v>0</v>
      </c>
      <c r="Q26" s="12">
        <v>1</v>
      </c>
      <c r="R26" s="31" t="s">
        <v>434</v>
      </c>
      <c r="S26" s="13" t="s">
        <v>707</v>
      </c>
      <c r="T26" s="32" t="s">
        <v>669</v>
      </c>
      <c r="U26">
        <v>5</v>
      </c>
      <c r="V26">
        <v>35</v>
      </c>
      <c r="W26" s="15" t="s">
        <v>272</v>
      </c>
      <c r="X26" s="15" t="s">
        <v>281</v>
      </c>
      <c r="Y26" s="15" t="s">
        <v>291</v>
      </c>
      <c r="Z26">
        <v>0</v>
      </c>
      <c r="AA26">
        <v>0</v>
      </c>
      <c r="AB26">
        <v>0</v>
      </c>
      <c r="AC26">
        <v>0</v>
      </c>
      <c r="AD26">
        <v>0</v>
      </c>
      <c r="AE26">
        <v>0</v>
      </c>
      <c r="AF26" s="15">
        <f t="shared" si="2"/>
        <v>44</v>
      </c>
      <c r="AG26" s="29" t="s">
        <v>467</v>
      </c>
      <c r="AH26" s="12">
        <v>14</v>
      </c>
      <c r="AI26" s="11" t="s">
        <v>1941</v>
      </c>
    </row>
    <row r="27" spans="1:35">
      <c r="A27" s="1">
        <v>26</v>
      </c>
      <c r="B27" s="14" t="s">
        <v>370</v>
      </c>
      <c r="C27" t="s">
        <v>90</v>
      </c>
      <c r="D27" s="13">
        <v>13</v>
      </c>
      <c r="E27" s="40">
        <v>460</v>
      </c>
      <c r="F27" s="40">
        <v>54</v>
      </c>
      <c r="G27" s="40">
        <v>10</v>
      </c>
      <c r="H27" s="12">
        <v>15</v>
      </c>
      <c r="I27" s="13" t="s">
        <v>650</v>
      </c>
      <c r="J27" s="13" t="s">
        <v>2591</v>
      </c>
      <c r="K27" s="49">
        <v>233</v>
      </c>
      <c r="L27" s="12">
        <v>1</v>
      </c>
      <c r="M27" s="13">
        <v>6</v>
      </c>
      <c r="N27" s="13" t="s">
        <v>671</v>
      </c>
      <c r="O27" s="12">
        <v>1</v>
      </c>
      <c r="P27" s="12">
        <v>0</v>
      </c>
      <c r="Q27" s="12">
        <v>1</v>
      </c>
      <c r="R27" s="1" t="s">
        <v>52</v>
      </c>
      <c r="S27" s="13" t="s">
        <v>708</v>
      </c>
      <c r="T27" s="32" t="s">
        <v>670</v>
      </c>
      <c r="U27">
        <v>10</v>
      </c>
      <c r="V27">
        <v>50</v>
      </c>
      <c r="W27" s="15" t="s">
        <v>272</v>
      </c>
      <c r="X27" s="15" t="s">
        <v>281</v>
      </c>
      <c r="Y27" s="15" t="s">
        <v>293</v>
      </c>
      <c r="Z27">
        <v>0</v>
      </c>
      <c r="AA27">
        <v>0</v>
      </c>
      <c r="AB27">
        <v>0</v>
      </c>
      <c r="AC27">
        <v>0</v>
      </c>
      <c r="AD27">
        <v>0</v>
      </c>
      <c r="AE27">
        <v>0</v>
      </c>
      <c r="AF27" s="15">
        <f t="shared" si="2"/>
        <v>52</v>
      </c>
      <c r="AG27" s="29" t="s">
        <v>680</v>
      </c>
      <c r="AH27" s="12">
        <v>12</v>
      </c>
      <c r="AI27" s="11" t="s">
        <v>1942</v>
      </c>
    </row>
    <row r="28" spans="1:35">
      <c r="A28">
        <v>27</v>
      </c>
      <c r="B28" s="82" t="s">
        <v>450</v>
      </c>
      <c r="C28" s="11" t="s">
        <v>241</v>
      </c>
      <c r="D28" s="13">
        <v>0</v>
      </c>
      <c r="E28" s="40">
        <v>670</v>
      </c>
      <c r="F28" s="40">
        <v>38</v>
      </c>
      <c r="G28" s="40">
        <v>25</v>
      </c>
      <c r="H28" s="12">
        <v>15</v>
      </c>
      <c r="I28" s="13" t="s">
        <v>649</v>
      </c>
      <c r="J28" s="12">
        <v>1</v>
      </c>
      <c r="K28" s="49">
        <v>224</v>
      </c>
      <c r="L28" s="12">
        <v>1</v>
      </c>
      <c r="M28" s="13">
        <v>5</v>
      </c>
      <c r="N28" s="13" t="s">
        <v>671</v>
      </c>
      <c r="O28" s="12">
        <v>1</v>
      </c>
      <c r="P28" s="12">
        <v>1</v>
      </c>
      <c r="Q28" s="12">
        <v>1</v>
      </c>
      <c r="R28" s="1" t="s">
        <v>452</v>
      </c>
      <c r="S28" s="13" t="s">
        <v>709</v>
      </c>
      <c r="T28" s="50" t="s">
        <v>1142</v>
      </c>
      <c r="U28">
        <v>5</v>
      </c>
      <c r="V28">
        <v>35</v>
      </c>
      <c r="W28" s="15" t="s">
        <v>272</v>
      </c>
      <c r="X28" s="15" t="s">
        <v>281</v>
      </c>
      <c r="Y28" s="15" t="s">
        <v>291</v>
      </c>
      <c r="Z28">
        <v>0</v>
      </c>
      <c r="AA28">
        <v>0</v>
      </c>
      <c r="AB28">
        <v>0</v>
      </c>
      <c r="AC28">
        <v>0</v>
      </c>
      <c r="AD28">
        <v>0</v>
      </c>
      <c r="AE28">
        <v>0</v>
      </c>
      <c r="AF28" s="15">
        <f t="shared" si="2"/>
        <v>50</v>
      </c>
      <c r="AG28" s="29" t="s">
        <v>467</v>
      </c>
      <c r="AH28" s="12">
        <v>15</v>
      </c>
      <c r="AI28" s="11" t="s">
        <v>1943</v>
      </c>
    </row>
    <row r="29" spans="1:35">
      <c r="A29" s="1">
        <v>28</v>
      </c>
      <c r="B29" s="83" t="s">
        <v>364</v>
      </c>
      <c r="C29" t="s">
        <v>239</v>
      </c>
      <c r="D29" s="13">
        <v>7</v>
      </c>
      <c r="E29" s="40">
        <v>600</v>
      </c>
      <c r="F29" s="40">
        <v>60</v>
      </c>
      <c r="G29" s="40">
        <v>10</v>
      </c>
      <c r="H29" s="12">
        <v>15</v>
      </c>
      <c r="I29" s="13" t="s">
        <v>650</v>
      </c>
      <c r="J29" s="12">
        <v>1</v>
      </c>
      <c r="K29" s="49">
        <v>239</v>
      </c>
      <c r="L29" s="12">
        <v>1</v>
      </c>
      <c r="M29" s="13">
        <v>5</v>
      </c>
      <c r="N29" s="13" t="s">
        <v>671</v>
      </c>
      <c r="O29" s="12">
        <v>1</v>
      </c>
      <c r="P29" s="12">
        <v>1</v>
      </c>
      <c r="Q29" s="12">
        <v>1</v>
      </c>
      <c r="R29" s="1" t="s">
        <v>453</v>
      </c>
      <c r="S29" s="13" t="s">
        <v>710</v>
      </c>
      <c r="T29" s="50" t="s">
        <v>3021</v>
      </c>
      <c r="U29">
        <v>10</v>
      </c>
      <c r="V29">
        <v>50</v>
      </c>
      <c r="W29" s="15" t="s">
        <v>274</v>
      </c>
      <c r="X29" s="15" t="s">
        <v>281</v>
      </c>
      <c r="Y29" s="15" t="s">
        <v>293</v>
      </c>
      <c r="Z29">
        <v>0</v>
      </c>
      <c r="AA29">
        <v>0</v>
      </c>
      <c r="AB29">
        <v>0</v>
      </c>
      <c r="AC29">
        <v>0</v>
      </c>
      <c r="AD29">
        <v>0</v>
      </c>
      <c r="AE29">
        <v>0</v>
      </c>
      <c r="AF29" s="15">
        <f t="shared" si="2"/>
        <v>53</v>
      </c>
      <c r="AG29" s="29" t="s">
        <v>467</v>
      </c>
      <c r="AH29" s="12">
        <v>15</v>
      </c>
      <c r="AI29" s="11" t="s">
        <v>1944</v>
      </c>
    </row>
    <row r="30" spans="1:35">
      <c r="A30">
        <v>29</v>
      </c>
      <c r="B30" s="82" t="s">
        <v>365</v>
      </c>
      <c r="C30" t="s">
        <v>239</v>
      </c>
      <c r="D30" s="13">
        <v>9</v>
      </c>
      <c r="E30" s="40">
        <v>940</v>
      </c>
      <c r="F30" s="40">
        <v>82</v>
      </c>
      <c r="G30" s="40">
        <v>4</v>
      </c>
      <c r="H30" s="12">
        <v>15</v>
      </c>
      <c r="I30" s="13" t="s">
        <v>2928</v>
      </c>
      <c r="J30" s="13" t="s">
        <v>2593</v>
      </c>
      <c r="K30" s="49">
        <v>553</v>
      </c>
      <c r="L30" s="12">
        <v>3</v>
      </c>
      <c r="M30" s="13">
        <v>7</v>
      </c>
      <c r="N30" s="13" t="s">
        <v>496</v>
      </c>
      <c r="O30" s="12">
        <v>1</v>
      </c>
      <c r="P30" s="12">
        <v>1</v>
      </c>
      <c r="Q30" s="12">
        <v>1</v>
      </c>
      <c r="R30" s="1" t="s">
        <v>454</v>
      </c>
      <c r="S30" s="13" t="s">
        <v>711</v>
      </c>
      <c r="T30" s="50" t="s">
        <v>1143</v>
      </c>
      <c r="U30">
        <v>10</v>
      </c>
      <c r="V30">
        <v>50</v>
      </c>
      <c r="W30" s="15" t="s">
        <v>270</v>
      </c>
      <c r="X30" s="15" t="s">
        <v>281</v>
      </c>
      <c r="Y30" s="15" t="s">
        <v>293</v>
      </c>
      <c r="Z30">
        <v>0</v>
      </c>
      <c r="AA30">
        <v>0</v>
      </c>
      <c r="AB30">
        <v>0</v>
      </c>
      <c r="AC30">
        <v>0</v>
      </c>
      <c r="AD30">
        <v>0</v>
      </c>
      <c r="AE30">
        <v>0</v>
      </c>
      <c r="AF30" s="15">
        <f t="shared" si="2"/>
        <v>116</v>
      </c>
      <c r="AG30" s="29" t="s">
        <v>467</v>
      </c>
      <c r="AH30" s="12">
        <v>15</v>
      </c>
      <c r="AI30" s="11" t="s">
        <v>1945</v>
      </c>
    </row>
    <row r="31" spans="1:35">
      <c r="A31" s="1">
        <v>30</v>
      </c>
      <c r="B31" s="82" t="s">
        <v>369</v>
      </c>
      <c r="C31" t="s">
        <v>239</v>
      </c>
      <c r="D31" s="13">
        <v>12</v>
      </c>
      <c r="E31" s="40">
        <v>1150</v>
      </c>
      <c r="F31" s="40">
        <v>45</v>
      </c>
      <c r="G31" s="40">
        <v>20</v>
      </c>
      <c r="H31" s="12">
        <v>15</v>
      </c>
      <c r="I31" s="13" t="s">
        <v>496</v>
      </c>
      <c r="J31" s="13" t="s">
        <v>2593</v>
      </c>
      <c r="K31" s="49">
        <v>588</v>
      </c>
      <c r="L31" s="12">
        <v>3</v>
      </c>
      <c r="M31" s="13">
        <v>7</v>
      </c>
      <c r="N31" s="13" t="s">
        <v>496</v>
      </c>
      <c r="O31" s="12">
        <v>1</v>
      </c>
      <c r="P31" s="12">
        <v>1</v>
      </c>
      <c r="Q31" s="12">
        <v>1</v>
      </c>
      <c r="R31" s="1" t="s">
        <v>455</v>
      </c>
      <c r="S31" s="13" t="s">
        <v>712</v>
      </c>
      <c r="T31" s="50" t="s">
        <v>1144</v>
      </c>
      <c r="U31">
        <v>10</v>
      </c>
      <c r="V31">
        <v>50</v>
      </c>
      <c r="W31" s="15" t="s">
        <v>270</v>
      </c>
      <c r="X31" s="15" t="s">
        <v>279</v>
      </c>
      <c r="Y31" s="15" t="s">
        <v>293</v>
      </c>
      <c r="Z31">
        <v>0</v>
      </c>
      <c r="AA31">
        <v>0</v>
      </c>
      <c r="AB31">
        <v>0</v>
      </c>
      <c r="AC31">
        <v>0</v>
      </c>
      <c r="AD31">
        <v>0</v>
      </c>
      <c r="AE31">
        <v>0</v>
      </c>
      <c r="AF31" s="15">
        <f t="shared" si="2"/>
        <v>123</v>
      </c>
      <c r="AG31" s="29" t="s">
        <v>467</v>
      </c>
      <c r="AH31" s="12">
        <v>15</v>
      </c>
      <c r="AI31" s="11" t="s">
        <v>1946</v>
      </c>
    </row>
    <row r="32" spans="1:35">
      <c r="A32">
        <v>31</v>
      </c>
      <c r="B32" s="82" t="s">
        <v>371</v>
      </c>
      <c r="C32" s="11" t="s">
        <v>90</v>
      </c>
      <c r="D32" s="13">
        <v>14</v>
      </c>
      <c r="E32" s="40">
        <v>380</v>
      </c>
      <c r="F32" s="40">
        <v>65</v>
      </c>
      <c r="G32" s="40">
        <v>7</v>
      </c>
      <c r="H32" s="12">
        <v>15</v>
      </c>
      <c r="I32" s="13" t="s">
        <v>645</v>
      </c>
      <c r="J32" s="13" t="s">
        <v>2591</v>
      </c>
      <c r="K32" s="49">
        <v>228</v>
      </c>
      <c r="L32" s="12">
        <v>1</v>
      </c>
      <c r="M32" s="13">
        <v>6</v>
      </c>
      <c r="N32" s="13" t="s">
        <v>671</v>
      </c>
      <c r="O32" s="12">
        <v>1</v>
      </c>
      <c r="P32" s="12">
        <v>0</v>
      </c>
      <c r="Q32" s="12">
        <v>1</v>
      </c>
      <c r="R32" s="1" t="s">
        <v>457</v>
      </c>
      <c r="S32" s="13" t="s">
        <v>713</v>
      </c>
      <c r="T32" s="50" t="s">
        <v>1145</v>
      </c>
      <c r="U32">
        <v>10</v>
      </c>
      <c r="V32">
        <v>50</v>
      </c>
      <c r="W32" s="15" t="s">
        <v>272</v>
      </c>
      <c r="X32" s="15" t="s">
        <v>281</v>
      </c>
      <c r="Y32" s="15" t="s">
        <v>293</v>
      </c>
      <c r="Z32">
        <v>0</v>
      </c>
      <c r="AA32">
        <v>0</v>
      </c>
      <c r="AB32">
        <v>0</v>
      </c>
      <c r="AC32">
        <v>0</v>
      </c>
      <c r="AD32">
        <v>0</v>
      </c>
      <c r="AE32">
        <v>0</v>
      </c>
      <c r="AF32" s="15">
        <f t="shared" si="2"/>
        <v>51</v>
      </c>
      <c r="AG32" s="29" t="s">
        <v>467</v>
      </c>
      <c r="AH32" s="12">
        <v>13</v>
      </c>
      <c r="AI32" s="11" t="s">
        <v>1947</v>
      </c>
    </row>
    <row r="33" spans="1:35">
      <c r="A33" s="1">
        <v>32</v>
      </c>
      <c r="B33" s="82" t="s">
        <v>373</v>
      </c>
      <c r="C33" t="s">
        <v>244</v>
      </c>
      <c r="D33" s="13">
        <v>17</v>
      </c>
      <c r="E33" s="40">
        <v>300</v>
      </c>
      <c r="F33" s="40">
        <v>80</v>
      </c>
      <c r="G33" s="40">
        <v>0</v>
      </c>
      <c r="H33" s="12">
        <v>15</v>
      </c>
      <c r="I33" s="13" t="s">
        <v>650</v>
      </c>
      <c r="J33" s="12">
        <v>1</v>
      </c>
      <c r="K33" s="49">
        <v>216</v>
      </c>
      <c r="L33" s="12">
        <v>1</v>
      </c>
      <c r="M33" s="13">
        <v>6</v>
      </c>
      <c r="N33" s="13" t="s">
        <v>671</v>
      </c>
      <c r="O33" s="12">
        <v>1</v>
      </c>
      <c r="P33" s="12">
        <v>0</v>
      </c>
      <c r="Q33" s="12">
        <v>1</v>
      </c>
      <c r="R33" s="1" t="s">
        <v>458</v>
      </c>
      <c r="S33" s="13" t="s">
        <v>714</v>
      </c>
      <c r="T33" s="50" t="s">
        <v>1146</v>
      </c>
      <c r="U33">
        <v>10</v>
      </c>
      <c r="V33">
        <v>50</v>
      </c>
      <c r="W33" s="15" t="s">
        <v>274</v>
      </c>
      <c r="X33" s="15" t="s">
        <v>274</v>
      </c>
      <c r="Y33" s="15" t="s">
        <v>293</v>
      </c>
      <c r="Z33">
        <v>0</v>
      </c>
      <c r="AA33">
        <v>0</v>
      </c>
      <c r="AB33">
        <v>0</v>
      </c>
      <c r="AC33">
        <v>0</v>
      </c>
      <c r="AD33">
        <v>0</v>
      </c>
      <c r="AE33">
        <v>0</v>
      </c>
      <c r="AF33" s="15">
        <f t="shared" si="2"/>
        <v>48</v>
      </c>
      <c r="AG33" s="29" t="s">
        <v>467</v>
      </c>
      <c r="AH33" s="12">
        <v>11</v>
      </c>
      <c r="AI33" s="11" t="s">
        <v>1948</v>
      </c>
    </row>
    <row r="34" spans="1:35">
      <c r="A34">
        <v>33</v>
      </c>
      <c r="B34" s="82" t="s">
        <v>374</v>
      </c>
      <c r="C34" t="s">
        <v>90</v>
      </c>
      <c r="D34" s="13">
        <v>18</v>
      </c>
      <c r="E34" s="40">
        <v>330</v>
      </c>
      <c r="F34" s="40">
        <v>72</v>
      </c>
      <c r="G34" s="40">
        <v>5</v>
      </c>
      <c r="H34" s="12">
        <v>15</v>
      </c>
      <c r="I34" s="13" t="s">
        <v>650</v>
      </c>
      <c r="J34" s="13" t="s">
        <v>2591</v>
      </c>
      <c r="K34" s="49">
        <v>225</v>
      </c>
      <c r="L34" s="12">
        <v>1</v>
      </c>
      <c r="M34" s="13">
        <v>6</v>
      </c>
      <c r="N34" s="13" t="s">
        <v>671</v>
      </c>
      <c r="O34" s="12">
        <v>1</v>
      </c>
      <c r="P34" s="12">
        <v>0</v>
      </c>
      <c r="Q34" s="12">
        <v>1</v>
      </c>
      <c r="R34" s="1" t="s">
        <v>459</v>
      </c>
      <c r="S34" s="13" t="s">
        <v>715</v>
      </c>
      <c r="T34" s="50" t="s">
        <v>1147</v>
      </c>
      <c r="U34">
        <v>10</v>
      </c>
      <c r="V34">
        <v>50</v>
      </c>
      <c r="W34" s="15" t="s">
        <v>272</v>
      </c>
      <c r="X34" s="15" t="s">
        <v>281</v>
      </c>
      <c r="Y34" s="15" t="s">
        <v>293</v>
      </c>
      <c r="Z34">
        <v>0</v>
      </c>
      <c r="AA34">
        <v>0</v>
      </c>
      <c r="AB34">
        <v>0</v>
      </c>
      <c r="AC34">
        <v>0</v>
      </c>
      <c r="AD34">
        <v>0</v>
      </c>
      <c r="AE34">
        <v>0</v>
      </c>
      <c r="AF34" s="15">
        <f t="shared" si="2"/>
        <v>50</v>
      </c>
      <c r="AG34" s="29" t="s">
        <v>467</v>
      </c>
      <c r="AH34" s="12">
        <v>14</v>
      </c>
      <c r="AI34" s="11" t="s">
        <v>1949</v>
      </c>
    </row>
    <row r="35" spans="1:35">
      <c r="A35" s="1">
        <v>34</v>
      </c>
      <c r="B35" s="82" t="s">
        <v>375</v>
      </c>
      <c r="C35" t="s">
        <v>244</v>
      </c>
      <c r="D35" s="13">
        <v>19</v>
      </c>
      <c r="E35" s="40">
        <v>610</v>
      </c>
      <c r="F35" s="40">
        <v>44</v>
      </c>
      <c r="G35" s="40">
        <v>5</v>
      </c>
      <c r="H35" s="12">
        <v>15</v>
      </c>
      <c r="I35" s="13" t="s">
        <v>650</v>
      </c>
      <c r="J35" s="13" t="s">
        <v>2595</v>
      </c>
      <c r="K35" s="49">
        <v>225</v>
      </c>
      <c r="L35" s="12">
        <v>1</v>
      </c>
      <c r="M35" s="13">
        <v>6</v>
      </c>
      <c r="N35" s="13" t="s">
        <v>671</v>
      </c>
      <c r="O35" s="12">
        <v>1</v>
      </c>
      <c r="P35" s="12">
        <v>0</v>
      </c>
      <c r="Q35" s="12">
        <v>1</v>
      </c>
      <c r="R35" s="1" t="s">
        <v>460</v>
      </c>
      <c r="S35" s="13" t="s">
        <v>716</v>
      </c>
      <c r="T35" s="50" t="s">
        <v>1148</v>
      </c>
      <c r="U35">
        <v>10</v>
      </c>
      <c r="V35">
        <v>50</v>
      </c>
      <c r="W35" s="15" t="s">
        <v>274</v>
      </c>
      <c r="X35" s="15" t="s">
        <v>274</v>
      </c>
      <c r="Y35" s="15" t="s">
        <v>293</v>
      </c>
      <c r="Z35">
        <v>0</v>
      </c>
      <c r="AA35">
        <v>0</v>
      </c>
      <c r="AB35">
        <v>0</v>
      </c>
      <c r="AC35">
        <v>0</v>
      </c>
      <c r="AD35">
        <v>0</v>
      </c>
      <c r="AE35">
        <v>0</v>
      </c>
      <c r="AF35" s="15">
        <f t="shared" si="2"/>
        <v>50</v>
      </c>
      <c r="AG35" s="29" t="s">
        <v>467</v>
      </c>
      <c r="AH35" s="12">
        <v>15</v>
      </c>
      <c r="AI35" s="11" t="s">
        <v>1950</v>
      </c>
    </row>
    <row r="36" spans="1:35">
      <c r="A36">
        <v>35</v>
      </c>
      <c r="B36" s="82" t="s">
        <v>376</v>
      </c>
      <c r="C36" t="s">
        <v>239</v>
      </c>
      <c r="D36" s="13">
        <v>20</v>
      </c>
      <c r="E36" s="40">
        <v>1010</v>
      </c>
      <c r="F36" s="40" t="s">
        <v>2876</v>
      </c>
      <c r="G36" s="40">
        <v>23</v>
      </c>
      <c r="H36" s="12">
        <v>15</v>
      </c>
      <c r="I36" s="13" t="s">
        <v>496</v>
      </c>
      <c r="J36" s="13" t="s">
        <v>2593</v>
      </c>
      <c r="K36" s="49">
        <v>594</v>
      </c>
      <c r="L36" s="12">
        <v>3</v>
      </c>
      <c r="M36" s="13">
        <v>7</v>
      </c>
      <c r="N36" s="13" t="s">
        <v>496</v>
      </c>
      <c r="O36" s="13" t="s">
        <v>645</v>
      </c>
      <c r="P36" s="12">
        <v>1</v>
      </c>
      <c r="Q36" s="12">
        <v>1</v>
      </c>
      <c r="R36" s="1" t="s">
        <v>461</v>
      </c>
      <c r="S36" s="13" t="s">
        <v>717</v>
      </c>
      <c r="T36" s="50" t="s">
        <v>1141</v>
      </c>
      <c r="U36">
        <v>10</v>
      </c>
      <c r="V36">
        <v>50</v>
      </c>
      <c r="W36" s="15" t="s">
        <v>270</v>
      </c>
      <c r="X36" s="15" t="s">
        <v>279</v>
      </c>
      <c r="Y36" s="15" t="s">
        <v>293</v>
      </c>
      <c r="Z36">
        <v>0</v>
      </c>
      <c r="AA36">
        <v>0</v>
      </c>
      <c r="AB36">
        <v>0</v>
      </c>
      <c r="AC36">
        <v>0</v>
      </c>
      <c r="AD36">
        <v>0</v>
      </c>
      <c r="AE36">
        <v>0</v>
      </c>
      <c r="AF36" s="15">
        <f t="shared" si="2"/>
        <v>124</v>
      </c>
      <c r="AG36" s="29" t="s">
        <v>467</v>
      </c>
      <c r="AH36" s="12">
        <v>15</v>
      </c>
      <c r="AI36" s="11" t="s">
        <v>1951</v>
      </c>
    </row>
    <row r="37" spans="1:35">
      <c r="A37" s="1">
        <v>36</v>
      </c>
      <c r="B37" s="82" t="s">
        <v>377</v>
      </c>
      <c r="C37" t="s">
        <v>239</v>
      </c>
      <c r="D37" s="13">
        <v>21</v>
      </c>
      <c r="E37" s="40">
        <v>510</v>
      </c>
      <c r="F37" s="40">
        <v>61</v>
      </c>
      <c r="G37" s="40">
        <v>18</v>
      </c>
      <c r="H37" s="12">
        <v>15</v>
      </c>
      <c r="I37" s="13" t="s">
        <v>651</v>
      </c>
      <c r="J37" s="12">
        <v>1</v>
      </c>
      <c r="K37" s="49">
        <v>251</v>
      </c>
      <c r="L37" s="12">
        <v>1</v>
      </c>
      <c r="M37" s="13">
        <v>6</v>
      </c>
      <c r="N37" s="13" t="s">
        <v>671</v>
      </c>
      <c r="O37" s="12">
        <v>1</v>
      </c>
      <c r="P37" s="12">
        <v>1</v>
      </c>
      <c r="Q37" s="12">
        <v>1</v>
      </c>
      <c r="R37" s="1" t="s">
        <v>462</v>
      </c>
      <c r="S37" s="13" t="s">
        <v>718</v>
      </c>
      <c r="T37" s="50" t="s">
        <v>1149</v>
      </c>
      <c r="U37">
        <v>10</v>
      </c>
      <c r="V37">
        <v>50</v>
      </c>
      <c r="W37" s="15" t="s">
        <v>270</v>
      </c>
      <c r="X37" s="15" t="s">
        <v>279</v>
      </c>
      <c r="Y37" s="15" t="s">
        <v>293</v>
      </c>
      <c r="Z37">
        <v>0</v>
      </c>
      <c r="AA37">
        <v>0</v>
      </c>
      <c r="AB37">
        <v>0</v>
      </c>
      <c r="AC37">
        <v>0</v>
      </c>
      <c r="AD37">
        <v>0</v>
      </c>
      <c r="AE37">
        <v>0</v>
      </c>
      <c r="AF37" s="15">
        <f t="shared" si="2"/>
        <v>55</v>
      </c>
      <c r="AG37" s="29" t="s">
        <v>467</v>
      </c>
      <c r="AH37" s="12">
        <v>15</v>
      </c>
      <c r="AI37" s="11" t="s">
        <v>1952</v>
      </c>
    </row>
    <row r="38" spans="1:35">
      <c r="A38">
        <v>37</v>
      </c>
      <c r="B38" s="82" t="s">
        <v>378</v>
      </c>
      <c r="C38" t="s">
        <v>239</v>
      </c>
      <c r="D38" s="13">
        <v>22</v>
      </c>
      <c r="E38" s="40">
        <v>600</v>
      </c>
      <c r="F38" s="40">
        <v>40</v>
      </c>
      <c r="G38" s="40">
        <v>30</v>
      </c>
      <c r="H38" s="12">
        <v>15</v>
      </c>
      <c r="I38" s="13" t="s">
        <v>1161</v>
      </c>
      <c r="J38" s="12">
        <v>1</v>
      </c>
      <c r="K38" s="49">
        <v>268</v>
      </c>
      <c r="L38" s="12">
        <v>1</v>
      </c>
      <c r="M38" s="13">
        <v>6</v>
      </c>
      <c r="N38" s="13" t="s">
        <v>671</v>
      </c>
      <c r="O38" s="12">
        <v>1</v>
      </c>
      <c r="P38" s="12">
        <v>1</v>
      </c>
      <c r="Q38" s="12">
        <v>1</v>
      </c>
      <c r="R38" s="1" t="s">
        <v>463</v>
      </c>
      <c r="S38" s="13" t="s">
        <v>719</v>
      </c>
      <c r="T38" s="50" t="s">
        <v>1150</v>
      </c>
      <c r="U38">
        <v>10</v>
      </c>
      <c r="V38">
        <v>50</v>
      </c>
      <c r="W38" s="15" t="s">
        <v>272</v>
      </c>
      <c r="X38" s="15" t="s">
        <v>281</v>
      </c>
      <c r="Y38" s="15" t="s">
        <v>293</v>
      </c>
      <c r="Z38">
        <v>0</v>
      </c>
      <c r="AA38">
        <v>0</v>
      </c>
      <c r="AB38">
        <v>0</v>
      </c>
      <c r="AC38">
        <v>0</v>
      </c>
      <c r="AD38">
        <v>0</v>
      </c>
      <c r="AE38">
        <v>0</v>
      </c>
      <c r="AF38" s="15">
        <f t="shared" si="2"/>
        <v>59</v>
      </c>
      <c r="AG38" s="29" t="s">
        <v>467</v>
      </c>
      <c r="AH38" s="12">
        <v>15</v>
      </c>
      <c r="AI38" s="11" t="s">
        <v>1953</v>
      </c>
    </row>
    <row r="39" spans="1:35">
      <c r="A39" s="1">
        <v>38</v>
      </c>
      <c r="B39" s="82" t="s">
        <v>379</v>
      </c>
      <c r="C39" t="s">
        <v>244</v>
      </c>
      <c r="D39" s="13">
        <v>23</v>
      </c>
      <c r="E39" s="40">
        <v>750</v>
      </c>
      <c r="F39" s="40">
        <v>29</v>
      </c>
      <c r="G39" s="40">
        <v>6</v>
      </c>
      <c r="H39" s="12">
        <v>15</v>
      </c>
      <c r="I39" s="13" t="s">
        <v>650</v>
      </c>
      <c r="J39" s="12">
        <v>1</v>
      </c>
      <c r="K39" s="49">
        <v>226</v>
      </c>
      <c r="L39" s="12">
        <v>1</v>
      </c>
      <c r="M39" s="13">
        <v>6</v>
      </c>
      <c r="N39" s="13" t="s">
        <v>671</v>
      </c>
      <c r="O39" s="12">
        <v>1</v>
      </c>
      <c r="P39" s="12">
        <v>0</v>
      </c>
      <c r="Q39" s="12">
        <v>1</v>
      </c>
      <c r="R39" s="1" t="s">
        <v>464</v>
      </c>
      <c r="S39" s="13" t="s">
        <v>720</v>
      </c>
      <c r="T39" s="50" t="s">
        <v>1151</v>
      </c>
      <c r="U39">
        <v>10</v>
      </c>
      <c r="V39">
        <v>50</v>
      </c>
      <c r="W39" s="15" t="s">
        <v>274</v>
      </c>
      <c r="X39" s="15" t="s">
        <v>274</v>
      </c>
      <c r="Y39" s="15" t="s">
        <v>293</v>
      </c>
      <c r="Z39">
        <v>0</v>
      </c>
      <c r="AA39">
        <v>0</v>
      </c>
      <c r="AB39">
        <v>0</v>
      </c>
      <c r="AC39">
        <v>0</v>
      </c>
      <c r="AD39">
        <v>0</v>
      </c>
      <c r="AE39">
        <v>0</v>
      </c>
      <c r="AF39" s="15">
        <f t="shared" si="2"/>
        <v>50</v>
      </c>
      <c r="AG39" s="29" t="s">
        <v>467</v>
      </c>
      <c r="AH39" s="12">
        <v>15</v>
      </c>
      <c r="AI39" s="11" t="s">
        <v>1954</v>
      </c>
    </row>
    <row r="40" spans="1:35">
      <c r="A40">
        <v>39</v>
      </c>
      <c r="B40" s="82" t="s">
        <v>380</v>
      </c>
      <c r="C40" s="11" t="s">
        <v>241</v>
      </c>
      <c r="D40" s="13">
        <v>24</v>
      </c>
      <c r="E40" s="40">
        <v>1110</v>
      </c>
      <c r="F40" s="40">
        <v>49</v>
      </c>
      <c r="G40" s="40">
        <v>35</v>
      </c>
      <c r="H40" s="12">
        <v>15</v>
      </c>
      <c r="I40" s="13" t="s">
        <v>496</v>
      </c>
      <c r="J40" s="13" t="s">
        <v>2593</v>
      </c>
      <c r="K40" s="49">
        <v>752</v>
      </c>
      <c r="L40" s="12">
        <v>3</v>
      </c>
      <c r="M40" s="13">
        <v>9</v>
      </c>
      <c r="N40" s="13" t="s">
        <v>496</v>
      </c>
      <c r="O40" s="12">
        <v>1</v>
      </c>
      <c r="P40" s="12">
        <v>1</v>
      </c>
      <c r="Q40" s="12">
        <v>1</v>
      </c>
      <c r="R40" s="1" t="s">
        <v>465</v>
      </c>
      <c r="S40" s="13" t="s">
        <v>721</v>
      </c>
      <c r="T40" s="50" t="s">
        <v>1152</v>
      </c>
      <c r="U40">
        <v>10</v>
      </c>
      <c r="V40">
        <v>50</v>
      </c>
      <c r="W40" s="15" t="s">
        <v>354</v>
      </c>
      <c r="X40" s="15" t="s">
        <v>283</v>
      </c>
      <c r="Y40" s="15" t="s">
        <v>293</v>
      </c>
      <c r="Z40">
        <v>0</v>
      </c>
      <c r="AA40">
        <v>0</v>
      </c>
      <c r="AB40">
        <v>0</v>
      </c>
      <c r="AC40">
        <v>0</v>
      </c>
      <c r="AD40">
        <v>0</v>
      </c>
      <c r="AE40">
        <v>0</v>
      </c>
      <c r="AF40" s="15">
        <f t="shared" si="2"/>
        <v>155</v>
      </c>
      <c r="AG40" s="29" t="s">
        <v>467</v>
      </c>
      <c r="AH40" s="12">
        <v>15</v>
      </c>
      <c r="AI40" s="11" t="s">
        <v>1955</v>
      </c>
    </row>
    <row r="41" spans="1:35">
      <c r="A41" s="1">
        <v>40</v>
      </c>
      <c r="B41" s="82" t="s">
        <v>451</v>
      </c>
      <c r="C41" t="s">
        <v>244</v>
      </c>
      <c r="D41" s="13">
        <v>0</v>
      </c>
      <c r="E41" s="40">
        <v>410</v>
      </c>
      <c r="F41" s="40">
        <v>50</v>
      </c>
      <c r="G41" s="40">
        <v>1</v>
      </c>
      <c r="H41" s="12">
        <v>15</v>
      </c>
      <c r="I41" s="13" t="s">
        <v>496</v>
      </c>
      <c r="J41" s="12">
        <v>1</v>
      </c>
      <c r="K41" s="49">
        <v>130</v>
      </c>
      <c r="L41" s="12">
        <v>1</v>
      </c>
      <c r="M41" s="13">
        <v>4</v>
      </c>
      <c r="N41" s="13" t="s">
        <v>671</v>
      </c>
      <c r="O41" s="12">
        <v>1</v>
      </c>
      <c r="P41" s="12">
        <v>0</v>
      </c>
      <c r="Q41" s="12">
        <v>1</v>
      </c>
      <c r="R41" s="1" t="s">
        <v>466</v>
      </c>
      <c r="S41" s="13" t="s">
        <v>722</v>
      </c>
      <c r="T41" s="50" t="s">
        <v>1153</v>
      </c>
      <c r="U41">
        <v>5</v>
      </c>
      <c r="V41">
        <v>35</v>
      </c>
      <c r="W41" s="15" t="s">
        <v>274</v>
      </c>
      <c r="X41" s="15" t="s">
        <v>285</v>
      </c>
      <c r="Y41" s="15" t="s">
        <v>291</v>
      </c>
      <c r="Z41">
        <v>0</v>
      </c>
      <c r="AA41">
        <v>0</v>
      </c>
      <c r="AB41">
        <v>0</v>
      </c>
      <c r="AC41">
        <v>0</v>
      </c>
      <c r="AD41">
        <v>0</v>
      </c>
      <c r="AE41">
        <v>0</v>
      </c>
      <c r="AF41" s="15">
        <f t="shared" si="2"/>
        <v>31</v>
      </c>
      <c r="AG41" s="29" t="s">
        <v>467</v>
      </c>
      <c r="AH41" s="12">
        <v>15</v>
      </c>
      <c r="AI41" s="11" t="s">
        <v>1956</v>
      </c>
    </row>
    <row r="42" spans="1:35">
      <c r="A42">
        <v>41</v>
      </c>
      <c r="B42" s="84" t="s">
        <v>2780</v>
      </c>
      <c r="C42" t="s">
        <v>264</v>
      </c>
      <c r="D42" s="13">
        <v>0</v>
      </c>
      <c r="E42" s="40" t="s">
        <v>3084</v>
      </c>
      <c r="F42" s="40" t="s">
        <v>1189</v>
      </c>
      <c r="G42" s="40" t="s">
        <v>2697</v>
      </c>
      <c r="H42" s="12">
        <v>15</v>
      </c>
      <c r="I42" s="13" t="s">
        <v>645</v>
      </c>
      <c r="J42" s="13" t="s">
        <v>671</v>
      </c>
      <c r="K42" s="49">
        <v>9999999</v>
      </c>
      <c r="L42" s="12">
        <v>1</v>
      </c>
      <c r="M42" s="13">
        <v>4</v>
      </c>
      <c r="N42" s="13" t="s">
        <v>496</v>
      </c>
      <c r="O42" s="12">
        <v>1</v>
      </c>
      <c r="P42" s="12">
        <v>1</v>
      </c>
      <c r="Q42" s="12">
        <v>1</v>
      </c>
      <c r="R42" s="14" t="s">
        <v>2780</v>
      </c>
      <c r="S42" s="13" t="s">
        <v>2724</v>
      </c>
      <c r="T42" s="14" t="s">
        <v>2781</v>
      </c>
      <c r="U42">
        <v>1</v>
      </c>
      <c r="V42">
        <v>20</v>
      </c>
      <c r="W42" s="15" t="s">
        <v>353</v>
      </c>
      <c r="X42" s="15" t="s">
        <v>283</v>
      </c>
      <c r="Y42" s="15" t="s">
        <v>293</v>
      </c>
      <c r="Z42">
        <v>0</v>
      </c>
      <c r="AA42">
        <v>0</v>
      </c>
      <c r="AB42">
        <v>0</v>
      </c>
      <c r="AC42">
        <v>0</v>
      </c>
      <c r="AD42">
        <v>0</v>
      </c>
      <c r="AE42">
        <v>0</v>
      </c>
      <c r="AF42" s="15">
        <v>0</v>
      </c>
      <c r="AG42" s="29" t="s">
        <v>467</v>
      </c>
      <c r="AH42" s="12">
        <v>15</v>
      </c>
      <c r="AI42" s="11"/>
    </row>
    <row r="43" spans="1:35">
      <c r="A43">
        <v>42</v>
      </c>
      <c r="B43" s="84" t="s">
        <v>2782</v>
      </c>
      <c r="C43" t="s">
        <v>264</v>
      </c>
      <c r="D43" s="13">
        <v>0</v>
      </c>
      <c r="E43" s="40" t="s">
        <v>2879</v>
      </c>
      <c r="F43" s="40" t="s">
        <v>3091</v>
      </c>
      <c r="G43" s="40" t="s">
        <v>1355</v>
      </c>
      <c r="H43" s="13" t="s">
        <v>1500</v>
      </c>
      <c r="I43" s="13" t="s">
        <v>386</v>
      </c>
      <c r="J43" s="13" t="s">
        <v>671</v>
      </c>
      <c r="K43" s="49">
        <v>9999999</v>
      </c>
      <c r="L43" s="12">
        <v>1</v>
      </c>
      <c r="M43" s="13">
        <v>4</v>
      </c>
      <c r="N43" s="13" t="s">
        <v>496</v>
      </c>
      <c r="O43" s="12">
        <v>1</v>
      </c>
      <c r="P43" s="12">
        <v>1</v>
      </c>
      <c r="Q43" s="12">
        <v>1</v>
      </c>
      <c r="R43" s="14" t="s">
        <v>2782</v>
      </c>
      <c r="S43" s="13" t="s">
        <v>2783</v>
      </c>
      <c r="T43" s="14" t="s">
        <v>2784</v>
      </c>
      <c r="U43">
        <v>1</v>
      </c>
      <c r="V43">
        <v>20</v>
      </c>
      <c r="W43" s="15" t="s">
        <v>274</v>
      </c>
      <c r="X43" s="15" t="s">
        <v>283</v>
      </c>
      <c r="Y43" s="15" t="s">
        <v>293</v>
      </c>
      <c r="Z43">
        <v>0</v>
      </c>
      <c r="AA43">
        <v>0</v>
      </c>
      <c r="AB43">
        <v>0</v>
      </c>
      <c r="AC43">
        <v>0</v>
      </c>
      <c r="AD43">
        <v>0</v>
      </c>
      <c r="AE43">
        <v>0</v>
      </c>
      <c r="AF43" s="15">
        <v>0</v>
      </c>
      <c r="AG43" s="29" t="s">
        <v>467</v>
      </c>
      <c r="AH43" s="13" t="s">
        <v>1500</v>
      </c>
      <c r="AI43" s="11"/>
    </row>
    <row r="44" spans="1:35">
      <c r="A44">
        <v>43</v>
      </c>
      <c r="B44" s="95" t="s">
        <v>2940</v>
      </c>
      <c r="C44" t="s">
        <v>244</v>
      </c>
      <c r="D44" s="13">
        <v>27</v>
      </c>
      <c r="E44" s="40">
        <v>550</v>
      </c>
      <c r="F44" s="40">
        <v>65</v>
      </c>
      <c r="G44" s="40">
        <v>2</v>
      </c>
      <c r="H44" s="12">
        <v>15</v>
      </c>
      <c r="I44" s="13" t="s">
        <v>645</v>
      </c>
      <c r="J44" s="12">
        <v>1</v>
      </c>
      <c r="K44" s="96">
        <v>135</v>
      </c>
      <c r="L44" s="12">
        <v>1</v>
      </c>
      <c r="M44" s="13">
        <v>5</v>
      </c>
      <c r="N44" s="13" t="s">
        <v>671</v>
      </c>
      <c r="O44" s="12">
        <v>1</v>
      </c>
      <c r="P44" s="12">
        <v>0</v>
      </c>
      <c r="Q44" s="12">
        <v>1</v>
      </c>
      <c r="R44" t="s">
        <v>2940</v>
      </c>
      <c r="S44" s="13" t="s">
        <v>714</v>
      </c>
      <c r="T44" s="11" t="s">
        <v>2941</v>
      </c>
      <c r="U44">
        <v>10</v>
      </c>
      <c r="V44">
        <v>35</v>
      </c>
      <c r="W44" s="11" t="s">
        <v>274</v>
      </c>
      <c r="X44" s="11" t="s">
        <v>274</v>
      </c>
      <c r="Y44" s="11" t="s">
        <v>293</v>
      </c>
      <c r="Z44">
        <v>0</v>
      </c>
      <c r="AA44">
        <v>0</v>
      </c>
      <c r="AB44">
        <v>0</v>
      </c>
      <c r="AC44">
        <v>0</v>
      </c>
      <c r="AD44">
        <v>0</v>
      </c>
      <c r="AE44">
        <v>0</v>
      </c>
      <c r="AF44" s="11">
        <f t="shared" ref="AF44:AF47" si="3">ROUND(K44*0.2,0)+5</f>
        <v>32</v>
      </c>
      <c r="AG44" s="29" t="s">
        <v>2942</v>
      </c>
      <c r="AH44" s="13" t="s">
        <v>1500</v>
      </c>
      <c r="AI44" s="11" t="s">
        <v>2943</v>
      </c>
    </row>
    <row r="45" spans="1:35">
      <c r="A45">
        <v>44</v>
      </c>
      <c r="B45" s="95" t="s">
        <v>2944</v>
      </c>
      <c r="C45" s="11" t="s">
        <v>241</v>
      </c>
      <c r="D45" s="13">
        <v>28</v>
      </c>
      <c r="E45" s="40">
        <v>1100</v>
      </c>
      <c r="F45" s="40">
        <v>30</v>
      </c>
      <c r="G45" s="40">
        <v>20</v>
      </c>
      <c r="H45" s="12">
        <v>15</v>
      </c>
      <c r="I45" s="13" t="s">
        <v>645</v>
      </c>
      <c r="J45" s="13" t="s">
        <v>671</v>
      </c>
      <c r="K45" s="96">
        <v>318</v>
      </c>
      <c r="L45" s="13" t="s">
        <v>671</v>
      </c>
      <c r="M45" s="13">
        <v>7</v>
      </c>
      <c r="N45" s="13" t="s">
        <v>671</v>
      </c>
      <c r="O45" s="12">
        <v>1</v>
      </c>
      <c r="P45" s="12">
        <v>1</v>
      </c>
      <c r="Q45" s="12">
        <v>1</v>
      </c>
      <c r="R45" t="s">
        <v>2944</v>
      </c>
      <c r="S45" s="13" t="s">
        <v>721</v>
      </c>
      <c r="T45" s="11" t="s">
        <v>2945</v>
      </c>
      <c r="U45">
        <v>10</v>
      </c>
      <c r="V45">
        <v>50</v>
      </c>
      <c r="W45" s="11" t="s">
        <v>270</v>
      </c>
      <c r="X45" s="11" t="s">
        <v>279</v>
      </c>
      <c r="Y45" s="11" t="s">
        <v>293</v>
      </c>
      <c r="Z45">
        <v>0</v>
      </c>
      <c r="AA45">
        <v>0</v>
      </c>
      <c r="AB45">
        <v>0</v>
      </c>
      <c r="AC45">
        <v>0</v>
      </c>
      <c r="AD45">
        <v>0</v>
      </c>
      <c r="AE45">
        <v>0</v>
      </c>
      <c r="AF45" s="11">
        <f t="shared" si="3"/>
        <v>69</v>
      </c>
      <c r="AG45" s="29" t="s">
        <v>2946</v>
      </c>
      <c r="AH45" s="12">
        <v>15</v>
      </c>
      <c r="AI45" s="11" t="s">
        <v>2947</v>
      </c>
    </row>
    <row r="46" spans="1:35">
      <c r="A46">
        <v>45</v>
      </c>
      <c r="B46" s="97" t="s">
        <v>2797</v>
      </c>
      <c r="C46" s="11" t="s">
        <v>90</v>
      </c>
      <c r="D46" s="13">
        <v>29</v>
      </c>
      <c r="E46" s="40">
        <v>610</v>
      </c>
      <c r="F46" s="40">
        <v>59</v>
      </c>
      <c r="G46" s="40">
        <v>10</v>
      </c>
      <c r="H46" s="12">
        <v>15</v>
      </c>
      <c r="I46" s="13" t="s">
        <v>645</v>
      </c>
      <c r="J46" s="13" t="s">
        <v>671</v>
      </c>
      <c r="K46" s="96">
        <v>200</v>
      </c>
      <c r="L46" s="12">
        <v>1</v>
      </c>
      <c r="M46" s="13">
        <v>6</v>
      </c>
      <c r="N46" s="13" t="s">
        <v>671</v>
      </c>
      <c r="O46" s="12">
        <v>1</v>
      </c>
      <c r="P46" s="12">
        <v>0</v>
      </c>
      <c r="Q46" s="12">
        <v>1</v>
      </c>
      <c r="R46" t="s">
        <v>2948</v>
      </c>
      <c r="S46" s="13" t="s">
        <v>713</v>
      </c>
      <c r="T46" s="11" t="s">
        <v>2949</v>
      </c>
      <c r="U46">
        <v>10</v>
      </c>
      <c r="V46">
        <v>35</v>
      </c>
      <c r="W46" s="11" t="s">
        <v>270</v>
      </c>
      <c r="X46" s="11" t="s">
        <v>285</v>
      </c>
      <c r="Y46" s="11" t="s">
        <v>293</v>
      </c>
      <c r="Z46">
        <v>0</v>
      </c>
      <c r="AA46">
        <v>0</v>
      </c>
      <c r="AB46">
        <v>0</v>
      </c>
      <c r="AC46">
        <v>0</v>
      </c>
      <c r="AD46">
        <v>0</v>
      </c>
      <c r="AE46">
        <v>0</v>
      </c>
      <c r="AF46" s="11">
        <f t="shared" si="3"/>
        <v>45</v>
      </c>
      <c r="AG46" s="29" t="s">
        <v>2950</v>
      </c>
      <c r="AH46" s="13" t="s">
        <v>1500</v>
      </c>
      <c r="AI46" s="11" t="s">
        <v>2951</v>
      </c>
    </row>
    <row r="47" spans="1:35">
      <c r="A47">
        <v>46</v>
      </c>
      <c r="B47" s="95" t="s">
        <v>2952</v>
      </c>
      <c r="C47" t="s">
        <v>239</v>
      </c>
      <c r="D47" s="13">
        <v>30</v>
      </c>
      <c r="E47" s="40">
        <v>500</v>
      </c>
      <c r="F47" s="40">
        <v>90</v>
      </c>
      <c r="G47" s="40">
        <v>10</v>
      </c>
      <c r="H47" s="12">
        <v>15</v>
      </c>
      <c r="I47" s="13" t="s">
        <v>645</v>
      </c>
      <c r="J47" s="12">
        <v>1</v>
      </c>
      <c r="K47" s="96">
        <v>239</v>
      </c>
      <c r="L47" s="12">
        <v>1</v>
      </c>
      <c r="M47" s="13">
        <v>6</v>
      </c>
      <c r="N47" s="13" t="s">
        <v>671</v>
      </c>
      <c r="O47" s="12">
        <v>1</v>
      </c>
      <c r="P47" s="12">
        <v>1</v>
      </c>
      <c r="Q47" s="12">
        <v>1</v>
      </c>
      <c r="R47" t="s">
        <v>2952</v>
      </c>
      <c r="S47" s="13" t="s">
        <v>719</v>
      </c>
      <c r="T47" s="11" t="s">
        <v>2953</v>
      </c>
      <c r="U47">
        <v>10</v>
      </c>
      <c r="V47">
        <v>50</v>
      </c>
      <c r="W47" s="11" t="s">
        <v>272</v>
      </c>
      <c r="X47" s="11" t="s">
        <v>281</v>
      </c>
      <c r="Y47" s="11" t="s">
        <v>293</v>
      </c>
      <c r="Z47">
        <v>0</v>
      </c>
      <c r="AA47">
        <v>0</v>
      </c>
      <c r="AB47">
        <v>0</v>
      </c>
      <c r="AC47">
        <v>0</v>
      </c>
      <c r="AD47">
        <v>0</v>
      </c>
      <c r="AE47">
        <v>0</v>
      </c>
      <c r="AF47" s="11">
        <f t="shared" si="3"/>
        <v>53</v>
      </c>
      <c r="AG47" s="29" t="s">
        <v>2954</v>
      </c>
      <c r="AH47" s="12">
        <v>15</v>
      </c>
      <c r="AI47" s="11" t="s">
        <v>3022</v>
      </c>
    </row>
    <row r="48" spans="1:35">
      <c r="A48">
        <v>47</v>
      </c>
      <c r="B48" s="98" t="s">
        <v>2955</v>
      </c>
      <c r="C48" t="s">
        <v>239</v>
      </c>
      <c r="D48" s="13">
        <v>31</v>
      </c>
      <c r="E48" s="40">
        <v>3030</v>
      </c>
      <c r="F48" s="40">
        <v>157</v>
      </c>
      <c r="G48" s="39">
        <v>20</v>
      </c>
      <c r="H48" s="12">
        <v>15</v>
      </c>
      <c r="I48" s="13" t="s">
        <v>645</v>
      </c>
      <c r="J48" s="12">
        <v>1</v>
      </c>
      <c r="K48" s="96">
        <v>0</v>
      </c>
      <c r="L48" s="12">
        <v>0</v>
      </c>
      <c r="M48" s="12">
        <v>5</v>
      </c>
      <c r="N48" s="13" t="s">
        <v>671</v>
      </c>
      <c r="O48" s="12">
        <v>1</v>
      </c>
      <c r="P48" s="12">
        <v>1</v>
      </c>
      <c r="Q48" s="12">
        <v>0</v>
      </c>
      <c r="R48" s="11" t="s">
        <v>261</v>
      </c>
      <c r="S48" s="13" t="s">
        <v>690</v>
      </c>
      <c r="T48" t="s">
        <v>3081</v>
      </c>
      <c r="U48">
        <v>100</v>
      </c>
      <c r="V48">
        <v>50</v>
      </c>
      <c r="W48" s="11" t="s">
        <v>270</v>
      </c>
      <c r="X48" s="11" t="s">
        <v>279</v>
      </c>
      <c r="Y48" s="11" t="s">
        <v>293</v>
      </c>
      <c r="Z48">
        <v>1</v>
      </c>
      <c r="AA48">
        <v>0</v>
      </c>
      <c r="AB48">
        <v>18</v>
      </c>
      <c r="AC48">
        <v>2</v>
      </c>
      <c r="AD48">
        <v>400</v>
      </c>
      <c r="AE48">
        <v>0</v>
      </c>
      <c r="AF48" s="11">
        <v>200</v>
      </c>
      <c r="AG48" s="29" t="s">
        <v>2956</v>
      </c>
      <c r="AH48" s="12">
        <v>15</v>
      </c>
      <c r="AI48" s="11" t="s">
        <v>2957</v>
      </c>
    </row>
    <row r="49" spans="1:35">
      <c r="A49">
        <v>48</v>
      </c>
      <c r="B49" s="97" t="s">
        <v>2958</v>
      </c>
      <c r="C49" s="11" t="s">
        <v>90</v>
      </c>
      <c r="D49" s="13">
        <v>32</v>
      </c>
      <c r="E49" s="40">
        <v>2060</v>
      </c>
      <c r="F49" s="40">
        <v>166</v>
      </c>
      <c r="G49" s="39">
        <v>10</v>
      </c>
      <c r="H49" s="12">
        <v>15</v>
      </c>
      <c r="I49" s="13" t="s">
        <v>645</v>
      </c>
      <c r="J49" s="13" t="s">
        <v>671</v>
      </c>
      <c r="K49" s="96">
        <v>0</v>
      </c>
      <c r="L49" s="12">
        <v>0</v>
      </c>
      <c r="M49" s="12">
        <v>5</v>
      </c>
      <c r="N49" s="13" t="s">
        <v>671</v>
      </c>
      <c r="O49" s="12">
        <v>1</v>
      </c>
      <c r="P49" s="12">
        <v>0</v>
      </c>
      <c r="Q49" s="12">
        <v>0</v>
      </c>
      <c r="R49" s="31" t="s">
        <v>361</v>
      </c>
      <c r="S49" s="13" t="s">
        <v>695</v>
      </c>
      <c r="T49" t="s">
        <v>3082</v>
      </c>
      <c r="U49">
        <v>100</v>
      </c>
      <c r="V49">
        <v>50</v>
      </c>
      <c r="W49" s="11" t="s">
        <v>272</v>
      </c>
      <c r="X49" s="11" t="s">
        <v>281</v>
      </c>
      <c r="Y49" s="11" t="s">
        <v>293</v>
      </c>
      <c r="Z49">
        <v>1</v>
      </c>
      <c r="AA49">
        <v>2</v>
      </c>
      <c r="AB49">
        <v>19</v>
      </c>
      <c r="AC49">
        <v>1</v>
      </c>
      <c r="AD49">
        <v>270</v>
      </c>
      <c r="AE49">
        <v>1</v>
      </c>
      <c r="AF49" s="11">
        <v>200</v>
      </c>
      <c r="AG49" s="29" t="s">
        <v>3018</v>
      </c>
      <c r="AH49" s="12">
        <v>15</v>
      </c>
      <c r="AI49" s="11" t="s">
        <v>2959</v>
      </c>
    </row>
  </sheetData>
  <autoFilter ref="U1:U43"/>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枚举!$K:$K</xm:f>
          </x14:formula1>
          <xm:sqref>W1:W43</xm:sqref>
        </x14:dataValidation>
        <x14:dataValidation type="list" allowBlank="1" showInputMessage="1" showErrorMessage="1">
          <x14:formula1>
            <xm:f>枚举!$L:$L</xm:f>
          </x14:formula1>
          <xm:sqref>X1:X43</xm:sqref>
        </x14:dataValidation>
        <x14:dataValidation type="list" allowBlank="1" showInputMessage="1" showErrorMessage="1">
          <x14:formula1>
            <xm:f>枚举!$M:$M</xm:f>
          </x14:formula1>
          <xm:sqref>Y1:Y43</xm:sqref>
        </x14:dataValidation>
        <x14:dataValidation type="list" allowBlank="1" showInputMessage="1" showErrorMessage="1">
          <x14:formula1>
            <xm:f>枚举!$A:$A</xm:f>
          </x14:formula1>
          <xm:sqref>C1:C43 C50:C1048576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1"/>
  <sheetViews>
    <sheetView zoomScale="115" zoomScaleNormal="115" workbookViewId="0">
      <pane xSplit="2" topLeftCell="Z1" activePane="topRight" state="frozen"/>
      <selection activeCell="A10" sqref="A10"/>
      <selection pane="topRight" activeCell="Z14" sqref="Z14"/>
    </sheetView>
  </sheetViews>
  <sheetFormatPr defaultColWidth="9" defaultRowHeight="13.5"/>
  <cols>
    <col min="1" max="1" width="7.125" customWidth="1"/>
    <col min="2" max="2" width="9" customWidth="1"/>
    <col min="3" max="3" width="17.375" style="12" customWidth="1"/>
    <col min="8" max="8" width="11.125" customWidth="1"/>
    <col min="9" max="9" width="5.125" customWidth="1"/>
    <col min="10" max="13" width="13" customWidth="1"/>
    <col min="14" max="14" width="13" style="12" customWidth="1"/>
    <col min="15" max="15" width="13" customWidth="1"/>
    <col min="16" max="16" width="17.125" customWidth="1"/>
    <col min="17" max="17" width="23.625" customWidth="1"/>
    <col min="18" max="18" width="11.125" customWidth="1"/>
    <col min="19" max="19" width="13" customWidth="1"/>
    <col min="20" max="20" width="118" customWidth="1"/>
    <col min="21" max="21" width="9" bestFit="1" customWidth="1"/>
    <col min="22" max="22" width="31.375" customWidth="1"/>
    <col min="23" max="23" width="21.5" style="12" bestFit="1" customWidth="1"/>
    <col min="24" max="24" width="19.125" customWidth="1"/>
    <col min="27" max="27" width="9" style="12"/>
    <col min="28" max="28" width="16.125" style="12" bestFit="1" customWidth="1"/>
    <col min="30" max="30" width="52.625" bestFit="1" customWidth="1"/>
    <col min="31" max="31" width="30" customWidth="1"/>
    <col min="32" max="32" width="15.125" bestFit="1" customWidth="1"/>
    <col min="33" max="33" width="13.375" bestFit="1" customWidth="1"/>
    <col min="34" max="34" width="13.375" customWidth="1"/>
    <col min="35" max="38" width="13.375" style="12" customWidth="1"/>
  </cols>
  <sheetData>
    <row r="1" spans="1:43" s="9" customFormat="1">
      <c r="A1" s="52" t="s">
        <v>57</v>
      </c>
      <c r="B1" s="52" t="s">
        <v>35</v>
      </c>
      <c r="C1" s="53" t="s">
        <v>393</v>
      </c>
      <c r="D1" s="52" t="s">
        <v>58</v>
      </c>
      <c r="E1" s="52" t="s">
        <v>59</v>
      </c>
      <c r="F1" s="52" t="s">
        <v>60</v>
      </c>
      <c r="G1" s="52" t="s">
        <v>61</v>
      </c>
      <c r="H1" s="52" t="s">
        <v>3</v>
      </c>
      <c r="I1" s="52" t="s">
        <v>62</v>
      </c>
      <c r="J1" s="52" t="s">
        <v>63</v>
      </c>
      <c r="K1" s="52" t="s">
        <v>64</v>
      </c>
      <c r="L1" s="52" t="s">
        <v>65</v>
      </c>
      <c r="M1" s="52" t="s">
        <v>66</v>
      </c>
      <c r="N1" s="54" t="s">
        <v>67</v>
      </c>
      <c r="O1" s="52" t="s">
        <v>68</v>
      </c>
      <c r="P1" s="55" t="s">
        <v>69</v>
      </c>
      <c r="Q1" s="52" t="s">
        <v>7</v>
      </c>
      <c r="R1" s="52" t="s">
        <v>8</v>
      </c>
      <c r="S1" s="55" t="s">
        <v>70</v>
      </c>
      <c r="T1" s="52" t="s">
        <v>71</v>
      </c>
      <c r="U1" s="52" t="s">
        <v>72</v>
      </c>
      <c r="V1" s="52" t="s">
        <v>73</v>
      </c>
      <c r="W1" s="53" t="s">
        <v>643</v>
      </c>
      <c r="X1" s="52" t="s">
        <v>74</v>
      </c>
      <c r="Y1" s="52" t="s">
        <v>599</v>
      </c>
      <c r="Z1" s="52" t="s">
        <v>604</v>
      </c>
      <c r="AA1" s="53" t="s">
        <v>609</v>
      </c>
      <c r="AB1" s="53" t="s">
        <v>622</v>
      </c>
      <c r="AC1" s="56" t="s">
        <v>653</v>
      </c>
      <c r="AD1" s="56" t="s">
        <v>913</v>
      </c>
      <c r="AE1" s="56" t="s">
        <v>1076</v>
      </c>
      <c r="AF1" s="56" t="s">
        <v>1079</v>
      </c>
      <c r="AG1" s="56" t="s">
        <v>1798</v>
      </c>
      <c r="AH1" s="56" t="s">
        <v>1799</v>
      </c>
      <c r="AI1" s="53" t="s">
        <v>2242</v>
      </c>
      <c r="AJ1" s="53" t="s">
        <v>2243</v>
      </c>
      <c r="AK1" s="53" t="s">
        <v>2720</v>
      </c>
      <c r="AL1" s="53" t="s">
        <v>2822</v>
      </c>
    </row>
    <row r="2" spans="1:43" s="9" customFormat="1">
      <c r="A2" s="9">
        <v>1</v>
      </c>
      <c r="B2" s="37" t="s">
        <v>1191</v>
      </c>
      <c r="C2" s="57">
        <v>3</v>
      </c>
      <c r="D2" s="9">
        <v>4</v>
      </c>
      <c r="E2" s="9">
        <v>4</v>
      </c>
      <c r="F2" s="9">
        <v>0</v>
      </c>
      <c r="G2" s="9">
        <v>25</v>
      </c>
      <c r="H2" s="9" t="s">
        <v>75</v>
      </c>
      <c r="I2" s="9">
        <v>0</v>
      </c>
      <c r="J2" s="9">
        <v>500</v>
      </c>
      <c r="K2" s="9">
        <v>0</v>
      </c>
      <c r="L2" s="9">
        <v>1</v>
      </c>
      <c r="M2" s="9">
        <v>0.1</v>
      </c>
      <c r="N2" s="56" t="s">
        <v>123</v>
      </c>
      <c r="O2" s="57">
        <v>3</v>
      </c>
      <c r="P2" s="55">
        <v>3</v>
      </c>
      <c r="Q2" s="9" t="s">
        <v>13</v>
      </c>
      <c r="R2" s="9" t="s">
        <v>14</v>
      </c>
      <c r="S2" s="55">
        <v>0</v>
      </c>
      <c r="T2" s="56" t="s">
        <v>3023</v>
      </c>
      <c r="U2" s="56"/>
      <c r="V2" s="56" t="s">
        <v>1797</v>
      </c>
      <c r="W2" s="53" t="s">
        <v>1506</v>
      </c>
      <c r="X2" s="52"/>
      <c r="Y2" s="9">
        <v>2</v>
      </c>
      <c r="Z2" s="53">
        <v>1</v>
      </c>
      <c r="AA2" s="58"/>
      <c r="AB2" s="53" t="s">
        <v>883</v>
      </c>
      <c r="AC2" s="9">
        <v>0</v>
      </c>
      <c r="AE2" s="9" t="s">
        <v>1077</v>
      </c>
      <c r="AG2" s="9">
        <v>10</v>
      </c>
      <c r="AI2" s="58"/>
      <c r="AJ2" s="58"/>
      <c r="AK2" s="58"/>
      <c r="AL2" s="58"/>
      <c r="AM2" s="9">
        <f t="shared" ref="AM2:AM33" si="0">AC2*50+A2*10</f>
        <v>10</v>
      </c>
      <c r="AN2" s="9">
        <f t="shared" ref="AN2:AN33" si="1">AM2*3</f>
        <v>30</v>
      </c>
      <c r="AO2" s="9" t="str">
        <f>"2,"&amp;AM2</f>
        <v>2,10</v>
      </c>
      <c r="AQ2" s="9" t="str">
        <f>AO2&amp;AP2</f>
        <v>2,10</v>
      </c>
    </row>
    <row r="3" spans="1:43" s="9" customFormat="1">
      <c r="A3" s="9">
        <v>2</v>
      </c>
      <c r="B3" s="37" t="s">
        <v>1192</v>
      </c>
      <c r="C3" s="57" t="s">
        <v>1800</v>
      </c>
      <c r="D3" s="9">
        <v>4</v>
      </c>
      <c r="E3" s="9">
        <v>0</v>
      </c>
      <c r="F3" s="9">
        <v>0</v>
      </c>
      <c r="G3" s="9">
        <v>25</v>
      </c>
      <c r="H3" s="9" t="s">
        <v>600</v>
      </c>
      <c r="I3" s="9">
        <v>0</v>
      </c>
      <c r="J3" s="9">
        <v>500</v>
      </c>
      <c r="K3" s="9">
        <v>0</v>
      </c>
      <c r="L3" s="9">
        <v>1</v>
      </c>
      <c r="M3" s="9">
        <v>0.5</v>
      </c>
      <c r="N3" s="56" t="s">
        <v>124</v>
      </c>
      <c r="O3" s="57" t="s">
        <v>1800</v>
      </c>
      <c r="P3" s="59">
        <v>10</v>
      </c>
      <c r="Q3" s="56" t="s">
        <v>28</v>
      </c>
      <c r="R3" s="9" t="s">
        <v>14</v>
      </c>
      <c r="S3" s="55">
        <v>2</v>
      </c>
      <c r="T3" s="56" t="s">
        <v>3024</v>
      </c>
      <c r="U3" s="56"/>
      <c r="V3" s="56" t="s">
        <v>1797</v>
      </c>
      <c r="W3" s="53" t="s">
        <v>1507</v>
      </c>
      <c r="Y3" s="9">
        <v>10</v>
      </c>
      <c r="Z3" s="53">
        <v>1</v>
      </c>
      <c r="AA3" s="53"/>
      <c r="AB3" s="53" t="s">
        <v>884</v>
      </c>
      <c r="AC3" s="9">
        <v>0</v>
      </c>
      <c r="AE3" s="9" t="s">
        <v>1077</v>
      </c>
      <c r="AG3" s="9">
        <v>10</v>
      </c>
      <c r="AI3" s="58"/>
      <c r="AJ3" s="58"/>
      <c r="AK3" s="53" t="s">
        <v>2507</v>
      </c>
      <c r="AL3" s="53"/>
      <c r="AM3" s="9">
        <f t="shared" si="0"/>
        <v>20</v>
      </c>
      <c r="AN3" s="9">
        <f t="shared" si="1"/>
        <v>60</v>
      </c>
      <c r="AO3" s="9" t="str">
        <f t="shared" ref="AO3:AO41" si="2">"2,"&amp;AM3</f>
        <v>2,20</v>
      </c>
      <c r="AQ3" s="9" t="str">
        <f t="shared" ref="AQ3:AQ41" si="3">AO3&amp;AP3</f>
        <v>2,20</v>
      </c>
    </row>
    <row r="4" spans="1:43" s="9" customFormat="1">
      <c r="A4" s="9">
        <v>3</v>
      </c>
      <c r="B4" s="37" t="s">
        <v>1193</v>
      </c>
      <c r="C4" s="53" t="s">
        <v>1365</v>
      </c>
      <c r="D4" s="9">
        <v>4</v>
      </c>
      <c r="E4" s="9">
        <v>4</v>
      </c>
      <c r="F4" s="9">
        <v>0</v>
      </c>
      <c r="G4" s="9">
        <v>30</v>
      </c>
      <c r="H4" s="9" t="s">
        <v>75</v>
      </c>
      <c r="I4" s="9">
        <v>0</v>
      </c>
      <c r="J4" s="9">
        <v>1000</v>
      </c>
      <c r="K4" s="9">
        <v>0</v>
      </c>
      <c r="L4" s="9">
        <v>1</v>
      </c>
      <c r="M4" s="9">
        <v>0.5</v>
      </c>
      <c r="N4" s="56" t="s">
        <v>125</v>
      </c>
      <c r="O4" s="53" t="s">
        <v>698</v>
      </c>
      <c r="P4" s="9">
        <v>20</v>
      </c>
      <c r="Q4" s="56" t="s">
        <v>28</v>
      </c>
      <c r="R4" s="9" t="s">
        <v>20</v>
      </c>
      <c r="S4" s="55">
        <v>18</v>
      </c>
      <c r="T4" s="56" t="s">
        <v>3025</v>
      </c>
      <c r="U4" s="56"/>
      <c r="V4" s="56" t="s">
        <v>1797</v>
      </c>
      <c r="W4" s="53" t="s">
        <v>1508</v>
      </c>
      <c r="X4" s="52"/>
      <c r="Y4" s="9">
        <v>10</v>
      </c>
      <c r="Z4" s="53">
        <v>1</v>
      </c>
      <c r="AA4" s="58"/>
      <c r="AB4" s="53" t="s">
        <v>885</v>
      </c>
      <c r="AC4" s="9">
        <v>0</v>
      </c>
      <c r="AE4" s="9" t="s">
        <v>1077</v>
      </c>
      <c r="AG4" s="9">
        <v>10</v>
      </c>
      <c r="AI4" s="53" t="s">
        <v>2422</v>
      </c>
      <c r="AJ4" s="53"/>
      <c r="AK4" s="53"/>
      <c r="AL4" s="94" t="s">
        <v>2938</v>
      </c>
      <c r="AM4" s="9">
        <f t="shared" si="0"/>
        <v>30</v>
      </c>
      <c r="AN4" s="9">
        <f t="shared" si="1"/>
        <v>90</v>
      </c>
      <c r="AO4" s="9" t="str">
        <f t="shared" si="2"/>
        <v>2,30</v>
      </c>
      <c r="AQ4" s="9" t="str">
        <f t="shared" si="3"/>
        <v>2,30</v>
      </c>
    </row>
    <row r="5" spans="1:43" s="9" customFormat="1">
      <c r="A5" s="9">
        <v>4</v>
      </c>
      <c r="B5" s="37" t="s">
        <v>468</v>
      </c>
      <c r="C5" s="53" t="s">
        <v>2067</v>
      </c>
      <c r="D5" s="9">
        <v>4</v>
      </c>
      <c r="E5" s="9">
        <v>4</v>
      </c>
      <c r="F5" s="9">
        <v>0</v>
      </c>
      <c r="G5" s="9">
        <v>30</v>
      </c>
      <c r="H5" s="9" t="s">
        <v>75</v>
      </c>
      <c r="I5" s="9">
        <v>1</v>
      </c>
      <c r="J5" s="9">
        <v>1000</v>
      </c>
      <c r="K5" s="9">
        <v>0</v>
      </c>
      <c r="L5" s="9">
        <v>1</v>
      </c>
      <c r="M5" s="9">
        <v>0.7</v>
      </c>
      <c r="N5" s="56" t="s">
        <v>125</v>
      </c>
      <c r="O5" s="53" t="s">
        <v>1365</v>
      </c>
      <c r="P5" s="59">
        <v>8</v>
      </c>
      <c r="Q5" s="56" t="s">
        <v>28</v>
      </c>
      <c r="R5" s="9" t="s">
        <v>20</v>
      </c>
      <c r="S5" s="55">
        <v>7</v>
      </c>
      <c r="T5" s="56" t="s">
        <v>3026</v>
      </c>
      <c r="U5" s="56"/>
      <c r="V5" s="56" t="s">
        <v>1797</v>
      </c>
      <c r="W5" s="53" t="s">
        <v>1509</v>
      </c>
      <c r="X5" s="52"/>
      <c r="Y5" s="9">
        <v>10</v>
      </c>
      <c r="Z5" s="53" t="s">
        <v>825</v>
      </c>
      <c r="AA5" s="53"/>
      <c r="AB5" s="53" t="s">
        <v>1495</v>
      </c>
      <c r="AC5" s="9">
        <v>0</v>
      </c>
      <c r="AE5" s="9" t="s">
        <v>1077</v>
      </c>
      <c r="AG5" s="9">
        <v>10</v>
      </c>
      <c r="AI5" s="58"/>
      <c r="AJ5" s="58"/>
      <c r="AK5" s="58"/>
      <c r="AL5" s="94" t="s">
        <v>2936</v>
      </c>
      <c r="AM5" s="9">
        <f t="shared" si="0"/>
        <v>40</v>
      </c>
      <c r="AN5" s="9">
        <f t="shared" si="1"/>
        <v>120</v>
      </c>
      <c r="AO5" s="9" t="str">
        <f t="shared" si="2"/>
        <v>2,40</v>
      </c>
      <c r="AQ5" s="9" t="str">
        <f t="shared" si="3"/>
        <v>2,40</v>
      </c>
    </row>
    <row r="6" spans="1:43" s="9" customFormat="1">
      <c r="A6" s="9">
        <v>5</v>
      </c>
      <c r="B6" s="37" t="s">
        <v>1194</v>
      </c>
      <c r="C6" s="53" t="s">
        <v>2068</v>
      </c>
      <c r="D6" s="9">
        <v>4</v>
      </c>
      <c r="E6" s="9">
        <v>4</v>
      </c>
      <c r="F6" s="9">
        <v>0</v>
      </c>
      <c r="G6" s="9">
        <v>30</v>
      </c>
      <c r="H6" s="9" t="s">
        <v>75</v>
      </c>
      <c r="I6" s="9">
        <v>1</v>
      </c>
      <c r="J6" s="9">
        <v>1000</v>
      </c>
      <c r="K6" s="9">
        <v>200</v>
      </c>
      <c r="L6" s="9">
        <v>1</v>
      </c>
      <c r="M6" s="9">
        <v>0.7</v>
      </c>
      <c r="N6" s="56" t="s">
        <v>126</v>
      </c>
      <c r="O6" s="53" t="s">
        <v>1367</v>
      </c>
      <c r="P6" s="9">
        <v>8</v>
      </c>
      <c r="Q6" s="56" t="s">
        <v>28</v>
      </c>
      <c r="R6" s="9" t="s">
        <v>20</v>
      </c>
      <c r="S6" s="55">
        <v>7</v>
      </c>
      <c r="T6" s="56" t="s">
        <v>3027</v>
      </c>
      <c r="U6" s="56"/>
      <c r="V6" s="56" t="s">
        <v>1797</v>
      </c>
      <c r="W6" s="53" t="s">
        <v>950</v>
      </c>
      <c r="Y6" s="9">
        <v>10</v>
      </c>
      <c r="Z6" s="53">
        <v>1</v>
      </c>
      <c r="AA6" s="58"/>
      <c r="AB6" s="53" t="s">
        <v>3095</v>
      </c>
      <c r="AC6" s="9">
        <f>AC2+1</f>
        <v>1</v>
      </c>
      <c r="AE6" s="9" t="s">
        <v>1077</v>
      </c>
      <c r="AG6" s="9">
        <v>10</v>
      </c>
      <c r="AI6" s="58"/>
      <c r="AJ6" s="58"/>
      <c r="AK6" s="58"/>
      <c r="AL6" s="94" t="s">
        <v>2937</v>
      </c>
      <c r="AM6" s="9">
        <f t="shared" si="0"/>
        <v>100</v>
      </c>
      <c r="AN6" s="9">
        <f t="shared" si="1"/>
        <v>300</v>
      </c>
      <c r="AO6" s="9" t="str">
        <f t="shared" si="2"/>
        <v>2,100</v>
      </c>
      <c r="AQ6" s="9" t="str">
        <f t="shared" si="3"/>
        <v>2,100</v>
      </c>
    </row>
    <row r="7" spans="1:43" s="9" customFormat="1">
      <c r="A7" s="9">
        <v>6</v>
      </c>
      <c r="B7" s="37" t="s">
        <v>1195</v>
      </c>
      <c r="C7" s="53" t="s">
        <v>2069</v>
      </c>
      <c r="D7" s="9">
        <v>4</v>
      </c>
      <c r="E7" s="9">
        <v>4</v>
      </c>
      <c r="F7" s="9">
        <v>0</v>
      </c>
      <c r="G7" s="9">
        <v>30</v>
      </c>
      <c r="H7" s="9" t="s">
        <v>75</v>
      </c>
      <c r="I7" s="9">
        <v>0</v>
      </c>
      <c r="J7" s="9">
        <v>1000</v>
      </c>
      <c r="K7" s="9">
        <v>375</v>
      </c>
      <c r="L7" s="9">
        <v>1</v>
      </c>
      <c r="M7" s="9">
        <v>0.7</v>
      </c>
      <c r="N7" s="56" t="s">
        <v>126</v>
      </c>
      <c r="O7" s="53" t="s">
        <v>1368</v>
      </c>
      <c r="P7" s="55">
        <v>8</v>
      </c>
      <c r="Q7" s="56" t="s">
        <v>28</v>
      </c>
      <c r="R7" s="9" t="s">
        <v>20</v>
      </c>
      <c r="S7" s="55">
        <v>10</v>
      </c>
      <c r="T7" s="56" t="s">
        <v>3028</v>
      </c>
      <c r="U7" s="56"/>
      <c r="V7" s="56" t="s">
        <v>1797</v>
      </c>
      <c r="W7" s="53" t="s">
        <v>951</v>
      </c>
      <c r="X7" s="52"/>
      <c r="Y7" s="9">
        <v>10</v>
      </c>
      <c r="Z7" s="53">
        <v>1</v>
      </c>
      <c r="AA7" s="58"/>
      <c r="AB7" s="53" t="s">
        <v>3093</v>
      </c>
      <c r="AC7" s="9">
        <f t="shared" ref="AC7:AC61" si="4">AC3+1</f>
        <v>1</v>
      </c>
      <c r="AE7" s="9" t="s">
        <v>1077</v>
      </c>
      <c r="AG7" s="9">
        <v>10</v>
      </c>
      <c r="AI7" s="53">
        <v>3</v>
      </c>
      <c r="AJ7" s="53"/>
      <c r="AK7" s="53"/>
      <c r="AL7" s="94" t="s">
        <v>2937</v>
      </c>
      <c r="AM7" s="9">
        <f t="shared" si="0"/>
        <v>110</v>
      </c>
      <c r="AN7" s="9">
        <f t="shared" si="1"/>
        <v>330</v>
      </c>
      <c r="AO7" s="9" t="str">
        <f t="shared" si="2"/>
        <v>2,110</v>
      </c>
      <c r="AQ7" s="9" t="str">
        <f t="shared" si="3"/>
        <v>2,110</v>
      </c>
    </row>
    <row r="8" spans="1:43" s="9" customFormat="1">
      <c r="A8" s="9">
        <v>7</v>
      </c>
      <c r="B8" s="37" t="s">
        <v>469</v>
      </c>
      <c r="C8" s="53" t="s">
        <v>2070</v>
      </c>
      <c r="D8" s="9">
        <v>4</v>
      </c>
      <c r="E8" s="9">
        <v>4</v>
      </c>
      <c r="F8" s="9">
        <v>0</v>
      </c>
      <c r="G8" s="9">
        <v>30</v>
      </c>
      <c r="H8" s="9" t="s">
        <v>75</v>
      </c>
      <c r="I8" s="9">
        <v>0</v>
      </c>
      <c r="J8" s="9">
        <v>1000</v>
      </c>
      <c r="K8" s="9">
        <v>550</v>
      </c>
      <c r="L8" s="9">
        <v>1</v>
      </c>
      <c r="M8" s="9">
        <v>0.9</v>
      </c>
      <c r="N8" s="56" t="s">
        <v>127</v>
      </c>
      <c r="O8" s="53" t="s">
        <v>1369</v>
      </c>
      <c r="P8" s="55">
        <v>13</v>
      </c>
      <c r="Q8" s="56" t="s">
        <v>28</v>
      </c>
      <c r="R8" s="9" t="s">
        <v>20</v>
      </c>
      <c r="S8" s="55">
        <v>10</v>
      </c>
      <c r="T8" s="60" t="s">
        <v>3029</v>
      </c>
      <c r="U8" s="60"/>
      <c r="V8" s="56" t="s">
        <v>1797</v>
      </c>
      <c r="W8" s="53" t="s">
        <v>1510</v>
      </c>
      <c r="Y8" s="9">
        <v>15</v>
      </c>
      <c r="Z8" s="53">
        <v>1</v>
      </c>
      <c r="AA8" s="58"/>
      <c r="AB8" s="53" t="s">
        <v>886</v>
      </c>
      <c r="AC8" s="9">
        <f t="shared" si="4"/>
        <v>1</v>
      </c>
      <c r="AE8" s="9" t="s">
        <v>1077</v>
      </c>
      <c r="AG8" s="9">
        <v>10</v>
      </c>
      <c r="AI8" s="58"/>
      <c r="AJ8" s="58"/>
      <c r="AK8" s="58"/>
      <c r="AL8" s="94" t="s">
        <v>2906</v>
      </c>
      <c r="AM8" s="9">
        <f t="shared" si="0"/>
        <v>120</v>
      </c>
      <c r="AN8" s="9">
        <f t="shared" si="1"/>
        <v>360</v>
      </c>
      <c r="AO8" s="9" t="str">
        <f t="shared" si="2"/>
        <v>2,120</v>
      </c>
      <c r="AQ8" s="9" t="str">
        <f t="shared" si="3"/>
        <v>2,120</v>
      </c>
    </row>
    <row r="9" spans="1:43" s="9" customFormat="1">
      <c r="A9" s="9">
        <v>8</v>
      </c>
      <c r="B9" s="37" t="s">
        <v>1196</v>
      </c>
      <c r="C9" s="53" t="s">
        <v>2071</v>
      </c>
      <c r="D9" s="9">
        <v>4</v>
      </c>
      <c r="E9" s="9">
        <v>4</v>
      </c>
      <c r="F9" s="9">
        <v>0</v>
      </c>
      <c r="G9" s="9">
        <v>30</v>
      </c>
      <c r="H9" s="9" t="s">
        <v>75</v>
      </c>
      <c r="I9" s="9">
        <v>0</v>
      </c>
      <c r="J9" s="9">
        <v>1000</v>
      </c>
      <c r="K9" s="9">
        <v>725</v>
      </c>
      <c r="L9" s="9">
        <v>1</v>
      </c>
      <c r="M9" s="9">
        <v>0.9</v>
      </c>
      <c r="N9" s="56" t="s">
        <v>127</v>
      </c>
      <c r="O9" s="53" t="s">
        <v>1370</v>
      </c>
      <c r="P9" s="55">
        <v>13</v>
      </c>
      <c r="Q9" s="56" t="s">
        <v>28</v>
      </c>
      <c r="R9" s="9" t="s">
        <v>20</v>
      </c>
      <c r="S9" s="55">
        <v>12</v>
      </c>
      <c r="T9" s="60" t="s">
        <v>3030</v>
      </c>
      <c r="U9" s="56"/>
      <c r="V9" s="56" t="s">
        <v>1797</v>
      </c>
      <c r="W9" s="53" t="s">
        <v>1511</v>
      </c>
      <c r="Y9" s="9">
        <v>15</v>
      </c>
      <c r="Z9" s="53">
        <v>1</v>
      </c>
      <c r="AA9" s="58"/>
      <c r="AB9" s="53" t="s">
        <v>887</v>
      </c>
      <c r="AC9" s="9">
        <f t="shared" si="4"/>
        <v>1</v>
      </c>
      <c r="AE9" s="9" t="s">
        <v>1077</v>
      </c>
      <c r="AG9" s="9">
        <v>10</v>
      </c>
      <c r="AI9" s="53"/>
      <c r="AJ9" s="53"/>
      <c r="AK9" s="53"/>
      <c r="AL9" s="94" t="s">
        <v>2906</v>
      </c>
      <c r="AM9" s="9">
        <f t="shared" si="0"/>
        <v>130</v>
      </c>
      <c r="AN9" s="9">
        <f t="shared" si="1"/>
        <v>390</v>
      </c>
      <c r="AO9" s="9" t="str">
        <f t="shared" si="2"/>
        <v>2,130</v>
      </c>
      <c r="AQ9" s="9" t="str">
        <f t="shared" si="3"/>
        <v>2,130</v>
      </c>
    </row>
    <row r="10" spans="1:43" s="9" customFormat="1">
      <c r="A10" s="9">
        <v>9</v>
      </c>
      <c r="B10" s="37" t="s">
        <v>1197</v>
      </c>
      <c r="C10" s="53" t="s">
        <v>2072</v>
      </c>
      <c r="D10" s="9">
        <v>4</v>
      </c>
      <c r="E10" s="9">
        <v>4</v>
      </c>
      <c r="F10" s="9">
        <v>0</v>
      </c>
      <c r="G10" s="9">
        <v>30</v>
      </c>
      <c r="H10" s="9" t="s">
        <v>75</v>
      </c>
      <c r="I10" s="9">
        <v>1</v>
      </c>
      <c r="J10" s="9">
        <v>1000</v>
      </c>
      <c r="K10" s="9">
        <v>900</v>
      </c>
      <c r="L10" s="9">
        <v>1</v>
      </c>
      <c r="M10" s="9">
        <v>0.9</v>
      </c>
      <c r="N10" s="56" t="s">
        <v>127</v>
      </c>
      <c r="O10" s="53" t="s">
        <v>541</v>
      </c>
      <c r="P10" s="55">
        <v>13</v>
      </c>
      <c r="Q10" s="56" t="s">
        <v>28</v>
      </c>
      <c r="R10" s="9" t="s">
        <v>20</v>
      </c>
      <c r="S10" s="55">
        <v>12</v>
      </c>
      <c r="T10" s="60" t="s">
        <v>3031</v>
      </c>
      <c r="U10" s="56"/>
      <c r="V10" s="56" t="s">
        <v>1797</v>
      </c>
      <c r="W10" s="53" t="s">
        <v>945</v>
      </c>
      <c r="Y10" s="9">
        <v>15</v>
      </c>
      <c r="Z10" s="53">
        <v>1</v>
      </c>
      <c r="AA10" s="53"/>
      <c r="AB10" s="53" t="s">
        <v>888</v>
      </c>
      <c r="AC10" s="9">
        <f t="shared" si="4"/>
        <v>2</v>
      </c>
      <c r="AE10" s="9" t="s">
        <v>1077</v>
      </c>
      <c r="AG10" s="9">
        <v>10</v>
      </c>
      <c r="AI10" s="58"/>
      <c r="AJ10" s="58"/>
      <c r="AK10" s="58"/>
      <c r="AL10" s="94" t="s">
        <v>2907</v>
      </c>
      <c r="AM10" s="9">
        <f t="shared" si="0"/>
        <v>190</v>
      </c>
      <c r="AN10" s="9">
        <f t="shared" si="1"/>
        <v>570</v>
      </c>
      <c r="AO10" s="9" t="str">
        <f t="shared" si="2"/>
        <v>2,190</v>
      </c>
      <c r="AQ10" s="9" t="str">
        <f t="shared" si="3"/>
        <v>2,190</v>
      </c>
    </row>
    <row r="11" spans="1:43" s="9" customFormat="1">
      <c r="A11" s="9">
        <v>10</v>
      </c>
      <c r="B11" s="37" t="s">
        <v>1198</v>
      </c>
      <c r="C11" s="53" t="s">
        <v>1366</v>
      </c>
      <c r="D11" s="9">
        <v>0</v>
      </c>
      <c r="E11" s="9">
        <v>0</v>
      </c>
      <c r="F11" s="9">
        <v>0</v>
      </c>
      <c r="G11" s="9">
        <v>25</v>
      </c>
      <c r="H11" s="9" t="s">
        <v>600</v>
      </c>
      <c r="I11" s="9">
        <v>0</v>
      </c>
      <c r="J11" s="9">
        <v>1000</v>
      </c>
      <c r="K11" s="9">
        <v>1075</v>
      </c>
      <c r="L11" s="9">
        <v>1</v>
      </c>
      <c r="M11" s="9">
        <v>1</v>
      </c>
      <c r="N11" s="56" t="s">
        <v>127</v>
      </c>
      <c r="O11" s="53" t="s">
        <v>2288</v>
      </c>
      <c r="P11" s="55">
        <v>13</v>
      </c>
      <c r="Q11" s="56" t="s">
        <v>28</v>
      </c>
      <c r="R11" s="9" t="s">
        <v>14</v>
      </c>
      <c r="S11" s="55">
        <v>1</v>
      </c>
      <c r="T11" s="60" t="s">
        <v>3032</v>
      </c>
      <c r="U11" s="56"/>
      <c r="V11" s="56" t="s">
        <v>1797</v>
      </c>
      <c r="W11" s="53" t="s">
        <v>1281</v>
      </c>
      <c r="Y11" s="9">
        <v>15</v>
      </c>
      <c r="Z11" s="53" t="s">
        <v>1361</v>
      </c>
      <c r="AA11" s="77"/>
      <c r="AB11" s="78" t="s">
        <v>1291</v>
      </c>
      <c r="AC11" s="9">
        <f t="shared" si="4"/>
        <v>2</v>
      </c>
      <c r="AD11" s="80" t="s">
        <v>1911</v>
      </c>
      <c r="AE11" s="79" t="s">
        <v>1077</v>
      </c>
      <c r="AF11" s="80"/>
      <c r="AG11" s="79">
        <v>10</v>
      </c>
      <c r="AH11" s="78" t="s">
        <v>2349</v>
      </c>
      <c r="AI11" s="78">
        <v>5</v>
      </c>
      <c r="AJ11" s="78">
        <v>6</v>
      </c>
      <c r="AK11" s="78" t="s">
        <v>2721</v>
      </c>
      <c r="AL11" s="94" t="s">
        <v>2906</v>
      </c>
      <c r="AM11" s="9">
        <f t="shared" si="0"/>
        <v>200</v>
      </c>
      <c r="AN11" s="9">
        <f t="shared" si="1"/>
        <v>600</v>
      </c>
      <c r="AO11" s="9" t="str">
        <f t="shared" si="2"/>
        <v>2,200</v>
      </c>
      <c r="AP11" s="56"/>
      <c r="AQ11" s="9" t="str">
        <f t="shared" si="3"/>
        <v>2,200</v>
      </c>
    </row>
    <row r="12" spans="1:43" s="9" customFormat="1">
      <c r="A12" s="9">
        <v>11</v>
      </c>
      <c r="B12" s="37" t="s">
        <v>1199</v>
      </c>
      <c r="C12" s="53" t="s">
        <v>2073</v>
      </c>
      <c r="D12" s="9">
        <v>4</v>
      </c>
      <c r="E12" s="9">
        <v>4</v>
      </c>
      <c r="F12" s="9">
        <v>0</v>
      </c>
      <c r="G12" s="9">
        <v>30</v>
      </c>
      <c r="H12" s="9" t="s">
        <v>75</v>
      </c>
      <c r="I12" s="9">
        <v>0</v>
      </c>
      <c r="J12" s="9">
        <v>1000</v>
      </c>
      <c r="K12" s="9">
        <v>1250</v>
      </c>
      <c r="L12" s="9">
        <v>1</v>
      </c>
      <c r="M12" s="9">
        <v>1</v>
      </c>
      <c r="N12" s="56" t="s">
        <v>127</v>
      </c>
      <c r="O12" s="53" t="s">
        <v>1371</v>
      </c>
      <c r="P12" s="55">
        <v>16</v>
      </c>
      <c r="Q12" s="56" t="s">
        <v>24</v>
      </c>
      <c r="R12" s="9" t="s">
        <v>20</v>
      </c>
      <c r="S12" s="55">
        <v>13</v>
      </c>
      <c r="T12" s="60" t="s">
        <v>3033</v>
      </c>
      <c r="U12" s="56"/>
      <c r="V12" s="56" t="s">
        <v>1797</v>
      </c>
      <c r="W12" s="53" t="s">
        <v>1512</v>
      </c>
      <c r="Y12" s="9">
        <v>15</v>
      </c>
      <c r="Z12" s="53" t="s">
        <v>671</v>
      </c>
      <c r="AA12" s="53"/>
      <c r="AB12" s="53" t="s">
        <v>889</v>
      </c>
      <c r="AC12" s="9">
        <f t="shared" si="4"/>
        <v>2</v>
      </c>
      <c r="AD12" s="72" t="s">
        <v>1823</v>
      </c>
      <c r="AE12" s="9" t="s">
        <v>1077</v>
      </c>
      <c r="AG12" s="9">
        <v>10</v>
      </c>
      <c r="AH12" s="53" t="s">
        <v>2350</v>
      </c>
      <c r="AI12" s="53"/>
      <c r="AJ12" s="53"/>
      <c r="AK12" s="53"/>
      <c r="AL12" s="94" t="s">
        <v>2906</v>
      </c>
      <c r="AM12" s="9">
        <f t="shared" si="0"/>
        <v>210</v>
      </c>
      <c r="AN12" s="9">
        <f t="shared" si="1"/>
        <v>630</v>
      </c>
      <c r="AO12" s="9" t="str">
        <f t="shared" si="2"/>
        <v>2,210</v>
      </c>
      <c r="AQ12" s="9" t="str">
        <f t="shared" si="3"/>
        <v>2,210</v>
      </c>
    </row>
    <row r="13" spans="1:43" s="9" customFormat="1">
      <c r="A13" s="9">
        <v>12</v>
      </c>
      <c r="B13" s="37" t="s">
        <v>470</v>
      </c>
      <c r="C13" s="53" t="s">
        <v>2019</v>
      </c>
      <c r="D13" s="9">
        <v>4</v>
      </c>
      <c r="E13" s="9">
        <v>4</v>
      </c>
      <c r="F13" s="9">
        <v>0</v>
      </c>
      <c r="G13" s="9">
        <v>30</v>
      </c>
      <c r="H13" s="9" t="s">
        <v>75</v>
      </c>
      <c r="I13" s="9">
        <v>0</v>
      </c>
      <c r="J13" s="9">
        <v>1000</v>
      </c>
      <c r="K13" s="9">
        <v>1425</v>
      </c>
      <c r="L13" s="9">
        <v>1</v>
      </c>
      <c r="M13" s="9">
        <v>1</v>
      </c>
      <c r="N13" s="56" t="s">
        <v>127</v>
      </c>
      <c r="O13" s="53" t="s">
        <v>1372</v>
      </c>
      <c r="P13" s="55">
        <v>16</v>
      </c>
      <c r="Q13" s="56" t="s">
        <v>24</v>
      </c>
      <c r="R13" s="52" t="s">
        <v>25</v>
      </c>
      <c r="S13" s="55">
        <v>16</v>
      </c>
      <c r="T13" s="60" t="s">
        <v>3034</v>
      </c>
      <c r="U13" s="56"/>
      <c r="V13" s="56" t="s">
        <v>1797</v>
      </c>
      <c r="W13" s="53" t="s">
        <v>2640</v>
      </c>
      <c r="Y13" s="9">
        <v>15</v>
      </c>
      <c r="Z13" s="53">
        <v>1</v>
      </c>
      <c r="AA13" s="58"/>
      <c r="AB13" s="53" t="s">
        <v>2930</v>
      </c>
      <c r="AC13" s="9">
        <f t="shared" si="4"/>
        <v>2</v>
      </c>
      <c r="AD13" s="72" t="s">
        <v>1810</v>
      </c>
      <c r="AE13" s="56" t="s">
        <v>1078</v>
      </c>
      <c r="AG13" s="9">
        <v>10</v>
      </c>
      <c r="AH13" s="53" t="s">
        <v>2351</v>
      </c>
      <c r="AI13" s="53">
        <v>7</v>
      </c>
      <c r="AJ13" s="53">
        <v>8</v>
      </c>
      <c r="AK13" s="53"/>
      <c r="AL13" s="94" t="s">
        <v>2908</v>
      </c>
      <c r="AM13" s="9">
        <f t="shared" si="0"/>
        <v>220</v>
      </c>
      <c r="AN13" s="9">
        <f t="shared" si="1"/>
        <v>660</v>
      </c>
      <c r="AO13" s="9" t="str">
        <f t="shared" si="2"/>
        <v>2,220</v>
      </c>
      <c r="AP13" s="56" t="s">
        <v>941</v>
      </c>
      <c r="AQ13" s="9" t="str">
        <f t="shared" si="3"/>
        <v>2,220,22,1</v>
      </c>
    </row>
    <row r="14" spans="1:43" s="9" customFormat="1">
      <c r="A14" s="9">
        <v>13</v>
      </c>
      <c r="B14" s="37" t="s">
        <v>1200</v>
      </c>
      <c r="C14" s="53" t="s">
        <v>2074</v>
      </c>
      <c r="D14" s="9">
        <v>4</v>
      </c>
      <c r="E14" s="9">
        <v>4</v>
      </c>
      <c r="F14" s="9">
        <v>0</v>
      </c>
      <c r="G14" s="9">
        <v>35</v>
      </c>
      <c r="H14" s="9" t="s">
        <v>75</v>
      </c>
      <c r="I14" s="9">
        <v>1</v>
      </c>
      <c r="J14" s="9">
        <v>1000</v>
      </c>
      <c r="K14" s="9">
        <v>1600</v>
      </c>
      <c r="L14" s="9">
        <v>1</v>
      </c>
      <c r="M14" s="9">
        <v>1</v>
      </c>
      <c r="N14" s="56" t="s">
        <v>127</v>
      </c>
      <c r="O14" s="53" t="s">
        <v>1378</v>
      </c>
      <c r="P14" s="55">
        <v>16</v>
      </c>
      <c r="Q14" s="56" t="s">
        <v>24</v>
      </c>
      <c r="R14" s="9" t="s">
        <v>20</v>
      </c>
      <c r="S14" s="55">
        <v>13</v>
      </c>
      <c r="T14" s="60" t="s">
        <v>3035</v>
      </c>
      <c r="U14" s="56"/>
      <c r="V14" s="56" t="s">
        <v>1797</v>
      </c>
      <c r="W14" s="53" t="s">
        <v>946</v>
      </c>
      <c r="Y14" s="9">
        <v>20</v>
      </c>
      <c r="Z14" s="53">
        <v>1</v>
      </c>
      <c r="AA14" s="58"/>
      <c r="AB14" s="53" t="s">
        <v>890</v>
      </c>
      <c r="AC14" s="9">
        <f t="shared" si="4"/>
        <v>3</v>
      </c>
      <c r="AD14" s="72" t="s">
        <v>1811</v>
      </c>
      <c r="AE14" s="9" t="s">
        <v>1077</v>
      </c>
      <c r="AG14" s="9">
        <v>10</v>
      </c>
      <c r="AH14" s="53" t="s">
        <v>2352</v>
      </c>
      <c r="AI14" s="53"/>
      <c r="AJ14" s="53"/>
      <c r="AK14" s="53"/>
      <c r="AL14" s="94" t="s">
        <v>2909</v>
      </c>
      <c r="AM14" s="9">
        <f t="shared" si="0"/>
        <v>280</v>
      </c>
      <c r="AN14" s="9">
        <f t="shared" si="1"/>
        <v>840</v>
      </c>
      <c r="AO14" s="9" t="str">
        <f t="shared" si="2"/>
        <v>2,280</v>
      </c>
      <c r="AQ14" s="9" t="str">
        <f t="shared" si="3"/>
        <v>2,280</v>
      </c>
    </row>
    <row r="15" spans="1:43" s="9" customFormat="1">
      <c r="A15" s="9">
        <v>14</v>
      </c>
      <c r="B15" s="37" t="s">
        <v>1201</v>
      </c>
      <c r="C15" s="53" t="s">
        <v>2075</v>
      </c>
      <c r="D15" s="9">
        <v>0</v>
      </c>
      <c r="E15" s="9">
        <v>0</v>
      </c>
      <c r="F15" s="9">
        <v>0</v>
      </c>
      <c r="G15" s="9">
        <v>25</v>
      </c>
      <c r="H15" s="9" t="s">
        <v>600</v>
      </c>
      <c r="I15" s="9">
        <v>1</v>
      </c>
      <c r="J15" s="9">
        <v>1000</v>
      </c>
      <c r="K15" s="9">
        <v>1775</v>
      </c>
      <c r="L15" s="9">
        <v>1</v>
      </c>
      <c r="M15" s="9">
        <v>1</v>
      </c>
      <c r="N15" s="56" t="s">
        <v>127</v>
      </c>
      <c r="O15" s="53" t="s">
        <v>2288</v>
      </c>
      <c r="P15" s="55">
        <v>16</v>
      </c>
      <c r="Q15" s="56" t="s">
        <v>28</v>
      </c>
      <c r="R15" s="9" t="s">
        <v>14</v>
      </c>
      <c r="S15" s="55">
        <v>3</v>
      </c>
      <c r="T15" s="60" t="s">
        <v>3036</v>
      </c>
      <c r="U15" s="56"/>
      <c r="V15" s="56" t="s">
        <v>1797</v>
      </c>
      <c r="W15" s="53" t="s">
        <v>952</v>
      </c>
      <c r="Y15" s="9">
        <v>20</v>
      </c>
      <c r="Z15" s="53" t="s">
        <v>386</v>
      </c>
      <c r="AA15" s="77"/>
      <c r="AB15" s="78" t="s">
        <v>2929</v>
      </c>
      <c r="AC15" s="9">
        <f t="shared" si="4"/>
        <v>3</v>
      </c>
      <c r="AD15" s="80" t="s">
        <v>2016</v>
      </c>
      <c r="AE15" s="79" t="s">
        <v>1077</v>
      </c>
      <c r="AF15" s="79"/>
      <c r="AG15" s="79">
        <v>10</v>
      </c>
      <c r="AH15" s="78" t="s">
        <v>2353</v>
      </c>
      <c r="AI15" s="78"/>
      <c r="AJ15" s="78"/>
      <c r="AK15" s="78" t="s">
        <v>2722</v>
      </c>
      <c r="AL15" s="94" t="s">
        <v>2910</v>
      </c>
      <c r="AM15" s="9">
        <f t="shared" si="0"/>
        <v>290</v>
      </c>
      <c r="AN15" s="9">
        <f t="shared" si="1"/>
        <v>870</v>
      </c>
      <c r="AO15" s="9" t="str">
        <f t="shared" si="2"/>
        <v>2,290</v>
      </c>
      <c r="AQ15" s="9" t="str">
        <f t="shared" si="3"/>
        <v>2,290</v>
      </c>
    </row>
    <row r="16" spans="1:43" s="9" customFormat="1">
      <c r="A16" s="9">
        <v>15</v>
      </c>
      <c r="B16" s="37" t="s">
        <v>1202</v>
      </c>
      <c r="C16" s="53" t="s">
        <v>2076</v>
      </c>
      <c r="D16" s="9">
        <v>2</v>
      </c>
      <c r="E16" s="9">
        <v>2</v>
      </c>
      <c r="F16" s="9">
        <v>4</v>
      </c>
      <c r="G16" s="9">
        <v>30</v>
      </c>
      <c r="H16" s="9" t="s">
        <v>75</v>
      </c>
      <c r="I16" s="9">
        <v>1</v>
      </c>
      <c r="J16" s="9">
        <v>1000</v>
      </c>
      <c r="K16" s="9">
        <v>1950</v>
      </c>
      <c r="L16" s="9">
        <v>1</v>
      </c>
      <c r="M16" s="9">
        <v>1</v>
      </c>
      <c r="N16" s="56" t="s">
        <v>127</v>
      </c>
      <c r="O16" s="53" t="s">
        <v>1387</v>
      </c>
      <c r="P16" s="55">
        <v>16</v>
      </c>
      <c r="Q16" s="56" t="s">
        <v>28</v>
      </c>
      <c r="R16" s="9" t="s">
        <v>20</v>
      </c>
      <c r="S16" s="55">
        <v>10</v>
      </c>
      <c r="T16" s="60" t="s">
        <v>3037</v>
      </c>
      <c r="U16" s="56"/>
      <c r="V16" s="56" t="s">
        <v>1797</v>
      </c>
      <c r="W16" s="53" t="s">
        <v>1529</v>
      </c>
      <c r="Y16" s="9">
        <v>20</v>
      </c>
      <c r="Z16" s="53" t="s">
        <v>671</v>
      </c>
      <c r="AA16" s="53"/>
      <c r="AB16" s="53" t="s">
        <v>891</v>
      </c>
      <c r="AC16" s="9">
        <f t="shared" si="4"/>
        <v>3</v>
      </c>
      <c r="AD16" s="72" t="s">
        <v>1812</v>
      </c>
      <c r="AE16" s="9" t="s">
        <v>1077</v>
      </c>
      <c r="AG16" s="9">
        <v>10</v>
      </c>
      <c r="AH16" s="53" t="s">
        <v>2354</v>
      </c>
      <c r="AI16" s="53">
        <v>9</v>
      </c>
      <c r="AJ16" s="53">
        <v>10</v>
      </c>
      <c r="AK16" s="53"/>
      <c r="AL16" s="94" t="s">
        <v>2911</v>
      </c>
      <c r="AM16" s="9">
        <f t="shared" si="0"/>
        <v>300</v>
      </c>
      <c r="AN16" s="9">
        <f t="shared" si="1"/>
        <v>900</v>
      </c>
      <c r="AO16" s="9" t="str">
        <f t="shared" si="2"/>
        <v>2,300</v>
      </c>
      <c r="AQ16" s="9" t="str">
        <f t="shared" si="3"/>
        <v>2,300</v>
      </c>
    </row>
    <row r="17" spans="1:43" s="9" customFormat="1">
      <c r="A17" s="9">
        <v>16</v>
      </c>
      <c r="B17" s="37" t="s">
        <v>1203</v>
      </c>
      <c r="C17" s="53" t="s">
        <v>2077</v>
      </c>
      <c r="D17" s="9">
        <v>4</v>
      </c>
      <c r="E17" s="9">
        <v>4</v>
      </c>
      <c r="F17" s="9">
        <v>0</v>
      </c>
      <c r="G17" s="9">
        <v>35</v>
      </c>
      <c r="H17" s="9" t="s">
        <v>75</v>
      </c>
      <c r="I17" s="9">
        <v>1</v>
      </c>
      <c r="J17" s="9">
        <v>1000</v>
      </c>
      <c r="K17" s="9">
        <v>2125</v>
      </c>
      <c r="L17" s="9">
        <v>1</v>
      </c>
      <c r="M17" s="9">
        <v>1.05</v>
      </c>
      <c r="N17" s="56" t="s">
        <v>127</v>
      </c>
      <c r="O17" s="53" t="s">
        <v>1379</v>
      </c>
      <c r="P17" s="55">
        <v>19</v>
      </c>
      <c r="Q17" s="56" t="s">
        <v>13</v>
      </c>
      <c r="R17" s="9" t="s">
        <v>14</v>
      </c>
      <c r="S17" s="55">
        <v>16</v>
      </c>
      <c r="T17" s="60" t="s">
        <v>3038</v>
      </c>
      <c r="U17" s="56"/>
      <c r="V17" s="56" t="s">
        <v>1797</v>
      </c>
      <c r="W17" s="53" t="s">
        <v>1513</v>
      </c>
      <c r="Y17" s="9">
        <v>20</v>
      </c>
      <c r="Z17" s="53">
        <v>1</v>
      </c>
      <c r="AA17" s="58"/>
      <c r="AB17" s="53" t="s">
        <v>892</v>
      </c>
      <c r="AC17" s="9">
        <f t="shared" si="4"/>
        <v>3</v>
      </c>
      <c r="AD17" s="72" t="s">
        <v>1824</v>
      </c>
      <c r="AE17" s="9" t="s">
        <v>1077</v>
      </c>
      <c r="AG17" s="9">
        <v>10</v>
      </c>
      <c r="AH17" s="53" t="s">
        <v>2355</v>
      </c>
      <c r="AI17" s="58"/>
      <c r="AJ17" s="58"/>
      <c r="AK17" s="58"/>
      <c r="AL17" s="94" t="s">
        <v>2912</v>
      </c>
      <c r="AM17" s="9">
        <f t="shared" si="0"/>
        <v>310</v>
      </c>
      <c r="AN17" s="9">
        <f t="shared" si="1"/>
        <v>930</v>
      </c>
      <c r="AO17" s="9" t="str">
        <f t="shared" si="2"/>
        <v>2,310</v>
      </c>
      <c r="AQ17" s="9" t="str">
        <f t="shared" si="3"/>
        <v>2,310</v>
      </c>
    </row>
    <row r="18" spans="1:43" s="9" customFormat="1">
      <c r="A18" s="9">
        <v>17</v>
      </c>
      <c r="B18" s="37" t="s">
        <v>471</v>
      </c>
      <c r="C18" s="53" t="s">
        <v>2078</v>
      </c>
      <c r="D18" s="9">
        <v>4</v>
      </c>
      <c r="E18" s="9">
        <v>4</v>
      </c>
      <c r="F18" s="9">
        <v>0</v>
      </c>
      <c r="G18" s="9">
        <v>35</v>
      </c>
      <c r="H18" s="9" t="s">
        <v>75</v>
      </c>
      <c r="I18" s="9">
        <v>0</v>
      </c>
      <c r="J18" s="9">
        <v>1000</v>
      </c>
      <c r="K18" s="9">
        <v>2300</v>
      </c>
      <c r="L18" s="9">
        <v>1</v>
      </c>
      <c r="M18" s="9">
        <v>1.05</v>
      </c>
      <c r="N18" s="56" t="s">
        <v>127</v>
      </c>
      <c r="O18" s="53" t="s">
        <v>1380</v>
      </c>
      <c r="P18" s="55">
        <v>19</v>
      </c>
      <c r="Q18" s="56" t="s">
        <v>24</v>
      </c>
      <c r="R18" s="9" t="s">
        <v>20</v>
      </c>
      <c r="S18" s="55">
        <v>16</v>
      </c>
      <c r="T18" s="60" t="s">
        <v>3039</v>
      </c>
      <c r="U18" s="56"/>
      <c r="V18" s="56" t="s">
        <v>1797</v>
      </c>
      <c r="W18" s="53" t="s">
        <v>940</v>
      </c>
      <c r="Y18" s="9">
        <v>20</v>
      </c>
      <c r="Z18" s="53">
        <v>1</v>
      </c>
      <c r="AA18" s="58"/>
      <c r="AB18" s="53" t="s">
        <v>893</v>
      </c>
      <c r="AC18" s="9">
        <f t="shared" si="4"/>
        <v>4</v>
      </c>
      <c r="AD18" s="72" t="s">
        <v>1784</v>
      </c>
      <c r="AE18" s="9" t="s">
        <v>1077</v>
      </c>
      <c r="AG18" s="9">
        <v>10</v>
      </c>
      <c r="AH18" s="53" t="s">
        <v>2356</v>
      </c>
      <c r="AI18" s="58"/>
      <c r="AJ18" s="58"/>
      <c r="AK18" s="58"/>
      <c r="AL18" s="94" t="s">
        <v>2913</v>
      </c>
      <c r="AM18" s="9">
        <f t="shared" si="0"/>
        <v>370</v>
      </c>
      <c r="AN18" s="9">
        <f t="shared" si="1"/>
        <v>1110</v>
      </c>
      <c r="AO18" s="9" t="str">
        <f t="shared" si="2"/>
        <v>2,370</v>
      </c>
      <c r="AQ18" s="9" t="str">
        <f t="shared" si="3"/>
        <v>2,370</v>
      </c>
    </row>
    <row r="19" spans="1:43" s="9" customFormat="1">
      <c r="A19" s="9">
        <v>18</v>
      </c>
      <c r="B19" s="37" t="s">
        <v>472</v>
      </c>
      <c r="C19" s="53" t="s">
        <v>2079</v>
      </c>
      <c r="D19" s="9">
        <v>4</v>
      </c>
      <c r="E19" s="9">
        <v>4</v>
      </c>
      <c r="F19" s="9">
        <v>0</v>
      </c>
      <c r="G19" s="9">
        <v>35</v>
      </c>
      <c r="H19" s="9" t="s">
        <v>75</v>
      </c>
      <c r="I19" s="9">
        <v>0</v>
      </c>
      <c r="J19" s="9">
        <v>1000</v>
      </c>
      <c r="K19" s="9">
        <v>2475</v>
      </c>
      <c r="L19" s="9">
        <v>1</v>
      </c>
      <c r="M19" s="9">
        <v>1.05</v>
      </c>
      <c r="N19" s="56" t="s">
        <v>127</v>
      </c>
      <c r="O19" s="53" t="s">
        <v>1381</v>
      </c>
      <c r="P19" s="55">
        <v>19</v>
      </c>
      <c r="Q19" s="56" t="s">
        <v>24</v>
      </c>
      <c r="R19" s="9" t="s">
        <v>20</v>
      </c>
      <c r="S19" s="55">
        <v>16</v>
      </c>
      <c r="T19" s="60" t="s">
        <v>1619</v>
      </c>
      <c r="U19" s="56"/>
      <c r="V19" s="56" t="s">
        <v>1797</v>
      </c>
      <c r="W19" s="53" t="s">
        <v>953</v>
      </c>
      <c r="Y19" s="9">
        <v>20</v>
      </c>
      <c r="Z19" s="53">
        <v>1</v>
      </c>
      <c r="AA19" s="58"/>
      <c r="AB19" s="53" t="s">
        <v>894</v>
      </c>
      <c r="AC19" s="9">
        <f t="shared" si="4"/>
        <v>4</v>
      </c>
      <c r="AD19" s="72" t="s">
        <v>1765</v>
      </c>
      <c r="AE19" s="9" t="s">
        <v>1077</v>
      </c>
      <c r="AG19" s="9">
        <v>10</v>
      </c>
      <c r="AH19" s="53" t="s">
        <v>2357</v>
      </c>
      <c r="AI19" s="53">
        <v>11</v>
      </c>
      <c r="AJ19" s="53">
        <v>12</v>
      </c>
      <c r="AK19" s="53"/>
      <c r="AL19" s="94" t="s">
        <v>2913</v>
      </c>
      <c r="AM19" s="9">
        <f t="shared" si="0"/>
        <v>380</v>
      </c>
      <c r="AN19" s="9">
        <f t="shared" si="1"/>
        <v>1140</v>
      </c>
      <c r="AO19" s="9" t="str">
        <f t="shared" si="2"/>
        <v>2,380</v>
      </c>
      <c r="AQ19" s="9" t="str">
        <f t="shared" si="3"/>
        <v>2,380</v>
      </c>
    </row>
    <row r="20" spans="1:43" s="9" customFormat="1">
      <c r="A20" s="9">
        <v>19</v>
      </c>
      <c r="B20" s="37" t="s">
        <v>1204</v>
      </c>
      <c r="C20" s="53" t="s">
        <v>2080</v>
      </c>
      <c r="D20" s="9">
        <v>4</v>
      </c>
      <c r="E20" s="9">
        <v>4</v>
      </c>
      <c r="F20" s="9">
        <v>0</v>
      </c>
      <c r="G20" s="9">
        <v>35</v>
      </c>
      <c r="H20" s="9" t="s">
        <v>75</v>
      </c>
      <c r="I20" s="9">
        <v>0</v>
      </c>
      <c r="J20" s="9">
        <v>1000</v>
      </c>
      <c r="K20" s="9">
        <v>2650</v>
      </c>
      <c r="L20" s="9">
        <v>1</v>
      </c>
      <c r="M20" s="9">
        <v>1.05</v>
      </c>
      <c r="N20" s="56" t="s">
        <v>127</v>
      </c>
      <c r="O20" s="53" t="s">
        <v>1382</v>
      </c>
      <c r="P20" s="55">
        <v>19</v>
      </c>
      <c r="Q20" s="56" t="s">
        <v>24</v>
      </c>
      <c r="R20" s="9" t="s">
        <v>20</v>
      </c>
      <c r="S20" s="55">
        <v>16</v>
      </c>
      <c r="T20" s="60" t="s">
        <v>1620</v>
      </c>
      <c r="U20" s="56"/>
      <c r="V20" s="56" t="s">
        <v>1797</v>
      </c>
      <c r="W20" s="53" t="s">
        <v>1530</v>
      </c>
      <c r="Y20" s="9">
        <v>25</v>
      </c>
      <c r="Z20" s="53">
        <v>1</v>
      </c>
      <c r="AA20" s="58"/>
      <c r="AB20" s="53" t="s">
        <v>895</v>
      </c>
      <c r="AC20" s="9">
        <f t="shared" si="4"/>
        <v>4</v>
      </c>
      <c r="AD20" s="72" t="s">
        <v>1813</v>
      </c>
      <c r="AE20" s="9" t="s">
        <v>1077</v>
      </c>
      <c r="AG20" s="9">
        <v>10</v>
      </c>
      <c r="AH20" s="53" t="s">
        <v>2358</v>
      </c>
      <c r="AI20" s="58"/>
      <c r="AJ20" s="58"/>
      <c r="AK20" s="58"/>
      <c r="AL20" s="94" t="s">
        <v>2913</v>
      </c>
      <c r="AM20" s="9">
        <f t="shared" si="0"/>
        <v>390</v>
      </c>
      <c r="AN20" s="9">
        <f t="shared" si="1"/>
        <v>1170</v>
      </c>
      <c r="AO20" s="9" t="str">
        <f t="shared" si="2"/>
        <v>2,390</v>
      </c>
      <c r="AQ20" s="9" t="str">
        <f t="shared" si="3"/>
        <v>2,390</v>
      </c>
    </row>
    <row r="21" spans="1:43" s="9" customFormat="1">
      <c r="A21" s="9">
        <v>20</v>
      </c>
      <c r="B21" s="37" t="s">
        <v>1205</v>
      </c>
      <c r="C21" s="53" t="s">
        <v>2081</v>
      </c>
      <c r="D21" s="9">
        <v>4</v>
      </c>
      <c r="E21" s="9">
        <v>4</v>
      </c>
      <c r="F21" s="9">
        <v>0</v>
      </c>
      <c r="G21" s="9">
        <v>35</v>
      </c>
      <c r="H21" s="9" t="s">
        <v>75</v>
      </c>
      <c r="I21" s="9">
        <v>0</v>
      </c>
      <c r="J21" s="9">
        <v>1000</v>
      </c>
      <c r="K21" s="9">
        <v>2825</v>
      </c>
      <c r="L21" s="9">
        <v>1</v>
      </c>
      <c r="M21" s="9">
        <v>1.05</v>
      </c>
      <c r="N21" s="56" t="s">
        <v>127</v>
      </c>
      <c r="O21" s="53" t="s">
        <v>1383</v>
      </c>
      <c r="P21" s="55">
        <v>19</v>
      </c>
      <c r="Q21" s="56" t="s">
        <v>28</v>
      </c>
      <c r="R21" s="9" t="s">
        <v>25</v>
      </c>
      <c r="S21" s="55">
        <v>18</v>
      </c>
      <c r="T21" s="60" t="s">
        <v>3040</v>
      </c>
      <c r="U21" s="56"/>
      <c r="V21" s="56" t="s">
        <v>1797</v>
      </c>
      <c r="W21" s="53" t="s">
        <v>1531</v>
      </c>
      <c r="Y21" s="9">
        <v>25</v>
      </c>
      <c r="Z21" s="53" t="s">
        <v>671</v>
      </c>
      <c r="AA21" s="53"/>
      <c r="AB21" s="53" t="s">
        <v>1292</v>
      </c>
      <c r="AC21" s="9">
        <f t="shared" si="4"/>
        <v>4</v>
      </c>
      <c r="AD21" s="72" t="s">
        <v>1767</v>
      </c>
      <c r="AE21" s="9" t="s">
        <v>1077</v>
      </c>
      <c r="AF21" s="56"/>
      <c r="AG21" s="9">
        <v>10</v>
      </c>
      <c r="AH21" s="53" t="s">
        <v>2359</v>
      </c>
      <c r="AI21" s="53"/>
      <c r="AJ21" s="53"/>
      <c r="AK21" s="53"/>
      <c r="AL21" s="94" t="s">
        <v>2914</v>
      </c>
      <c r="AM21" s="9">
        <f t="shared" si="0"/>
        <v>400</v>
      </c>
      <c r="AN21" s="9">
        <f t="shared" si="1"/>
        <v>1200</v>
      </c>
      <c r="AO21" s="9" t="str">
        <f t="shared" si="2"/>
        <v>2,400</v>
      </c>
      <c r="AP21" s="56"/>
      <c r="AQ21" s="9" t="str">
        <f t="shared" si="3"/>
        <v>2,400</v>
      </c>
    </row>
    <row r="22" spans="1:43" s="9" customFormat="1">
      <c r="A22" s="9">
        <v>21</v>
      </c>
      <c r="B22" s="37" t="s">
        <v>473</v>
      </c>
      <c r="C22" s="53" t="s">
        <v>2082</v>
      </c>
      <c r="D22" s="9">
        <v>4</v>
      </c>
      <c r="E22" s="9">
        <v>4</v>
      </c>
      <c r="F22" s="9">
        <v>0</v>
      </c>
      <c r="G22" s="9">
        <v>35</v>
      </c>
      <c r="H22" s="9" t="s">
        <v>75</v>
      </c>
      <c r="I22" s="9">
        <v>0</v>
      </c>
      <c r="J22" s="9">
        <v>1000</v>
      </c>
      <c r="K22" s="9">
        <v>3000</v>
      </c>
      <c r="L22" s="9">
        <v>1</v>
      </c>
      <c r="M22" s="9">
        <v>1.1000000000000001</v>
      </c>
      <c r="N22" s="56" t="s">
        <v>127</v>
      </c>
      <c r="O22" s="53" t="s">
        <v>1384</v>
      </c>
      <c r="P22" s="55">
        <v>22</v>
      </c>
      <c r="Q22" s="56" t="s">
        <v>24</v>
      </c>
      <c r="R22" s="52" t="s">
        <v>25</v>
      </c>
      <c r="S22" s="55">
        <v>50</v>
      </c>
      <c r="T22" s="60" t="s">
        <v>3041</v>
      </c>
      <c r="U22" s="52"/>
      <c r="V22" s="56" t="s">
        <v>1797</v>
      </c>
      <c r="W22" s="53" t="s">
        <v>954</v>
      </c>
      <c r="Y22" s="9">
        <v>25</v>
      </c>
      <c r="Z22" s="53">
        <v>1</v>
      </c>
      <c r="AA22" s="58"/>
      <c r="AB22" s="53" t="s">
        <v>896</v>
      </c>
      <c r="AC22" s="9">
        <f t="shared" si="4"/>
        <v>5</v>
      </c>
      <c r="AD22" s="72" t="s">
        <v>1766</v>
      </c>
      <c r="AE22" s="9" t="s">
        <v>1077</v>
      </c>
      <c r="AG22" s="9">
        <v>10</v>
      </c>
      <c r="AH22" s="53" t="s">
        <v>2360</v>
      </c>
      <c r="AI22" s="58"/>
      <c r="AJ22" s="58"/>
      <c r="AK22" s="58"/>
      <c r="AL22" s="94" t="s">
        <v>2914</v>
      </c>
      <c r="AM22" s="9">
        <f t="shared" si="0"/>
        <v>460</v>
      </c>
      <c r="AN22" s="9">
        <f t="shared" si="1"/>
        <v>1380</v>
      </c>
      <c r="AO22" s="9" t="str">
        <f t="shared" si="2"/>
        <v>2,460</v>
      </c>
      <c r="AQ22" s="9" t="str">
        <f t="shared" si="3"/>
        <v>2,460</v>
      </c>
    </row>
    <row r="23" spans="1:43" s="9" customFormat="1">
      <c r="A23" s="9">
        <v>22</v>
      </c>
      <c r="B23" s="37" t="s">
        <v>1206</v>
      </c>
      <c r="C23" s="53" t="s">
        <v>2111</v>
      </c>
      <c r="D23" s="9">
        <v>0</v>
      </c>
      <c r="E23" s="9">
        <v>0</v>
      </c>
      <c r="F23" s="9">
        <v>0</v>
      </c>
      <c r="G23" s="9">
        <v>25</v>
      </c>
      <c r="H23" s="9" t="s">
        <v>600</v>
      </c>
      <c r="I23" s="9">
        <v>0</v>
      </c>
      <c r="J23" s="9">
        <v>1000</v>
      </c>
      <c r="K23" s="9">
        <v>3175</v>
      </c>
      <c r="L23" s="9">
        <v>1</v>
      </c>
      <c r="M23" s="9">
        <v>1.1000000000000001</v>
      </c>
      <c r="N23" s="56" t="s">
        <v>127</v>
      </c>
      <c r="O23" s="53" t="s">
        <v>2288</v>
      </c>
      <c r="P23" s="55">
        <v>22</v>
      </c>
      <c r="Q23" s="56" t="s">
        <v>28</v>
      </c>
      <c r="R23" s="9" t="s">
        <v>14</v>
      </c>
      <c r="S23" s="55">
        <v>4</v>
      </c>
      <c r="T23" s="60" t="s">
        <v>3042</v>
      </c>
      <c r="U23" s="52"/>
      <c r="V23" s="56" t="s">
        <v>1797</v>
      </c>
      <c r="W23" s="53" t="s">
        <v>955</v>
      </c>
      <c r="Y23" s="9">
        <v>25</v>
      </c>
      <c r="Z23" s="53" t="s">
        <v>1376</v>
      </c>
      <c r="AA23" s="77"/>
      <c r="AB23" s="78" t="s">
        <v>897</v>
      </c>
      <c r="AC23" s="9">
        <f t="shared" si="4"/>
        <v>5</v>
      </c>
      <c r="AD23" s="80" t="s">
        <v>1785</v>
      </c>
      <c r="AE23" s="79" t="s">
        <v>1077</v>
      </c>
      <c r="AF23" s="79"/>
      <c r="AG23" s="79">
        <v>10</v>
      </c>
      <c r="AH23" s="78" t="s">
        <v>2361</v>
      </c>
      <c r="AI23" s="78">
        <v>13</v>
      </c>
      <c r="AJ23" s="78">
        <v>14</v>
      </c>
      <c r="AK23" s="78" t="s">
        <v>2723</v>
      </c>
      <c r="AL23" s="94" t="s">
        <v>2915</v>
      </c>
      <c r="AM23" s="9">
        <f t="shared" si="0"/>
        <v>470</v>
      </c>
      <c r="AN23" s="9">
        <f t="shared" si="1"/>
        <v>1410</v>
      </c>
      <c r="AO23" s="9" t="str">
        <f t="shared" si="2"/>
        <v>2,470</v>
      </c>
      <c r="AQ23" s="9" t="str">
        <f t="shared" si="3"/>
        <v>2,470</v>
      </c>
    </row>
    <row r="24" spans="1:43" s="9" customFormat="1">
      <c r="A24" s="9">
        <v>23</v>
      </c>
      <c r="B24" s="37" t="s">
        <v>1207</v>
      </c>
      <c r="C24" s="53" t="s">
        <v>2083</v>
      </c>
      <c r="D24" s="9">
        <v>4</v>
      </c>
      <c r="E24" s="9">
        <v>0</v>
      </c>
      <c r="F24" s="9">
        <v>0</v>
      </c>
      <c r="G24" s="9">
        <v>25</v>
      </c>
      <c r="H24" s="9" t="s">
        <v>600</v>
      </c>
      <c r="I24" s="9">
        <v>0</v>
      </c>
      <c r="J24" s="9">
        <v>1000</v>
      </c>
      <c r="K24" s="9">
        <v>3350</v>
      </c>
      <c r="L24" s="9">
        <v>1</v>
      </c>
      <c r="M24" s="9">
        <v>1.1000000000000001</v>
      </c>
      <c r="N24" s="56" t="s">
        <v>127</v>
      </c>
      <c r="O24" s="53" t="s">
        <v>2288</v>
      </c>
      <c r="P24" s="55">
        <v>22</v>
      </c>
      <c r="Q24" s="56" t="s">
        <v>28</v>
      </c>
      <c r="R24" s="9" t="s">
        <v>14</v>
      </c>
      <c r="S24" s="55">
        <v>4</v>
      </c>
      <c r="T24" s="60" t="s">
        <v>3043</v>
      </c>
      <c r="U24" s="52"/>
      <c r="V24" s="56" t="s">
        <v>1797</v>
      </c>
      <c r="W24" s="53" t="s">
        <v>1532</v>
      </c>
      <c r="Y24" s="9">
        <v>25</v>
      </c>
      <c r="Z24" s="53">
        <v>1</v>
      </c>
      <c r="AA24" s="77"/>
      <c r="AB24" s="78" t="s">
        <v>898</v>
      </c>
      <c r="AC24" s="9">
        <f t="shared" si="4"/>
        <v>5</v>
      </c>
      <c r="AD24" s="80" t="s">
        <v>1786</v>
      </c>
      <c r="AE24" s="79" t="s">
        <v>1077</v>
      </c>
      <c r="AF24" s="79"/>
      <c r="AG24" s="79">
        <v>10</v>
      </c>
      <c r="AH24" s="78" t="s">
        <v>2362</v>
      </c>
      <c r="AI24" s="78"/>
      <c r="AJ24" s="78"/>
      <c r="AK24" s="78" t="s">
        <v>2724</v>
      </c>
      <c r="AL24" s="94" t="s">
        <v>2916</v>
      </c>
      <c r="AM24" s="9">
        <f t="shared" si="0"/>
        <v>480</v>
      </c>
      <c r="AN24" s="9">
        <f t="shared" si="1"/>
        <v>1440</v>
      </c>
      <c r="AO24" s="9" t="str">
        <f t="shared" si="2"/>
        <v>2,480</v>
      </c>
      <c r="AQ24" s="9" t="str">
        <f t="shared" si="3"/>
        <v>2,480</v>
      </c>
    </row>
    <row r="25" spans="1:43" s="9" customFormat="1">
      <c r="A25" s="9">
        <v>24</v>
      </c>
      <c r="B25" s="37" t="s">
        <v>474</v>
      </c>
      <c r="C25" s="53" t="s">
        <v>2020</v>
      </c>
      <c r="D25" s="9">
        <v>4</v>
      </c>
      <c r="E25" s="9">
        <v>4</v>
      </c>
      <c r="F25" s="9">
        <v>0</v>
      </c>
      <c r="G25" s="9">
        <v>35</v>
      </c>
      <c r="H25" s="9" t="s">
        <v>75</v>
      </c>
      <c r="I25" s="9">
        <v>2</v>
      </c>
      <c r="J25" s="9">
        <v>1000</v>
      </c>
      <c r="K25" s="9">
        <v>3525</v>
      </c>
      <c r="L25" s="9">
        <v>1</v>
      </c>
      <c r="M25" s="9">
        <v>1.1000000000000001</v>
      </c>
      <c r="N25" s="56" t="s">
        <v>127</v>
      </c>
      <c r="O25" s="53" t="s">
        <v>1377</v>
      </c>
      <c r="P25" s="55">
        <v>22</v>
      </c>
      <c r="Q25" s="56" t="s">
        <v>24</v>
      </c>
      <c r="R25" s="9" t="s">
        <v>20</v>
      </c>
      <c r="S25" s="55">
        <v>19</v>
      </c>
      <c r="T25" s="60" t="s">
        <v>3044</v>
      </c>
      <c r="U25" s="52"/>
      <c r="V25" s="56" t="s">
        <v>1797</v>
      </c>
      <c r="W25" s="53" t="s">
        <v>2641</v>
      </c>
      <c r="Y25" s="9">
        <v>25</v>
      </c>
      <c r="Z25" s="53">
        <v>1</v>
      </c>
      <c r="AA25" s="58"/>
      <c r="AB25" s="53" t="s">
        <v>2931</v>
      </c>
      <c r="AC25" s="9">
        <f t="shared" si="4"/>
        <v>5</v>
      </c>
      <c r="AD25" s="72" t="s">
        <v>1822</v>
      </c>
      <c r="AE25" s="56" t="s">
        <v>1078</v>
      </c>
      <c r="AG25" s="9">
        <v>10</v>
      </c>
      <c r="AH25" s="53" t="s">
        <v>2363</v>
      </c>
      <c r="AI25" s="53">
        <v>15</v>
      </c>
      <c r="AJ25" s="53">
        <v>16</v>
      </c>
      <c r="AK25" s="53"/>
      <c r="AL25" s="94" t="s">
        <v>2916</v>
      </c>
      <c r="AM25" s="9">
        <f t="shared" si="0"/>
        <v>490</v>
      </c>
      <c r="AN25" s="9">
        <f t="shared" si="1"/>
        <v>1470</v>
      </c>
      <c r="AO25" s="9" t="str">
        <f t="shared" si="2"/>
        <v>2,490</v>
      </c>
      <c r="AP25" s="56" t="s">
        <v>942</v>
      </c>
      <c r="AQ25" s="9" t="str">
        <f t="shared" si="3"/>
        <v>2,490,21,1</v>
      </c>
    </row>
    <row r="26" spans="1:43" s="9" customFormat="1">
      <c r="A26" s="9">
        <v>25</v>
      </c>
      <c r="B26" s="37" t="s">
        <v>475</v>
      </c>
      <c r="C26" s="53" t="s">
        <v>2084</v>
      </c>
      <c r="D26" s="9">
        <v>4</v>
      </c>
      <c r="E26" s="9">
        <v>0</v>
      </c>
      <c r="F26" s="9">
        <v>0</v>
      </c>
      <c r="G26" s="9">
        <v>25</v>
      </c>
      <c r="H26" s="9" t="s">
        <v>600</v>
      </c>
      <c r="I26" s="9">
        <v>2</v>
      </c>
      <c r="J26" s="9">
        <v>1000</v>
      </c>
      <c r="K26" s="9">
        <v>3700</v>
      </c>
      <c r="L26" s="9">
        <v>1</v>
      </c>
      <c r="M26" s="9">
        <v>1.1000000000000001</v>
      </c>
      <c r="N26" s="56" t="s">
        <v>127</v>
      </c>
      <c r="O26" s="53" t="s">
        <v>2288</v>
      </c>
      <c r="P26" s="55">
        <v>22</v>
      </c>
      <c r="Q26" s="56" t="s">
        <v>28</v>
      </c>
      <c r="R26" s="9" t="s">
        <v>14</v>
      </c>
      <c r="S26" s="55">
        <v>12</v>
      </c>
      <c r="T26" s="60" t="s">
        <v>3045</v>
      </c>
      <c r="U26" s="52"/>
      <c r="V26" s="56" t="s">
        <v>1797</v>
      </c>
      <c r="W26" s="53" t="s">
        <v>956</v>
      </c>
      <c r="Y26" s="9">
        <v>30</v>
      </c>
      <c r="Z26" s="53">
        <v>1</v>
      </c>
      <c r="AA26" s="78"/>
      <c r="AB26" s="78" t="s">
        <v>899</v>
      </c>
      <c r="AC26" s="9">
        <f t="shared" si="4"/>
        <v>6</v>
      </c>
      <c r="AD26" s="80" t="s">
        <v>2683</v>
      </c>
      <c r="AE26" s="79" t="s">
        <v>1077</v>
      </c>
      <c r="AF26" s="79"/>
      <c r="AG26" s="79">
        <v>10</v>
      </c>
      <c r="AH26" s="78" t="s">
        <v>2364</v>
      </c>
      <c r="AI26" s="78"/>
      <c r="AJ26" s="78"/>
      <c r="AK26" s="78" t="s">
        <v>2725</v>
      </c>
      <c r="AL26" s="94" t="s">
        <v>2914</v>
      </c>
      <c r="AM26" s="9">
        <f t="shared" si="0"/>
        <v>550</v>
      </c>
      <c r="AN26" s="9">
        <f t="shared" si="1"/>
        <v>1650</v>
      </c>
      <c r="AO26" s="9" t="str">
        <f t="shared" si="2"/>
        <v>2,550</v>
      </c>
      <c r="AQ26" s="9" t="str">
        <f t="shared" si="3"/>
        <v>2,550</v>
      </c>
    </row>
    <row r="27" spans="1:43" s="9" customFormat="1">
      <c r="A27" s="9">
        <v>26</v>
      </c>
      <c r="B27" s="37" t="s">
        <v>483</v>
      </c>
      <c r="C27" s="53" t="s">
        <v>2085</v>
      </c>
      <c r="D27" s="9">
        <v>4</v>
      </c>
      <c r="E27" s="9">
        <v>4</v>
      </c>
      <c r="F27" s="9">
        <v>0</v>
      </c>
      <c r="G27" s="9">
        <v>35</v>
      </c>
      <c r="H27" s="9" t="s">
        <v>75</v>
      </c>
      <c r="I27" s="9">
        <v>2</v>
      </c>
      <c r="J27" s="9">
        <v>1000</v>
      </c>
      <c r="K27" s="9">
        <v>3875</v>
      </c>
      <c r="L27" s="9">
        <v>1</v>
      </c>
      <c r="M27" s="9">
        <v>1.1500000000000001</v>
      </c>
      <c r="N27" s="56" t="s">
        <v>127</v>
      </c>
      <c r="O27" s="53" t="s">
        <v>1396</v>
      </c>
      <c r="P27" s="55">
        <v>25</v>
      </c>
      <c r="Q27" s="56" t="s">
        <v>24</v>
      </c>
      <c r="R27" s="9" t="s">
        <v>20</v>
      </c>
      <c r="S27" s="55">
        <v>22</v>
      </c>
      <c r="T27" s="60" t="s">
        <v>3046</v>
      </c>
      <c r="U27" s="52"/>
      <c r="V27" s="56" t="s">
        <v>1797</v>
      </c>
      <c r="W27" s="53" t="s">
        <v>957</v>
      </c>
      <c r="Y27" s="9">
        <v>30</v>
      </c>
      <c r="Z27" s="53">
        <v>1</v>
      </c>
      <c r="AA27" s="58"/>
      <c r="AB27" s="53" t="s">
        <v>900</v>
      </c>
      <c r="AC27" s="9">
        <f t="shared" si="4"/>
        <v>6</v>
      </c>
      <c r="AD27" s="72" t="s">
        <v>1814</v>
      </c>
      <c r="AE27" s="9" t="s">
        <v>1077</v>
      </c>
      <c r="AG27" s="9">
        <v>10</v>
      </c>
      <c r="AH27" s="53" t="s">
        <v>2365</v>
      </c>
      <c r="AI27" s="53"/>
      <c r="AJ27" s="53"/>
      <c r="AK27" s="53"/>
      <c r="AL27" s="94" t="s">
        <v>2916</v>
      </c>
      <c r="AM27" s="9">
        <f t="shared" si="0"/>
        <v>560</v>
      </c>
      <c r="AN27" s="9">
        <f t="shared" si="1"/>
        <v>1680</v>
      </c>
      <c r="AO27" s="9" t="str">
        <f t="shared" si="2"/>
        <v>2,560</v>
      </c>
      <c r="AQ27" s="9" t="str">
        <f t="shared" si="3"/>
        <v>2,560</v>
      </c>
    </row>
    <row r="28" spans="1:43" s="9" customFormat="1">
      <c r="A28" s="9">
        <v>27</v>
      </c>
      <c r="B28" s="37" t="s">
        <v>1208</v>
      </c>
      <c r="C28" s="53" t="s">
        <v>2086</v>
      </c>
      <c r="D28" s="9">
        <v>4</v>
      </c>
      <c r="E28" s="9">
        <v>4</v>
      </c>
      <c r="F28" s="9">
        <v>0</v>
      </c>
      <c r="G28" s="9">
        <v>35</v>
      </c>
      <c r="H28" s="9" t="s">
        <v>75</v>
      </c>
      <c r="I28" s="9">
        <v>2</v>
      </c>
      <c r="J28" s="9">
        <v>1000</v>
      </c>
      <c r="K28" s="9">
        <v>4050</v>
      </c>
      <c r="L28" s="9">
        <v>1</v>
      </c>
      <c r="M28" s="9">
        <v>1.1500000000000001</v>
      </c>
      <c r="N28" s="56" t="s">
        <v>127</v>
      </c>
      <c r="O28" s="53" t="s">
        <v>1397</v>
      </c>
      <c r="P28" s="55">
        <v>25</v>
      </c>
      <c r="Q28" s="56" t="s">
        <v>24</v>
      </c>
      <c r="R28" s="9" t="s">
        <v>20</v>
      </c>
      <c r="S28" s="55">
        <v>22</v>
      </c>
      <c r="T28" s="60" t="s">
        <v>3047</v>
      </c>
      <c r="U28" s="52"/>
      <c r="V28" s="56" t="s">
        <v>1797</v>
      </c>
      <c r="W28" s="53" t="s">
        <v>1533</v>
      </c>
      <c r="Y28" s="9">
        <v>30</v>
      </c>
      <c r="Z28" s="53">
        <v>1</v>
      </c>
      <c r="AA28" s="58"/>
      <c r="AB28" s="53" t="s">
        <v>901</v>
      </c>
      <c r="AC28" s="9">
        <f t="shared" si="4"/>
        <v>6</v>
      </c>
      <c r="AD28" s="72" t="s">
        <v>1764</v>
      </c>
      <c r="AE28" s="9" t="s">
        <v>1077</v>
      </c>
      <c r="AG28" s="9">
        <v>10</v>
      </c>
      <c r="AH28" s="53" t="s">
        <v>2366</v>
      </c>
      <c r="AI28" s="53">
        <v>17</v>
      </c>
      <c r="AJ28" s="53">
        <v>18</v>
      </c>
      <c r="AK28" s="53"/>
      <c r="AL28" s="94" t="s">
        <v>2917</v>
      </c>
      <c r="AM28" s="9">
        <f t="shared" si="0"/>
        <v>570</v>
      </c>
      <c r="AN28" s="9">
        <f t="shared" si="1"/>
        <v>1710</v>
      </c>
      <c r="AO28" s="9" t="str">
        <f t="shared" si="2"/>
        <v>2,570</v>
      </c>
      <c r="AQ28" s="9" t="str">
        <f t="shared" si="3"/>
        <v>2,570</v>
      </c>
    </row>
    <row r="29" spans="1:43" s="9" customFormat="1">
      <c r="A29" s="9">
        <v>28</v>
      </c>
      <c r="B29" s="38" t="s">
        <v>1373</v>
      </c>
      <c r="C29" s="53" t="s">
        <v>2087</v>
      </c>
      <c r="D29" s="9">
        <v>4</v>
      </c>
      <c r="E29" s="9">
        <v>4</v>
      </c>
      <c r="F29" s="9">
        <v>0</v>
      </c>
      <c r="G29" s="9">
        <v>35</v>
      </c>
      <c r="H29" s="9" t="s">
        <v>75</v>
      </c>
      <c r="I29" s="9">
        <v>2</v>
      </c>
      <c r="J29" s="9">
        <v>1000</v>
      </c>
      <c r="K29" s="9">
        <v>4225</v>
      </c>
      <c r="L29" s="9">
        <v>1</v>
      </c>
      <c r="M29" s="9">
        <v>1.1500000000000001</v>
      </c>
      <c r="N29" s="56" t="s">
        <v>127</v>
      </c>
      <c r="O29" s="53" t="s">
        <v>1398</v>
      </c>
      <c r="P29" s="55">
        <v>25</v>
      </c>
      <c r="Q29" s="56" t="s">
        <v>24</v>
      </c>
      <c r="R29" s="9" t="s">
        <v>20</v>
      </c>
      <c r="S29" s="55">
        <v>22</v>
      </c>
      <c r="T29" s="60" t="s">
        <v>3048</v>
      </c>
      <c r="U29" s="52"/>
      <c r="V29" s="56" t="s">
        <v>1797</v>
      </c>
      <c r="W29" s="53" t="s">
        <v>1534</v>
      </c>
      <c r="Y29" s="9">
        <v>30</v>
      </c>
      <c r="Z29" s="53">
        <v>1</v>
      </c>
      <c r="AA29" s="58"/>
      <c r="AB29" s="53" t="s">
        <v>902</v>
      </c>
      <c r="AC29" s="9">
        <f t="shared" si="4"/>
        <v>6</v>
      </c>
      <c r="AD29" s="72" t="s">
        <v>1815</v>
      </c>
      <c r="AE29" s="9" t="s">
        <v>1077</v>
      </c>
      <c r="AG29" s="9">
        <v>10</v>
      </c>
      <c r="AH29" s="53" t="s">
        <v>2367</v>
      </c>
      <c r="AI29" s="58"/>
      <c r="AJ29" s="58"/>
      <c r="AK29" s="58"/>
      <c r="AL29" s="94" t="s">
        <v>2917</v>
      </c>
      <c r="AM29" s="9">
        <f t="shared" si="0"/>
        <v>580</v>
      </c>
      <c r="AN29" s="9">
        <f t="shared" si="1"/>
        <v>1740</v>
      </c>
      <c r="AO29" s="9" t="str">
        <f t="shared" si="2"/>
        <v>2,580</v>
      </c>
      <c r="AQ29" s="9" t="str">
        <f t="shared" si="3"/>
        <v>2,580</v>
      </c>
    </row>
    <row r="30" spans="1:43" s="9" customFormat="1">
      <c r="A30" s="9">
        <v>29</v>
      </c>
      <c r="B30" s="37" t="s">
        <v>1209</v>
      </c>
      <c r="C30" s="53" t="s">
        <v>2085</v>
      </c>
      <c r="D30" s="9">
        <v>4</v>
      </c>
      <c r="E30" s="9">
        <v>4</v>
      </c>
      <c r="F30" s="9">
        <v>0</v>
      </c>
      <c r="G30" s="9">
        <v>35</v>
      </c>
      <c r="H30" s="9" t="s">
        <v>75</v>
      </c>
      <c r="I30" s="9">
        <v>0</v>
      </c>
      <c r="J30" s="9">
        <v>1000</v>
      </c>
      <c r="K30" s="9">
        <v>4400</v>
      </c>
      <c r="L30" s="9">
        <v>1</v>
      </c>
      <c r="M30" s="9">
        <v>1.1500000000000001</v>
      </c>
      <c r="N30" s="56" t="s">
        <v>127</v>
      </c>
      <c r="O30" s="53" t="s">
        <v>1396</v>
      </c>
      <c r="P30" s="55">
        <v>25</v>
      </c>
      <c r="Q30" s="56" t="s">
        <v>24</v>
      </c>
      <c r="R30" s="9" t="s">
        <v>20</v>
      </c>
      <c r="S30" s="55">
        <v>22</v>
      </c>
      <c r="T30" s="60" t="s">
        <v>3049</v>
      </c>
      <c r="U30" s="52"/>
      <c r="V30" s="56" t="s">
        <v>1797</v>
      </c>
      <c r="W30" s="53" t="s">
        <v>958</v>
      </c>
      <c r="Y30" s="9">
        <v>30</v>
      </c>
      <c r="Z30" s="53">
        <v>1</v>
      </c>
      <c r="AA30" s="58"/>
      <c r="AB30" s="53" t="s">
        <v>903</v>
      </c>
      <c r="AC30" s="9">
        <f t="shared" si="4"/>
        <v>7</v>
      </c>
      <c r="AD30" s="72" t="s">
        <v>1815</v>
      </c>
      <c r="AE30" s="9" t="s">
        <v>1077</v>
      </c>
      <c r="AG30" s="9">
        <v>10</v>
      </c>
      <c r="AH30" s="53" t="s">
        <v>2368</v>
      </c>
      <c r="AI30" s="58"/>
      <c r="AJ30" s="58"/>
      <c r="AK30" s="58"/>
      <c r="AL30" s="94" t="s">
        <v>2918</v>
      </c>
      <c r="AM30" s="9">
        <f t="shared" si="0"/>
        <v>640</v>
      </c>
      <c r="AN30" s="9">
        <f t="shared" si="1"/>
        <v>1920</v>
      </c>
      <c r="AO30" s="9" t="str">
        <f t="shared" si="2"/>
        <v>2,640</v>
      </c>
      <c r="AQ30" s="9" t="str">
        <f t="shared" si="3"/>
        <v>2,640</v>
      </c>
    </row>
    <row r="31" spans="1:43" s="9" customFormat="1">
      <c r="A31" s="9">
        <v>30</v>
      </c>
      <c r="B31" s="37" t="s">
        <v>476</v>
      </c>
      <c r="C31" s="53" t="s">
        <v>2088</v>
      </c>
      <c r="D31" s="9">
        <v>0</v>
      </c>
      <c r="E31" s="9">
        <v>0</v>
      </c>
      <c r="F31" s="9">
        <v>0</v>
      </c>
      <c r="G31" s="9">
        <v>25</v>
      </c>
      <c r="H31" s="9" t="s">
        <v>600</v>
      </c>
      <c r="I31" s="9">
        <v>0</v>
      </c>
      <c r="J31" s="9">
        <v>1000</v>
      </c>
      <c r="K31" s="9">
        <v>4575</v>
      </c>
      <c r="L31" s="9">
        <v>1</v>
      </c>
      <c r="M31" s="9">
        <v>1.1500000000000001</v>
      </c>
      <c r="N31" s="56" t="s">
        <v>127</v>
      </c>
      <c r="O31" s="53" t="s">
        <v>2288</v>
      </c>
      <c r="P31" s="55">
        <v>25</v>
      </c>
      <c r="Q31" s="56" t="s">
        <v>28</v>
      </c>
      <c r="R31" s="9" t="s">
        <v>14</v>
      </c>
      <c r="S31" s="55">
        <v>12</v>
      </c>
      <c r="T31" s="60" t="s">
        <v>3050</v>
      </c>
      <c r="U31" s="52"/>
      <c r="V31" s="56" t="s">
        <v>1797</v>
      </c>
      <c r="W31" s="53" t="s">
        <v>1282</v>
      </c>
      <c r="Y31" s="9">
        <v>30</v>
      </c>
      <c r="Z31" s="53" t="s">
        <v>1403</v>
      </c>
      <c r="AA31" s="78"/>
      <c r="AB31" s="78" t="s">
        <v>1293</v>
      </c>
      <c r="AC31" s="9">
        <f t="shared" si="4"/>
        <v>7</v>
      </c>
      <c r="AD31" s="80" t="s">
        <v>1816</v>
      </c>
      <c r="AE31" s="79" t="s">
        <v>1077</v>
      </c>
      <c r="AF31" s="80"/>
      <c r="AG31" s="79">
        <v>10</v>
      </c>
      <c r="AH31" s="78" t="s">
        <v>2369</v>
      </c>
      <c r="AI31" s="78">
        <v>19</v>
      </c>
      <c r="AJ31" s="78">
        <v>20</v>
      </c>
      <c r="AK31" s="78" t="s">
        <v>2726</v>
      </c>
      <c r="AL31" s="94" t="s">
        <v>2918</v>
      </c>
      <c r="AM31" s="9">
        <f t="shared" si="0"/>
        <v>650</v>
      </c>
      <c r="AN31" s="9">
        <f t="shared" si="1"/>
        <v>1950</v>
      </c>
      <c r="AO31" s="9" t="str">
        <f t="shared" si="2"/>
        <v>2,650</v>
      </c>
      <c r="AP31" s="56"/>
      <c r="AQ31" s="9" t="str">
        <f t="shared" si="3"/>
        <v>2,650</v>
      </c>
    </row>
    <row r="32" spans="1:43" s="9" customFormat="1">
      <c r="A32" s="9">
        <v>31</v>
      </c>
      <c r="B32" s="37" t="s">
        <v>477</v>
      </c>
      <c r="C32" s="53" t="s">
        <v>2089</v>
      </c>
      <c r="D32" s="9">
        <v>4</v>
      </c>
      <c r="E32" s="9">
        <v>4</v>
      </c>
      <c r="F32" s="9">
        <v>0</v>
      </c>
      <c r="G32" s="9">
        <v>35</v>
      </c>
      <c r="H32" s="9" t="s">
        <v>75</v>
      </c>
      <c r="I32" s="9">
        <v>0</v>
      </c>
      <c r="J32" s="9">
        <v>1000</v>
      </c>
      <c r="K32" s="9">
        <v>4750</v>
      </c>
      <c r="L32" s="9">
        <v>1</v>
      </c>
      <c r="M32" s="9">
        <v>1.2000000000000002</v>
      </c>
      <c r="N32" s="56" t="s">
        <v>127</v>
      </c>
      <c r="O32" s="53" t="s">
        <v>1399</v>
      </c>
      <c r="P32" s="55">
        <v>28</v>
      </c>
      <c r="Q32" s="56" t="s">
        <v>24</v>
      </c>
      <c r="R32" s="9" t="s">
        <v>20</v>
      </c>
      <c r="S32" s="55">
        <v>25</v>
      </c>
      <c r="T32" s="60" t="s">
        <v>3051</v>
      </c>
      <c r="U32" s="52"/>
      <c r="V32" s="56" t="s">
        <v>1797</v>
      </c>
      <c r="W32" s="53" t="s">
        <v>1535</v>
      </c>
      <c r="Y32" s="9">
        <v>35</v>
      </c>
      <c r="Z32" s="53">
        <v>1</v>
      </c>
      <c r="AA32" s="58"/>
      <c r="AB32" s="53" t="s">
        <v>904</v>
      </c>
      <c r="AC32" s="9">
        <f t="shared" si="4"/>
        <v>7</v>
      </c>
      <c r="AD32" s="72" t="s">
        <v>1817</v>
      </c>
      <c r="AE32" s="9" t="s">
        <v>1077</v>
      </c>
      <c r="AG32" s="9">
        <v>10</v>
      </c>
      <c r="AH32" s="53" t="s">
        <v>2370</v>
      </c>
      <c r="AI32" s="58"/>
      <c r="AJ32" s="58"/>
      <c r="AK32" s="58"/>
      <c r="AL32" s="94" t="s">
        <v>2918</v>
      </c>
      <c r="AM32" s="9">
        <f t="shared" si="0"/>
        <v>660</v>
      </c>
      <c r="AN32" s="9">
        <f t="shared" si="1"/>
        <v>1980</v>
      </c>
      <c r="AO32" s="9" t="str">
        <f t="shared" si="2"/>
        <v>2,660</v>
      </c>
      <c r="AQ32" s="9" t="str">
        <f t="shared" si="3"/>
        <v>2,660</v>
      </c>
    </row>
    <row r="33" spans="1:43" s="9" customFormat="1">
      <c r="A33" s="9">
        <v>32</v>
      </c>
      <c r="B33" s="37" t="s">
        <v>1210</v>
      </c>
      <c r="C33" s="53" t="s">
        <v>2090</v>
      </c>
      <c r="D33" s="9">
        <v>4</v>
      </c>
      <c r="E33" s="9">
        <v>4</v>
      </c>
      <c r="F33" s="9">
        <v>0</v>
      </c>
      <c r="G33" s="9">
        <v>35</v>
      </c>
      <c r="H33" s="9" t="s">
        <v>75</v>
      </c>
      <c r="I33" s="9">
        <v>2</v>
      </c>
      <c r="J33" s="9">
        <v>1000</v>
      </c>
      <c r="K33" s="9">
        <v>4925</v>
      </c>
      <c r="L33" s="9">
        <v>1</v>
      </c>
      <c r="M33" s="9">
        <v>1.2000000000000002</v>
      </c>
      <c r="N33" s="56" t="s">
        <v>127</v>
      </c>
      <c r="O33" s="53" t="s">
        <v>1400</v>
      </c>
      <c r="P33" s="55">
        <v>28</v>
      </c>
      <c r="Q33" s="56" t="s">
        <v>24</v>
      </c>
      <c r="R33" s="9" t="s">
        <v>20</v>
      </c>
      <c r="S33" s="55">
        <v>25</v>
      </c>
      <c r="T33" s="60" t="s">
        <v>3052</v>
      </c>
      <c r="U33" s="52"/>
      <c r="V33" s="56" t="s">
        <v>1797</v>
      </c>
      <c r="W33" s="53" t="s">
        <v>1536</v>
      </c>
      <c r="Y33" s="9">
        <v>35</v>
      </c>
      <c r="Z33" s="53">
        <v>1</v>
      </c>
      <c r="AA33" s="58"/>
      <c r="AB33" s="53" t="s">
        <v>905</v>
      </c>
      <c r="AC33" s="9">
        <f t="shared" si="4"/>
        <v>7</v>
      </c>
      <c r="AD33" s="72" t="s">
        <v>1817</v>
      </c>
      <c r="AE33" s="9" t="s">
        <v>1077</v>
      </c>
      <c r="AG33" s="9">
        <v>10</v>
      </c>
      <c r="AH33" s="53" t="s">
        <v>2371</v>
      </c>
      <c r="AI33" s="53"/>
      <c r="AJ33" s="53"/>
      <c r="AK33" s="53"/>
      <c r="AL33" s="94" t="s">
        <v>2919</v>
      </c>
      <c r="AM33" s="9">
        <f t="shared" si="0"/>
        <v>670</v>
      </c>
      <c r="AN33" s="9">
        <f t="shared" si="1"/>
        <v>2010</v>
      </c>
      <c r="AO33" s="9" t="str">
        <f t="shared" si="2"/>
        <v>2,670</v>
      </c>
      <c r="AQ33" s="9" t="str">
        <f t="shared" si="3"/>
        <v>2,670</v>
      </c>
    </row>
    <row r="34" spans="1:43" s="9" customFormat="1">
      <c r="A34" s="9">
        <v>33</v>
      </c>
      <c r="B34" s="37" t="s">
        <v>1211</v>
      </c>
      <c r="C34" s="53" t="s">
        <v>2091</v>
      </c>
      <c r="D34" s="9">
        <v>4</v>
      </c>
      <c r="E34" s="9">
        <v>4</v>
      </c>
      <c r="F34" s="9">
        <v>0</v>
      </c>
      <c r="G34" s="9">
        <v>35</v>
      </c>
      <c r="H34" s="9" t="s">
        <v>75</v>
      </c>
      <c r="I34" s="9">
        <v>3</v>
      </c>
      <c r="J34" s="9">
        <v>1000</v>
      </c>
      <c r="K34" s="9">
        <v>5100</v>
      </c>
      <c r="L34" s="9">
        <v>1</v>
      </c>
      <c r="M34" s="9">
        <v>1.2000000000000002</v>
      </c>
      <c r="N34" s="56" t="s">
        <v>127</v>
      </c>
      <c r="O34" s="53" t="s">
        <v>1401</v>
      </c>
      <c r="P34" s="55">
        <v>28</v>
      </c>
      <c r="Q34" s="56" t="s">
        <v>24</v>
      </c>
      <c r="R34" s="9" t="s">
        <v>20</v>
      </c>
      <c r="S34" s="55">
        <v>25</v>
      </c>
      <c r="T34" s="60" t="s">
        <v>3053</v>
      </c>
      <c r="U34" s="52"/>
      <c r="V34" s="56" t="s">
        <v>1797</v>
      </c>
      <c r="W34" s="53" t="s">
        <v>959</v>
      </c>
      <c r="Y34" s="9">
        <v>35</v>
      </c>
      <c r="Z34" s="53">
        <v>1</v>
      </c>
      <c r="AA34" s="58"/>
      <c r="AB34" s="53" t="s">
        <v>906</v>
      </c>
      <c r="AC34" s="9">
        <f t="shared" si="4"/>
        <v>8</v>
      </c>
      <c r="AD34" s="72" t="s">
        <v>1819</v>
      </c>
      <c r="AE34" s="9" t="s">
        <v>1077</v>
      </c>
      <c r="AG34" s="9">
        <v>10</v>
      </c>
      <c r="AH34" s="53" t="s">
        <v>2372</v>
      </c>
      <c r="AI34" s="58"/>
      <c r="AJ34" s="58"/>
      <c r="AK34" s="58"/>
      <c r="AL34" s="94" t="s">
        <v>2919</v>
      </c>
      <c r="AM34" s="9">
        <f t="shared" ref="AM34:AM61" si="5">AC34*50+A34*10</f>
        <v>730</v>
      </c>
      <c r="AN34" s="9">
        <f t="shared" ref="AN34:AN61" si="6">AM34*3</f>
        <v>2190</v>
      </c>
      <c r="AO34" s="9" t="str">
        <f t="shared" si="2"/>
        <v>2,730</v>
      </c>
      <c r="AQ34" s="9" t="str">
        <f t="shared" si="3"/>
        <v>2,730</v>
      </c>
    </row>
    <row r="35" spans="1:43" s="9" customFormat="1">
      <c r="A35" s="9">
        <v>34</v>
      </c>
      <c r="B35" s="37" t="s">
        <v>1212</v>
      </c>
      <c r="C35" s="53" t="s">
        <v>2021</v>
      </c>
      <c r="D35" s="9">
        <v>0</v>
      </c>
      <c r="E35" s="9">
        <v>0</v>
      </c>
      <c r="F35" s="9">
        <v>0</v>
      </c>
      <c r="G35" s="9">
        <v>25</v>
      </c>
      <c r="H35" s="9" t="s">
        <v>600</v>
      </c>
      <c r="I35" s="9">
        <v>2</v>
      </c>
      <c r="J35" s="9">
        <v>1000</v>
      </c>
      <c r="K35" s="9">
        <v>5275</v>
      </c>
      <c r="L35" s="9">
        <v>1</v>
      </c>
      <c r="M35" s="9">
        <v>1.2000000000000002</v>
      </c>
      <c r="N35" s="56" t="s">
        <v>127</v>
      </c>
      <c r="O35" s="53" t="s">
        <v>2288</v>
      </c>
      <c r="P35" s="55">
        <v>28</v>
      </c>
      <c r="Q35" s="56" t="s">
        <v>28</v>
      </c>
      <c r="R35" s="9" t="s">
        <v>14</v>
      </c>
      <c r="S35" s="55">
        <v>12</v>
      </c>
      <c r="T35" s="60" t="s">
        <v>3054</v>
      </c>
      <c r="U35" s="52"/>
      <c r="V35" s="56" t="s">
        <v>1797</v>
      </c>
      <c r="W35" s="53" t="s">
        <v>960</v>
      </c>
      <c r="Y35" s="9">
        <v>35</v>
      </c>
      <c r="Z35" s="53" t="s">
        <v>1403</v>
      </c>
      <c r="AA35" s="78"/>
      <c r="AB35" s="78" t="s">
        <v>907</v>
      </c>
      <c r="AC35" s="9">
        <f t="shared" si="4"/>
        <v>8</v>
      </c>
      <c r="AD35" s="80" t="s">
        <v>1821</v>
      </c>
      <c r="AE35" s="79" t="s">
        <v>1077</v>
      </c>
      <c r="AF35" s="79"/>
      <c r="AG35" s="79">
        <v>10</v>
      </c>
      <c r="AH35" s="78" t="s">
        <v>2373</v>
      </c>
      <c r="AI35" s="78">
        <v>21</v>
      </c>
      <c r="AJ35" s="78">
        <v>22</v>
      </c>
      <c r="AK35" s="78" t="s">
        <v>2727</v>
      </c>
      <c r="AL35" s="94" t="s">
        <v>2919</v>
      </c>
      <c r="AM35" s="9">
        <f t="shared" si="5"/>
        <v>740</v>
      </c>
      <c r="AN35" s="9">
        <f t="shared" si="6"/>
        <v>2220</v>
      </c>
      <c r="AO35" s="9" t="str">
        <f t="shared" si="2"/>
        <v>2,740</v>
      </c>
      <c r="AQ35" s="9" t="str">
        <f t="shared" si="3"/>
        <v>2,740</v>
      </c>
    </row>
    <row r="36" spans="1:43" s="9" customFormat="1">
      <c r="A36" s="9">
        <v>35</v>
      </c>
      <c r="B36" s="37" t="s">
        <v>1213</v>
      </c>
      <c r="C36" s="53" t="s">
        <v>2092</v>
      </c>
      <c r="D36" s="9">
        <v>4</v>
      </c>
      <c r="E36" s="9">
        <v>4</v>
      </c>
      <c r="F36" s="9">
        <v>0</v>
      </c>
      <c r="G36" s="9">
        <v>35</v>
      </c>
      <c r="H36" s="9" t="s">
        <v>75</v>
      </c>
      <c r="I36" s="9">
        <v>3</v>
      </c>
      <c r="J36" s="9">
        <v>1000</v>
      </c>
      <c r="K36" s="9">
        <v>5450</v>
      </c>
      <c r="L36" s="9">
        <v>1</v>
      </c>
      <c r="M36" s="9">
        <v>1.2000000000000002</v>
      </c>
      <c r="N36" s="56" t="s">
        <v>127</v>
      </c>
      <c r="O36" s="53" t="s">
        <v>1402</v>
      </c>
      <c r="P36" s="55">
        <v>28</v>
      </c>
      <c r="Q36" s="56" t="s">
        <v>24</v>
      </c>
      <c r="R36" s="9" t="s">
        <v>20</v>
      </c>
      <c r="S36" s="55">
        <v>25</v>
      </c>
      <c r="T36" s="60" t="s">
        <v>3055</v>
      </c>
      <c r="U36" s="52"/>
      <c r="V36" s="56" t="s">
        <v>1797</v>
      </c>
      <c r="W36" s="53" t="s">
        <v>1514</v>
      </c>
      <c r="Y36" s="9">
        <v>35</v>
      </c>
      <c r="Z36" s="53">
        <v>1</v>
      </c>
      <c r="AA36" s="58"/>
      <c r="AB36" s="53" t="s">
        <v>908</v>
      </c>
      <c r="AC36" s="9">
        <f t="shared" si="4"/>
        <v>8</v>
      </c>
      <c r="AD36" s="72" t="s">
        <v>2734</v>
      </c>
      <c r="AE36" s="9" t="s">
        <v>1077</v>
      </c>
      <c r="AG36" s="9">
        <v>10</v>
      </c>
      <c r="AH36" s="53" t="s">
        <v>2374</v>
      </c>
      <c r="AI36" s="53" t="s">
        <v>2632</v>
      </c>
      <c r="AJ36" s="53" t="s">
        <v>2633</v>
      </c>
      <c r="AK36" s="53"/>
      <c r="AL36" s="94" t="s">
        <v>2920</v>
      </c>
      <c r="AM36" s="9">
        <f t="shared" si="5"/>
        <v>750</v>
      </c>
      <c r="AN36" s="9">
        <f t="shared" si="6"/>
        <v>2250</v>
      </c>
      <c r="AO36" s="9" t="str">
        <f t="shared" si="2"/>
        <v>2,750</v>
      </c>
      <c r="AQ36" s="9" t="str">
        <f t="shared" si="3"/>
        <v>2,750</v>
      </c>
    </row>
    <row r="37" spans="1:43" s="9" customFormat="1">
      <c r="A37" s="9">
        <v>36</v>
      </c>
      <c r="B37" s="37" t="s">
        <v>1214</v>
      </c>
      <c r="C37" s="53" t="s">
        <v>2022</v>
      </c>
      <c r="D37" s="9">
        <v>4</v>
      </c>
      <c r="E37" s="9">
        <v>4</v>
      </c>
      <c r="F37" s="9">
        <v>0</v>
      </c>
      <c r="G37" s="9">
        <v>35</v>
      </c>
      <c r="H37" s="9" t="s">
        <v>75</v>
      </c>
      <c r="I37" s="9">
        <v>3</v>
      </c>
      <c r="J37" s="9">
        <v>1000</v>
      </c>
      <c r="K37" s="9">
        <v>5625</v>
      </c>
      <c r="L37" s="9">
        <v>1</v>
      </c>
      <c r="M37" s="9">
        <v>1.2500000000000002</v>
      </c>
      <c r="N37" s="56" t="s">
        <v>127</v>
      </c>
      <c r="O37" s="53" t="s">
        <v>1494</v>
      </c>
      <c r="P37" s="55">
        <v>31</v>
      </c>
      <c r="Q37" s="56" t="s">
        <v>24</v>
      </c>
      <c r="R37" s="9" t="s">
        <v>20</v>
      </c>
      <c r="S37" s="55">
        <v>28</v>
      </c>
      <c r="T37" s="60" t="s">
        <v>3056</v>
      </c>
      <c r="U37" s="52"/>
      <c r="V37" s="56" t="s">
        <v>1797</v>
      </c>
      <c r="W37" s="53" t="s">
        <v>2642</v>
      </c>
      <c r="Y37" s="9">
        <v>35</v>
      </c>
      <c r="Z37" s="53">
        <v>1</v>
      </c>
      <c r="AA37" s="58"/>
      <c r="AB37" s="53" t="s">
        <v>2932</v>
      </c>
      <c r="AC37" s="9">
        <f t="shared" si="4"/>
        <v>8</v>
      </c>
      <c r="AD37" s="72" t="s">
        <v>3020</v>
      </c>
      <c r="AE37" s="56" t="s">
        <v>1078</v>
      </c>
      <c r="AG37" s="9">
        <v>10</v>
      </c>
      <c r="AH37" s="53" t="s">
        <v>2375</v>
      </c>
      <c r="AI37" s="53">
        <v>23</v>
      </c>
      <c r="AJ37" s="53">
        <v>24</v>
      </c>
      <c r="AK37" s="53"/>
      <c r="AL37" s="94" t="s">
        <v>2921</v>
      </c>
      <c r="AM37" s="9">
        <f t="shared" si="5"/>
        <v>760</v>
      </c>
      <c r="AN37" s="9">
        <f t="shared" si="6"/>
        <v>2280</v>
      </c>
      <c r="AO37" s="9" t="str">
        <f t="shared" si="2"/>
        <v>2,760</v>
      </c>
      <c r="AP37" s="56" t="s">
        <v>943</v>
      </c>
      <c r="AQ37" s="9" t="str">
        <f t="shared" si="3"/>
        <v>2,760,20,1</v>
      </c>
    </row>
    <row r="38" spans="1:43" s="63" customFormat="1">
      <c r="A38" s="63">
        <v>37</v>
      </c>
      <c r="B38" s="62" t="s">
        <v>478</v>
      </c>
      <c r="C38" s="64" t="s">
        <v>2093</v>
      </c>
      <c r="D38" s="63">
        <v>4</v>
      </c>
      <c r="E38" s="63">
        <v>0</v>
      </c>
      <c r="F38" s="63">
        <v>0</v>
      </c>
      <c r="G38" s="63">
        <v>25</v>
      </c>
      <c r="H38" s="63" t="s">
        <v>600</v>
      </c>
      <c r="I38" s="63">
        <v>2</v>
      </c>
      <c r="J38" s="9">
        <v>1000</v>
      </c>
      <c r="K38" s="9">
        <v>5800</v>
      </c>
      <c r="L38" s="63">
        <v>1</v>
      </c>
      <c r="M38" s="63">
        <v>1.2500000000000002</v>
      </c>
      <c r="N38" s="60" t="s">
        <v>127</v>
      </c>
      <c r="O38" s="64" t="s">
        <v>2288</v>
      </c>
      <c r="P38" s="65">
        <v>31</v>
      </c>
      <c r="Q38" s="60" t="s">
        <v>28</v>
      </c>
      <c r="R38" s="63" t="s">
        <v>14</v>
      </c>
      <c r="S38" s="65">
        <v>12</v>
      </c>
      <c r="T38" s="60" t="s">
        <v>3057</v>
      </c>
      <c r="U38" s="66"/>
      <c r="V38" s="56" t="s">
        <v>1797</v>
      </c>
      <c r="W38" s="64" t="s">
        <v>961</v>
      </c>
      <c r="Y38" s="63">
        <v>40</v>
      </c>
      <c r="Z38" s="64">
        <v>1</v>
      </c>
      <c r="AA38" s="78"/>
      <c r="AB38" s="78" t="s">
        <v>909</v>
      </c>
      <c r="AC38" s="9">
        <f t="shared" si="4"/>
        <v>9</v>
      </c>
      <c r="AD38" s="80" t="s">
        <v>1826</v>
      </c>
      <c r="AE38" s="79" t="s">
        <v>1077</v>
      </c>
      <c r="AF38" s="79"/>
      <c r="AG38" s="79">
        <v>10</v>
      </c>
      <c r="AH38" s="78" t="s">
        <v>2376</v>
      </c>
      <c r="AI38" s="78"/>
      <c r="AJ38" s="78"/>
      <c r="AK38" s="78" t="s">
        <v>2733</v>
      </c>
      <c r="AL38" s="94" t="s">
        <v>2922</v>
      </c>
      <c r="AM38" s="63">
        <f t="shared" si="5"/>
        <v>820</v>
      </c>
      <c r="AN38" s="9">
        <f t="shared" si="6"/>
        <v>2460</v>
      </c>
      <c r="AO38" s="63" t="str">
        <f t="shared" si="2"/>
        <v>2,820</v>
      </c>
      <c r="AQ38" s="63" t="str">
        <f t="shared" si="3"/>
        <v>2,820</v>
      </c>
    </row>
    <row r="39" spans="1:43" s="63" customFormat="1">
      <c r="A39" s="63">
        <v>38</v>
      </c>
      <c r="B39" s="62" t="s">
        <v>1215</v>
      </c>
      <c r="C39" s="64" t="s">
        <v>2094</v>
      </c>
      <c r="D39" s="63">
        <v>4</v>
      </c>
      <c r="E39" s="63">
        <v>4</v>
      </c>
      <c r="F39" s="63">
        <v>0</v>
      </c>
      <c r="G39" s="63">
        <v>35</v>
      </c>
      <c r="H39" s="63" t="s">
        <v>75</v>
      </c>
      <c r="I39" s="63">
        <v>2</v>
      </c>
      <c r="J39" s="9">
        <v>1000</v>
      </c>
      <c r="K39" s="9">
        <v>5975</v>
      </c>
      <c r="L39" s="63">
        <v>1</v>
      </c>
      <c r="M39" s="63">
        <v>1.2500000000000002</v>
      </c>
      <c r="N39" s="60" t="s">
        <v>127</v>
      </c>
      <c r="O39" s="64" t="s">
        <v>1404</v>
      </c>
      <c r="P39" s="65">
        <v>31</v>
      </c>
      <c r="Q39" s="60" t="s">
        <v>24</v>
      </c>
      <c r="R39" s="63" t="s">
        <v>20</v>
      </c>
      <c r="S39" s="65">
        <v>28</v>
      </c>
      <c r="T39" s="60" t="s">
        <v>3058</v>
      </c>
      <c r="U39" s="66"/>
      <c r="V39" s="56" t="s">
        <v>1797</v>
      </c>
      <c r="W39" s="64" t="s">
        <v>962</v>
      </c>
      <c r="Y39" s="63">
        <v>40</v>
      </c>
      <c r="Z39" s="64">
        <v>1</v>
      </c>
      <c r="AA39" s="67"/>
      <c r="AB39" s="64" t="s">
        <v>910</v>
      </c>
      <c r="AC39" s="9">
        <f t="shared" si="4"/>
        <v>9</v>
      </c>
      <c r="AD39" s="56" t="s">
        <v>1828</v>
      </c>
      <c r="AE39" s="63" t="s">
        <v>1077</v>
      </c>
      <c r="AG39" s="9">
        <v>10</v>
      </c>
      <c r="AH39" s="53" t="s">
        <v>2377</v>
      </c>
      <c r="AI39" s="53"/>
      <c r="AJ39" s="53"/>
      <c r="AK39" s="53"/>
      <c r="AL39" s="94" t="s">
        <v>2922</v>
      </c>
      <c r="AM39" s="63">
        <f t="shared" si="5"/>
        <v>830</v>
      </c>
      <c r="AN39" s="9">
        <f t="shared" si="6"/>
        <v>2490</v>
      </c>
      <c r="AO39" s="63" t="str">
        <f t="shared" si="2"/>
        <v>2,830</v>
      </c>
      <c r="AQ39" s="63" t="str">
        <f t="shared" si="3"/>
        <v>2,830</v>
      </c>
    </row>
    <row r="40" spans="1:43" s="63" customFormat="1">
      <c r="A40" s="63">
        <v>39</v>
      </c>
      <c r="B40" s="62" t="s">
        <v>479</v>
      </c>
      <c r="C40" s="64" t="s">
        <v>2095</v>
      </c>
      <c r="D40" s="63">
        <v>4</v>
      </c>
      <c r="E40" s="63">
        <v>4</v>
      </c>
      <c r="F40" s="63">
        <v>0</v>
      </c>
      <c r="G40" s="63">
        <v>35</v>
      </c>
      <c r="H40" s="63" t="s">
        <v>75</v>
      </c>
      <c r="I40" s="63">
        <v>2</v>
      </c>
      <c r="J40" s="9">
        <v>1000</v>
      </c>
      <c r="K40" s="9">
        <v>6150</v>
      </c>
      <c r="L40" s="63">
        <v>1</v>
      </c>
      <c r="M40" s="63">
        <v>1.2500000000000002</v>
      </c>
      <c r="N40" s="60" t="s">
        <v>127</v>
      </c>
      <c r="O40" s="64" t="s">
        <v>1405</v>
      </c>
      <c r="P40" s="65">
        <v>31</v>
      </c>
      <c r="Q40" s="60" t="s">
        <v>24</v>
      </c>
      <c r="R40" s="63" t="s">
        <v>20</v>
      </c>
      <c r="S40" s="65">
        <v>28</v>
      </c>
      <c r="T40" s="60" t="s">
        <v>3059</v>
      </c>
      <c r="U40" s="66"/>
      <c r="V40" s="56" t="s">
        <v>1797</v>
      </c>
      <c r="W40" s="64" t="s">
        <v>1515</v>
      </c>
      <c r="Y40" s="63">
        <v>40</v>
      </c>
      <c r="Z40" s="64">
        <v>1</v>
      </c>
      <c r="AA40" s="67"/>
      <c r="AB40" s="64" t="s">
        <v>911</v>
      </c>
      <c r="AC40" s="9">
        <f t="shared" si="4"/>
        <v>9</v>
      </c>
      <c r="AD40" s="56" t="s">
        <v>1828</v>
      </c>
      <c r="AE40" s="63" t="s">
        <v>1077</v>
      </c>
      <c r="AG40" s="9">
        <v>10</v>
      </c>
      <c r="AH40" s="53" t="s">
        <v>2378</v>
      </c>
      <c r="AI40" s="53">
        <v>25</v>
      </c>
      <c r="AJ40" s="53">
        <v>26</v>
      </c>
      <c r="AK40" s="53"/>
      <c r="AL40" s="94" t="s">
        <v>2922</v>
      </c>
      <c r="AM40" s="63">
        <f t="shared" si="5"/>
        <v>840</v>
      </c>
      <c r="AN40" s="9">
        <f t="shared" si="6"/>
        <v>2520</v>
      </c>
      <c r="AO40" s="63" t="str">
        <f t="shared" si="2"/>
        <v>2,840</v>
      </c>
      <c r="AQ40" s="63" t="str">
        <f t="shared" si="3"/>
        <v>2,840</v>
      </c>
    </row>
    <row r="41" spans="1:43" s="63" customFormat="1">
      <c r="A41" s="63">
        <v>40</v>
      </c>
      <c r="B41" s="62" t="s">
        <v>1216</v>
      </c>
      <c r="C41" s="64" t="s">
        <v>2096</v>
      </c>
      <c r="D41" s="63">
        <v>4</v>
      </c>
      <c r="E41" s="63">
        <v>4</v>
      </c>
      <c r="F41" s="63">
        <v>0</v>
      </c>
      <c r="G41" s="63">
        <v>25</v>
      </c>
      <c r="H41" s="9" t="s">
        <v>75</v>
      </c>
      <c r="I41" s="63">
        <v>2</v>
      </c>
      <c r="J41" s="9">
        <v>1000</v>
      </c>
      <c r="K41" s="9">
        <v>6325</v>
      </c>
      <c r="L41" s="63">
        <v>1</v>
      </c>
      <c r="M41" s="63">
        <v>1.2500000000000002</v>
      </c>
      <c r="N41" s="60" t="s">
        <v>127</v>
      </c>
      <c r="O41" s="64" t="s">
        <v>1406</v>
      </c>
      <c r="P41" s="65">
        <v>31</v>
      </c>
      <c r="Q41" s="60" t="s">
        <v>24</v>
      </c>
      <c r="R41" s="63" t="s">
        <v>20</v>
      </c>
      <c r="S41" s="65">
        <v>28</v>
      </c>
      <c r="T41" s="60" t="s">
        <v>3060</v>
      </c>
      <c r="U41" s="66"/>
      <c r="V41" s="56" t="s">
        <v>1797</v>
      </c>
      <c r="W41" s="64" t="s">
        <v>1516</v>
      </c>
      <c r="Y41" s="63">
        <v>40</v>
      </c>
      <c r="Z41" s="64" t="s">
        <v>671</v>
      </c>
      <c r="AA41" s="64"/>
      <c r="AB41" s="64" t="s">
        <v>1294</v>
      </c>
      <c r="AC41" s="9">
        <f t="shared" si="4"/>
        <v>9</v>
      </c>
      <c r="AD41" s="56" t="s">
        <v>1830</v>
      </c>
      <c r="AE41" s="63" t="s">
        <v>1077</v>
      </c>
      <c r="AF41" s="60"/>
      <c r="AG41" s="9">
        <v>10</v>
      </c>
      <c r="AH41" s="53" t="s">
        <v>2379</v>
      </c>
      <c r="AI41" s="58"/>
      <c r="AJ41" s="58"/>
      <c r="AK41" s="58"/>
      <c r="AL41" s="94" t="s">
        <v>2923</v>
      </c>
      <c r="AM41" s="63">
        <f t="shared" si="5"/>
        <v>850</v>
      </c>
      <c r="AN41" s="9">
        <f t="shared" si="6"/>
        <v>2550</v>
      </c>
      <c r="AO41" s="63" t="str">
        <f t="shared" si="2"/>
        <v>2,850</v>
      </c>
      <c r="AP41" s="60"/>
      <c r="AQ41" s="63" t="str">
        <f t="shared" si="3"/>
        <v>2,850</v>
      </c>
    </row>
    <row r="42" spans="1:43" s="63" customFormat="1">
      <c r="A42" s="63">
        <v>41</v>
      </c>
      <c r="B42" s="62" t="s">
        <v>1217</v>
      </c>
      <c r="C42" s="64" t="s">
        <v>2097</v>
      </c>
      <c r="D42" s="63">
        <v>4</v>
      </c>
      <c r="E42" s="63">
        <v>4</v>
      </c>
      <c r="F42" s="63">
        <v>0</v>
      </c>
      <c r="G42" s="63">
        <v>35</v>
      </c>
      <c r="H42" s="63" t="s">
        <v>75</v>
      </c>
      <c r="I42" s="63">
        <v>2</v>
      </c>
      <c r="J42" s="9">
        <v>1000</v>
      </c>
      <c r="K42" s="9">
        <v>6500</v>
      </c>
      <c r="L42" s="63">
        <v>1</v>
      </c>
      <c r="M42" s="63">
        <v>1.3000000000000003</v>
      </c>
      <c r="N42" s="60" t="s">
        <v>127</v>
      </c>
      <c r="O42" s="64" t="s">
        <v>1408</v>
      </c>
      <c r="P42" s="65">
        <v>34</v>
      </c>
      <c r="Q42" s="60" t="s">
        <v>24</v>
      </c>
      <c r="R42" s="63" t="s">
        <v>20</v>
      </c>
      <c r="S42" s="65">
        <v>31</v>
      </c>
      <c r="T42" s="60" t="s">
        <v>3061</v>
      </c>
      <c r="U42" s="66"/>
      <c r="V42" s="56" t="s">
        <v>1797</v>
      </c>
      <c r="W42" s="64" t="s">
        <v>1283</v>
      </c>
      <c r="Y42" s="63">
        <v>40</v>
      </c>
      <c r="Z42" s="64">
        <v>1</v>
      </c>
      <c r="AA42" s="67"/>
      <c r="AB42" s="64" t="s">
        <v>1295</v>
      </c>
      <c r="AC42" s="9">
        <f t="shared" si="4"/>
        <v>10</v>
      </c>
      <c r="AD42" s="56" t="s">
        <v>1832</v>
      </c>
      <c r="AE42" s="63" t="s">
        <v>1077</v>
      </c>
      <c r="AF42" s="60"/>
      <c r="AG42" s="9">
        <v>10</v>
      </c>
      <c r="AH42" s="53" t="s">
        <v>2380</v>
      </c>
      <c r="AI42" s="58"/>
      <c r="AJ42" s="58"/>
      <c r="AK42" s="58"/>
      <c r="AL42" s="94" t="s">
        <v>2924</v>
      </c>
      <c r="AM42" s="63">
        <f t="shared" si="5"/>
        <v>910</v>
      </c>
      <c r="AN42" s="9">
        <f t="shared" si="6"/>
        <v>2730</v>
      </c>
      <c r="AO42" s="63" t="str">
        <f t="shared" ref="AO42:AO61" si="7">"2,"&amp;AM42</f>
        <v>2,910</v>
      </c>
      <c r="AP42" s="60"/>
      <c r="AQ42" s="63" t="str">
        <f t="shared" ref="AQ42:AQ61" si="8">AO42&amp;AP42</f>
        <v>2,910</v>
      </c>
    </row>
    <row r="43" spans="1:43" s="63" customFormat="1">
      <c r="A43" s="63">
        <v>42</v>
      </c>
      <c r="B43" s="62" t="s">
        <v>1218</v>
      </c>
      <c r="C43" s="64" t="s">
        <v>2098</v>
      </c>
      <c r="D43" s="63">
        <v>4</v>
      </c>
      <c r="E43" s="63">
        <v>4</v>
      </c>
      <c r="F43" s="63">
        <v>0</v>
      </c>
      <c r="G43" s="63">
        <v>35</v>
      </c>
      <c r="H43" s="63" t="s">
        <v>75</v>
      </c>
      <c r="I43" s="63">
        <v>2</v>
      </c>
      <c r="J43" s="9">
        <v>1000</v>
      </c>
      <c r="K43" s="9">
        <v>6675</v>
      </c>
      <c r="L43" s="63">
        <v>1</v>
      </c>
      <c r="M43" s="63">
        <v>1.3000000000000003</v>
      </c>
      <c r="N43" s="60" t="s">
        <v>127</v>
      </c>
      <c r="O43" s="64" t="s">
        <v>1407</v>
      </c>
      <c r="P43" s="65">
        <v>34</v>
      </c>
      <c r="Q43" s="60" t="s">
        <v>24</v>
      </c>
      <c r="R43" s="63" t="s">
        <v>20</v>
      </c>
      <c r="S43" s="65">
        <v>31</v>
      </c>
      <c r="T43" s="60" t="s">
        <v>3062</v>
      </c>
      <c r="U43" s="66"/>
      <c r="V43" s="56" t="s">
        <v>1797</v>
      </c>
      <c r="W43" s="64" t="s">
        <v>1284</v>
      </c>
      <c r="Y43" s="63">
        <v>40</v>
      </c>
      <c r="Z43" s="64">
        <v>1</v>
      </c>
      <c r="AA43" s="67"/>
      <c r="AB43" s="64" t="s">
        <v>1296</v>
      </c>
      <c r="AC43" s="9">
        <f t="shared" si="4"/>
        <v>10</v>
      </c>
      <c r="AD43" s="56" t="s">
        <v>1834</v>
      </c>
      <c r="AE43" s="63" t="s">
        <v>1077</v>
      </c>
      <c r="AF43" s="60"/>
      <c r="AG43" s="9">
        <v>10</v>
      </c>
      <c r="AH43" s="53" t="s">
        <v>2381</v>
      </c>
      <c r="AI43" s="53">
        <v>27</v>
      </c>
      <c r="AJ43" s="53">
        <v>28</v>
      </c>
      <c r="AK43" s="53"/>
      <c r="AL43" s="94" t="s">
        <v>2922</v>
      </c>
      <c r="AM43" s="63">
        <f t="shared" si="5"/>
        <v>920</v>
      </c>
      <c r="AN43" s="9">
        <f t="shared" si="6"/>
        <v>2760</v>
      </c>
      <c r="AO43" s="63" t="str">
        <f t="shared" si="7"/>
        <v>2,920</v>
      </c>
      <c r="AP43" s="60"/>
      <c r="AQ43" s="63" t="str">
        <f t="shared" si="8"/>
        <v>2,920</v>
      </c>
    </row>
    <row r="44" spans="1:43" s="63" customFormat="1">
      <c r="A44" s="63">
        <v>43</v>
      </c>
      <c r="B44" s="62" t="s">
        <v>1219</v>
      </c>
      <c r="C44" s="64" t="s">
        <v>2099</v>
      </c>
      <c r="D44" s="63">
        <v>4</v>
      </c>
      <c r="E44" s="63">
        <v>0</v>
      </c>
      <c r="F44" s="63">
        <v>0</v>
      </c>
      <c r="G44" s="63">
        <v>25</v>
      </c>
      <c r="H44" s="63" t="s">
        <v>600</v>
      </c>
      <c r="I44" s="63">
        <v>2</v>
      </c>
      <c r="J44" s="9">
        <v>1000</v>
      </c>
      <c r="K44" s="9">
        <v>6850</v>
      </c>
      <c r="L44" s="63">
        <v>1</v>
      </c>
      <c r="M44" s="63">
        <v>1.3000000000000003</v>
      </c>
      <c r="N44" s="60" t="s">
        <v>127</v>
      </c>
      <c r="O44" s="64" t="s">
        <v>2288</v>
      </c>
      <c r="P44" s="65">
        <v>34</v>
      </c>
      <c r="Q44" s="60" t="s">
        <v>28</v>
      </c>
      <c r="R44" s="63" t="s">
        <v>14</v>
      </c>
      <c r="S44" s="65">
        <v>12</v>
      </c>
      <c r="T44" s="60" t="s">
        <v>3063</v>
      </c>
      <c r="U44" s="66"/>
      <c r="V44" s="56" t="s">
        <v>1797</v>
      </c>
      <c r="W44" s="64" t="s">
        <v>1285</v>
      </c>
      <c r="Y44" s="63">
        <v>45</v>
      </c>
      <c r="Z44" s="64">
        <v>1</v>
      </c>
      <c r="AA44" s="78"/>
      <c r="AB44" s="78" t="s">
        <v>1297</v>
      </c>
      <c r="AC44" s="9">
        <f t="shared" si="4"/>
        <v>10</v>
      </c>
      <c r="AD44" s="80" t="s">
        <v>1836</v>
      </c>
      <c r="AE44" s="79" t="s">
        <v>1077</v>
      </c>
      <c r="AF44" s="80"/>
      <c r="AG44" s="79">
        <v>10</v>
      </c>
      <c r="AH44" s="78" t="s">
        <v>2382</v>
      </c>
      <c r="AI44" s="77"/>
      <c r="AJ44" s="77"/>
      <c r="AK44" s="78" t="s">
        <v>2728</v>
      </c>
      <c r="AL44" s="94" t="s">
        <v>2922</v>
      </c>
      <c r="AM44" s="63">
        <f t="shared" si="5"/>
        <v>930</v>
      </c>
      <c r="AN44" s="9">
        <f t="shared" si="6"/>
        <v>2790</v>
      </c>
      <c r="AO44" s="63" t="str">
        <f t="shared" si="7"/>
        <v>2,930</v>
      </c>
      <c r="AP44" s="60"/>
      <c r="AQ44" s="63" t="str">
        <f t="shared" si="8"/>
        <v>2,930</v>
      </c>
    </row>
    <row r="45" spans="1:43" s="63" customFormat="1">
      <c r="A45" s="63">
        <v>44</v>
      </c>
      <c r="B45" s="62" t="s">
        <v>1220</v>
      </c>
      <c r="C45" s="64" t="s">
        <v>2100</v>
      </c>
      <c r="D45" s="63">
        <v>4</v>
      </c>
      <c r="E45" s="63">
        <v>4</v>
      </c>
      <c r="F45" s="63">
        <v>0</v>
      </c>
      <c r="G45" s="63">
        <v>35</v>
      </c>
      <c r="H45" s="63" t="s">
        <v>75</v>
      </c>
      <c r="I45" s="63">
        <v>2</v>
      </c>
      <c r="J45" s="9">
        <v>1000</v>
      </c>
      <c r="K45" s="9">
        <v>7025</v>
      </c>
      <c r="L45" s="63">
        <v>1</v>
      </c>
      <c r="M45" s="63">
        <v>1.3000000000000003</v>
      </c>
      <c r="N45" s="60" t="s">
        <v>127</v>
      </c>
      <c r="O45" s="64" t="s">
        <v>1409</v>
      </c>
      <c r="P45" s="65">
        <v>34</v>
      </c>
      <c r="Q45" s="60" t="s">
        <v>24</v>
      </c>
      <c r="R45" s="63" t="s">
        <v>20</v>
      </c>
      <c r="S45" s="65">
        <v>31</v>
      </c>
      <c r="T45" s="60" t="s">
        <v>3064</v>
      </c>
      <c r="U45" s="66"/>
      <c r="V45" s="56" t="s">
        <v>1797</v>
      </c>
      <c r="W45" s="64" t="s">
        <v>1286</v>
      </c>
      <c r="Y45" s="63">
        <v>45</v>
      </c>
      <c r="Z45" s="64">
        <v>1</v>
      </c>
      <c r="AA45" s="67"/>
      <c r="AB45" s="64" t="s">
        <v>1298</v>
      </c>
      <c r="AC45" s="9">
        <f t="shared" si="4"/>
        <v>10</v>
      </c>
      <c r="AD45" s="56" t="s">
        <v>1820</v>
      </c>
      <c r="AE45" s="63" t="s">
        <v>1077</v>
      </c>
      <c r="AF45" s="60"/>
      <c r="AG45" s="9">
        <v>10</v>
      </c>
      <c r="AH45" s="53" t="s">
        <v>2383</v>
      </c>
      <c r="AI45" s="53"/>
      <c r="AJ45" s="53"/>
      <c r="AK45" s="53"/>
      <c r="AL45" s="94" t="s">
        <v>2924</v>
      </c>
      <c r="AM45" s="63">
        <f t="shared" si="5"/>
        <v>940</v>
      </c>
      <c r="AN45" s="9">
        <f t="shared" si="6"/>
        <v>2820</v>
      </c>
      <c r="AO45" s="63" t="str">
        <f t="shared" si="7"/>
        <v>2,940</v>
      </c>
      <c r="AP45" s="60"/>
      <c r="AQ45" s="63" t="str">
        <f t="shared" si="8"/>
        <v>2,940</v>
      </c>
    </row>
    <row r="46" spans="1:43" s="63" customFormat="1">
      <c r="A46" s="63">
        <v>45</v>
      </c>
      <c r="B46" s="62" t="s">
        <v>484</v>
      </c>
      <c r="C46" s="64" t="s">
        <v>2101</v>
      </c>
      <c r="D46" s="63">
        <v>4</v>
      </c>
      <c r="E46" s="63">
        <v>4</v>
      </c>
      <c r="F46" s="63">
        <v>0</v>
      </c>
      <c r="G46" s="63">
        <v>35</v>
      </c>
      <c r="H46" s="63" t="s">
        <v>75</v>
      </c>
      <c r="I46" s="63">
        <v>2</v>
      </c>
      <c r="J46" s="9">
        <v>1000</v>
      </c>
      <c r="K46" s="9">
        <v>7200</v>
      </c>
      <c r="L46" s="63">
        <v>1</v>
      </c>
      <c r="M46" s="63">
        <v>1.3000000000000003</v>
      </c>
      <c r="N46" s="60" t="s">
        <v>127</v>
      </c>
      <c r="O46" s="64" t="s">
        <v>1410</v>
      </c>
      <c r="P46" s="65">
        <v>34</v>
      </c>
      <c r="Q46" s="60" t="s">
        <v>24</v>
      </c>
      <c r="R46" s="63" t="s">
        <v>20</v>
      </c>
      <c r="S46" s="65">
        <v>31</v>
      </c>
      <c r="T46" s="60" t="s">
        <v>3065</v>
      </c>
      <c r="U46" s="66"/>
      <c r="V46" s="56" t="s">
        <v>1797</v>
      </c>
      <c r="W46" s="64" t="s">
        <v>1287</v>
      </c>
      <c r="Y46" s="63">
        <v>45</v>
      </c>
      <c r="Z46" s="64">
        <v>1</v>
      </c>
      <c r="AA46" s="67"/>
      <c r="AB46" s="64" t="s">
        <v>1299</v>
      </c>
      <c r="AC46" s="9">
        <f t="shared" si="4"/>
        <v>11</v>
      </c>
      <c r="AD46" s="56" t="s">
        <v>1838</v>
      </c>
      <c r="AE46" s="63" t="s">
        <v>1077</v>
      </c>
      <c r="AF46" s="60"/>
      <c r="AG46" s="9">
        <v>10</v>
      </c>
      <c r="AH46" s="53" t="s">
        <v>2384</v>
      </c>
      <c r="AI46" s="58"/>
      <c r="AJ46" s="58"/>
      <c r="AK46" s="58"/>
      <c r="AL46" s="94" t="s">
        <v>2924</v>
      </c>
      <c r="AM46" s="63">
        <f t="shared" si="5"/>
        <v>1000</v>
      </c>
      <c r="AN46" s="9">
        <f t="shared" si="6"/>
        <v>3000</v>
      </c>
      <c r="AO46" s="63" t="str">
        <f t="shared" si="7"/>
        <v>2,1000</v>
      </c>
      <c r="AP46" s="60"/>
      <c r="AQ46" s="63" t="str">
        <f t="shared" si="8"/>
        <v>2,1000</v>
      </c>
    </row>
    <row r="47" spans="1:43" s="63" customFormat="1">
      <c r="A47" s="63">
        <v>46</v>
      </c>
      <c r="B47" s="62" t="s">
        <v>481</v>
      </c>
      <c r="C47" s="64" t="s">
        <v>2023</v>
      </c>
      <c r="D47" s="63">
        <v>0</v>
      </c>
      <c r="E47" s="63">
        <v>0</v>
      </c>
      <c r="F47" s="63">
        <v>0</v>
      </c>
      <c r="G47" s="63">
        <v>25</v>
      </c>
      <c r="H47" s="63" t="s">
        <v>600</v>
      </c>
      <c r="I47" s="63">
        <v>2</v>
      </c>
      <c r="J47" s="9">
        <v>1000</v>
      </c>
      <c r="K47" s="9">
        <v>7375</v>
      </c>
      <c r="L47" s="63">
        <v>1</v>
      </c>
      <c r="M47" s="63">
        <v>1.3500000000000003</v>
      </c>
      <c r="N47" s="60" t="s">
        <v>127</v>
      </c>
      <c r="O47" s="64" t="s">
        <v>2288</v>
      </c>
      <c r="P47" s="65">
        <v>37</v>
      </c>
      <c r="Q47" s="60" t="s">
        <v>28</v>
      </c>
      <c r="R47" s="63" t="s">
        <v>14</v>
      </c>
      <c r="S47" s="65">
        <v>12</v>
      </c>
      <c r="T47" s="60" t="s">
        <v>3066</v>
      </c>
      <c r="U47" s="66"/>
      <c r="V47" s="56" t="s">
        <v>1797</v>
      </c>
      <c r="W47" s="64" t="s">
        <v>1288</v>
      </c>
      <c r="Y47" s="63">
        <v>45</v>
      </c>
      <c r="Z47" s="64" t="s">
        <v>1403</v>
      </c>
      <c r="AA47" s="78"/>
      <c r="AB47" s="78" t="s">
        <v>1300</v>
      </c>
      <c r="AC47" s="9">
        <f t="shared" si="4"/>
        <v>11</v>
      </c>
      <c r="AD47" s="80" t="s">
        <v>1840</v>
      </c>
      <c r="AE47" s="79" t="s">
        <v>1077</v>
      </c>
      <c r="AF47" s="80"/>
      <c r="AG47" s="79">
        <v>10</v>
      </c>
      <c r="AH47" s="78" t="s">
        <v>2385</v>
      </c>
      <c r="AI47" s="78">
        <v>29</v>
      </c>
      <c r="AJ47" s="78">
        <v>30</v>
      </c>
      <c r="AK47" s="78" t="s">
        <v>2729</v>
      </c>
      <c r="AL47" s="94" t="s">
        <v>2918</v>
      </c>
      <c r="AM47" s="63">
        <f t="shared" si="5"/>
        <v>1010</v>
      </c>
      <c r="AN47" s="9">
        <f t="shared" si="6"/>
        <v>3030</v>
      </c>
      <c r="AO47" s="63" t="str">
        <f t="shared" si="7"/>
        <v>2,1010</v>
      </c>
      <c r="AP47" s="60"/>
      <c r="AQ47" s="63" t="str">
        <f t="shared" si="8"/>
        <v>2,1010</v>
      </c>
    </row>
    <row r="48" spans="1:43" s="63" customFormat="1">
      <c r="A48" s="63">
        <v>47</v>
      </c>
      <c r="B48" s="62" t="s">
        <v>1221</v>
      </c>
      <c r="C48" s="64" t="s">
        <v>2102</v>
      </c>
      <c r="D48" s="63">
        <v>4</v>
      </c>
      <c r="E48" s="63">
        <v>4</v>
      </c>
      <c r="F48" s="63">
        <v>0</v>
      </c>
      <c r="G48" s="63">
        <v>35</v>
      </c>
      <c r="H48" s="63" t="s">
        <v>75</v>
      </c>
      <c r="I48" s="63">
        <v>2</v>
      </c>
      <c r="J48" s="9">
        <v>1000</v>
      </c>
      <c r="K48" s="9">
        <v>7550</v>
      </c>
      <c r="L48" s="63">
        <v>1</v>
      </c>
      <c r="M48" s="63">
        <v>1.3500000000000003</v>
      </c>
      <c r="N48" s="60" t="s">
        <v>127</v>
      </c>
      <c r="O48" s="64" t="s">
        <v>1411</v>
      </c>
      <c r="P48" s="65">
        <v>37</v>
      </c>
      <c r="Q48" s="60" t="s">
        <v>24</v>
      </c>
      <c r="R48" s="63" t="s">
        <v>20</v>
      </c>
      <c r="S48" s="65">
        <v>34</v>
      </c>
      <c r="T48" s="60" t="s">
        <v>3067</v>
      </c>
      <c r="U48" s="66"/>
      <c r="V48" s="56" t="s">
        <v>1797</v>
      </c>
      <c r="W48" s="64" t="s">
        <v>1289</v>
      </c>
      <c r="Y48" s="63">
        <v>45</v>
      </c>
      <c r="Z48" s="64">
        <v>1</v>
      </c>
      <c r="AA48" s="67"/>
      <c r="AB48" s="64" t="s">
        <v>1301</v>
      </c>
      <c r="AC48" s="9">
        <f t="shared" si="4"/>
        <v>11</v>
      </c>
      <c r="AD48" s="56" t="s">
        <v>1842</v>
      </c>
      <c r="AE48" s="63" t="s">
        <v>1077</v>
      </c>
      <c r="AF48" s="60"/>
      <c r="AG48" s="9">
        <v>10</v>
      </c>
      <c r="AH48" s="53" t="s">
        <v>2386</v>
      </c>
      <c r="AI48" s="53"/>
      <c r="AJ48" s="53"/>
      <c r="AK48" s="53"/>
      <c r="AL48" s="94" t="s">
        <v>2917</v>
      </c>
      <c r="AM48" s="63">
        <f t="shared" si="5"/>
        <v>1020</v>
      </c>
      <c r="AN48" s="9">
        <f t="shared" si="6"/>
        <v>3060</v>
      </c>
      <c r="AO48" s="63" t="str">
        <f t="shared" si="7"/>
        <v>2,1020</v>
      </c>
      <c r="AP48" s="60"/>
      <c r="AQ48" s="63" t="str">
        <f t="shared" si="8"/>
        <v>2,1020</v>
      </c>
    </row>
    <row r="49" spans="1:43" s="63" customFormat="1">
      <c r="A49" s="63">
        <v>48</v>
      </c>
      <c r="B49" s="62" t="s">
        <v>480</v>
      </c>
      <c r="C49" s="64" t="s">
        <v>2024</v>
      </c>
      <c r="D49" s="63">
        <v>4</v>
      </c>
      <c r="E49" s="63">
        <v>4</v>
      </c>
      <c r="F49" s="63">
        <v>0</v>
      </c>
      <c r="G49" s="63">
        <v>35</v>
      </c>
      <c r="H49" s="63" t="s">
        <v>75</v>
      </c>
      <c r="I49" s="63">
        <v>2</v>
      </c>
      <c r="J49" s="9">
        <v>1000</v>
      </c>
      <c r="K49" s="9">
        <v>7725</v>
      </c>
      <c r="L49" s="63">
        <v>1</v>
      </c>
      <c r="M49" s="63">
        <v>1.3500000000000003</v>
      </c>
      <c r="N49" s="60" t="s">
        <v>127</v>
      </c>
      <c r="O49" s="64" t="s">
        <v>1430</v>
      </c>
      <c r="P49" s="65">
        <v>37</v>
      </c>
      <c r="Q49" s="60" t="s">
        <v>24</v>
      </c>
      <c r="R49" s="63" t="s">
        <v>20</v>
      </c>
      <c r="S49" s="65">
        <v>34</v>
      </c>
      <c r="T49" s="60" t="s">
        <v>3068</v>
      </c>
      <c r="U49" s="66"/>
      <c r="V49" s="56" t="s">
        <v>1797</v>
      </c>
      <c r="W49" s="64" t="s">
        <v>2643</v>
      </c>
      <c r="Y49" s="63">
        <v>45</v>
      </c>
      <c r="Z49" s="64">
        <v>1</v>
      </c>
      <c r="AA49" s="67"/>
      <c r="AB49" s="64" t="s">
        <v>2933</v>
      </c>
      <c r="AC49" s="9">
        <f t="shared" si="4"/>
        <v>11</v>
      </c>
      <c r="AD49" s="56" t="s">
        <v>3017</v>
      </c>
      <c r="AE49" s="60" t="s">
        <v>1078</v>
      </c>
      <c r="AF49" s="60"/>
      <c r="AG49" s="9">
        <v>10</v>
      </c>
      <c r="AH49" s="53" t="s">
        <v>2387</v>
      </c>
      <c r="AI49" s="53">
        <v>31</v>
      </c>
      <c r="AJ49" s="53">
        <v>32</v>
      </c>
      <c r="AK49" s="53"/>
      <c r="AL49" s="94" t="s">
        <v>2925</v>
      </c>
      <c r="AM49" s="63">
        <f t="shared" si="5"/>
        <v>1030</v>
      </c>
      <c r="AN49" s="9">
        <f t="shared" si="6"/>
        <v>3090</v>
      </c>
      <c r="AO49" s="63" t="str">
        <f t="shared" si="7"/>
        <v>2,1030</v>
      </c>
      <c r="AP49" s="60" t="s">
        <v>941</v>
      </c>
      <c r="AQ49" s="63" t="str">
        <f t="shared" si="8"/>
        <v>2,1030,22,1</v>
      </c>
    </row>
    <row r="50" spans="1:43" s="63" customFormat="1">
      <c r="A50" s="63">
        <v>49</v>
      </c>
      <c r="B50" s="62" t="s">
        <v>1222</v>
      </c>
      <c r="C50" s="64" t="s">
        <v>2097</v>
      </c>
      <c r="D50" s="63">
        <v>4</v>
      </c>
      <c r="E50" s="63">
        <v>0</v>
      </c>
      <c r="F50" s="63">
        <v>0</v>
      </c>
      <c r="G50" s="63">
        <v>25</v>
      </c>
      <c r="H50" s="63" t="s">
        <v>600</v>
      </c>
      <c r="I50" s="63">
        <v>2</v>
      </c>
      <c r="J50" s="9">
        <v>1000</v>
      </c>
      <c r="K50" s="9">
        <v>7900</v>
      </c>
      <c r="L50" s="63">
        <v>1</v>
      </c>
      <c r="M50" s="63">
        <v>1.3500000000000003</v>
      </c>
      <c r="N50" s="60" t="s">
        <v>127</v>
      </c>
      <c r="O50" s="64" t="s">
        <v>2288</v>
      </c>
      <c r="P50" s="65">
        <v>31</v>
      </c>
      <c r="Q50" s="60" t="s">
        <v>28</v>
      </c>
      <c r="R50" s="63" t="s">
        <v>14</v>
      </c>
      <c r="S50" s="65">
        <v>12</v>
      </c>
      <c r="T50" s="60" t="s">
        <v>3069</v>
      </c>
      <c r="U50" s="66"/>
      <c r="V50" s="56" t="s">
        <v>1797</v>
      </c>
      <c r="W50" s="64" t="s">
        <v>1290</v>
      </c>
      <c r="Y50" s="63">
        <v>50</v>
      </c>
      <c r="Z50" s="64">
        <v>1</v>
      </c>
      <c r="AA50" s="78"/>
      <c r="AB50" s="78" t="s">
        <v>1302</v>
      </c>
      <c r="AC50" s="9">
        <f t="shared" si="4"/>
        <v>12</v>
      </c>
      <c r="AD50" s="80" t="s">
        <v>1825</v>
      </c>
      <c r="AE50" s="79" t="s">
        <v>1077</v>
      </c>
      <c r="AF50" s="80"/>
      <c r="AG50" s="79">
        <v>10</v>
      </c>
      <c r="AH50" s="78" t="s">
        <v>2388</v>
      </c>
      <c r="AI50" s="78"/>
      <c r="AJ50" s="78"/>
      <c r="AK50" s="78" t="s">
        <v>2730</v>
      </c>
      <c r="AL50" s="94" t="s">
        <v>2925</v>
      </c>
      <c r="AM50" s="63">
        <f t="shared" si="5"/>
        <v>1090</v>
      </c>
      <c r="AN50" s="9">
        <f t="shared" si="6"/>
        <v>3270</v>
      </c>
      <c r="AO50" s="63" t="str">
        <f t="shared" si="7"/>
        <v>2,1090</v>
      </c>
      <c r="AP50" s="60"/>
      <c r="AQ50" s="63" t="str">
        <f t="shared" si="8"/>
        <v>2,1090</v>
      </c>
    </row>
    <row r="51" spans="1:43" s="63" customFormat="1">
      <c r="A51" s="63">
        <v>50</v>
      </c>
      <c r="B51" s="62" t="s">
        <v>1223</v>
      </c>
      <c r="C51" s="64" t="s">
        <v>2103</v>
      </c>
      <c r="D51" s="63">
        <v>4</v>
      </c>
      <c r="E51" s="63">
        <v>4</v>
      </c>
      <c r="F51" s="63">
        <v>0</v>
      </c>
      <c r="G51" s="63">
        <v>35</v>
      </c>
      <c r="H51" s="63" t="s">
        <v>75</v>
      </c>
      <c r="I51" s="63">
        <v>2</v>
      </c>
      <c r="J51" s="9">
        <v>1000</v>
      </c>
      <c r="K51" s="9">
        <v>8075</v>
      </c>
      <c r="L51" s="63">
        <v>1</v>
      </c>
      <c r="M51" s="63">
        <v>1.3500000000000003</v>
      </c>
      <c r="N51" s="60" t="s">
        <v>127</v>
      </c>
      <c r="O51" s="64" t="s">
        <v>1428</v>
      </c>
      <c r="P51" s="65">
        <v>31</v>
      </c>
      <c r="Q51" s="60" t="s">
        <v>24</v>
      </c>
      <c r="R51" s="63" t="s">
        <v>20</v>
      </c>
      <c r="S51" s="65">
        <v>34</v>
      </c>
      <c r="T51" s="60" t="s">
        <v>3070</v>
      </c>
      <c r="U51" s="66"/>
      <c r="V51" s="56" t="s">
        <v>1797</v>
      </c>
      <c r="W51" s="64" t="s">
        <v>1537</v>
      </c>
      <c r="Y51" s="63">
        <v>50</v>
      </c>
      <c r="Z51" s="64">
        <v>1</v>
      </c>
      <c r="AA51" s="67"/>
      <c r="AB51" s="64" t="s">
        <v>1303</v>
      </c>
      <c r="AC51" s="9">
        <f t="shared" si="4"/>
        <v>12</v>
      </c>
      <c r="AD51" s="73" t="s">
        <v>1827</v>
      </c>
      <c r="AE51" s="63" t="s">
        <v>1077</v>
      </c>
      <c r="AF51" s="60"/>
      <c r="AG51" s="9">
        <v>10</v>
      </c>
      <c r="AH51" s="53" t="s">
        <v>2389</v>
      </c>
      <c r="AI51" s="53"/>
      <c r="AJ51" s="53"/>
      <c r="AK51" s="53"/>
      <c r="AL51" s="94" t="s">
        <v>2925</v>
      </c>
      <c r="AM51" s="63">
        <f t="shared" si="5"/>
        <v>1100</v>
      </c>
      <c r="AN51" s="9">
        <f t="shared" si="6"/>
        <v>3300</v>
      </c>
      <c r="AO51" s="63" t="str">
        <f t="shared" si="7"/>
        <v>2,1100</v>
      </c>
      <c r="AP51" s="60"/>
      <c r="AQ51" s="63" t="str">
        <f t="shared" si="8"/>
        <v>2,1100</v>
      </c>
    </row>
    <row r="52" spans="1:43" s="63" customFormat="1">
      <c r="A52" s="63">
        <v>51</v>
      </c>
      <c r="B52" s="62" t="s">
        <v>1224</v>
      </c>
      <c r="C52" s="64" t="s">
        <v>2104</v>
      </c>
      <c r="D52" s="63">
        <v>4</v>
      </c>
      <c r="E52" s="63">
        <v>4</v>
      </c>
      <c r="F52" s="63">
        <v>0</v>
      </c>
      <c r="G52" s="63">
        <v>35</v>
      </c>
      <c r="H52" s="63" t="s">
        <v>75</v>
      </c>
      <c r="I52" s="63">
        <v>2</v>
      </c>
      <c r="J52" s="9">
        <v>1000</v>
      </c>
      <c r="K52" s="9">
        <v>8250</v>
      </c>
      <c r="L52" s="63">
        <v>1</v>
      </c>
      <c r="M52" s="63">
        <v>1.4000000000000004</v>
      </c>
      <c r="N52" s="60" t="s">
        <v>127</v>
      </c>
      <c r="O52" s="64" t="s">
        <v>1429</v>
      </c>
      <c r="P52" s="65">
        <v>31</v>
      </c>
      <c r="Q52" s="60" t="s">
        <v>24</v>
      </c>
      <c r="R52" s="63" t="s">
        <v>20</v>
      </c>
      <c r="S52" s="65">
        <v>37</v>
      </c>
      <c r="T52" s="60" t="s">
        <v>3071</v>
      </c>
      <c r="U52" s="66"/>
      <c r="V52" s="56" t="s">
        <v>1797</v>
      </c>
      <c r="W52" s="64" t="s">
        <v>1517</v>
      </c>
      <c r="Y52" s="63">
        <v>50</v>
      </c>
      <c r="Z52" s="64">
        <v>1</v>
      </c>
      <c r="AA52" s="67"/>
      <c r="AB52" s="64" t="s">
        <v>1304</v>
      </c>
      <c r="AC52" s="9">
        <f t="shared" si="4"/>
        <v>12</v>
      </c>
      <c r="AD52" s="73" t="s">
        <v>1827</v>
      </c>
      <c r="AE52" s="63" t="s">
        <v>1077</v>
      </c>
      <c r="AF52" s="60"/>
      <c r="AG52" s="9">
        <v>10</v>
      </c>
      <c r="AH52" s="53" t="s">
        <v>2390</v>
      </c>
      <c r="AI52" s="53"/>
      <c r="AJ52" s="53"/>
      <c r="AK52" s="53"/>
      <c r="AL52" s="94" t="s">
        <v>2925</v>
      </c>
      <c r="AM52" s="63">
        <f t="shared" si="5"/>
        <v>1110</v>
      </c>
      <c r="AN52" s="9">
        <f t="shared" si="6"/>
        <v>3330</v>
      </c>
      <c r="AO52" s="63" t="str">
        <f t="shared" si="7"/>
        <v>2,1110</v>
      </c>
      <c r="AP52" s="60"/>
      <c r="AQ52" s="63" t="str">
        <f t="shared" si="8"/>
        <v>2,1110</v>
      </c>
    </row>
    <row r="53" spans="1:43" s="63" customFormat="1">
      <c r="A53" s="63">
        <v>52</v>
      </c>
      <c r="B53" s="62" t="s">
        <v>1225</v>
      </c>
      <c r="C53" s="64" t="s">
        <v>2105</v>
      </c>
      <c r="D53" s="63">
        <v>4</v>
      </c>
      <c r="E53" s="63">
        <v>4</v>
      </c>
      <c r="F53" s="63">
        <v>0</v>
      </c>
      <c r="G53" s="63">
        <v>25</v>
      </c>
      <c r="H53" s="9" t="s">
        <v>75</v>
      </c>
      <c r="I53" s="63">
        <v>2</v>
      </c>
      <c r="J53" s="9">
        <v>1000</v>
      </c>
      <c r="K53" s="9">
        <v>8425</v>
      </c>
      <c r="L53" s="63">
        <v>1</v>
      </c>
      <c r="M53" s="63">
        <v>1.4000000000000004</v>
      </c>
      <c r="N53" s="60" t="s">
        <v>127</v>
      </c>
      <c r="O53" s="64" t="s">
        <v>1431</v>
      </c>
      <c r="P53" s="65">
        <v>31</v>
      </c>
      <c r="Q53" s="60" t="s">
        <v>24</v>
      </c>
      <c r="R53" s="63" t="s">
        <v>20</v>
      </c>
      <c r="S53" s="65">
        <v>37</v>
      </c>
      <c r="T53" s="60" t="s">
        <v>3072</v>
      </c>
      <c r="U53" s="66"/>
      <c r="V53" s="56" t="s">
        <v>1797</v>
      </c>
      <c r="W53" s="64" t="s">
        <v>1518</v>
      </c>
      <c r="Y53" s="63">
        <v>50</v>
      </c>
      <c r="Z53" s="64" t="s">
        <v>671</v>
      </c>
      <c r="AA53" s="64"/>
      <c r="AB53" s="64" t="s">
        <v>1305</v>
      </c>
      <c r="AC53" s="9">
        <f t="shared" si="4"/>
        <v>12</v>
      </c>
      <c r="AD53" s="73" t="s">
        <v>1829</v>
      </c>
      <c r="AE53" s="63" t="s">
        <v>1077</v>
      </c>
      <c r="AF53" s="60"/>
      <c r="AG53" s="9">
        <v>10</v>
      </c>
      <c r="AH53" s="53" t="s">
        <v>2391</v>
      </c>
      <c r="AI53" s="58"/>
      <c r="AJ53" s="58"/>
      <c r="AK53" s="58"/>
      <c r="AL53" s="94" t="s">
        <v>2926</v>
      </c>
      <c r="AM53" s="63">
        <f t="shared" si="5"/>
        <v>1120</v>
      </c>
      <c r="AN53" s="9">
        <f t="shared" si="6"/>
        <v>3360</v>
      </c>
      <c r="AO53" s="63" t="str">
        <f t="shared" si="7"/>
        <v>2,1120</v>
      </c>
      <c r="AP53" s="60"/>
      <c r="AQ53" s="63" t="str">
        <f t="shared" si="8"/>
        <v>2,1120</v>
      </c>
    </row>
    <row r="54" spans="1:43" s="63" customFormat="1">
      <c r="A54" s="63">
        <v>53</v>
      </c>
      <c r="B54" s="62" t="s">
        <v>1226</v>
      </c>
      <c r="C54" s="64" t="s">
        <v>2106</v>
      </c>
      <c r="D54" s="63">
        <v>4</v>
      </c>
      <c r="E54" s="63">
        <v>4</v>
      </c>
      <c r="F54" s="63">
        <v>0</v>
      </c>
      <c r="G54" s="63">
        <v>35</v>
      </c>
      <c r="H54" s="63" t="s">
        <v>75</v>
      </c>
      <c r="I54" s="63">
        <v>2</v>
      </c>
      <c r="J54" s="9">
        <v>1000</v>
      </c>
      <c r="K54" s="9">
        <v>8600</v>
      </c>
      <c r="L54" s="63">
        <v>1</v>
      </c>
      <c r="M54" s="63">
        <v>1.4000000000000004</v>
      </c>
      <c r="N54" s="60" t="s">
        <v>127</v>
      </c>
      <c r="O54" s="64" t="s">
        <v>917</v>
      </c>
      <c r="P54" s="65">
        <v>34</v>
      </c>
      <c r="Q54" s="60" t="s">
        <v>24</v>
      </c>
      <c r="R54" s="63" t="s">
        <v>20</v>
      </c>
      <c r="S54" s="65">
        <v>37</v>
      </c>
      <c r="T54" s="60" t="s">
        <v>3073</v>
      </c>
      <c r="U54" s="66"/>
      <c r="V54" s="56" t="s">
        <v>1797</v>
      </c>
      <c r="W54" s="64" t="s">
        <v>1538</v>
      </c>
      <c r="Y54" s="63">
        <v>50</v>
      </c>
      <c r="Z54" s="64">
        <v>1</v>
      </c>
      <c r="AA54" s="67"/>
      <c r="AB54" s="64" t="s">
        <v>1306</v>
      </c>
      <c r="AC54" s="9">
        <f t="shared" si="4"/>
        <v>13</v>
      </c>
      <c r="AD54" s="73" t="s">
        <v>1831</v>
      </c>
      <c r="AE54" s="63" t="s">
        <v>1077</v>
      </c>
      <c r="AF54" s="60"/>
      <c r="AG54" s="9">
        <v>10</v>
      </c>
      <c r="AH54" s="53" t="s">
        <v>2392</v>
      </c>
      <c r="AI54" s="58"/>
      <c r="AJ54" s="58"/>
      <c r="AK54" s="58"/>
      <c r="AL54" s="94" t="s">
        <v>2925</v>
      </c>
      <c r="AM54" s="63">
        <f t="shared" si="5"/>
        <v>1180</v>
      </c>
      <c r="AN54" s="9">
        <f t="shared" si="6"/>
        <v>3540</v>
      </c>
      <c r="AO54" s="63" t="str">
        <f t="shared" si="7"/>
        <v>2,1180</v>
      </c>
      <c r="AP54" s="60"/>
      <c r="AQ54" s="63" t="str">
        <f t="shared" si="8"/>
        <v>2,1180</v>
      </c>
    </row>
    <row r="55" spans="1:43" s="63" customFormat="1">
      <c r="A55" s="63">
        <v>54</v>
      </c>
      <c r="B55" s="62" t="s">
        <v>1227</v>
      </c>
      <c r="C55" s="64" t="s">
        <v>2107</v>
      </c>
      <c r="D55" s="63">
        <v>4</v>
      </c>
      <c r="E55" s="63">
        <v>4</v>
      </c>
      <c r="F55" s="63">
        <v>0</v>
      </c>
      <c r="G55" s="63">
        <v>35</v>
      </c>
      <c r="H55" s="63" t="s">
        <v>75</v>
      </c>
      <c r="I55" s="63">
        <v>2</v>
      </c>
      <c r="J55" s="9">
        <v>1000</v>
      </c>
      <c r="K55" s="9">
        <v>8775</v>
      </c>
      <c r="L55" s="63">
        <v>1</v>
      </c>
      <c r="M55" s="63">
        <v>1.4000000000000004</v>
      </c>
      <c r="N55" s="60" t="s">
        <v>127</v>
      </c>
      <c r="O55" s="64" t="s">
        <v>917</v>
      </c>
      <c r="P55" s="65">
        <v>34</v>
      </c>
      <c r="Q55" s="60" t="s">
        <v>24</v>
      </c>
      <c r="R55" s="63" t="s">
        <v>20</v>
      </c>
      <c r="S55" s="65">
        <v>37</v>
      </c>
      <c r="T55" s="60" t="s">
        <v>3074</v>
      </c>
      <c r="U55" s="66"/>
      <c r="V55" s="56" t="s">
        <v>1797</v>
      </c>
      <c r="W55" s="64" t="s">
        <v>1539</v>
      </c>
      <c r="Y55" s="63">
        <v>50</v>
      </c>
      <c r="Z55" s="64">
        <v>1</v>
      </c>
      <c r="AA55" s="67"/>
      <c r="AB55" s="64" t="s">
        <v>1307</v>
      </c>
      <c r="AC55" s="9">
        <f t="shared" si="4"/>
        <v>13</v>
      </c>
      <c r="AD55" s="73" t="s">
        <v>1833</v>
      </c>
      <c r="AE55" s="63" t="s">
        <v>1077</v>
      </c>
      <c r="AF55" s="60"/>
      <c r="AG55" s="9">
        <v>10</v>
      </c>
      <c r="AH55" s="53" t="s">
        <v>2393</v>
      </c>
      <c r="AI55" s="53"/>
      <c r="AJ55" s="53"/>
      <c r="AK55" s="53"/>
      <c r="AL55" s="94" t="s">
        <v>2925</v>
      </c>
      <c r="AM55" s="63">
        <f t="shared" si="5"/>
        <v>1190</v>
      </c>
      <c r="AN55" s="9">
        <f t="shared" si="6"/>
        <v>3570</v>
      </c>
      <c r="AO55" s="63" t="str">
        <f t="shared" si="7"/>
        <v>2,1190</v>
      </c>
      <c r="AP55" s="60"/>
      <c r="AQ55" s="63" t="str">
        <f t="shared" si="8"/>
        <v>2,1190</v>
      </c>
    </row>
    <row r="56" spans="1:43" s="63" customFormat="1">
      <c r="A56" s="63">
        <v>55</v>
      </c>
      <c r="B56" s="62" t="s">
        <v>1228</v>
      </c>
      <c r="C56" s="64" t="s">
        <v>2108</v>
      </c>
      <c r="D56" s="63">
        <v>4</v>
      </c>
      <c r="E56" s="63">
        <v>0</v>
      </c>
      <c r="F56" s="63">
        <v>0</v>
      </c>
      <c r="G56" s="63">
        <v>25</v>
      </c>
      <c r="H56" s="63" t="s">
        <v>600</v>
      </c>
      <c r="I56" s="63">
        <v>2</v>
      </c>
      <c r="J56" s="9">
        <v>1000</v>
      </c>
      <c r="K56" s="9">
        <v>8950</v>
      </c>
      <c r="L56" s="63">
        <v>1</v>
      </c>
      <c r="M56" s="63">
        <v>1.4000000000000004</v>
      </c>
      <c r="N56" s="60" t="s">
        <v>127</v>
      </c>
      <c r="O56" s="64" t="s">
        <v>2288</v>
      </c>
      <c r="P56" s="65">
        <v>34</v>
      </c>
      <c r="Q56" s="60" t="s">
        <v>28</v>
      </c>
      <c r="R56" s="63" t="s">
        <v>14</v>
      </c>
      <c r="S56" s="65">
        <v>12</v>
      </c>
      <c r="T56" s="60" t="s">
        <v>3075</v>
      </c>
      <c r="U56" s="66"/>
      <c r="V56" s="56" t="s">
        <v>1797</v>
      </c>
      <c r="W56" s="64" t="s">
        <v>1540</v>
      </c>
      <c r="Y56" s="63">
        <v>55</v>
      </c>
      <c r="Z56" s="64">
        <v>1</v>
      </c>
      <c r="AA56" s="78"/>
      <c r="AB56" s="78" t="s">
        <v>1308</v>
      </c>
      <c r="AC56" s="9">
        <f t="shared" si="4"/>
        <v>13</v>
      </c>
      <c r="AD56" s="80" t="s">
        <v>1835</v>
      </c>
      <c r="AE56" s="79" t="s">
        <v>1077</v>
      </c>
      <c r="AF56" s="80"/>
      <c r="AG56" s="79">
        <v>10</v>
      </c>
      <c r="AH56" s="78" t="s">
        <v>2394</v>
      </c>
      <c r="AI56" s="77"/>
      <c r="AJ56" s="77"/>
      <c r="AK56" s="78" t="s">
        <v>2731</v>
      </c>
      <c r="AL56" s="94" t="s">
        <v>2925</v>
      </c>
      <c r="AM56" s="63">
        <f t="shared" si="5"/>
        <v>1200</v>
      </c>
      <c r="AN56" s="9">
        <f t="shared" si="6"/>
        <v>3600</v>
      </c>
      <c r="AO56" s="63" t="str">
        <f t="shared" si="7"/>
        <v>2,1200</v>
      </c>
      <c r="AP56" s="60"/>
      <c r="AQ56" s="63" t="str">
        <f t="shared" si="8"/>
        <v>2,1200</v>
      </c>
    </row>
    <row r="57" spans="1:43" s="63" customFormat="1">
      <c r="A57" s="63">
        <v>56</v>
      </c>
      <c r="B57" s="62" t="s">
        <v>1229</v>
      </c>
      <c r="C57" s="64" t="s">
        <v>2109</v>
      </c>
      <c r="D57" s="63">
        <v>4</v>
      </c>
      <c r="E57" s="63">
        <v>4</v>
      </c>
      <c r="F57" s="63">
        <v>0</v>
      </c>
      <c r="G57" s="63">
        <v>35</v>
      </c>
      <c r="H57" s="63" t="s">
        <v>75</v>
      </c>
      <c r="I57" s="63">
        <v>2</v>
      </c>
      <c r="J57" s="9">
        <v>1000</v>
      </c>
      <c r="K57" s="9">
        <v>9125</v>
      </c>
      <c r="L57" s="63">
        <v>1</v>
      </c>
      <c r="M57" s="63">
        <v>1.4500000000000004</v>
      </c>
      <c r="N57" s="60" t="s">
        <v>127</v>
      </c>
      <c r="O57" s="64" t="s">
        <v>917</v>
      </c>
      <c r="P57" s="65">
        <v>34</v>
      </c>
      <c r="Q57" s="60" t="s">
        <v>24</v>
      </c>
      <c r="R57" s="63" t="s">
        <v>20</v>
      </c>
      <c r="S57" s="65">
        <v>40</v>
      </c>
      <c r="T57" s="60" t="s">
        <v>3076</v>
      </c>
      <c r="U57" s="66"/>
      <c r="V57" s="56" t="s">
        <v>1797</v>
      </c>
      <c r="W57" s="64" t="s">
        <v>1541</v>
      </c>
      <c r="Y57" s="63">
        <v>55</v>
      </c>
      <c r="Z57" s="64">
        <v>1</v>
      </c>
      <c r="AA57" s="67"/>
      <c r="AB57" s="64" t="s">
        <v>1309</v>
      </c>
      <c r="AC57" s="9">
        <f t="shared" si="4"/>
        <v>13</v>
      </c>
      <c r="AD57" s="73" t="s">
        <v>1820</v>
      </c>
      <c r="AE57" s="63" t="s">
        <v>1077</v>
      </c>
      <c r="AF57" s="60"/>
      <c r="AG57" s="9">
        <v>10</v>
      </c>
      <c r="AH57" s="53" t="s">
        <v>2395</v>
      </c>
      <c r="AI57" s="53"/>
      <c r="AJ57" s="53"/>
      <c r="AK57" s="53"/>
      <c r="AL57" s="94" t="s">
        <v>2925</v>
      </c>
      <c r="AM57" s="63">
        <f t="shared" si="5"/>
        <v>1210</v>
      </c>
      <c r="AN57" s="9">
        <f t="shared" si="6"/>
        <v>3630</v>
      </c>
      <c r="AO57" s="63" t="str">
        <f t="shared" si="7"/>
        <v>2,1210</v>
      </c>
      <c r="AP57" s="60"/>
      <c r="AQ57" s="63" t="str">
        <f t="shared" si="8"/>
        <v>2,1210</v>
      </c>
    </row>
    <row r="58" spans="1:43" s="63" customFormat="1">
      <c r="A58" s="63">
        <v>57</v>
      </c>
      <c r="B58" s="62" t="s">
        <v>1230</v>
      </c>
      <c r="C58" s="64" t="s">
        <v>2110</v>
      </c>
      <c r="D58" s="63">
        <v>4</v>
      </c>
      <c r="E58" s="63">
        <v>4</v>
      </c>
      <c r="F58" s="63">
        <v>0</v>
      </c>
      <c r="G58" s="63">
        <v>35</v>
      </c>
      <c r="H58" s="63" t="s">
        <v>75</v>
      </c>
      <c r="I58" s="63">
        <v>2</v>
      </c>
      <c r="J58" s="9">
        <v>1000</v>
      </c>
      <c r="K58" s="9">
        <v>9300</v>
      </c>
      <c r="L58" s="63">
        <v>1</v>
      </c>
      <c r="M58" s="63">
        <v>1.4500000000000004</v>
      </c>
      <c r="N58" s="60" t="s">
        <v>127</v>
      </c>
      <c r="O58" s="64" t="s">
        <v>917</v>
      </c>
      <c r="P58" s="65">
        <v>34</v>
      </c>
      <c r="Q58" s="60" t="s">
        <v>24</v>
      </c>
      <c r="R58" s="63" t="s">
        <v>20</v>
      </c>
      <c r="S58" s="65">
        <v>40</v>
      </c>
      <c r="T58" s="60" t="s">
        <v>3077</v>
      </c>
      <c r="U58" s="66"/>
      <c r="V58" s="56" t="s">
        <v>1797</v>
      </c>
      <c r="W58" s="64" t="s">
        <v>1542</v>
      </c>
      <c r="Y58" s="63">
        <v>55</v>
      </c>
      <c r="Z58" s="64">
        <v>1</v>
      </c>
      <c r="AA58" s="67"/>
      <c r="AB58" s="64" t="s">
        <v>1310</v>
      </c>
      <c r="AC58" s="9">
        <f t="shared" si="4"/>
        <v>14</v>
      </c>
      <c r="AD58" s="73" t="s">
        <v>1837</v>
      </c>
      <c r="AE58" s="63" t="s">
        <v>1077</v>
      </c>
      <c r="AF58" s="60"/>
      <c r="AG58" s="9">
        <v>10</v>
      </c>
      <c r="AH58" s="53" t="s">
        <v>2396</v>
      </c>
      <c r="AI58" s="58"/>
      <c r="AJ58" s="58"/>
      <c r="AK58" s="58"/>
      <c r="AL58" s="94" t="s">
        <v>2925</v>
      </c>
      <c r="AM58" s="63">
        <f t="shared" si="5"/>
        <v>1270</v>
      </c>
      <c r="AN58" s="9">
        <f t="shared" si="6"/>
        <v>3810</v>
      </c>
      <c r="AO58" s="63" t="str">
        <f t="shared" si="7"/>
        <v>2,1270</v>
      </c>
      <c r="AP58" s="60"/>
      <c r="AQ58" s="63" t="str">
        <f t="shared" si="8"/>
        <v>2,1270</v>
      </c>
    </row>
    <row r="59" spans="1:43" s="63" customFormat="1">
      <c r="A59" s="63">
        <v>58</v>
      </c>
      <c r="B59" s="62" t="s">
        <v>1231</v>
      </c>
      <c r="C59" s="64" t="s">
        <v>2025</v>
      </c>
      <c r="D59" s="63">
        <v>0</v>
      </c>
      <c r="E59" s="63">
        <v>0</v>
      </c>
      <c r="F59" s="63">
        <v>0</v>
      </c>
      <c r="G59" s="63">
        <v>25</v>
      </c>
      <c r="H59" s="63" t="s">
        <v>600</v>
      </c>
      <c r="I59" s="63">
        <v>2</v>
      </c>
      <c r="J59" s="9">
        <v>1000</v>
      </c>
      <c r="K59" s="9">
        <v>9475</v>
      </c>
      <c r="L59" s="63">
        <v>1</v>
      </c>
      <c r="M59" s="63">
        <v>1.4500000000000004</v>
      </c>
      <c r="N59" s="60" t="s">
        <v>127</v>
      </c>
      <c r="O59" s="64" t="s">
        <v>2288</v>
      </c>
      <c r="P59" s="65">
        <v>37</v>
      </c>
      <c r="Q59" s="60" t="s">
        <v>28</v>
      </c>
      <c r="R59" s="63" t="s">
        <v>14</v>
      </c>
      <c r="S59" s="65">
        <v>12</v>
      </c>
      <c r="T59" s="60" t="s">
        <v>3078</v>
      </c>
      <c r="U59" s="66"/>
      <c r="V59" s="56" t="s">
        <v>1797</v>
      </c>
      <c r="W59" s="64" t="s">
        <v>1543</v>
      </c>
      <c r="Y59" s="63">
        <v>55</v>
      </c>
      <c r="Z59" s="64" t="s">
        <v>1403</v>
      </c>
      <c r="AA59" s="78"/>
      <c r="AB59" s="78" t="s">
        <v>1311</v>
      </c>
      <c r="AC59" s="9">
        <f t="shared" si="4"/>
        <v>14</v>
      </c>
      <c r="AD59" s="80" t="s">
        <v>1839</v>
      </c>
      <c r="AE59" s="79" t="s">
        <v>1077</v>
      </c>
      <c r="AF59" s="80"/>
      <c r="AG59" s="79">
        <v>10</v>
      </c>
      <c r="AH59" s="78" t="s">
        <v>2397</v>
      </c>
      <c r="AI59" s="78" t="s">
        <v>2474</v>
      </c>
      <c r="AJ59" s="78" t="s">
        <v>2475</v>
      </c>
      <c r="AK59" s="78" t="s">
        <v>2732</v>
      </c>
      <c r="AL59" s="94" t="s">
        <v>2925</v>
      </c>
      <c r="AM59" s="63">
        <f t="shared" si="5"/>
        <v>1280</v>
      </c>
      <c r="AN59" s="9">
        <f t="shared" si="6"/>
        <v>3840</v>
      </c>
      <c r="AO59" s="63" t="str">
        <f t="shared" si="7"/>
        <v>2,1280</v>
      </c>
      <c r="AP59" s="60"/>
      <c r="AQ59" s="63" t="str">
        <f t="shared" si="8"/>
        <v>2,1280</v>
      </c>
    </row>
    <row r="60" spans="1:43" s="63" customFormat="1">
      <c r="A60" s="63">
        <v>59</v>
      </c>
      <c r="B60" s="62" t="s">
        <v>1232</v>
      </c>
      <c r="C60" s="64" t="s">
        <v>2106</v>
      </c>
      <c r="D60" s="63">
        <v>4</v>
      </c>
      <c r="E60" s="63">
        <v>4</v>
      </c>
      <c r="F60" s="63">
        <v>0</v>
      </c>
      <c r="G60" s="63">
        <v>35</v>
      </c>
      <c r="H60" s="63" t="s">
        <v>75</v>
      </c>
      <c r="I60" s="63">
        <v>2</v>
      </c>
      <c r="J60" s="9">
        <v>1000</v>
      </c>
      <c r="K60" s="9">
        <v>9650</v>
      </c>
      <c r="L60" s="63">
        <v>1</v>
      </c>
      <c r="M60" s="63">
        <v>1.4500000000000004</v>
      </c>
      <c r="N60" s="60" t="s">
        <v>127</v>
      </c>
      <c r="O60" s="64" t="s">
        <v>917</v>
      </c>
      <c r="P60" s="65">
        <v>37</v>
      </c>
      <c r="Q60" s="60" t="s">
        <v>24</v>
      </c>
      <c r="R60" s="63" t="s">
        <v>20</v>
      </c>
      <c r="S60" s="65">
        <v>40</v>
      </c>
      <c r="T60" s="60" t="s">
        <v>3079</v>
      </c>
      <c r="U60" s="66"/>
      <c r="V60" s="56" t="s">
        <v>1797</v>
      </c>
      <c r="W60" s="64" t="s">
        <v>1544</v>
      </c>
      <c r="Y60" s="63">
        <v>55</v>
      </c>
      <c r="Z60" s="64">
        <v>1</v>
      </c>
      <c r="AA60" s="67"/>
      <c r="AB60" s="64" t="s">
        <v>1312</v>
      </c>
      <c r="AC60" s="9">
        <f t="shared" si="4"/>
        <v>14</v>
      </c>
      <c r="AD60" s="73" t="s">
        <v>1841</v>
      </c>
      <c r="AE60" s="63" t="s">
        <v>1077</v>
      </c>
      <c r="AF60" s="60"/>
      <c r="AG60" s="9">
        <v>10</v>
      </c>
      <c r="AH60" s="53" t="s">
        <v>2398</v>
      </c>
      <c r="AI60" s="53"/>
      <c r="AJ60" s="53"/>
      <c r="AK60" s="53"/>
      <c r="AL60" s="94" t="s">
        <v>2925</v>
      </c>
      <c r="AM60" s="63">
        <f t="shared" si="5"/>
        <v>1290</v>
      </c>
      <c r="AN60" s="9">
        <f t="shared" si="6"/>
        <v>3870</v>
      </c>
      <c r="AO60" s="63" t="str">
        <f t="shared" si="7"/>
        <v>2,1290</v>
      </c>
      <c r="AP60" s="60"/>
      <c r="AQ60" s="63" t="str">
        <f t="shared" si="8"/>
        <v>2,1290</v>
      </c>
    </row>
    <row r="61" spans="1:43" s="63" customFormat="1">
      <c r="A61" s="63">
        <v>60</v>
      </c>
      <c r="B61" s="62" t="s">
        <v>1233</v>
      </c>
      <c r="C61" s="64" t="s">
        <v>2026</v>
      </c>
      <c r="D61" s="63">
        <v>4</v>
      </c>
      <c r="E61" s="63">
        <v>4</v>
      </c>
      <c r="F61" s="63">
        <v>0</v>
      </c>
      <c r="G61" s="63">
        <v>35</v>
      </c>
      <c r="H61" s="63" t="s">
        <v>75</v>
      </c>
      <c r="I61" s="63">
        <v>2</v>
      </c>
      <c r="J61" s="9">
        <v>1000</v>
      </c>
      <c r="K61" s="9">
        <v>9825</v>
      </c>
      <c r="L61" s="63">
        <v>1</v>
      </c>
      <c r="M61" s="63">
        <v>1.4500000000000004</v>
      </c>
      <c r="N61" s="60" t="s">
        <v>127</v>
      </c>
      <c r="O61" s="64" t="s">
        <v>917</v>
      </c>
      <c r="P61" s="65">
        <v>37</v>
      </c>
      <c r="Q61" s="60" t="s">
        <v>24</v>
      </c>
      <c r="R61" s="63" t="s">
        <v>20</v>
      </c>
      <c r="S61" s="65">
        <v>40</v>
      </c>
      <c r="T61" s="60" t="s">
        <v>3080</v>
      </c>
      <c r="U61" s="66"/>
      <c r="V61" s="56" t="s">
        <v>1797</v>
      </c>
      <c r="W61" s="64" t="s">
        <v>2644</v>
      </c>
      <c r="Y61" s="63">
        <v>55</v>
      </c>
      <c r="Z61" s="64">
        <v>1</v>
      </c>
      <c r="AA61" s="67"/>
      <c r="AB61" s="64" t="s">
        <v>2934</v>
      </c>
      <c r="AC61" s="9">
        <f t="shared" si="4"/>
        <v>14</v>
      </c>
      <c r="AD61" s="73" t="s">
        <v>3017</v>
      </c>
      <c r="AE61" s="60" t="s">
        <v>1078</v>
      </c>
      <c r="AF61" s="60"/>
      <c r="AG61" s="9">
        <v>10</v>
      </c>
      <c r="AH61" s="53" t="s">
        <v>2399</v>
      </c>
      <c r="AI61" s="53">
        <v>35</v>
      </c>
      <c r="AJ61" s="53">
        <v>36</v>
      </c>
      <c r="AK61" s="53"/>
      <c r="AL61" s="94" t="s">
        <v>2925</v>
      </c>
      <c r="AM61" s="63">
        <f t="shared" si="5"/>
        <v>1300</v>
      </c>
      <c r="AN61" s="9">
        <f t="shared" si="6"/>
        <v>3900</v>
      </c>
      <c r="AO61" s="63" t="str">
        <f t="shared" si="7"/>
        <v>2,1300</v>
      </c>
      <c r="AP61" s="60" t="s">
        <v>944</v>
      </c>
      <c r="AQ61" s="63" t="str">
        <f t="shared" si="8"/>
        <v>2,1300,19,1</v>
      </c>
    </row>
  </sheetData>
  <autoFilter ref="H1:H61"/>
  <phoneticPr fontId="3"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枚举!$E$2:$E$4</xm:f>
          </x14:formula1>
          <xm:sqref>H2:H1048576</xm:sqref>
        </x14:dataValidation>
        <x14:dataValidation type="list" allowBlank="1" showInputMessage="1" showErrorMessage="1">
          <x14:formula1>
            <xm:f>枚举!$J:$J</xm:f>
          </x14:formula1>
          <xm:sqref>R1:R1048576</xm:sqref>
        </x14:dataValidation>
        <x14:dataValidation type="list" allowBlank="1" showInputMessage="1" showErrorMessage="1">
          <x14:formula1>
            <xm:f>枚举!$I:$I</xm:f>
          </x14:formula1>
          <xm:sqref>Q1:Q1048576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3"/>
  <sheetViews>
    <sheetView topLeftCell="C1468" zoomScaleNormal="100" workbookViewId="0">
      <selection activeCell="H1449" sqref="H1449"/>
    </sheetView>
  </sheetViews>
  <sheetFormatPr defaultColWidth="9" defaultRowHeight="13.5"/>
  <cols>
    <col min="1" max="1" width="7.125" style="4" customWidth="1"/>
    <col min="2" max="2" width="13.125" style="5" customWidth="1"/>
    <col min="3" max="3" width="13.375" style="4" customWidth="1"/>
    <col min="4" max="4" width="9" style="5"/>
    <col min="5" max="9" width="9" style="4"/>
    <col min="10" max="10" width="58.625" style="12" bestFit="1" customWidth="1"/>
    <col min="11" max="11" width="11.125" style="12" customWidth="1"/>
    <col min="12" max="12" width="9" style="76"/>
    <col min="13" max="13" width="9" style="12"/>
    <col min="14" max="14" width="32.875" style="12" customWidth="1"/>
    <col min="15" max="15" width="9" style="12"/>
  </cols>
  <sheetData>
    <row r="1" spans="1:18">
      <c r="A1" s="6" t="s">
        <v>76</v>
      </c>
      <c r="B1" s="4" t="s">
        <v>77</v>
      </c>
      <c r="C1" s="6" t="s">
        <v>5</v>
      </c>
      <c r="D1" s="7" t="s">
        <v>78</v>
      </c>
      <c r="E1" s="6" t="s">
        <v>79</v>
      </c>
      <c r="F1" s="4" t="s">
        <v>80</v>
      </c>
      <c r="G1" s="4" t="s">
        <v>81</v>
      </c>
      <c r="H1" s="4" t="s">
        <v>82</v>
      </c>
      <c r="I1" s="8" t="s">
        <v>83</v>
      </c>
      <c r="J1" s="70" t="s">
        <v>84</v>
      </c>
      <c r="K1" s="10" t="s">
        <v>85</v>
      </c>
      <c r="L1" s="75" t="s">
        <v>605</v>
      </c>
      <c r="M1" s="13" t="s">
        <v>606</v>
      </c>
      <c r="N1" s="13" t="s">
        <v>607</v>
      </c>
      <c r="O1" s="13" t="s">
        <v>2254</v>
      </c>
    </row>
    <row r="2" spans="1:18" s="3" customFormat="1">
      <c r="A2" s="16">
        <v>1</v>
      </c>
      <c r="B2" s="17">
        <v>0</v>
      </c>
      <c r="C2" s="16" t="s">
        <v>86</v>
      </c>
      <c r="D2" s="17">
        <v>1</v>
      </c>
      <c r="E2" s="16" t="s">
        <v>87</v>
      </c>
      <c r="F2" s="17">
        <v>-30</v>
      </c>
      <c r="G2" s="18">
        <v>1</v>
      </c>
      <c r="H2" s="18">
        <v>1</v>
      </c>
      <c r="I2" s="19">
        <v>1</v>
      </c>
      <c r="J2" s="71"/>
      <c r="K2" s="20"/>
      <c r="L2" s="76" t="str" cm="1">
        <f t="array" ref="L2">_xlfn.IFS(C2="8.玩家基地","",C2="10.第一关基地","",G2+H2&lt;=2,"",G2+H2&gt;2,ROUND((G2+H2-2)*500,0))</f>
        <v/>
      </c>
      <c r="M2" s="74"/>
      <c r="N2" s="41"/>
      <c r="O2" s="41" t="s">
        <v>2046</v>
      </c>
    </row>
    <row r="3" spans="1:18">
      <c r="A3" s="18">
        <v>1</v>
      </c>
      <c r="B3" s="17">
        <v>0</v>
      </c>
      <c r="C3" s="16" t="s">
        <v>88</v>
      </c>
      <c r="D3" s="17">
        <v>1</v>
      </c>
      <c r="E3" s="18" t="s">
        <v>89</v>
      </c>
      <c r="F3" s="21">
        <v>30</v>
      </c>
      <c r="G3" s="18">
        <v>0.3</v>
      </c>
      <c r="H3" s="18">
        <v>1</v>
      </c>
      <c r="I3" s="19">
        <v>1</v>
      </c>
      <c r="J3" s="71"/>
      <c r="K3" s="20"/>
      <c r="L3" s="76" t="str" cm="1">
        <f t="array" ref="L3">_xlfn.IFS(C3="8.玩家基地","",C3="10.第一关基地","",G3+H3&lt;=2,"",G3+H3&gt;2,ROUND((G3+H3-2)*500,0))</f>
        <v/>
      </c>
      <c r="O3" s="41" t="s">
        <v>2046</v>
      </c>
      <c r="Q3" t="str">
        <f>VLOOKUP(A3,关卡种子!$A$2:$H$61,8,FALSE)</f>
        <v>0.摧毁基地</v>
      </c>
      <c r="R3">
        <v>1</v>
      </c>
    </row>
    <row r="4" spans="1:18">
      <c r="A4" s="16">
        <v>1</v>
      </c>
      <c r="B4" s="17">
        <v>5</v>
      </c>
      <c r="C4" s="16" t="s">
        <v>90</v>
      </c>
      <c r="D4" s="17">
        <v>2</v>
      </c>
      <c r="E4" s="16" t="s">
        <v>89</v>
      </c>
      <c r="F4" s="17">
        <v>30</v>
      </c>
      <c r="G4" s="18">
        <v>0.5</v>
      </c>
      <c r="H4" s="18">
        <v>0.5</v>
      </c>
      <c r="I4" s="19">
        <v>1</v>
      </c>
      <c r="J4" s="71"/>
      <c r="K4" s="20"/>
      <c r="L4" s="76" t="str" cm="1">
        <f t="array" ref="L4">_xlfn.IFS(C4="8.玩家基地","",C4="10.第一关基地","",G4+H4&lt;=2,"",G4+H4&gt;2,ROUND((G4+H4-2)*500,0))</f>
        <v/>
      </c>
      <c r="O4" s="41" t="s">
        <v>2046</v>
      </c>
      <c r="Q4" t="str">
        <f>VLOOKUP(A4,关卡种子!$A$2:$H$61,8,FALSE)</f>
        <v>0.摧毁基地</v>
      </c>
      <c r="R4">
        <v>1</v>
      </c>
    </row>
    <row r="5" spans="1:18" s="3" customFormat="1">
      <c r="A5" s="18">
        <v>2</v>
      </c>
      <c r="B5" s="17">
        <v>0</v>
      </c>
      <c r="C5" s="16" t="s">
        <v>86</v>
      </c>
      <c r="D5" s="17">
        <v>1</v>
      </c>
      <c r="E5" s="18" t="s">
        <v>87</v>
      </c>
      <c r="F5" s="21">
        <v>-30</v>
      </c>
      <c r="G5" s="18">
        <v>1</v>
      </c>
      <c r="H5" s="18">
        <v>1</v>
      </c>
      <c r="I5" s="19">
        <v>1</v>
      </c>
      <c r="J5" s="71"/>
      <c r="K5" s="20"/>
      <c r="L5" s="76" t="str" cm="1">
        <f t="array" ref="L5">_xlfn.IFS(C5="8.玩家基地","",C5="10.第一关基地","",G5+H5&lt;=2,"",G5+H5&gt;2,ROUND((G5+H5-2)*500,0))</f>
        <v/>
      </c>
      <c r="M5" s="41"/>
      <c r="N5" s="41"/>
      <c r="O5" s="41" t="s">
        <v>2046</v>
      </c>
      <c r="Q5" t="str">
        <f>VLOOKUP(A5,关卡种子!$A$2:$H$61,8,FALSE)</f>
        <v>1.坚守到底</v>
      </c>
      <c r="R5">
        <v>1</v>
      </c>
    </row>
    <row r="6" spans="1:18">
      <c r="A6" s="18">
        <v>2</v>
      </c>
      <c r="B6" s="17">
        <v>15</v>
      </c>
      <c r="C6" s="16" t="s">
        <v>602</v>
      </c>
      <c r="D6" s="17">
        <v>2</v>
      </c>
      <c r="E6" s="18" t="s">
        <v>89</v>
      </c>
      <c r="F6" s="21">
        <v>30</v>
      </c>
      <c r="G6" s="18">
        <v>0.5</v>
      </c>
      <c r="H6" s="18">
        <v>0.5</v>
      </c>
      <c r="I6" s="19">
        <v>1</v>
      </c>
      <c r="J6" s="71"/>
      <c r="K6" s="20"/>
      <c r="L6" s="76" t="str" cm="1">
        <f t="array" ref="L6">_xlfn.IFS(C6="8.玩家基地","",C6="10.第一关基地","",G6+H6&lt;=2,"",G6+H6&gt;2,ROUND((G6+H6-2)*500,0))</f>
        <v/>
      </c>
      <c r="O6" s="41" t="s">
        <v>2046</v>
      </c>
      <c r="Q6" t="str">
        <f>VLOOKUP(A6,关卡种子!$A$2:$H$61,8,FALSE)</f>
        <v>1.坚守到底</v>
      </c>
      <c r="R6">
        <v>1</v>
      </c>
    </row>
    <row r="7" spans="1:18">
      <c r="A7" s="18">
        <v>2</v>
      </c>
      <c r="B7" s="17">
        <v>21</v>
      </c>
      <c r="C7" s="16" t="s">
        <v>602</v>
      </c>
      <c r="D7" s="17">
        <v>2</v>
      </c>
      <c r="E7" s="16" t="s">
        <v>89</v>
      </c>
      <c r="F7" s="17">
        <v>30</v>
      </c>
      <c r="G7" s="18">
        <v>0.5</v>
      </c>
      <c r="H7" s="18">
        <v>0.5</v>
      </c>
      <c r="I7" s="19">
        <v>1</v>
      </c>
      <c r="J7" s="71" t="s">
        <v>1801</v>
      </c>
      <c r="K7" s="48">
        <v>7</v>
      </c>
      <c r="L7" s="76" t="str" cm="1">
        <f t="array" ref="L7">_xlfn.IFS(C7="8.玩家基地","",C7="10.第一关基地","",G7+H7&lt;=2,"",G7+H7&gt;2,ROUND((G7+H7-2)*500,0))</f>
        <v/>
      </c>
      <c r="O7" s="41" t="s">
        <v>2255</v>
      </c>
      <c r="Q7" t="str">
        <f>VLOOKUP(A7,关卡种子!$A$2:$H$61,8,FALSE)</f>
        <v>1.坚守到底</v>
      </c>
      <c r="R7">
        <v>1</v>
      </c>
    </row>
    <row r="8" spans="1:18">
      <c r="A8" s="18">
        <v>2</v>
      </c>
      <c r="B8" s="17">
        <v>27</v>
      </c>
      <c r="C8" s="16" t="s">
        <v>602</v>
      </c>
      <c r="D8" s="17">
        <v>2</v>
      </c>
      <c r="E8" s="16" t="s">
        <v>89</v>
      </c>
      <c r="F8" s="17">
        <v>30</v>
      </c>
      <c r="G8" s="18">
        <v>0.5</v>
      </c>
      <c r="H8" s="18">
        <v>0.5</v>
      </c>
      <c r="I8" s="19">
        <v>1</v>
      </c>
      <c r="J8" s="71" t="s">
        <v>1803</v>
      </c>
      <c r="K8" s="48">
        <v>7</v>
      </c>
      <c r="L8" s="76" t="str" cm="1">
        <f t="array" ref="L8">_xlfn.IFS(C8="8.玩家基地","",C8="10.第一关基地","",G8+H8&lt;=2,"",G8+H8&gt;2,ROUND((G8+H8-2)*500,0))</f>
        <v/>
      </c>
      <c r="O8" s="41" t="s">
        <v>2255</v>
      </c>
      <c r="Q8" t="str">
        <f>VLOOKUP(A8,关卡种子!$A$2:$H$61,8,FALSE)</f>
        <v>1.坚守到底</v>
      </c>
      <c r="R8">
        <v>1</v>
      </c>
    </row>
    <row r="9" spans="1:18">
      <c r="A9" s="18">
        <v>2</v>
      </c>
      <c r="B9" s="17">
        <v>33</v>
      </c>
      <c r="C9" s="16" t="s">
        <v>602</v>
      </c>
      <c r="D9" s="17">
        <v>2</v>
      </c>
      <c r="E9" s="16" t="s">
        <v>89</v>
      </c>
      <c r="F9" s="17">
        <v>30</v>
      </c>
      <c r="G9" s="18">
        <v>0.5</v>
      </c>
      <c r="H9" s="18">
        <v>0.5</v>
      </c>
      <c r="I9" s="19">
        <v>1</v>
      </c>
      <c r="J9" s="71" t="s">
        <v>1802</v>
      </c>
      <c r="K9" s="48">
        <v>7</v>
      </c>
      <c r="L9" s="76" t="str" cm="1">
        <f t="array" ref="L9">_xlfn.IFS(C9="8.玩家基地","",C9="10.第一关基地","",G9+H9&lt;=2,"",G9+H9&gt;2,ROUND((G9+H9-2)*500,0))</f>
        <v/>
      </c>
      <c r="O9" s="41" t="s">
        <v>2255</v>
      </c>
      <c r="Q9" t="str">
        <f>VLOOKUP(A9,关卡种子!$A$2:$H$61,8,FALSE)</f>
        <v>1.坚守到底</v>
      </c>
      <c r="R9">
        <v>1</v>
      </c>
    </row>
    <row r="10" spans="1:18">
      <c r="A10" s="18">
        <v>2</v>
      </c>
      <c r="B10" s="17">
        <v>39</v>
      </c>
      <c r="C10" s="16" t="s">
        <v>602</v>
      </c>
      <c r="D10" s="17">
        <v>2</v>
      </c>
      <c r="E10" s="16" t="s">
        <v>89</v>
      </c>
      <c r="F10" s="17">
        <v>30</v>
      </c>
      <c r="G10" s="18">
        <v>0.5</v>
      </c>
      <c r="H10" s="18">
        <v>0.5</v>
      </c>
      <c r="I10" s="19">
        <v>1</v>
      </c>
      <c r="J10" s="71"/>
      <c r="K10" s="48"/>
      <c r="L10" s="76" t="str" cm="1">
        <f t="array" ref="L10">_xlfn.IFS(C10="8.玩家基地","",C10="10.第一关基地","",G10+H10&lt;=2,"",G10+H10&gt;2,ROUND((G10+H10-2)*500,0))</f>
        <v/>
      </c>
      <c r="O10" s="41" t="s">
        <v>2046</v>
      </c>
      <c r="Q10" t="str">
        <f>VLOOKUP(A10,关卡种子!$A$2:$H$61,8,FALSE)</f>
        <v>1.坚守到底</v>
      </c>
      <c r="R10">
        <v>1</v>
      </c>
    </row>
    <row r="11" spans="1:18">
      <c r="A11" s="18">
        <v>2</v>
      </c>
      <c r="B11" s="17">
        <v>45</v>
      </c>
      <c r="C11" s="16" t="s">
        <v>602</v>
      </c>
      <c r="D11" s="17">
        <v>2</v>
      </c>
      <c r="E11" s="16" t="s">
        <v>89</v>
      </c>
      <c r="F11" s="17">
        <v>30</v>
      </c>
      <c r="G11" s="18">
        <v>0.5</v>
      </c>
      <c r="H11" s="18">
        <v>0.5</v>
      </c>
      <c r="I11" s="19">
        <v>1</v>
      </c>
      <c r="J11" s="71"/>
      <c r="K11" s="48"/>
      <c r="L11" s="76" t="str" cm="1">
        <f t="array" ref="L11">_xlfn.IFS(C11="8.玩家基地","",C11="10.第一关基地","",G11+H11&lt;=2,"",G11+H11&gt;2,ROUND((G11+H11-2)*500,0))</f>
        <v/>
      </c>
      <c r="O11" s="41" t="s">
        <v>2255</v>
      </c>
      <c r="Q11" t="str">
        <f>VLOOKUP(A11,关卡种子!$A$2:$H$61,8,FALSE)</f>
        <v>1.坚守到底</v>
      </c>
      <c r="R11">
        <v>1</v>
      </c>
    </row>
    <row r="12" spans="1:18">
      <c r="A12" s="18">
        <v>2</v>
      </c>
      <c r="B12" s="17">
        <v>51</v>
      </c>
      <c r="C12" s="16" t="s">
        <v>602</v>
      </c>
      <c r="D12" s="17">
        <v>2</v>
      </c>
      <c r="E12" s="16" t="s">
        <v>89</v>
      </c>
      <c r="F12" s="17">
        <v>30</v>
      </c>
      <c r="G12" s="18">
        <v>0.5</v>
      </c>
      <c r="H12" s="18">
        <v>0.5</v>
      </c>
      <c r="I12" s="19">
        <v>1</v>
      </c>
      <c r="J12" s="71" t="s">
        <v>1962</v>
      </c>
      <c r="K12" s="48" t="s">
        <v>2935</v>
      </c>
      <c r="L12" s="76" t="str" cm="1">
        <f t="array" ref="L12">_xlfn.IFS(C12="8.玩家基地","",C12="10.第一关基地","",G12+H12&lt;=2,"",G12+H12&gt;2,ROUND((G12+H12-2)*500,0))</f>
        <v/>
      </c>
      <c r="O12" s="41" t="s">
        <v>2046</v>
      </c>
      <c r="Q12" t="str">
        <f>VLOOKUP(A12,关卡种子!$A$2:$H$61,8,FALSE)</f>
        <v>1.坚守到底</v>
      </c>
      <c r="R12">
        <v>1</v>
      </c>
    </row>
    <row r="13" spans="1:18">
      <c r="A13" s="18">
        <v>2</v>
      </c>
      <c r="B13" s="17">
        <v>55</v>
      </c>
      <c r="C13" s="16" t="s">
        <v>90</v>
      </c>
      <c r="D13" s="17">
        <v>4</v>
      </c>
      <c r="E13" s="16" t="s">
        <v>89</v>
      </c>
      <c r="F13" s="17">
        <v>30</v>
      </c>
      <c r="G13" s="18">
        <v>1</v>
      </c>
      <c r="H13" s="18">
        <v>0.5</v>
      </c>
      <c r="I13" s="19">
        <v>1</v>
      </c>
      <c r="J13" s="71"/>
      <c r="K13" s="48"/>
      <c r="L13" s="76" t="str" cm="1">
        <f t="array" ref="L13">_xlfn.IFS(C13="8.玩家基地","",C13="10.第一关基地","",G13+H13&lt;=2,"",G13+H13&gt;2,ROUND((G13+H13-2)*500,0))</f>
        <v/>
      </c>
      <c r="O13" s="41" t="s">
        <v>2046</v>
      </c>
      <c r="Q13" t="str">
        <f>VLOOKUP(A13,关卡种子!$A$2:$H$61,8,FALSE)</f>
        <v>1.坚守到底</v>
      </c>
      <c r="R13">
        <v>1</v>
      </c>
    </row>
    <row r="14" spans="1:18">
      <c r="A14" s="18">
        <v>2</v>
      </c>
      <c r="B14" s="17">
        <v>56</v>
      </c>
      <c r="C14" s="16" t="s">
        <v>602</v>
      </c>
      <c r="D14" s="17">
        <v>4</v>
      </c>
      <c r="E14" s="16" t="s">
        <v>89</v>
      </c>
      <c r="F14" s="17">
        <v>30</v>
      </c>
      <c r="G14" s="18">
        <v>1</v>
      </c>
      <c r="H14" s="18">
        <v>0.5</v>
      </c>
      <c r="I14" s="19">
        <v>1</v>
      </c>
      <c r="J14" s="71"/>
      <c r="K14" s="48"/>
      <c r="L14" s="76" t="str" cm="1">
        <f t="array" ref="L14">_xlfn.IFS(C14="8.玩家基地","",C14="10.第一关基地","",G14+H14&lt;=2,"",G14+H14&gt;2,ROUND((G14+H14-2)*500,0))</f>
        <v/>
      </c>
      <c r="O14" s="41" t="s">
        <v>2046</v>
      </c>
      <c r="Q14" t="str">
        <f>VLOOKUP(A14,关卡种子!$A$2:$H$61,8,FALSE)</f>
        <v>1.坚守到底</v>
      </c>
      <c r="R14">
        <v>1</v>
      </c>
    </row>
    <row r="15" spans="1:18" s="3" customFormat="1">
      <c r="A15" s="16">
        <v>3</v>
      </c>
      <c r="B15" s="17">
        <v>0</v>
      </c>
      <c r="C15" s="16" t="s">
        <v>86</v>
      </c>
      <c r="D15" s="17">
        <v>1</v>
      </c>
      <c r="E15" s="16" t="s">
        <v>87</v>
      </c>
      <c r="F15" s="17">
        <v>-30</v>
      </c>
      <c r="G15" s="18">
        <v>1</v>
      </c>
      <c r="H15" s="18">
        <v>1</v>
      </c>
      <c r="I15" s="19">
        <v>1</v>
      </c>
      <c r="J15" s="71"/>
      <c r="K15" s="20"/>
      <c r="L15" s="76" t="str" cm="1">
        <f t="array" ref="L15">_xlfn.IFS(C15="8.玩家基地","",C15="10.第一关基地","",G15+H15&lt;=2,"",G15+H15&gt;2,ROUND((G15+H15-2)*500,0))</f>
        <v/>
      </c>
      <c r="M15" s="41"/>
      <c r="N15" s="41"/>
      <c r="O15" s="41" t="s">
        <v>2046</v>
      </c>
      <c r="Q15" t="str">
        <f>VLOOKUP(A15,关卡种子!$A$2:$H$61,8,FALSE)</f>
        <v>0.摧毁基地</v>
      </c>
      <c r="R15">
        <v>1</v>
      </c>
    </row>
    <row r="16" spans="1:18">
      <c r="A16" s="18">
        <v>3</v>
      </c>
      <c r="B16" s="17">
        <v>0</v>
      </c>
      <c r="C16" s="16" t="s">
        <v>88</v>
      </c>
      <c r="D16" s="17">
        <v>1</v>
      </c>
      <c r="E16" s="18" t="s">
        <v>89</v>
      </c>
      <c r="F16" s="21">
        <v>30</v>
      </c>
      <c r="G16" s="18">
        <v>1</v>
      </c>
      <c r="H16" s="18">
        <v>1</v>
      </c>
      <c r="I16" s="19">
        <v>1</v>
      </c>
      <c r="J16" s="71"/>
      <c r="K16" s="20"/>
      <c r="L16" s="76" t="str" cm="1">
        <f t="array" ref="L16">_xlfn.IFS(C16="8.玩家基地","",C16="10.第一关基地","",G16+H16&lt;=2,"",G16+H16&gt;2,ROUND((G16+H16-2)*500,0))</f>
        <v/>
      </c>
      <c r="O16" s="41" t="s">
        <v>2046</v>
      </c>
      <c r="Q16" t="str">
        <f>VLOOKUP(A16,关卡种子!$A$2:$H$61,8,FALSE)</f>
        <v>0.摧毁基地</v>
      </c>
      <c r="R16">
        <v>1</v>
      </c>
    </row>
    <row r="17" spans="1:18">
      <c r="A17" s="16">
        <v>3</v>
      </c>
      <c r="B17" s="17">
        <v>1</v>
      </c>
      <c r="C17" s="16" t="s">
        <v>602</v>
      </c>
      <c r="D17" s="17">
        <v>8</v>
      </c>
      <c r="E17" s="16" t="s">
        <v>89</v>
      </c>
      <c r="F17" s="17">
        <v>30</v>
      </c>
      <c r="G17" s="18">
        <v>0.1</v>
      </c>
      <c r="H17" s="18">
        <v>1</v>
      </c>
      <c r="I17" s="19">
        <v>1</v>
      </c>
      <c r="J17" s="71"/>
      <c r="K17" s="20"/>
      <c r="L17" s="76" t="str" cm="1">
        <f t="array" ref="L17">_xlfn.IFS(C17="8.玩家基地","",C17="10.第一关基地","",G17+H17&lt;=2,"",G17+H17&gt;2,ROUND((G17+H17-2)*500,0))</f>
        <v/>
      </c>
      <c r="M17" s="34"/>
      <c r="N17" s="13"/>
      <c r="O17" s="41" t="s">
        <v>2046</v>
      </c>
      <c r="Q17" t="str">
        <f>VLOOKUP(A17,关卡种子!$A$2:$H$61,8,FALSE)</f>
        <v>0.摧毁基地</v>
      </c>
      <c r="R17">
        <v>1</v>
      </c>
    </row>
    <row r="18" spans="1:18">
      <c r="A18" s="16">
        <v>3</v>
      </c>
      <c r="B18" s="17">
        <v>15</v>
      </c>
      <c r="C18" s="16" t="s">
        <v>601</v>
      </c>
      <c r="D18" s="17">
        <v>1</v>
      </c>
      <c r="E18" s="16" t="s">
        <v>89</v>
      </c>
      <c r="F18" s="17">
        <v>30</v>
      </c>
      <c r="G18" s="18">
        <v>1</v>
      </c>
      <c r="H18" s="18">
        <v>1</v>
      </c>
      <c r="I18" s="19">
        <v>1</v>
      </c>
      <c r="J18" s="71"/>
      <c r="K18" s="20"/>
      <c r="L18" s="76" t="str" cm="1">
        <f t="array" ref="L18">_xlfn.IFS(C18="8.玩家基地","",C18="10.第一关基地","",G18+H18&lt;=2,"",G18+H18&gt;2,ROUND((G18+H18-2)*500,0))</f>
        <v/>
      </c>
      <c r="O18" s="41" t="s">
        <v>2046</v>
      </c>
      <c r="Q18" t="str">
        <f>VLOOKUP(A18,关卡种子!$A$2:$H$61,8,FALSE)</f>
        <v>0.摧毁基地</v>
      </c>
      <c r="R18">
        <v>1</v>
      </c>
    </row>
    <row r="19" spans="1:18">
      <c r="A19" s="16">
        <v>3</v>
      </c>
      <c r="B19" s="17">
        <v>30</v>
      </c>
      <c r="C19" s="16" t="s">
        <v>602</v>
      </c>
      <c r="D19" s="17">
        <v>1</v>
      </c>
      <c r="E19" s="16" t="s">
        <v>89</v>
      </c>
      <c r="F19" s="17">
        <v>30</v>
      </c>
      <c r="G19" s="18">
        <v>1</v>
      </c>
      <c r="H19" s="18">
        <v>1</v>
      </c>
      <c r="I19" s="19">
        <v>1</v>
      </c>
      <c r="J19" s="71"/>
      <c r="K19" s="20"/>
      <c r="L19" s="76" t="str" cm="1">
        <f t="array" ref="L19">_xlfn.IFS(C19="8.玩家基地","",C19="10.第一关基地","",G19+H19&lt;=2,"",G19+H19&gt;2,ROUND((G19+H19-2)*500,0))</f>
        <v/>
      </c>
      <c r="O19" s="41" t="s">
        <v>2046</v>
      </c>
      <c r="Q19" t="str">
        <f>VLOOKUP(A19,关卡种子!$A$2:$H$61,8,FALSE)</f>
        <v>0.摧毁基地</v>
      </c>
      <c r="R19">
        <v>1</v>
      </c>
    </row>
    <row r="20" spans="1:18">
      <c r="A20" s="16">
        <v>3</v>
      </c>
      <c r="B20" s="17">
        <v>45</v>
      </c>
      <c r="C20" s="16" t="s">
        <v>601</v>
      </c>
      <c r="D20" s="17">
        <v>2</v>
      </c>
      <c r="E20" s="16" t="s">
        <v>89</v>
      </c>
      <c r="F20" s="17">
        <v>30</v>
      </c>
      <c r="G20" s="18">
        <v>1</v>
      </c>
      <c r="H20" s="18">
        <v>1</v>
      </c>
      <c r="I20" s="19">
        <v>1</v>
      </c>
      <c r="J20" s="71"/>
      <c r="K20" s="20"/>
      <c r="L20" s="76" t="str" cm="1">
        <f t="array" ref="L20">_xlfn.IFS(C20="8.玩家基地","",C20="10.第一关基地","",G20+H20&lt;=2,"",G20+H20&gt;2,ROUND((G20+H20-2)*500,0))</f>
        <v/>
      </c>
      <c r="O20" s="41" t="s">
        <v>2046</v>
      </c>
      <c r="Q20" t="str">
        <f>VLOOKUP(A20,关卡种子!$A$2:$H$61,8,FALSE)</f>
        <v>0.摧毁基地</v>
      </c>
      <c r="R20">
        <v>1</v>
      </c>
    </row>
    <row r="21" spans="1:18">
      <c r="A21" s="16">
        <v>3</v>
      </c>
      <c r="B21" s="17">
        <v>60</v>
      </c>
      <c r="C21" s="16" t="s">
        <v>602</v>
      </c>
      <c r="D21" s="17">
        <v>2</v>
      </c>
      <c r="E21" s="16" t="s">
        <v>89</v>
      </c>
      <c r="F21" s="17">
        <v>30</v>
      </c>
      <c r="G21" s="18">
        <v>1</v>
      </c>
      <c r="H21" s="18">
        <v>1</v>
      </c>
      <c r="I21" s="19">
        <v>1</v>
      </c>
      <c r="J21" s="71"/>
      <c r="K21" s="20"/>
      <c r="L21" s="76" t="str" cm="1">
        <f t="array" ref="L21">_xlfn.IFS(C21="8.玩家基地","",C21="10.第一关基地","",G21+H21&lt;=2,"",G21+H21&gt;2,ROUND((G21+H21-2)*500,0))</f>
        <v/>
      </c>
      <c r="O21" s="41" t="s">
        <v>2046</v>
      </c>
      <c r="Q21" t="str">
        <f>VLOOKUP(A21,关卡种子!$A$2:$H$61,8,FALSE)</f>
        <v>0.摧毁基地</v>
      </c>
      <c r="R21">
        <v>1</v>
      </c>
    </row>
    <row r="22" spans="1:18">
      <c r="A22" s="16">
        <v>3</v>
      </c>
      <c r="B22" s="17">
        <v>75</v>
      </c>
      <c r="C22" s="16" t="s">
        <v>601</v>
      </c>
      <c r="D22" s="17">
        <v>2</v>
      </c>
      <c r="E22" s="16" t="s">
        <v>89</v>
      </c>
      <c r="F22" s="17">
        <v>30</v>
      </c>
      <c r="G22" s="18">
        <v>1</v>
      </c>
      <c r="H22" s="18">
        <v>1</v>
      </c>
      <c r="I22" s="19">
        <v>1</v>
      </c>
      <c r="J22" s="71"/>
      <c r="K22" s="20"/>
      <c r="L22" s="76" t="str" cm="1">
        <f t="array" ref="L22">_xlfn.IFS(C22="8.玩家基地","",C22="10.第一关基地","",G22+H22&lt;=2,"",G22+H22&gt;2,ROUND((G22+H22-2)*500,0))</f>
        <v/>
      </c>
      <c r="O22" s="41" t="s">
        <v>2046</v>
      </c>
      <c r="Q22" t="str">
        <f>VLOOKUP(A22,关卡种子!$A$2:$H$61,8,FALSE)</f>
        <v>0.摧毁基地</v>
      </c>
      <c r="R22">
        <v>1</v>
      </c>
    </row>
    <row r="23" spans="1:18">
      <c r="A23" s="16">
        <v>3</v>
      </c>
      <c r="B23" s="17">
        <v>90</v>
      </c>
      <c r="C23" s="16" t="s">
        <v>602</v>
      </c>
      <c r="D23" s="17">
        <v>2</v>
      </c>
      <c r="E23" s="16" t="s">
        <v>89</v>
      </c>
      <c r="F23" s="17">
        <v>30</v>
      </c>
      <c r="G23" s="18">
        <v>1</v>
      </c>
      <c r="H23" s="18">
        <v>1</v>
      </c>
      <c r="I23" s="19">
        <v>1</v>
      </c>
      <c r="J23" s="71"/>
      <c r="K23" s="20"/>
      <c r="L23" s="76" t="str" cm="1">
        <f t="array" ref="L23">_xlfn.IFS(C23="8.玩家基地","",C23="10.第一关基地","",G23+H23&lt;=2,"",G23+H23&gt;2,ROUND((G23+H23-2)*500,0))</f>
        <v/>
      </c>
      <c r="M23" s="34"/>
      <c r="N23" s="13"/>
      <c r="O23" s="41" t="s">
        <v>2046</v>
      </c>
      <c r="Q23" t="str">
        <f>VLOOKUP(A23,关卡种子!$A$2:$H$61,8,FALSE)</f>
        <v>0.摧毁基地</v>
      </c>
      <c r="R23">
        <v>1</v>
      </c>
    </row>
    <row r="24" spans="1:18">
      <c r="A24" s="16">
        <v>3</v>
      </c>
      <c r="B24" s="17">
        <v>105</v>
      </c>
      <c r="C24" s="16" t="s">
        <v>601</v>
      </c>
      <c r="D24" s="17">
        <v>2</v>
      </c>
      <c r="E24" s="16" t="s">
        <v>89</v>
      </c>
      <c r="F24" s="17">
        <v>30</v>
      </c>
      <c r="G24" s="18">
        <v>1</v>
      </c>
      <c r="H24" s="18">
        <v>1</v>
      </c>
      <c r="I24" s="19">
        <v>1</v>
      </c>
      <c r="J24" s="71"/>
      <c r="K24" s="20"/>
      <c r="L24" s="76" t="str" cm="1">
        <f t="array" ref="L24">_xlfn.IFS(C24="8.玩家基地","",C24="10.第一关基地","",G24+H24&lt;=2,"",G24+H24&gt;2,ROUND((G24+H24-2)*500,0))</f>
        <v/>
      </c>
      <c r="O24" s="41" t="s">
        <v>2046</v>
      </c>
      <c r="Q24" t="str">
        <f>VLOOKUP(A24,关卡种子!$A$2:$H$61,8,FALSE)</f>
        <v>0.摧毁基地</v>
      </c>
      <c r="R24">
        <v>1</v>
      </c>
    </row>
    <row r="25" spans="1:18">
      <c r="A25" s="16">
        <v>3</v>
      </c>
      <c r="B25" s="17">
        <v>120</v>
      </c>
      <c r="C25" s="16" t="s">
        <v>602</v>
      </c>
      <c r="D25" s="17">
        <v>2</v>
      </c>
      <c r="E25" s="16" t="s">
        <v>89</v>
      </c>
      <c r="F25" s="17">
        <v>30</v>
      </c>
      <c r="G25" s="18">
        <v>1</v>
      </c>
      <c r="H25" s="18">
        <v>1</v>
      </c>
      <c r="I25" s="19">
        <v>1</v>
      </c>
      <c r="J25" s="71"/>
      <c r="K25" s="20"/>
      <c r="L25" s="76" t="str" cm="1">
        <f t="array" ref="L25">_xlfn.IFS(C25="8.玩家基地","",C25="10.第一关基地","",G25+H25&lt;=2,"",G25+H25&gt;2,ROUND((G25+H25-2)*500,0))</f>
        <v/>
      </c>
      <c r="O25" s="41" t="s">
        <v>2046</v>
      </c>
      <c r="Q25" t="str">
        <f>VLOOKUP(A25,关卡种子!$A$2:$H$61,8,FALSE)</f>
        <v>0.摧毁基地</v>
      </c>
      <c r="R25">
        <v>1</v>
      </c>
    </row>
    <row r="26" spans="1:18">
      <c r="A26" s="16">
        <v>3</v>
      </c>
      <c r="B26" s="17">
        <v>135</v>
      </c>
      <c r="C26" s="16" t="s">
        <v>601</v>
      </c>
      <c r="D26" s="17">
        <v>2</v>
      </c>
      <c r="E26" s="16" t="s">
        <v>89</v>
      </c>
      <c r="F26" s="17">
        <v>30</v>
      </c>
      <c r="G26" s="18">
        <v>1</v>
      </c>
      <c r="H26" s="18">
        <v>1</v>
      </c>
      <c r="I26" s="19">
        <v>1</v>
      </c>
      <c r="J26" s="71"/>
      <c r="K26" s="20"/>
      <c r="L26" s="76" t="str" cm="1">
        <f t="array" ref="L26">_xlfn.IFS(C26="8.玩家基地","",C26="10.第一关基地","",G26+H26&lt;=2,"",G26+H26&gt;2,ROUND((G26+H26-2)*500,0))</f>
        <v/>
      </c>
      <c r="O26" s="41" t="s">
        <v>2046</v>
      </c>
      <c r="Q26" t="str">
        <f>VLOOKUP(A26,关卡种子!$A$2:$H$61,8,FALSE)</f>
        <v>0.摧毁基地</v>
      </c>
      <c r="R26">
        <v>1</v>
      </c>
    </row>
    <row r="27" spans="1:18">
      <c r="A27" s="16">
        <v>3</v>
      </c>
      <c r="B27" s="17">
        <v>150</v>
      </c>
      <c r="C27" s="16" t="s">
        <v>602</v>
      </c>
      <c r="D27" s="17">
        <v>3</v>
      </c>
      <c r="E27" s="16" t="s">
        <v>89</v>
      </c>
      <c r="F27" s="17">
        <v>30</v>
      </c>
      <c r="G27" s="18">
        <v>1</v>
      </c>
      <c r="H27" s="18">
        <v>1</v>
      </c>
      <c r="I27" s="19">
        <v>1</v>
      </c>
      <c r="J27" s="71"/>
      <c r="K27" s="20"/>
      <c r="L27" s="76" t="str" cm="1">
        <f t="array" ref="L27">_xlfn.IFS(C27="8.玩家基地","",C27="10.第一关基地","",G27+H27&lt;=2,"",G27+H27&gt;2,ROUND((G27+H27-2)*500,0))</f>
        <v/>
      </c>
      <c r="O27" s="41" t="s">
        <v>2046</v>
      </c>
      <c r="Q27" t="str">
        <f>VLOOKUP(A27,关卡种子!$A$2:$H$61,8,FALSE)</f>
        <v>0.摧毁基地</v>
      </c>
      <c r="R27">
        <v>1</v>
      </c>
    </row>
    <row r="28" spans="1:18">
      <c r="A28" s="16">
        <v>3</v>
      </c>
      <c r="B28" s="17">
        <v>165</v>
      </c>
      <c r="C28" s="16" t="s">
        <v>601</v>
      </c>
      <c r="D28" s="17">
        <v>3</v>
      </c>
      <c r="E28" s="16" t="s">
        <v>89</v>
      </c>
      <c r="F28" s="17">
        <v>30</v>
      </c>
      <c r="G28" s="18">
        <v>1</v>
      </c>
      <c r="H28" s="18">
        <v>1</v>
      </c>
      <c r="I28" s="19">
        <v>1</v>
      </c>
      <c r="J28" s="71"/>
      <c r="K28" s="20"/>
      <c r="L28" s="76" t="str" cm="1">
        <f t="array" ref="L28">_xlfn.IFS(C28="8.玩家基地","",C28="10.第一关基地","",G28+H28&lt;=2,"",G28+H28&gt;2,ROUND((G28+H28-2)*500,0))</f>
        <v/>
      </c>
      <c r="O28" s="41" t="s">
        <v>2046</v>
      </c>
      <c r="Q28" t="str">
        <f>VLOOKUP(A28,关卡种子!$A$2:$H$61,8,FALSE)</f>
        <v>0.摧毁基地</v>
      </c>
      <c r="R28">
        <v>1</v>
      </c>
    </row>
    <row r="29" spans="1:18" s="3" customFormat="1">
      <c r="A29" s="16">
        <v>4</v>
      </c>
      <c r="B29" s="17">
        <v>0</v>
      </c>
      <c r="C29" s="16" t="s">
        <v>86</v>
      </c>
      <c r="D29" s="17">
        <v>1</v>
      </c>
      <c r="E29" s="16" t="s">
        <v>87</v>
      </c>
      <c r="F29" s="17">
        <v>-30</v>
      </c>
      <c r="G29" s="18">
        <v>1</v>
      </c>
      <c r="H29" s="18">
        <v>1</v>
      </c>
      <c r="I29" s="19">
        <v>1</v>
      </c>
      <c r="J29" s="71"/>
      <c r="K29" s="20"/>
      <c r="L29" s="76" t="str" cm="1">
        <f t="array" ref="L29">_xlfn.IFS(C29="8.玩家基地","",C29="10.第一关基地","",G29+H29&lt;=2,"",G29+H29&gt;2,ROUND((G29+H29-2)*500,0))</f>
        <v/>
      </c>
      <c r="M29" s="41"/>
      <c r="N29" s="41"/>
      <c r="O29" s="41" t="s">
        <v>2046</v>
      </c>
      <c r="Q29" t="str">
        <f>VLOOKUP(A29,关卡种子!$A$2:$H$61,8,FALSE)</f>
        <v>0.摧毁基地</v>
      </c>
      <c r="R29" s="4">
        <v>1</v>
      </c>
    </row>
    <row r="30" spans="1:18">
      <c r="A30" s="16">
        <v>4</v>
      </c>
      <c r="B30" s="17">
        <v>0</v>
      </c>
      <c r="C30" s="16" t="s">
        <v>88</v>
      </c>
      <c r="D30" s="17">
        <v>1</v>
      </c>
      <c r="E30" s="16" t="s">
        <v>89</v>
      </c>
      <c r="F30" s="17">
        <v>30</v>
      </c>
      <c r="G30" s="18">
        <v>1</v>
      </c>
      <c r="H30" s="18">
        <v>1</v>
      </c>
      <c r="I30" s="19">
        <v>1</v>
      </c>
      <c r="J30" s="71"/>
      <c r="K30" s="20"/>
      <c r="L30" s="76" t="str" cm="1">
        <f t="array" ref="L30">_xlfn.IFS(C30="8.玩家基地","",C30="10.第一关基地","",G30+H30&lt;=2,"",G30+H30&gt;2,ROUND((G30+H30-2)*500,0))</f>
        <v/>
      </c>
      <c r="O30" s="41" t="s">
        <v>2046</v>
      </c>
      <c r="Q30" t="str">
        <f>VLOOKUP(A30,关卡种子!$A$2:$H$61,8,FALSE)</f>
        <v>0.摧毁基地</v>
      </c>
      <c r="R30" s="4">
        <v>1</v>
      </c>
    </row>
    <row r="31" spans="1:18">
      <c r="A31" s="16">
        <v>4</v>
      </c>
      <c r="B31" s="17">
        <v>3</v>
      </c>
      <c r="C31" s="16" t="s">
        <v>1362</v>
      </c>
      <c r="D31" s="17">
        <v>1</v>
      </c>
      <c r="E31" s="16" t="s">
        <v>89</v>
      </c>
      <c r="F31" s="17">
        <v>30</v>
      </c>
      <c r="G31" s="18">
        <v>1</v>
      </c>
      <c r="H31" s="18">
        <v>1</v>
      </c>
      <c r="I31" s="19">
        <v>1</v>
      </c>
      <c r="J31" s="71" t="s">
        <v>1563</v>
      </c>
      <c r="K31" s="48">
        <v>7</v>
      </c>
      <c r="L31" s="76" t="str" cm="1">
        <f t="array" ref="L31">_xlfn.IFS(C31="8.玩家基地","",C31="10.第一关基地","",G31+H31&lt;=2,"",G31+H31&gt;2,ROUND((G31+H31-2)*500,0))</f>
        <v/>
      </c>
      <c r="O31" s="41" t="s">
        <v>2255</v>
      </c>
      <c r="Q31" t="str">
        <f>VLOOKUP(A31,关卡种子!$A$2:$H$61,8,FALSE)</f>
        <v>0.摧毁基地</v>
      </c>
      <c r="R31" s="4">
        <v>1</v>
      </c>
    </row>
    <row r="32" spans="1:18">
      <c r="A32" s="16">
        <v>4</v>
      </c>
      <c r="B32" s="17">
        <v>30</v>
      </c>
      <c r="C32" s="16" t="s">
        <v>601</v>
      </c>
      <c r="D32" s="17">
        <v>2</v>
      </c>
      <c r="E32" s="16" t="s">
        <v>89</v>
      </c>
      <c r="F32" s="17">
        <v>30</v>
      </c>
      <c r="G32" s="18">
        <v>1</v>
      </c>
      <c r="H32" s="18">
        <v>1</v>
      </c>
      <c r="I32" s="19">
        <v>1</v>
      </c>
      <c r="J32" s="71"/>
      <c r="K32" s="20"/>
      <c r="L32" s="76" t="str" cm="1">
        <f t="array" ref="L32">_xlfn.IFS(C32="8.玩家基地","",C32="10.第一关基地","",G32+H32&lt;=2,"",G32+H32&gt;2,ROUND((G32+H32-2)*500,0))</f>
        <v/>
      </c>
      <c r="O32" s="41" t="s">
        <v>2046</v>
      </c>
      <c r="Q32" t="str">
        <f>VLOOKUP(A32,关卡种子!$A$2:$H$61,8,FALSE)</f>
        <v>0.摧毁基地</v>
      </c>
      <c r="R32" s="4">
        <v>1</v>
      </c>
    </row>
    <row r="33" spans="1:18">
      <c r="A33" s="16">
        <v>4</v>
      </c>
      <c r="B33" s="17">
        <v>60</v>
      </c>
      <c r="C33" s="16" t="s">
        <v>1362</v>
      </c>
      <c r="D33" s="17">
        <v>3</v>
      </c>
      <c r="E33" s="16" t="s">
        <v>89</v>
      </c>
      <c r="F33" s="17">
        <v>30</v>
      </c>
      <c r="G33" s="18">
        <v>1</v>
      </c>
      <c r="H33" s="18">
        <v>1</v>
      </c>
      <c r="I33" s="19">
        <v>1</v>
      </c>
      <c r="J33" s="71"/>
      <c r="K33" s="20"/>
      <c r="L33" s="76" t="str" cm="1">
        <f t="array" ref="L33">_xlfn.IFS(C33="8.玩家基地","",C33="10.第一关基地","",G33+H33&lt;=2,"",G33+H33&gt;2,ROUND((G33+H33-2)*500,0))</f>
        <v/>
      </c>
      <c r="O33" s="41" t="s">
        <v>2046</v>
      </c>
      <c r="Q33" t="str">
        <f>VLOOKUP(A33,关卡种子!$A$2:$H$61,8,FALSE)</f>
        <v>0.摧毁基地</v>
      </c>
      <c r="R33" s="4">
        <v>1</v>
      </c>
    </row>
    <row r="34" spans="1:18">
      <c r="A34" s="16">
        <v>4</v>
      </c>
      <c r="B34" s="17">
        <v>90</v>
      </c>
      <c r="C34" s="16" t="s">
        <v>602</v>
      </c>
      <c r="D34" s="17">
        <v>3</v>
      </c>
      <c r="E34" s="16" t="s">
        <v>89</v>
      </c>
      <c r="F34" s="17">
        <v>30</v>
      </c>
      <c r="G34" s="18">
        <v>1</v>
      </c>
      <c r="H34" s="18">
        <v>1</v>
      </c>
      <c r="I34" s="19">
        <v>1</v>
      </c>
      <c r="J34" s="71"/>
      <c r="K34" s="20"/>
      <c r="L34" s="76" t="str" cm="1">
        <f t="array" ref="L34">_xlfn.IFS(C34="8.玩家基地","",C34="10.第一关基地","",G34+H34&lt;=2,"",G34+H34&gt;2,ROUND((G34+H34-2)*500,0))</f>
        <v/>
      </c>
      <c r="O34" s="41" t="s">
        <v>2046</v>
      </c>
      <c r="Q34" t="str">
        <f>VLOOKUP(A34,关卡种子!$A$2:$H$61,8,FALSE)</f>
        <v>0.摧毁基地</v>
      </c>
      <c r="R34" s="4">
        <v>1</v>
      </c>
    </row>
    <row r="35" spans="1:18">
      <c r="A35" s="16">
        <v>4</v>
      </c>
      <c r="B35" s="17">
        <v>120</v>
      </c>
      <c r="C35" s="16" t="s">
        <v>1362</v>
      </c>
      <c r="D35" s="17">
        <v>2</v>
      </c>
      <c r="E35" s="16" t="s">
        <v>89</v>
      </c>
      <c r="F35" s="17">
        <v>30</v>
      </c>
      <c r="G35" s="18">
        <v>1</v>
      </c>
      <c r="H35" s="18">
        <v>1</v>
      </c>
      <c r="I35" s="19">
        <v>1</v>
      </c>
      <c r="J35" s="71"/>
      <c r="K35" s="20"/>
      <c r="L35" s="76" t="str" cm="1">
        <f t="array" ref="L35">_xlfn.IFS(C35="8.玩家基地","",C35="10.第一关基地","",G35+H35&lt;=2,"",G35+H35&gt;2,ROUND((G35+H35-2)*500,0))</f>
        <v/>
      </c>
      <c r="O35" s="41" t="s">
        <v>2046</v>
      </c>
      <c r="Q35" t="str">
        <f>VLOOKUP(A35,关卡种子!$A$2:$H$61,8,FALSE)</f>
        <v>0.摧毁基地</v>
      </c>
      <c r="R35" s="4">
        <v>1</v>
      </c>
    </row>
    <row r="36" spans="1:18">
      <c r="A36" s="16">
        <v>5</v>
      </c>
      <c r="B36" s="17">
        <v>0</v>
      </c>
      <c r="C36" s="16" t="s">
        <v>86</v>
      </c>
      <c r="D36" s="17">
        <v>1</v>
      </c>
      <c r="E36" s="16" t="s">
        <v>87</v>
      </c>
      <c r="F36" s="17">
        <v>-30</v>
      </c>
      <c r="G36" s="18">
        <v>1</v>
      </c>
      <c r="H36" s="18">
        <v>1</v>
      </c>
      <c r="I36" s="19">
        <v>1</v>
      </c>
      <c r="J36" s="71"/>
      <c r="K36" s="20"/>
      <c r="L36" s="76" t="str" cm="1">
        <f t="array" ref="L36">_xlfn.IFS(C36="8.玩家基地","",C36="10.第一关基地","",G36+H36&lt;=2,"",G36+H36&gt;2,ROUND((G36+H36-2)*500,0))</f>
        <v/>
      </c>
      <c r="O36" s="41" t="s">
        <v>2046</v>
      </c>
      <c r="Q36" t="str">
        <f>VLOOKUP(A36,关卡种子!$A$2:$H$61,8,FALSE)</f>
        <v>0.摧毁基地</v>
      </c>
      <c r="R36">
        <v>1</v>
      </c>
    </row>
    <row r="37" spans="1:18">
      <c r="A37" s="16">
        <v>5</v>
      </c>
      <c r="B37" s="17">
        <v>0</v>
      </c>
      <c r="C37" s="16" t="s">
        <v>88</v>
      </c>
      <c r="D37" s="17">
        <v>1</v>
      </c>
      <c r="E37" s="16" t="s">
        <v>89</v>
      </c>
      <c r="F37" s="17">
        <v>30</v>
      </c>
      <c r="G37" s="18">
        <v>1</v>
      </c>
      <c r="H37" s="18">
        <v>1</v>
      </c>
      <c r="I37" s="19">
        <v>1</v>
      </c>
      <c r="J37" s="71"/>
      <c r="K37" s="20"/>
      <c r="L37" s="76" t="str" cm="1">
        <f t="array" ref="L37">_xlfn.IFS(C37="8.玩家基地","",C37="10.第一关基地","",G37+H37&lt;=2,"",G37+H37&gt;2,ROUND((G37+H37-2)*500,0))</f>
        <v/>
      </c>
      <c r="O37" s="41" t="s">
        <v>2046</v>
      </c>
      <c r="Q37" t="str">
        <f>VLOOKUP(A37,关卡种子!$A$2:$H$61,8,FALSE)</f>
        <v>0.摧毁基地</v>
      </c>
      <c r="R37">
        <v>1</v>
      </c>
    </row>
    <row r="38" spans="1:18">
      <c r="A38" s="16">
        <v>5</v>
      </c>
      <c r="B38" s="17">
        <v>1</v>
      </c>
      <c r="C38" s="16" t="s">
        <v>639</v>
      </c>
      <c r="D38" s="17">
        <v>1</v>
      </c>
      <c r="E38" s="16" t="s">
        <v>89</v>
      </c>
      <c r="F38" s="17">
        <v>30</v>
      </c>
      <c r="G38" s="18">
        <v>1.5</v>
      </c>
      <c r="H38" s="18">
        <v>1</v>
      </c>
      <c r="I38" s="19">
        <v>1</v>
      </c>
      <c r="J38" s="71" t="s">
        <v>1564</v>
      </c>
      <c r="K38" s="48">
        <v>20</v>
      </c>
      <c r="L38" s="76" cm="1">
        <f t="array" ref="L38">_xlfn.IFS(C38="8.玩家基地","",C38="10.第一关基地","",G38+H38&lt;=2,"",G38+H38&gt;2,ROUND((G38+H38-2)*500,0))</f>
        <v>250</v>
      </c>
      <c r="O38" s="41" t="s">
        <v>2256</v>
      </c>
      <c r="Q38" t="str">
        <f>VLOOKUP(A38,关卡种子!$A$2:$H$61,8,FALSE)</f>
        <v>0.摧毁基地</v>
      </c>
      <c r="R38">
        <v>1</v>
      </c>
    </row>
    <row r="39" spans="1:18">
      <c r="A39" s="16">
        <v>5</v>
      </c>
      <c r="B39" s="17">
        <v>30</v>
      </c>
      <c r="C39" s="16" t="s">
        <v>602</v>
      </c>
      <c r="D39" s="17">
        <v>2</v>
      </c>
      <c r="E39" s="16" t="s">
        <v>89</v>
      </c>
      <c r="F39" s="17">
        <v>30</v>
      </c>
      <c r="G39" s="18">
        <v>1</v>
      </c>
      <c r="H39" s="18">
        <v>1</v>
      </c>
      <c r="I39" s="19">
        <v>1</v>
      </c>
      <c r="J39" s="71"/>
      <c r="K39" s="20"/>
      <c r="L39" s="76" t="str" cm="1">
        <f t="array" ref="L39">_xlfn.IFS(C39="8.玩家基地","",C39="10.第一关基地","",G39+H39&lt;=2,"",G39+H39&gt;2,ROUND((G39+H39-2)*500,0))</f>
        <v/>
      </c>
      <c r="O39" s="41" t="s">
        <v>2046</v>
      </c>
      <c r="Q39" t="str">
        <f>VLOOKUP(A39,关卡种子!$A$2:$H$61,8,FALSE)</f>
        <v>0.摧毁基地</v>
      </c>
      <c r="R39">
        <v>1</v>
      </c>
    </row>
    <row r="40" spans="1:18">
      <c r="A40" s="16">
        <v>5</v>
      </c>
      <c r="B40" s="17">
        <v>60</v>
      </c>
      <c r="C40" s="16" t="s">
        <v>602</v>
      </c>
      <c r="D40" s="17">
        <v>2</v>
      </c>
      <c r="E40" s="16" t="s">
        <v>89</v>
      </c>
      <c r="F40" s="17">
        <v>30</v>
      </c>
      <c r="G40" s="18">
        <v>1</v>
      </c>
      <c r="H40" s="18">
        <v>1</v>
      </c>
      <c r="I40" s="19">
        <v>1</v>
      </c>
      <c r="J40" s="71"/>
      <c r="K40" s="20"/>
      <c r="L40" s="76" t="str" cm="1">
        <f t="array" ref="L40">_xlfn.IFS(C40="8.玩家基地","",C40="10.第一关基地","",G40+H40&lt;=2,"",G40+H40&gt;2,ROUND((G40+H40-2)*500,0))</f>
        <v/>
      </c>
      <c r="O40" s="41" t="s">
        <v>2046</v>
      </c>
      <c r="Q40" t="str">
        <f>VLOOKUP(A40,关卡种子!$A$2:$H$61,8,FALSE)</f>
        <v>0.摧毁基地</v>
      </c>
      <c r="R40">
        <v>1</v>
      </c>
    </row>
    <row r="41" spans="1:18">
      <c r="A41" s="16">
        <v>5</v>
      </c>
      <c r="B41" s="17">
        <v>90</v>
      </c>
      <c r="C41" s="16" t="s">
        <v>602</v>
      </c>
      <c r="D41" s="17">
        <v>2</v>
      </c>
      <c r="E41" s="16" t="s">
        <v>89</v>
      </c>
      <c r="F41" s="17">
        <v>30</v>
      </c>
      <c r="G41" s="18">
        <v>1</v>
      </c>
      <c r="H41" s="18">
        <v>1</v>
      </c>
      <c r="I41" s="19">
        <v>1</v>
      </c>
      <c r="J41" s="71"/>
      <c r="K41" s="20"/>
      <c r="L41" s="76" t="str" cm="1">
        <f t="array" ref="L41">_xlfn.IFS(C41="8.玩家基地","",C41="10.第一关基地","",G41+H41&lt;=2,"",G41+H41&gt;2,ROUND((G41+H41-2)*500,0))</f>
        <v/>
      </c>
      <c r="O41" s="41" t="s">
        <v>2046</v>
      </c>
      <c r="Q41" t="str">
        <f>VLOOKUP(A41,关卡种子!$A$2:$H$61,8,FALSE)</f>
        <v>0.摧毁基地</v>
      </c>
      <c r="R41">
        <v>1</v>
      </c>
    </row>
    <row r="42" spans="1:18">
      <c r="A42" s="16">
        <v>5</v>
      </c>
      <c r="B42" s="17">
        <v>120</v>
      </c>
      <c r="C42" s="16" t="s">
        <v>602</v>
      </c>
      <c r="D42" s="17">
        <v>2</v>
      </c>
      <c r="E42" s="16" t="s">
        <v>89</v>
      </c>
      <c r="F42" s="17">
        <v>30</v>
      </c>
      <c r="G42" s="18">
        <v>1</v>
      </c>
      <c r="H42" s="18">
        <v>1</v>
      </c>
      <c r="I42" s="19">
        <v>1</v>
      </c>
      <c r="J42" s="71"/>
      <c r="K42" s="20"/>
      <c r="L42" s="76" t="str" cm="1">
        <f t="array" ref="L42">_xlfn.IFS(C42="8.玩家基地","",C42="10.第一关基地","",G42+H42&lt;=2,"",G42+H42&gt;2,ROUND((G42+H42-2)*500,0))</f>
        <v/>
      </c>
      <c r="O42" s="41" t="s">
        <v>2046</v>
      </c>
      <c r="Q42" t="str">
        <f>VLOOKUP(A42,关卡种子!$A$2:$H$61,8,FALSE)</f>
        <v>0.摧毁基地</v>
      </c>
      <c r="R42">
        <v>1</v>
      </c>
    </row>
    <row r="43" spans="1:18">
      <c r="A43" s="16">
        <v>6</v>
      </c>
      <c r="B43" s="17">
        <v>0</v>
      </c>
      <c r="C43" s="16" t="s">
        <v>86</v>
      </c>
      <c r="D43" s="17">
        <v>1</v>
      </c>
      <c r="E43" s="16" t="s">
        <v>87</v>
      </c>
      <c r="F43" s="17">
        <v>-30</v>
      </c>
      <c r="G43" s="18">
        <v>1</v>
      </c>
      <c r="H43" s="18">
        <v>1</v>
      </c>
      <c r="I43" s="19">
        <v>1</v>
      </c>
      <c r="J43" s="71"/>
      <c r="K43" s="48"/>
      <c r="L43" s="76" t="str" cm="1">
        <f t="array" ref="L43">_xlfn.IFS(C43="8.玩家基地","",C43="10.第一关基地","",G43+H43&lt;=2,"",G43+H43&gt;2,ROUND((G43+H43-2)*500,0))</f>
        <v/>
      </c>
      <c r="O43" s="41" t="s">
        <v>2046</v>
      </c>
      <c r="Q43" t="str">
        <f>VLOOKUP(A43,关卡种子!$A$2:$H$61,8,FALSE)</f>
        <v>0.摧毁基地</v>
      </c>
      <c r="R43">
        <v>1</v>
      </c>
    </row>
    <row r="44" spans="1:18">
      <c r="A44" s="16">
        <v>6</v>
      </c>
      <c r="B44" s="17">
        <v>0</v>
      </c>
      <c r="C44" s="16" t="s">
        <v>88</v>
      </c>
      <c r="D44" s="17">
        <v>1</v>
      </c>
      <c r="E44" s="16" t="s">
        <v>89</v>
      </c>
      <c r="F44" s="17">
        <v>30</v>
      </c>
      <c r="G44" s="18">
        <v>1</v>
      </c>
      <c r="H44" s="18">
        <v>1</v>
      </c>
      <c r="I44" s="19">
        <v>1</v>
      </c>
      <c r="J44" s="71"/>
      <c r="K44" s="20"/>
      <c r="L44" s="76" t="str" cm="1">
        <f t="array" ref="L44">_xlfn.IFS(C44="8.玩家基地","",C44="10.第一关基地","",G44+H44&lt;=2,"",G44+H44&gt;2,ROUND((G44+H44-2)*500,0))</f>
        <v/>
      </c>
      <c r="O44" s="41" t="s">
        <v>2046</v>
      </c>
      <c r="Q44" t="str">
        <f>VLOOKUP(A44,关卡种子!$A$2:$H$61,8,FALSE)</f>
        <v>0.摧毁基地</v>
      </c>
      <c r="R44">
        <v>1</v>
      </c>
    </row>
    <row r="45" spans="1:18">
      <c r="A45" s="16">
        <v>6</v>
      </c>
      <c r="B45" s="17">
        <v>1</v>
      </c>
      <c r="C45" s="16" t="s">
        <v>639</v>
      </c>
      <c r="D45" s="17">
        <v>4</v>
      </c>
      <c r="E45" s="16" t="s">
        <v>89</v>
      </c>
      <c r="F45" s="17">
        <v>30</v>
      </c>
      <c r="G45" s="18">
        <v>1</v>
      </c>
      <c r="H45" s="18">
        <v>1</v>
      </c>
      <c r="I45" s="19">
        <v>1</v>
      </c>
      <c r="J45" s="71" t="s">
        <v>1804</v>
      </c>
      <c r="K45" s="48">
        <v>7</v>
      </c>
      <c r="L45" s="76" t="str" cm="1">
        <f t="array" ref="L45">_xlfn.IFS(C45="8.玩家基地","",C45="10.第一关基地","",G45+H45&lt;=2,"",G45+H45&gt;2,ROUND((G45+H45-2)*500,0))</f>
        <v/>
      </c>
      <c r="O45" s="41" t="s">
        <v>2255</v>
      </c>
      <c r="Q45" t="str">
        <f>VLOOKUP(A45,关卡种子!$A$2:$H$61,8,FALSE)</f>
        <v>0.摧毁基地</v>
      </c>
      <c r="R45">
        <v>1</v>
      </c>
    </row>
    <row r="46" spans="1:18">
      <c r="A46" s="16">
        <v>6</v>
      </c>
      <c r="B46" s="17">
        <v>60</v>
      </c>
      <c r="C46" s="16" t="s">
        <v>639</v>
      </c>
      <c r="D46" s="17">
        <v>1</v>
      </c>
      <c r="E46" s="16" t="s">
        <v>89</v>
      </c>
      <c r="F46" s="17">
        <v>30</v>
      </c>
      <c r="G46" s="18">
        <f t="shared" ref="G46:G47" si="0">1+ROUND((B46/30),0)*0.05+(1-I46)*1</f>
        <v>1.1000000000000001</v>
      </c>
      <c r="H46" s="18">
        <v>1</v>
      </c>
      <c r="I46" s="19">
        <v>1</v>
      </c>
      <c r="J46" s="71" t="s">
        <v>1806</v>
      </c>
      <c r="K46" s="48">
        <v>3</v>
      </c>
      <c r="L46" s="76" cm="1">
        <f t="array" ref="L46">_xlfn.IFS(C46="8.玩家基地","",C46="10.第一关基地","",G46+H46&lt;=2,"",G46+H46&gt;2,ROUND((G46+H46-2)*500,0))</f>
        <v>50</v>
      </c>
      <c r="O46" s="41" t="s">
        <v>2255</v>
      </c>
      <c r="Q46" t="str">
        <f>VLOOKUP(A46,关卡种子!$A$2:$H$61,8,FALSE)</f>
        <v>0.摧毁基地</v>
      </c>
      <c r="R46">
        <v>1</v>
      </c>
    </row>
    <row r="47" spans="1:18">
      <c r="A47" s="16">
        <v>6</v>
      </c>
      <c r="B47" s="17">
        <v>120</v>
      </c>
      <c r="C47" s="16" t="s">
        <v>639</v>
      </c>
      <c r="D47" s="17">
        <v>2</v>
      </c>
      <c r="E47" s="16" t="s">
        <v>89</v>
      </c>
      <c r="F47" s="17">
        <v>30</v>
      </c>
      <c r="G47" s="18">
        <f t="shared" si="0"/>
        <v>1.2</v>
      </c>
      <c r="H47" s="18">
        <v>1</v>
      </c>
      <c r="I47" s="19">
        <v>1</v>
      </c>
      <c r="J47" s="71" t="s">
        <v>1565</v>
      </c>
      <c r="K47" s="48">
        <v>7</v>
      </c>
      <c r="L47" s="76" cm="1">
        <f t="array" ref="L47">_xlfn.IFS(C47="8.玩家基地","",C47="10.第一关基地","",G47+H47&lt;=2,"",G47+H47&gt;2,ROUND((G47+H47-2)*500,0))</f>
        <v>100</v>
      </c>
      <c r="O47" s="41" t="s">
        <v>2255</v>
      </c>
      <c r="Q47" t="str">
        <f>VLOOKUP(A47,关卡种子!$A$2:$H$61,8,FALSE)</f>
        <v>0.摧毁基地</v>
      </c>
      <c r="R47">
        <v>1</v>
      </c>
    </row>
    <row r="48" spans="1:18">
      <c r="A48" s="16">
        <v>6</v>
      </c>
      <c r="B48" s="17">
        <v>0</v>
      </c>
      <c r="C48" s="16" t="s">
        <v>601</v>
      </c>
      <c r="D48" s="17">
        <v>4</v>
      </c>
      <c r="E48" s="16" t="s">
        <v>89</v>
      </c>
      <c r="F48" s="17">
        <v>30</v>
      </c>
      <c r="G48" s="18">
        <v>1</v>
      </c>
      <c r="H48" s="18">
        <v>1</v>
      </c>
      <c r="I48" s="19">
        <v>0.5</v>
      </c>
      <c r="J48" s="71" t="s">
        <v>1567</v>
      </c>
      <c r="K48" s="48">
        <v>7</v>
      </c>
      <c r="L48" s="76" t="str" cm="1">
        <f t="array" ref="L48">_xlfn.IFS(C48="8.玩家基地","",C48="10.第一关基地","",G48+H48&lt;=2,"",G48+H48&gt;2,ROUND((G48+H48-2)*500,0))</f>
        <v/>
      </c>
      <c r="O48" s="41" t="s">
        <v>2255</v>
      </c>
      <c r="Q48" t="str">
        <f>VLOOKUP(A48,关卡种子!$A$2:$H$61,8,FALSE)</f>
        <v>0.摧毁基地</v>
      </c>
      <c r="R48">
        <v>1</v>
      </c>
    </row>
    <row r="49" spans="1:19">
      <c r="A49" s="16">
        <v>6</v>
      </c>
      <c r="B49" s="17">
        <v>0</v>
      </c>
      <c r="C49" s="16" t="s">
        <v>638</v>
      </c>
      <c r="D49" s="17">
        <v>2</v>
      </c>
      <c r="E49" s="16" t="s">
        <v>89</v>
      </c>
      <c r="F49" s="17">
        <v>30</v>
      </c>
      <c r="G49" s="18">
        <v>1</v>
      </c>
      <c r="H49" s="18">
        <v>1</v>
      </c>
      <c r="I49" s="19">
        <v>0.2</v>
      </c>
      <c r="J49" s="71"/>
      <c r="K49" s="20"/>
      <c r="L49" s="76" t="str" cm="1">
        <f t="array" ref="L49">_xlfn.IFS(C49="8.玩家基地","",C49="10.第一关基地","",G49+H49&lt;=2,"",G49+H49&gt;2,ROUND((G49+H49-2)*500,0))</f>
        <v/>
      </c>
      <c r="O49" s="41" t="s">
        <v>2046</v>
      </c>
      <c r="Q49" t="str">
        <f>VLOOKUP(A49,关卡种子!$A$2:$H$61,8,FALSE)</f>
        <v>0.摧毁基地</v>
      </c>
      <c r="R49">
        <v>1</v>
      </c>
    </row>
    <row r="50" spans="1:19">
      <c r="A50" s="16">
        <v>7</v>
      </c>
      <c r="B50" s="17">
        <v>0</v>
      </c>
      <c r="C50" s="16" t="s">
        <v>86</v>
      </c>
      <c r="D50" s="17">
        <v>1</v>
      </c>
      <c r="E50" s="16" t="s">
        <v>87</v>
      </c>
      <c r="F50" s="17">
        <v>-30</v>
      </c>
      <c r="G50" s="18">
        <v>1</v>
      </c>
      <c r="H50" s="18">
        <v>1</v>
      </c>
      <c r="I50" s="19">
        <v>1</v>
      </c>
      <c r="J50" s="71"/>
      <c r="K50" s="20"/>
      <c r="L50" s="76" t="str" cm="1">
        <f t="array" ref="L50">_xlfn.IFS(C50="8.玩家基地","",C50="10.第一关基地","",G50+H50&lt;=2,"",G50+H50&gt;2,ROUND((G50+H50-2)*500,0))</f>
        <v/>
      </c>
      <c r="O50" s="41" t="s">
        <v>2046</v>
      </c>
      <c r="Q50" t="str">
        <f>VLOOKUP(A50,关卡种子!$A$2:$H$61,8,FALSE)</f>
        <v>0.摧毁基地</v>
      </c>
      <c r="R50">
        <v>1</v>
      </c>
    </row>
    <row r="51" spans="1:19">
      <c r="A51" s="16">
        <v>7</v>
      </c>
      <c r="B51" s="17">
        <v>0</v>
      </c>
      <c r="C51" s="16" t="s">
        <v>88</v>
      </c>
      <c r="D51" s="17">
        <v>1</v>
      </c>
      <c r="E51" s="16" t="s">
        <v>89</v>
      </c>
      <c r="F51" s="17">
        <v>30</v>
      </c>
      <c r="G51" s="18">
        <v>1</v>
      </c>
      <c r="H51" s="18">
        <v>1</v>
      </c>
      <c r="I51" s="19">
        <v>1</v>
      </c>
      <c r="J51" s="71"/>
      <c r="K51" s="20"/>
      <c r="L51" s="76" t="str" cm="1">
        <f t="array" ref="L51">_xlfn.IFS(C51="8.玩家基地","",C51="10.第一关基地","",G51+H51&lt;=2,"",G51+H51&gt;2,ROUND((G51+H51-2)*500,0))</f>
        <v/>
      </c>
      <c r="O51" s="41" t="s">
        <v>2046</v>
      </c>
      <c r="Q51" t="str">
        <f>VLOOKUP(A51,关卡种子!$A$2:$H$61,8,FALSE)</f>
        <v>0.摧毁基地</v>
      </c>
      <c r="R51">
        <v>1</v>
      </c>
    </row>
    <row r="52" spans="1:19">
      <c r="A52" s="16">
        <v>7</v>
      </c>
      <c r="B52" s="17">
        <v>1</v>
      </c>
      <c r="C52" s="16" t="s">
        <v>603</v>
      </c>
      <c r="D52" s="17">
        <v>1</v>
      </c>
      <c r="E52" s="16" t="s">
        <v>89</v>
      </c>
      <c r="F52" s="17">
        <v>30</v>
      </c>
      <c r="G52" s="18">
        <v>1</v>
      </c>
      <c r="H52" s="18">
        <v>1</v>
      </c>
      <c r="I52" s="19">
        <v>1</v>
      </c>
      <c r="J52" s="71" t="s">
        <v>1566</v>
      </c>
      <c r="K52" s="48">
        <v>7</v>
      </c>
      <c r="L52" s="76" t="str" cm="1">
        <f t="array" ref="L52">_xlfn.IFS(C52="8.玩家基地","",C52="10.第一关基地","",G52+H52&lt;=2,"",G52+H52&gt;2,ROUND((G52+H52-2)*500,0))</f>
        <v/>
      </c>
      <c r="O52" s="41" t="s">
        <v>2255</v>
      </c>
      <c r="P52">
        <f>IF(Q52="0.摧毁基地",IF(I52=1,IF(B52&gt;300,2,1),D52),D52)</f>
        <v>1</v>
      </c>
      <c r="Q52" t="str">
        <f>VLOOKUP(A52,关卡种子!$A$2:$H$61,8,FALSE)</f>
        <v>0.摧毁基地</v>
      </c>
      <c r="R52">
        <v>1</v>
      </c>
      <c r="S52">
        <f>IF(C52="10.第一关基地",1+ROUND(A52/15,1),IF(C52="24.审判天使",1,IF(Q52="0.摧毁基地",IF(I52=1,IF(B52&gt;30,ROUND(1.3+B52/1000,2),1),1.5),IF(B52&gt;60,IF(R52=1,ROUND(1.25+B52/1000,2),1.3),1))))</f>
        <v>1</v>
      </c>
    </row>
    <row r="53" spans="1:19">
      <c r="A53" s="16">
        <v>7</v>
      </c>
      <c r="B53" s="17">
        <v>2</v>
      </c>
      <c r="C53" s="16" t="s">
        <v>638</v>
      </c>
      <c r="D53" s="17">
        <v>1</v>
      </c>
      <c r="E53" s="16" t="s">
        <v>89</v>
      </c>
      <c r="F53" s="17">
        <v>30</v>
      </c>
      <c r="G53" s="18">
        <v>1</v>
      </c>
      <c r="H53" s="18">
        <v>1</v>
      </c>
      <c r="I53" s="19">
        <v>1</v>
      </c>
      <c r="J53" s="71"/>
      <c r="K53" s="20"/>
      <c r="L53" s="76" t="str" cm="1">
        <f t="array" ref="L53">_xlfn.IFS(C53="8.玩家基地","",C53="10.第一关基地","",G53+H53&lt;=2,"",G53+H53&gt;2,ROUND((G53+H53-2)*500,0))</f>
        <v/>
      </c>
      <c r="O53" s="41" t="s">
        <v>2046</v>
      </c>
      <c r="P53">
        <f t="shared" ref="P53:P116" si="1">IF(Q53="0.摧毁基地",IF(I53=1,IF(B53&gt;300,2,1),D53),D53)</f>
        <v>1</v>
      </c>
      <c r="Q53" t="str">
        <f>VLOOKUP(A53,关卡种子!$A$2:$H$61,8,FALSE)</f>
        <v>0.摧毁基地</v>
      </c>
      <c r="R53">
        <v>1</v>
      </c>
      <c r="S53">
        <f t="shared" ref="S53:S116" si="2">IF(C53="10.第一关基地",1+ROUND(A53/15,1),IF(C53="24.审判天使",1,IF(Q53="0.摧毁基地",IF(I53=1,IF(B53&gt;30,ROUND(1.3+B53/1000,2),1),1.5),IF(B53&gt;60,IF(R53=1,ROUND(1.25+B53/1000,2),1.3),1))))</f>
        <v>1</v>
      </c>
    </row>
    <row r="54" spans="1:19">
      <c r="A54" s="16">
        <v>7</v>
      </c>
      <c r="B54" s="17">
        <v>30</v>
      </c>
      <c r="C54" s="16" t="s">
        <v>638</v>
      </c>
      <c r="D54" s="17">
        <v>1</v>
      </c>
      <c r="E54" s="16" t="s">
        <v>89</v>
      </c>
      <c r="F54" s="17">
        <v>30</v>
      </c>
      <c r="G54" s="18">
        <v>1</v>
      </c>
      <c r="H54" s="18">
        <v>1</v>
      </c>
      <c r="I54" s="19">
        <v>1</v>
      </c>
      <c r="J54" s="71" t="s">
        <v>1806</v>
      </c>
      <c r="K54" s="48">
        <v>3</v>
      </c>
      <c r="L54" s="76" t="str" cm="1">
        <f t="array" ref="L54">_xlfn.IFS(C54="8.玩家基地","",C54="10.第一关基地","",G54+H54&lt;=2,"",G54+H54&gt;2,ROUND((G54+H54-2)*500,0))</f>
        <v/>
      </c>
      <c r="O54" s="41" t="s">
        <v>2255</v>
      </c>
      <c r="P54">
        <f t="shared" si="1"/>
        <v>1</v>
      </c>
      <c r="Q54" t="str">
        <f>VLOOKUP(A54,关卡种子!$A$2:$H$61,8,FALSE)</f>
        <v>0.摧毁基地</v>
      </c>
      <c r="R54">
        <v>1</v>
      </c>
      <c r="S54">
        <f t="shared" si="2"/>
        <v>1</v>
      </c>
    </row>
    <row r="55" spans="1:19">
      <c r="A55" s="16">
        <v>7</v>
      </c>
      <c r="B55" s="17">
        <v>60</v>
      </c>
      <c r="C55" s="16" t="s">
        <v>603</v>
      </c>
      <c r="D55" s="17">
        <v>1</v>
      </c>
      <c r="E55" s="16" t="s">
        <v>89</v>
      </c>
      <c r="F55" s="17">
        <v>30</v>
      </c>
      <c r="G55" s="18">
        <v>1.36</v>
      </c>
      <c r="H55" s="18">
        <v>1</v>
      </c>
      <c r="I55" s="19">
        <v>1</v>
      </c>
      <c r="J55" s="71" t="s">
        <v>1805</v>
      </c>
      <c r="K55" s="48">
        <v>7</v>
      </c>
      <c r="L55" s="76" cm="1">
        <f t="array" ref="L55">_xlfn.IFS(C55="8.玩家基地","",C55="10.第一关基地","",G55+H55&lt;=2,"",G55+H55&gt;2,ROUND((G55+H55-2)*500,0))</f>
        <v>180</v>
      </c>
      <c r="O55" s="41" t="s">
        <v>2255</v>
      </c>
      <c r="P55">
        <f t="shared" si="1"/>
        <v>1</v>
      </c>
      <c r="Q55" t="str">
        <f>VLOOKUP(A55,关卡种子!$A$2:$H$61,8,FALSE)</f>
        <v>0.摧毁基地</v>
      </c>
      <c r="R55">
        <v>1</v>
      </c>
      <c r="S55">
        <f t="shared" si="2"/>
        <v>1.36</v>
      </c>
    </row>
    <row r="56" spans="1:19">
      <c r="A56" s="16">
        <v>7</v>
      </c>
      <c r="B56" s="17">
        <v>90</v>
      </c>
      <c r="C56" s="16" t="s">
        <v>638</v>
      </c>
      <c r="D56" s="17">
        <v>1</v>
      </c>
      <c r="E56" s="16" t="s">
        <v>89</v>
      </c>
      <c r="F56" s="17">
        <v>30</v>
      </c>
      <c r="G56" s="18">
        <v>1.39</v>
      </c>
      <c r="H56" s="18">
        <v>1</v>
      </c>
      <c r="I56" s="19">
        <v>1</v>
      </c>
      <c r="J56" s="71" t="s">
        <v>1806</v>
      </c>
      <c r="K56" s="48">
        <v>3</v>
      </c>
      <c r="L56" s="76" cm="1">
        <f t="array" ref="L56">_xlfn.IFS(C56="8.玩家基地","",C56="10.第一关基地","",G56+H56&lt;=2,"",G56+H56&gt;2,ROUND((G56+H56-2)*500,0))</f>
        <v>195</v>
      </c>
      <c r="O56" s="41" t="s">
        <v>2255</v>
      </c>
      <c r="P56">
        <f t="shared" si="1"/>
        <v>1</v>
      </c>
      <c r="Q56" t="str">
        <f>VLOOKUP(A56,关卡种子!$A$2:$H$61,8,FALSE)</f>
        <v>0.摧毁基地</v>
      </c>
      <c r="R56">
        <v>1</v>
      </c>
      <c r="S56">
        <f t="shared" si="2"/>
        <v>1.39</v>
      </c>
    </row>
    <row r="57" spans="1:19">
      <c r="A57" s="16">
        <v>7</v>
      </c>
      <c r="B57" s="17">
        <v>120</v>
      </c>
      <c r="C57" s="16" t="s">
        <v>603</v>
      </c>
      <c r="D57" s="17">
        <v>1</v>
      </c>
      <c r="E57" s="16" t="s">
        <v>89</v>
      </c>
      <c r="F57" s="17">
        <v>30</v>
      </c>
      <c r="G57" s="18">
        <v>1.42</v>
      </c>
      <c r="H57" s="18">
        <v>1</v>
      </c>
      <c r="I57" s="19">
        <v>1</v>
      </c>
      <c r="J57" s="71"/>
      <c r="K57" s="48"/>
      <c r="L57" s="76" cm="1">
        <f t="array" ref="L57">_xlfn.IFS(C57="8.玩家基地","",C57="10.第一关基地","",G57+H57&lt;=2,"",G57+H57&gt;2,ROUND((G57+H57-2)*500,0))</f>
        <v>210</v>
      </c>
      <c r="O57" s="41" t="s">
        <v>2046</v>
      </c>
      <c r="P57">
        <f t="shared" si="1"/>
        <v>1</v>
      </c>
      <c r="Q57" t="str">
        <f>VLOOKUP(A57,关卡种子!$A$2:$H$61,8,FALSE)</f>
        <v>0.摧毁基地</v>
      </c>
      <c r="R57">
        <v>1</v>
      </c>
      <c r="S57">
        <f t="shared" si="2"/>
        <v>1.42</v>
      </c>
    </row>
    <row r="58" spans="1:19">
      <c r="A58" s="16">
        <v>7</v>
      </c>
      <c r="B58" s="17">
        <v>150</v>
      </c>
      <c r="C58" s="16" t="s">
        <v>638</v>
      </c>
      <c r="D58" s="17">
        <v>1</v>
      </c>
      <c r="E58" s="16" t="s">
        <v>89</v>
      </c>
      <c r="F58" s="17">
        <v>30</v>
      </c>
      <c r="G58" s="18">
        <v>1.45</v>
      </c>
      <c r="H58" s="18">
        <v>1</v>
      </c>
      <c r="I58" s="19">
        <v>1</v>
      </c>
      <c r="J58" s="71" t="s">
        <v>1806</v>
      </c>
      <c r="K58" s="48">
        <v>3</v>
      </c>
      <c r="L58" s="76" cm="1">
        <f t="array" ref="L58">_xlfn.IFS(C58="8.玩家基地","",C58="10.第一关基地","",G58+H58&lt;=2,"",G58+H58&gt;2,ROUND((G58+H58-2)*500,0))</f>
        <v>225</v>
      </c>
      <c r="O58" s="41" t="s">
        <v>2255</v>
      </c>
      <c r="P58">
        <f t="shared" si="1"/>
        <v>1</v>
      </c>
      <c r="Q58" t="str">
        <f>VLOOKUP(A58,关卡种子!$A$2:$H$61,8,FALSE)</f>
        <v>0.摧毁基地</v>
      </c>
      <c r="R58">
        <v>1</v>
      </c>
      <c r="S58">
        <f t="shared" si="2"/>
        <v>1.45</v>
      </c>
    </row>
    <row r="59" spans="1:19">
      <c r="A59" s="16">
        <v>7</v>
      </c>
      <c r="B59" s="17">
        <v>180</v>
      </c>
      <c r="C59" s="16" t="s">
        <v>603</v>
      </c>
      <c r="D59" s="17">
        <v>1</v>
      </c>
      <c r="E59" s="16" t="s">
        <v>89</v>
      </c>
      <c r="F59" s="17">
        <v>30</v>
      </c>
      <c r="G59" s="18">
        <v>1.48</v>
      </c>
      <c r="H59" s="18">
        <v>1</v>
      </c>
      <c r="I59" s="19">
        <v>1</v>
      </c>
      <c r="J59" s="71"/>
      <c r="K59" s="20"/>
      <c r="L59" s="76" cm="1">
        <f t="array" ref="L59">_xlfn.IFS(C59="8.玩家基地","",C59="10.第一关基地","",G59+H59&lt;=2,"",G59+H59&gt;2,ROUND((G59+H59-2)*500,0))</f>
        <v>240</v>
      </c>
      <c r="O59" s="41" t="s">
        <v>2046</v>
      </c>
      <c r="P59">
        <f t="shared" si="1"/>
        <v>1</v>
      </c>
      <c r="Q59" t="str">
        <f>VLOOKUP(A59,关卡种子!$A$2:$H$61,8,FALSE)</f>
        <v>0.摧毁基地</v>
      </c>
      <c r="R59">
        <v>1</v>
      </c>
      <c r="S59">
        <f t="shared" si="2"/>
        <v>1.48</v>
      </c>
    </row>
    <row r="60" spans="1:19">
      <c r="A60" s="16">
        <v>7</v>
      </c>
      <c r="B60" s="17">
        <v>0</v>
      </c>
      <c r="C60" s="16" t="s">
        <v>915</v>
      </c>
      <c r="D60" s="17">
        <v>2</v>
      </c>
      <c r="E60" s="16" t="s">
        <v>89</v>
      </c>
      <c r="F60" s="17">
        <v>30</v>
      </c>
      <c r="G60" s="18">
        <v>1.5</v>
      </c>
      <c r="H60" s="18">
        <v>1</v>
      </c>
      <c r="I60" s="19">
        <v>0.5</v>
      </c>
      <c r="J60" s="71" t="s">
        <v>1568</v>
      </c>
      <c r="K60" s="48">
        <v>7</v>
      </c>
      <c r="L60" s="76" cm="1">
        <f t="array" ref="L60">_xlfn.IFS(C60="8.玩家基地","",C60="10.第一关基地","",G60+H60&lt;=2,"",G60+H60&gt;2,ROUND((G60+H60-2)*500,0))</f>
        <v>250</v>
      </c>
      <c r="O60" s="41" t="s">
        <v>2255</v>
      </c>
      <c r="P60">
        <f t="shared" si="1"/>
        <v>2</v>
      </c>
      <c r="Q60" t="str">
        <f>VLOOKUP(A60,关卡种子!$A$2:$H$61,8,FALSE)</f>
        <v>0.摧毁基地</v>
      </c>
      <c r="R60">
        <v>1</v>
      </c>
      <c r="S60">
        <f t="shared" si="2"/>
        <v>1.5</v>
      </c>
    </row>
    <row r="61" spans="1:19">
      <c r="A61" s="16">
        <v>7</v>
      </c>
      <c r="B61" s="17">
        <v>0</v>
      </c>
      <c r="C61" s="16" t="s">
        <v>915</v>
      </c>
      <c r="D61" s="17">
        <v>2</v>
      </c>
      <c r="E61" s="16" t="s">
        <v>89</v>
      </c>
      <c r="F61" s="17">
        <v>30</v>
      </c>
      <c r="G61" s="18">
        <v>1.5</v>
      </c>
      <c r="H61" s="18">
        <v>1</v>
      </c>
      <c r="I61" s="19">
        <v>0.2</v>
      </c>
      <c r="J61" s="71"/>
      <c r="K61" s="20"/>
      <c r="L61" s="76" cm="1">
        <f t="array" ref="L61">_xlfn.IFS(C61="8.玩家基地","",C61="10.第一关基地","",G61+H61&lt;=2,"",G61+H61&gt;2,ROUND((G61+H61-2)*500,0))</f>
        <v>250</v>
      </c>
      <c r="O61" s="41" t="s">
        <v>2046</v>
      </c>
      <c r="P61">
        <f t="shared" si="1"/>
        <v>2</v>
      </c>
      <c r="Q61" t="str">
        <f>VLOOKUP(A61,关卡种子!$A$2:$H$61,8,FALSE)</f>
        <v>0.摧毁基地</v>
      </c>
      <c r="R61">
        <v>1</v>
      </c>
      <c r="S61">
        <f t="shared" si="2"/>
        <v>1.5</v>
      </c>
    </row>
    <row r="62" spans="1:19">
      <c r="A62" s="16">
        <v>8</v>
      </c>
      <c r="B62" s="17">
        <v>0</v>
      </c>
      <c r="C62" s="16" t="s">
        <v>86</v>
      </c>
      <c r="D62" s="17">
        <v>1</v>
      </c>
      <c r="E62" s="16" t="s">
        <v>87</v>
      </c>
      <c r="F62" s="17">
        <v>-30</v>
      </c>
      <c r="G62" s="18">
        <v>1</v>
      </c>
      <c r="H62" s="18">
        <v>1</v>
      </c>
      <c r="I62" s="19">
        <v>1</v>
      </c>
      <c r="J62" s="71"/>
      <c r="K62" s="20"/>
      <c r="L62" s="76" t="str" cm="1">
        <f t="array" ref="L62">_xlfn.IFS(C62="8.玩家基地","",C62="10.第一关基地","",G62+H62&lt;=2,"",G62+H62&gt;2,ROUND((G62+H62-2)*500,0))</f>
        <v/>
      </c>
      <c r="O62" s="41" t="s">
        <v>2046</v>
      </c>
      <c r="P62">
        <f t="shared" si="1"/>
        <v>1</v>
      </c>
      <c r="Q62" t="str">
        <f>VLOOKUP(A62,关卡种子!$A$2:$H$61,8,FALSE)</f>
        <v>0.摧毁基地</v>
      </c>
      <c r="R62">
        <v>1</v>
      </c>
      <c r="S62">
        <f t="shared" si="2"/>
        <v>1</v>
      </c>
    </row>
    <row r="63" spans="1:19">
      <c r="A63" s="16">
        <v>8</v>
      </c>
      <c r="B63" s="17">
        <v>0</v>
      </c>
      <c r="C63" s="16" t="s">
        <v>88</v>
      </c>
      <c r="D63" s="17">
        <v>1</v>
      </c>
      <c r="E63" s="16" t="s">
        <v>89</v>
      </c>
      <c r="F63" s="17">
        <v>30</v>
      </c>
      <c r="G63" s="18">
        <v>1.5</v>
      </c>
      <c r="H63" s="18">
        <v>1</v>
      </c>
      <c r="I63" s="19">
        <v>1</v>
      </c>
      <c r="J63" s="71"/>
      <c r="K63" s="20"/>
      <c r="L63" s="76" t="str" cm="1">
        <f t="array" ref="L63">_xlfn.IFS(C63="8.玩家基地","",C63="10.第一关基地","",G63+H63&lt;=2,"",G63+H63&gt;2,ROUND((G63+H63-2)*500,0))</f>
        <v/>
      </c>
      <c r="O63" s="41" t="s">
        <v>2046</v>
      </c>
      <c r="P63">
        <f t="shared" si="1"/>
        <v>1</v>
      </c>
      <c r="Q63" t="str">
        <f>VLOOKUP(A63,关卡种子!$A$2:$H$61,8,FALSE)</f>
        <v>0.摧毁基地</v>
      </c>
      <c r="R63">
        <v>1</v>
      </c>
      <c r="S63">
        <f t="shared" si="2"/>
        <v>1.5</v>
      </c>
    </row>
    <row r="64" spans="1:19">
      <c r="A64" s="16">
        <v>8</v>
      </c>
      <c r="B64" s="17">
        <v>1</v>
      </c>
      <c r="C64" s="16" t="s">
        <v>603</v>
      </c>
      <c r="D64" s="17">
        <v>1</v>
      </c>
      <c r="E64" s="16" t="s">
        <v>89</v>
      </c>
      <c r="F64" s="17">
        <v>30</v>
      </c>
      <c r="G64" s="18">
        <v>1</v>
      </c>
      <c r="H64" s="18">
        <v>1</v>
      </c>
      <c r="I64" s="19">
        <v>1</v>
      </c>
      <c r="J64" s="71" t="s">
        <v>1569</v>
      </c>
      <c r="K64" s="48">
        <v>15</v>
      </c>
      <c r="L64" s="76" t="str" cm="1">
        <f t="array" ref="L64">_xlfn.IFS(C64="8.玩家基地","",C64="10.第一关基地","",G64+H64&lt;=2,"",G64+H64&gt;2,ROUND((G64+H64-2)*500,0))</f>
        <v/>
      </c>
      <c r="O64" s="41" t="s">
        <v>2256</v>
      </c>
      <c r="P64">
        <f t="shared" si="1"/>
        <v>1</v>
      </c>
      <c r="Q64" t="str">
        <f>VLOOKUP(A64,关卡种子!$A$2:$H$61,8,FALSE)</f>
        <v>0.摧毁基地</v>
      </c>
      <c r="R64">
        <v>1</v>
      </c>
      <c r="S64">
        <f t="shared" si="2"/>
        <v>1</v>
      </c>
    </row>
    <row r="65" spans="1:19">
      <c r="A65" s="16">
        <v>8</v>
      </c>
      <c r="B65" s="17">
        <v>6</v>
      </c>
      <c r="C65" s="16" t="s">
        <v>652</v>
      </c>
      <c r="D65" s="17">
        <v>1</v>
      </c>
      <c r="E65" s="16" t="s">
        <v>89</v>
      </c>
      <c r="F65" s="17">
        <v>30</v>
      </c>
      <c r="G65" s="18">
        <v>1</v>
      </c>
      <c r="H65" s="18">
        <v>1</v>
      </c>
      <c r="I65" s="19">
        <v>1</v>
      </c>
      <c r="J65" s="71" t="s">
        <v>1570</v>
      </c>
      <c r="K65" s="48">
        <v>7</v>
      </c>
      <c r="L65" s="76" t="str" cm="1">
        <f t="array" ref="L65">_xlfn.IFS(C65="8.玩家基地","",C65="10.第一关基地","",G65+H65&lt;=2,"",G65+H65&gt;2,ROUND((G65+H65-2)*500,0))</f>
        <v/>
      </c>
      <c r="O65" s="41" t="s">
        <v>2255</v>
      </c>
      <c r="P65">
        <f t="shared" si="1"/>
        <v>1</v>
      </c>
      <c r="Q65" t="str">
        <f>VLOOKUP(A65,关卡种子!$A$2:$H$61,8,FALSE)</f>
        <v>0.摧毁基地</v>
      </c>
      <c r="R65">
        <v>1</v>
      </c>
      <c r="S65">
        <f t="shared" si="2"/>
        <v>1</v>
      </c>
    </row>
    <row r="66" spans="1:19">
      <c r="A66" s="16">
        <v>8</v>
      </c>
      <c r="B66" s="17">
        <v>30</v>
      </c>
      <c r="C66" s="16" t="s">
        <v>638</v>
      </c>
      <c r="D66" s="17">
        <v>1</v>
      </c>
      <c r="E66" s="16" t="s">
        <v>89</v>
      </c>
      <c r="F66" s="17">
        <v>30</v>
      </c>
      <c r="G66" s="18">
        <v>1</v>
      </c>
      <c r="H66" s="18">
        <v>1</v>
      </c>
      <c r="I66" s="19">
        <v>1</v>
      </c>
      <c r="J66" s="71" t="s">
        <v>1806</v>
      </c>
      <c r="K66" s="48">
        <v>3</v>
      </c>
      <c r="L66" s="76" t="str" cm="1">
        <f t="array" ref="L66">_xlfn.IFS(C66="8.玩家基地","",C66="10.第一关基地","",G66+H66&lt;=2,"",G66+H66&gt;2,ROUND((G66+H66-2)*500,0))</f>
        <v/>
      </c>
      <c r="O66" s="41" t="s">
        <v>2255</v>
      </c>
      <c r="P66">
        <f t="shared" si="1"/>
        <v>1</v>
      </c>
      <c r="Q66" t="str">
        <f>VLOOKUP(A66,关卡种子!$A$2:$H$61,8,FALSE)</f>
        <v>0.摧毁基地</v>
      </c>
      <c r="R66">
        <v>1</v>
      </c>
      <c r="S66">
        <f t="shared" si="2"/>
        <v>1</v>
      </c>
    </row>
    <row r="67" spans="1:19">
      <c r="A67" s="16">
        <v>8</v>
      </c>
      <c r="B67" s="17">
        <v>60</v>
      </c>
      <c r="C67" s="16" t="s">
        <v>603</v>
      </c>
      <c r="D67" s="17">
        <v>1</v>
      </c>
      <c r="E67" s="16" t="s">
        <v>89</v>
      </c>
      <c r="F67" s="17">
        <v>30</v>
      </c>
      <c r="G67" s="18">
        <v>1.36</v>
      </c>
      <c r="H67" s="18">
        <v>1</v>
      </c>
      <c r="I67" s="19">
        <v>1</v>
      </c>
      <c r="J67" s="71"/>
      <c r="K67" s="48"/>
      <c r="L67" s="76" cm="1">
        <f t="array" ref="L67">_xlfn.IFS(C67="8.玩家基地","",C67="10.第一关基地","",G67+H67&lt;=2,"",G67+H67&gt;2,ROUND((G67+H67-2)*500,0))</f>
        <v>180</v>
      </c>
      <c r="O67" s="41" t="s">
        <v>2046</v>
      </c>
      <c r="P67">
        <f t="shared" si="1"/>
        <v>1</v>
      </c>
      <c r="Q67" t="str">
        <f>VLOOKUP(A67,关卡种子!$A$2:$H$61,8,FALSE)</f>
        <v>0.摧毁基地</v>
      </c>
      <c r="R67">
        <v>1</v>
      </c>
      <c r="S67">
        <f t="shared" si="2"/>
        <v>1.36</v>
      </c>
    </row>
    <row r="68" spans="1:19">
      <c r="A68" s="16">
        <v>8</v>
      </c>
      <c r="B68" s="17">
        <v>61</v>
      </c>
      <c r="C68" s="16" t="s">
        <v>652</v>
      </c>
      <c r="D68" s="17">
        <v>1</v>
      </c>
      <c r="E68" s="16" t="s">
        <v>89</v>
      </c>
      <c r="F68" s="17">
        <v>30</v>
      </c>
      <c r="G68" s="18">
        <v>1.36</v>
      </c>
      <c r="H68" s="18">
        <v>1</v>
      </c>
      <c r="I68" s="19">
        <v>1</v>
      </c>
      <c r="J68" s="71"/>
      <c r="K68" s="20"/>
      <c r="L68" s="76" cm="1">
        <f t="array" ref="L68">_xlfn.IFS(C68="8.玩家基地","",C68="10.第一关基地","",G68+H68&lt;=2,"",G68+H68&gt;2,ROUND((G68+H68-2)*500,0))</f>
        <v>180</v>
      </c>
      <c r="O68" s="41" t="s">
        <v>2046</v>
      </c>
      <c r="P68">
        <f t="shared" si="1"/>
        <v>1</v>
      </c>
      <c r="Q68" t="str">
        <f>VLOOKUP(A68,关卡种子!$A$2:$H$61,8,FALSE)</f>
        <v>0.摧毁基地</v>
      </c>
      <c r="R68">
        <v>1</v>
      </c>
      <c r="S68">
        <f t="shared" si="2"/>
        <v>1.36</v>
      </c>
    </row>
    <row r="69" spans="1:19">
      <c r="A69" s="16">
        <v>8</v>
      </c>
      <c r="B69" s="17">
        <v>62</v>
      </c>
      <c r="C69" s="16" t="s">
        <v>638</v>
      </c>
      <c r="D69" s="17">
        <v>1</v>
      </c>
      <c r="E69" s="16" t="s">
        <v>89</v>
      </c>
      <c r="F69" s="17">
        <v>30</v>
      </c>
      <c r="G69" s="18">
        <v>1.36</v>
      </c>
      <c r="H69" s="18">
        <v>1</v>
      </c>
      <c r="I69" s="19">
        <v>1</v>
      </c>
      <c r="J69" s="71" t="s">
        <v>1806</v>
      </c>
      <c r="K69" s="48">
        <v>3</v>
      </c>
      <c r="L69" s="76" cm="1">
        <f t="array" ref="L69">_xlfn.IFS(C69="8.玩家基地","",C69="10.第一关基地","",G69+H69&lt;=2,"",G69+H69&gt;2,ROUND((G69+H69-2)*500,0))</f>
        <v>180</v>
      </c>
      <c r="O69" s="41" t="s">
        <v>2255</v>
      </c>
      <c r="P69">
        <f t="shared" si="1"/>
        <v>1</v>
      </c>
      <c r="Q69" t="str">
        <f>VLOOKUP(A69,关卡种子!$A$2:$H$61,8,FALSE)</f>
        <v>0.摧毁基地</v>
      </c>
      <c r="R69">
        <v>1</v>
      </c>
      <c r="S69">
        <f t="shared" si="2"/>
        <v>1.36</v>
      </c>
    </row>
    <row r="70" spans="1:19">
      <c r="A70" s="16">
        <v>8</v>
      </c>
      <c r="B70" s="17">
        <v>120</v>
      </c>
      <c r="C70" s="16" t="s">
        <v>603</v>
      </c>
      <c r="D70" s="17">
        <v>1</v>
      </c>
      <c r="E70" s="16" t="s">
        <v>89</v>
      </c>
      <c r="F70" s="17">
        <v>30</v>
      </c>
      <c r="G70" s="18">
        <v>1.42</v>
      </c>
      <c r="H70" s="18">
        <v>1</v>
      </c>
      <c r="I70" s="19">
        <v>1</v>
      </c>
      <c r="J70" s="71"/>
      <c r="K70" s="20"/>
      <c r="L70" s="76" cm="1">
        <f t="array" ref="L70">_xlfn.IFS(C70="8.玩家基地","",C70="10.第一关基地","",G70+H70&lt;=2,"",G70+H70&gt;2,ROUND((G70+H70-2)*500,0))</f>
        <v>210</v>
      </c>
      <c r="O70" s="41" t="s">
        <v>2046</v>
      </c>
      <c r="P70">
        <f t="shared" si="1"/>
        <v>1</v>
      </c>
      <c r="Q70" t="str">
        <f>VLOOKUP(A70,关卡种子!$A$2:$H$61,8,FALSE)</f>
        <v>0.摧毁基地</v>
      </c>
      <c r="R70">
        <v>1</v>
      </c>
      <c r="S70">
        <f t="shared" si="2"/>
        <v>1.42</v>
      </c>
    </row>
    <row r="71" spans="1:19">
      <c r="A71" s="16">
        <v>8</v>
      </c>
      <c r="B71" s="17">
        <v>121</v>
      </c>
      <c r="C71" s="16" t="s">
        <v>652</v>
      </c>
      <c r="D71" s="17">
        <v>1</v>
      </c>
      <c r="E71" s="16" t="s">
        <v>89</v>
      </c>
      <c r="F71" s="17">
        <v>30</v>
      </c>
      <c r="G71" s="18">
        <v>1.42</v>
      </c>
      <c r="H71" s="18">
        <v>1</v>
      </c>
      <c r="I71" s="19">
        <v>1</v>
      </c>
      <c r="J71" s="71" t="s">
        <v>1806</v>
      </c>
      <c r="K71" s="48">
        <v>3</v>
      </c>
      <c r="L71" s="76" cm="1">
        <f t="array" ref="L71">_xlfn.IFS(C71="8.玩家基地","",C71="10.第一关基地","",G71+H71&lt;=2,"",G71+H71&gt;2,ROUND((G71+H71-2)*500,0))</f>
        <v>210</v>
      </c>
      <c r="O71" s="41" t="s">
        <v>2255</v>
      </c>
      <c r="P71">
        <f t="shared" si="1"/>
        <v>1</v>
      </c>
      <c r="Q71" t="str">
        <f>VLOOKUP(A71,关卡种子!$A$2:$H$61,8,FALSE)</f>
        <v>0.摧毁基地</v>
      </c>
      <c r="R71">
        <v>1</v>
      </c>
      <c r="S71">
        <f t="shared" si="2"/>
        <v>1.42</v>
      </c>
    </row>
    <row r="72" spans="1:19">
      <c r="A72" s="16">
        <v>8</v>
      </c>
      <c r="B72" s="17">
        <v>122</v>
      </c>
      <c r="C72" s="16" t="s">
        <v>638</v>
      </c>
      <c r="D72" s="17">
        <v>1</v>
      </c>
      <c r="E72" s="16" t="s">
        <v>89</v>
      </c>
      <c r="F72" s="17">
        <v>30</v>
      </c>
      <c r="G72" s="18">
        <v>1.42</v>
      </c>
      <c r="H72" s="18">
        <v>1</v>
      </c>
      <c r="I72" s="19">
        <v>1</v>
      </c>
      <c r="J72" s="71"/>
      <c r="K72" s="20"/>
      <c r="L72" s="76" cm="1">
        <f t="array" ref="L72">_xlfn.IFS(C72="8.玩家基地","",C72="10.第一关基地","",G72+H72&lt;=2,"",G72+H72&gt;2,ROUND((G72+H72-2)*500,0))</f>
        <v>210</v>
      </c>
      <c r="O72" s="41" t="s">
        <v>2046</v>
      </c>
      <c r="P72">
        <f t="shared" si="1"/>
        <v>1</v>
      </c>
      <c r="Q72" t="str">
        <f>VLOOKUP(A72,关卡种子!$A$2:$H$61,8,FALSE)</f>
        <v>0.摧毁基地</v>
      </c>
      <c r="R72">
        <v>1</v>
      </c>
      <c r="S72">
        <f t="shared" si="2"/>
        <v>1.42</v>
      </c>
    </row>
    <row r="73" spans="1:19">
      <c r="A73" s="16">
        <v>8</v>
      </c>
      <c r="B73" s="17">
        <v>0</v>
      </c>
      <c r="C73" s="16" t="s">
        <v>915</v>
      </c>
      <c r="D73" s="17">
        <v>1</v>
      </c>
      <c r="E73" s="16" t="s">
        <v>89</v>
      </c>
      <c r="F73" s="17">
        <v>30</v>
      </c>
      <c r="G73" s="18">
        <v>1.5</v>
      </c>
      <c r="H73" s="18">
        <v>1</v>
      </c>
      <c r="I73" s="19">
        <v>0.5</v>
      </c>
      <c r="J73" s="71" t="s">
        <v>1571</v>
      </c>
      <c r="K73" s="48">
        <v>21</v>
      </c>
      <c r="L73" s="76" cm="1">
        <f t="array" ref="L73">_xlfn.IFS(C73="8.玩家基地","",C73="10.第一关基地","",G73+H73&lt;=2,"",G73+H73&gt;2,ROUND((G73+H73-2)*500,0))</f>
        <v>250</v>
      </c>
      <c r="O73" s="41" t="s">
        <v>2256</v>
      </c>
      <c r="P73">
        <f t="shared" si="1"/>
        <v>1</v>
      </c>
      <c r="Q73" t="str">
        <f>VLOOKUP(A73,关卡种子!$A$2:$H$61,8,FALSE)</f>
        <v>0.摧毁基地</v>
      </c>
      <c r="R73">
        <v>1</v>
      </c>
      <c r="S73">
        <f t="shared" si="2"/>
        <v>1.5</v>
      </c>
    </row>
    <row r="74" spans="1:19">
      <c r="A74" s="16">
        <v>8</v>
      </c>
      <c r="B74" s="17">
        <v>0</v>
      </c>
      <c r="C74" s="16" t="s">
        <v>652</v>
      </c>
      <c r="D74" s="17">
        <v>1</v>
      </c>
      <c r="E74" s="16" t="s">
        <v>89</v>
      </c>
      <c r="F74" s="17">
        <v>30</v>
      </c>
      <c r="G74" s="18">
        <v>1.5</v>
      </c>
      <c r="H74" s="18">
        <v>1</v>
      </c>
      <c r="I74" s="19">
        <v>0.5</v>
      </c>
      <c r="J74" s="71"/>
      <c r="K74" s="20"/>
      <c r="L74" s="76" cm="1">
        <f t="array" ref="L74">_xlfn.IFS(C74="8.玩家基地","",C74="10.第一关基地","",G74+H74&lt;=2,"",G74+H74&gt;2,ROUND((G74+H74-2)*500,0))</f>
        <v>250</v>
      </c>
      <c r="O74" s="41" t="s">
        <v>2046</v>
      </c>
      <c r="P74">
        <f t="shared" si="1"/>
        <v>1</v>
      </c>
      <c r="Q74" t="str">
        <f>VLOOKUP(A74,关卡种子!$A$2:$H$61,8,FALSE)</f>
        <v>0.摧毁基地</v>
      </c>
      <c r="R74">
        <v>1</v>
      </c>
      <c r="S74">
        <f t="shared" si="2"/>
        <v>1.5</v>
      </c>
    </row>
    <row r="75" spans="1:19">
      <c r="A75" s="16">
        <v>8</v>
      </c>
      <c r="B75" s="17">
        <v>0</v>
      </c>
      <c r="C75" s="16" t="s">
        <v>915</v>
      </c>
      <c r="D75" s="17">
        <v>2</v>
      </c>
      <c r="E75" s="16" t="s">
        <v>89</v>
      </c>
      <c r="F75" s="17">
        <v>30</v>
      </c>
      <c r="G75" s="18">
        <v>1.5</v>
      </c>
      <c r="H75" s="18">
        <v>1</v>
      </c>
      <c r="I75" s="19">
        <v>0.2</v>
      </c>
      <c r="J75" s="71" t="s">
        <v>1572</v>
      </c>
      <c r="K75" s="48">
        <v>7</v>
      </c>
      <c r="L75" s="76" cm="1">
        <f t="array" ref="L75">_xlfn.IFS(C75="8.玩家基地","",C75="10.第一关基地","",G75+H75&lt;=2,"",G75+H75&gt;2,ROUND((G75+H75-2)*500,0))</f>
        <v>250</v>
      </c>
      <c r="O75" s="41" t="s">
        <v>2255</v>
      </c>
      <c r="P75">
        <f t="shared" si="1"/>
        <v>2</v>
      </c>
      <c r="Q75" t="str">
        <f>VLOOKUP(A75,关卡种子!$A$2:$H$61,8,FALSE)</f>
        <v>0.摧毁基地</v>
      </c>
      <c r="R75">
        <v>1</v>
      </c>
      <c r="S75">
        <f t="shared" si="2"/>
        <v>1.5</v>
      </c>
    </row>
    <row r="76" spans="1:19">
      <c r="A76" s="16">
        <v>8</v>
      </c>
      <c r="B76" s="17">
        <v>0</v>
      </c>
      <c r="C76" s="16" t="s">
        <v>652</v>
      </c>
      <c r="D76" s="17">
        <v>2</v>
      </c>
      <c r="E76" s="16" t="s">
        <v>89</v>
      </c>
      <c r="F76" s="17">
        <v>30</v>
      </c>
      <c r="G76" s="18">
        <v>1.5</v>
      </c>
      <c r="H76" s="18">
        <v>1</v>
      </c>
      <c r="I76" s="19">
        <v>0.2</v>
      </c>
      <c r="J76" s="71"/>
      <c r="K76" s="20"/>
      <c r="L76" s="76" cm="1">
        <f t="array" ref="L76">_xlfn.IFS(C76="8.玩家基地","",C76="10.第一关基地","",G76+H76&lt;=2,"",G76+H76&gt;2,ROUND((G76+H76-2)*500,0))</f>
        <v>250</v>
      </c>
      <c r="O76" s="41" t="s">
        <v>2046</v>
      </c>
      <c r="P76">
        <f t="shared" si="1"/>
        <v>2</v>
      </c>
      <c r="Q76" t="str">
        <f>VLOOKUP(A76,关卡种子!$A$2:$H$61,8,FALSE)</f>
        <v>0.摧毁基地</v>
      </c>
      <c r="R76">
        <v>1</v>
      </c>
      <c r="S76">
        <f t="shared" si="2"/>
        <v>1.5</v>
      </c>
    </row>
    <row r="77" spans="1:19">
      <c r="A77" s="16">
        <v>9</v>
      </c>
      <c r="B77" s="17">
        <v>0</v>
      </c>
      <c r="C77" s="16" t="s">
        <v>86</v>
      </c>
      <c r="D77" s="17">
        <v>1</v>
      </c>
      <c r="E77" s="16" t="s">
        <v>87</v>
      </c>
      <c r="F77" s="17">
        <v>-30</v>
      </c>
      <c r="G77" s="18">
        <v>1</v>
      </c>
      <c r="H77" s="18">
        <v>1</v>
      </c>
      <c r="I77" s="19">
        <v>1</v>
      </c>
      <c r="J77" s="71"/>
      <c r="K77" s="20"/>
      <c r="L77" s="76" t="str" cm="1">
        <f t="array" ref="L77">_xlfn.IFS(C77="8.玩家基地","",C77="10.第一关基地","",G77+H77&lt;=2,"",G77+H77&gt;2,ROUND((G77+H77-2)*500,0))</f>
        <v/>
      </c>
      <c r="O77" s="41" t="s">
        <v>2046</v>
      </c>
      <c r="P77">
        <f t="shared" si="1"/>
        <v>1</v>
      </c>
      <c r="Q77" t="str">
        <f>VLOOKUP(A77,关卡种子!$A$2:$H$61,8,FALSE)</f>
        <v>0.摧毁基地</v>
      </c>
      <c r="R77">
        <v>1</v>
      </c>
      <c r="S77">
        <f t="shared" si="2"/>
        <v>1</v>
      </c>
    </row>
    <row r="78" spans="1:19">
      <c r="A78" s="16">
        <v>9</v>
      </c>
      <c r="B78" s="17">
        <v>0</v>
      </c>
      <c r="C78" s="16" t="s">
        <v>88</v>
      </c>
      <c r="D78" s="17">
        <v>1</v>
      </c>
      <c r="E78" s="16" t="s">
        <v>89</v>
      </c>
      <c r="F78" s="17">
        <v>30</v>
      </c>
      <c r="G78" s="18">
        <v>1.6</v>
      </c>
      <c r="H78" s="18">
        <v>1</v>
      </c>
      <c r="I78" s="19">
        <v>1</v>
      </c>
      <c r="J78" s="71"/>
      <c r="K78" s="20"/>
      <c r="L78" s="76" t="str" cm="1">
        <f t="array" ref="L78">_xlfn.IFS(C78="8.玩家基地","",C78="10.第一关基地","",G78+H78&lt;=2,"",G78+H78&gt;2,ROUND((G78+H78-2)*500,0))</f>
        <v/>
      </c>
      <c r="O78" s="41" t="s">
        <v>2046</v>
      </c>
      <c r="P78">
        <f t="shared" si="1"/>
        <v>1</v>
      </c>
      <c r="Q78" t="str">
        <f>VLOOKUP(A78,关卡种子!$A$2:$H$61,8,FALSE)</f>
        <v>0.摧毁基地</v>
      </c>
      <c r="R78">
        <v>1</v>
      </c>
      <c r="S78">
        <f t="shared" si="2"/>
        <v>1.6</v>
      </c>
    </row>
    <row r="79" spans="1:19">
      <c r="A79" s="16">
        <v>9</v>
      </c>
      <c r="B79" s="17">
        <v>1</v>
      </c>
      <c r="C79" s="16" t="s">
        <v>608</v>
      </c>
      <c r="D79" s="17">
        <v>1</v>
      </c>
      <c r="E79" s="16" t="s">
        <v>89</v>
      </c>
      <c r="F79" s="17">
        <v>30</v>
      </c>
      <c r="G79" s="18">
        <v>1</v>
      </c>
      <c r="H79" s="18">
        <v>1</v>
      </c>
      <c r="I79" s="19">
        <v>1</v>
      </c>
      <c r="J79" s="71" t="s">
        <v>1573</v>
      </c>
      <c r="K79" s="48">
        <v>22</v>
      </c>
      <c r="L79" s="76" t="str" cm="1">
        <f t="array" ref="L79">_xlfn.IFS(C79="8.玩家基地","",C79="10.第一关基地","",G79+H79&lt;=2,"",G79+H79&gt;2,ROUND((G79+H79-2)*500,0))</f>
        <v/>
      </c>
      <c r="O79" s="41" t="s">
        <v>2256</v>
      </c>
      <c r="P79">
        <f t="shared" si="1"/>
        <v>1</v>
      </c>
      <c r="Q79" t="str">
        <f>VLOOKUP(A79,关卡种子!$A$2:$H$61,8,FALSE)</f>
        <v>0.摧毁基地</v>
      </c>
      <c r="R79">
        <v>1</v>
      </c>
      <c r="S79">
        <f t="shared" si="2"/>
        <v>1</v>
      </c>
    </row>
    <row r="80" spans="1:19">
      <c r="A80" s="16">
        <v>9</v>
      </c>
      <c r="B80" s="17">
        <v>6</v>
      </c>
      <c r="C80" s="16" t="s">
        <v>1362</v>
      </c>
      <c r="D80" s="17">
        <v>1</v>
      </c>
      <c r="E80" s="16" t="s">
        <v>89</v>
      </c>
      <c r="F80" s="17">
        <v>30</v>
      </c>
      <c r="G80" s="18">
        <v>1</v>
      </c>
      <c r="H80" s="18">
        <v>1</v>
      </c>
      <c r="I80" s="19">
        <v>1</v>
      </c>
      <c r="J80" s="71" t="s">
        <v>2257</v>
      </c>
      <c r="K80" s="48">
        <v>7</v>
      </c>
      <c r="L80" s="76" t="str" cm="1">
        <f t="array" ref="L80">_xlfn.IFS(C80="8.玩家基地","",C80="10.第一关基地","",G80+H80&lt;=2,"",G80+H80&gt;2,ROUND((G80+H80-2)*500,0))</f>
        <v/>
      </c>
      <c r="O80" s="41" t="s">
        <v>2255</v>
      </c>
      <c r="P80">
        <f t="shared" si="1"/>
        <v>1</v>
      </c>
      <c r="Q80" t="str">
        <f>VLOOKUP(A80,关卡种子!$A$2:$H$61,8,FALSE)</f>
        <v>0.摧毁基地</v>
      </c>
      <c r="R80">
        <v>1</v>
      </c>
      <c r="S80">
        <f t="shared" si="2"/>
        <v>1</v>
      </c>
    </row>
    <row r="81" spans="1:19">
      <c r="A81" s="16">
        <v>9</v>
      </c>
      <c r="B81" s="17">
        <v>30</v>
      </c>
      <c r="C81" s="16" t="s">
        <v>652</v>
      </c>
      <c r="D81" s="17">
        <v>1</v>
      </c>
      <c r="E81" s="16" t="s">
        <v>89</v>
      </c>
      <c r="F81" s="17">
        <v>30</v>
      </c>
      <c r="G81" s="18">
        <v>1</v>
      </c>
      <c r="H81" s="18">
        <v>1</v>
      </c>
      <c r="I81" s="19">
        <v>1</v>
      </c>
      <c r="J81" s="71"/>
      <c r="K81" s="20"/>
      <c r="L81" s="76" t="str" cm="1">
        <f t="array" ref="L81">_xlfn.IFS(C81="8.玩家基地","",C81="10.第一关基地","",G81+H81&lt;=2,"",G81+H81&gt;2,ROUND((G81+H81-2)*500,0))</f>
        <v/>
      </c>
      <c r="O81" s="41" t="s">
        <v>2046</v>
      </c>
      <c r="P81">
        <f t="shared" si="1"/>
        <v>1</v>
      </c>
      <c r="Q81" t="str">
        <f>VLOOKUP(A81,关卡种子!$A$2:$H$61,8,FALSE)</f>
        <v>0.摧毁基地</v>
      </c>
      <c r="R81">
        <v>1</v>
      </c>
      <c r="S81">
        <f t="shared" si="2"/>
        <v>1</v>
      </c>
    </row>
    <row r="82" spans="1:19">
      <c r="A82" s="16">
        <v>9</v>
      </c>
      <c r="B82" s="17">
        <v>60</v>
      </c>
      <c r="C82" s="16" t="s">
        <v>608</v>
      </c>
      <c r="D82" s="17">
        <v>1</v>
      </c>
      <c r="E82" s="16" t="s">
        <v>89</v>
      </c>
      <c r="F82" s="17">
        <v>30</v>
      </c>
      <c r="G82" s="18">
        <v>1.36</v>
      </c>
      <c r="H82" s="18">
        <v>1</v>
      </c>
      <c r="I82" s="19">
        <v>1</v>
      </c>
      <c r="J82" s="71" t="s">
        <v>1806</v>
      </c>
      <c r="K82" s="48">
        <v>3</v>
      </c>
      <c r="L82" s="76" cm="1">
        <f t="array" ref="L82">_xlfn.IFS(C82="8.玩家基地","",C82="10.第一关基地","",G82+H82&lt;=2,"",G82+H82&gt;2,ROUND((G82+H82-2)*500,0))</f>
        <v>180</v>
      </c>
      <c r="O82" s="41" t="s">
        <v>2255</v>
      </c>
      <c r="P82">
        <f t="shared" si="1"/>
        <v>1</v>
      </c>
      <c r="Q82" t="str">
        <f>VLOOKUP(A82,关卡种子!$A$2:$H$61,8,FALSE)</f>
        <v>0.摧毁基地</v>
      </c>
      <c r="R82">
        <v>1</v>
      </c>
      <c r="S82">
        <f t="shared" si="2"/>
        <v>1.36</v>
      </c>
    </row>
    <row r="83" spans="1:19">
      <c r="A83" s="16">
        <v>9</v>
      </c>
      <c r="B83" s="17">
        <v>61</v>
      </c>
      <c r="C83" s="16" t="s">
        <v>652</v>
      </c>
      <c r="D83" s="17">
        <v>1</v>
      </c>
      <c r="E83" s="16" t="s">
        <v>89</v>
      </c>
      <c r="F83" s="17">
        <v>30</v>
      </c>
      <c r="G83" s="18">
        <v>1.36</v>
      </c>
      <c r="H83" s="18">
        <v>1</v>
      </c>
      <c r="I83" s="19">
        <v>1</v>
      </c>
      <c r="J83" s="71"/>
      <c r="K83" s="20"/>
      <c r="L83" s="76" cm="1">
        <f t="array" ref="L83">_xlfn.IFS(C83="8.玩家基地","",C83="10.第一关基地","",G83+H83&lt;=2,"",G83+H83&gt;2,ROUND((G83+H83-2)*500,0))</f>
        <v>180</v>
      </c>
      <c r="O83" s="41" t="s">
        <v>2046</v>
      </c>
      <c r="P83">
        <f t="shared" si="1"/>
        <v>1</v>
      </c>
      <c r="Q83" t="str">
        <f>VLOOKUP(A83,关卡种子!$A$2:$H$61,8,FALSE)</f>
        <v>0.摧毁基地</v>
      </c>
      <c r="R83">
        <v>1</v>
      </c>
      <c r="S83">
        <f t="shared" si="2"/>
        <v>1.36</v>
      </c>
    </row>
    <row r="84" spans="1:19">
      <c r="A84" s="16">
        <v>9</v>
      </c>
      <c r="B84" s="17">
        <v>90</v>
      </c>
      <c r="C84" s="16" t="s">
        <v>608</v>
      </c>
      <c r="D84" s="17">
        <v>1</v>
      </c>
      <c r="E84" s="16" t="s">
        <v>89</v>
      </c>
      <c r="F84" s="17">
        <v>30</v>
      </c>
      <c r="G84" s="18">
        <v>1.39</v>
      </c>
      <c r="H84" s="18">
        <v>1</v>
      </c>
      <c r="I84" s="19">
        <v>1</v>
      </c>
      <c r="J84" s="71"/>
      <c r="K84" s="20"/>
      <c r="L84" s="76" cm="1">
        <f t="array" ref="L84">_xlfn.IFS(C84="8.玩家基地","",C84="10.第一关基地","",G84+H84&lt;=2,"",G84+H84&gt;2,ROUND((G84+H84-2)*500,0))</f>
        <v>195</v>
      </c>
      <c r="O84" s="41" t="s">
        <v>2046</v>
      </c>
      <c r="P84">
        <f t="shared" si="1"/>
        <v>1</v>
      </c>
      <c r="Q84" t="str">
        <f>VLOOKUP(A84,关卡种子!$A$2:$H$61,8,FALSE)</f>
        <v>0.摧毁基地</v>
      </c>
      <c r="R84">
        <v>1</v>
      </c>
      <c r="S84">
        <f t="shared" si="2"/>
        <v>1.39</v>
      </c>
    </row>
    <row r="85" spans="1:19">
      <c r="A85" s="16">
        <v>9</v>
      </c>
      <c r="B85" s="17">
        <v>91</v>
      </c>
      <c r="C85" s="16" t="s">
        <v>652</v>
      </c>
      <c r="D85" s="17">
        <v>1</v>
      </c>
      <c r="E85" s="16" t="s">
        <v>89</v>
      </c>
      <c r="F85" s="17">
        <v>30</v>
      </c>
      <c r="G85" s="18">
        <v>1.39</v>
      </c>
      <c r="H85" s="18">
        <v>1</v>
      </c>
      <c r="I85" s="19">
        <v>1</v>
      </c>
      <c r="J85" s="71"/>
      <c r="K85" s="20"/>
      <c r="L85" s="76" cm="1">
        <f t="array" ref="L85">_xlfn.IFS(C85="8.玩家基地","",C85="10.第一关基地","",G85+H85&lt;=2,"",G85+H85&gt;2,ROUND((G85+H85-2)*500,0))</f>
        <v>195</v>
      </c>
      <c r="O85" s="41" t="s">
        <v>2046</v>
      </c>
      <c r="P85">
        <f t="shared" si="1"/>
        <v>1</v>
      </c>
      <c r="Q85" t="str">
        <f>VLOOKUP(A85,关卡种子!$A$2:$H$61,8,FALSE)</f>
        <v>0.摧毁基地</v>
      </c>
      <c r="R85">
        <v>1</v>
      </c>
      <c r="S85">
        <f t="shared" si="2"/>
        <v>1.39</v>
      </c>
    </row>
    <row r="86" spans="1:19">
      <c r="A86" s="16">
        <v>9</v>
      </c>
      <c r="B86" s="17">
        <v>120</v>
      </c>
      <c r="C86" s="16" t="s">
        <v>608</v>
      </c>
      <c r="D86" s="17">
        <v>1</v>
      </c>
      <c r="E86" s="16" t="s">
        <v>89</v>
      </c>
      <c r="F86" s="17">
        <v>30</v>
      </c>
      <c r="G86" s="18">
        <v>1.42</v>
      </c>
      <c r="H86" s="18">
        <v>1</v>
      </c>
      <c r="I86" s="19">
        <v>1</v>
      </c>
      <c r="J86" s="71" t="s">
        <v>1806</v>
      </c>
      <c r="K86" s="48">
        <v>3</v>
      </c>
      <c r="L86" s="76" cm="1">
        <f t="array" ref="L86">_xlfn.IFS(C86="8.玩家基地","",C86="10.第一关基地","",G86+H86&lt;=2,"",G86+H86&gt;2,ROUND((G86+H86-2)*500,0))</f>
        <v>210</v>
      </c>
      <c r="O86" s="41" t="s">
        <v>2255</v>
      </c>
      <c r="P86">
        <f t="shared" si="1"/>
        <v>1</v>
      </c>
      <c r="Q86" t="str">
        <f>VLOOKUP(A86,关卡种子!$A$2:$H$61,8,FALSE)</f>
        <v>0.摧毁基地</v>
      </c>
      <c r="R86">
        <v>1</v>
      </c>
      <c r="S86">
        <f t="shared" si="2"/>
        <v>1.42</v>
      </c>
    </row>
    <row r="87" spans="1:19">
      <c r="A87" s="16">
        <v>9</v>
      </c>
      <c r="B87" s="17">
        <v>121</v>
      </c>
      <c r="C87" s="16" t="s">
        <v>1362</v>
      </c>
      <c r="D87" s="17">
        <v>1</v>
      </c>
      <c r="E87" s="16" t="s">
        <v>89</v>
      </c>
      <c r="F87" s="17">
        <v>30</v>
      </c>
      <c r="G87" s="18">
        <v>1.42</v>
      </c>
      <c r="H87" s="18">
        <v>1</v>
      </c>
      <c r="I87" s="19">
        <v>1</v>
      </c>
      <c r="J87" s="71"/>
      <c r="K87" s="20"/>
      <c r="L87" s="76" cm="1">
        <f t="array" ref="L87">_xlfn.IFS(C87="8.玩家基地","",C87="10.第一关基地","",G87+H87&lt;=2,"",G87+H87&gt;2,ROUND((G87+H87-2)*500,0))</f>
        <v>210</v>
      </c>
      <c r="O87" s="41" t="s">
        <v>2046</v>
      </c>
      <c r="P87">
        <f t="shared" si="1"/>
        <v>1</v>
      </c>
      <c r="Q87" t="str">
        <f>VLOOKUP(A87,关卡种子!$A$2:$H$61,8,FALSE)</f>
        <v>0.摧毁基地</v>
      </c>
      <c r="R87">
        <v>1</v>
      </c>
      <c r="S87">
        <f t="shared" si="2"/>
        <v>1.42</v>
      </c>
    </row>
    <row r="88" spans="1:19">
      <c r="A88" s="16">
        <v>9</v>
      </c>
      <c r="B88" s="17">
        <v>0</v>
      </c>
      <c r="C88" s="16" t="s">
        <v>1362</v>
      </c>
      <c r="D88" s="17">
        <v>2</v>
      </c>
      <c r="E88" s="16" t="s">
        <v>89</v>
      </c>
      <c r="F88" s="17">
        <v>30</v>
      </c>
      <c r="G88" s="18">
        <v>1.5</v>
      </c>
      <c r="H88" s="18">
        <v>1</v>
      </c>
      <c r="I88" s="19">
        <v>0.5</v>
      </c>
      <c r="J88" s="71" t="s">
        <v>1574</v>
      </c>
      <c r="K88" s="48">
        <v>27</v>
      </c>
      <c r="L88" s="76" cm="1">
        <f t="array" ref="L88">_xlfn.IFS(C88="8.玩家基地","",C88="10.第一关基地","",G88+H88&lt;=2,"",G88+H88&gt;2,ROUND((G88+H88-2)*500,0))</f>
        <v>250</v>
      </c>
      <c r="O88" s="41" t="s">
        <v>2256</v>
      </c>
      <c r="P88">
        <f t="shared" si="1"/>
        <v>2</v>
      </c>
      <c r="Q88" t="str">
        <f>VLOOKUP(A88,关卡种子!$A$2:$H$61,8,FALSE)</f>
        <v>0.摧毁基地</v>
      </c>
      <c r="R88">
        <v>1</v>
      </c>
      <c r="S88">
        <f t="shared" si="2"/>
        <v>1.5</v>
      </c>
    </row>
    <row r="89" spans="1:19">
      <c r="A89" s="16">
        <v>9</v>
      </c>
      <c r="B89" s="17">
        <v>0</v>
      </c>
      <c r="C89" s="16" t="s">
        <v>90</v>
      </c>
      <c r="D89" s="17">
        <v>2</v>
      </c>
      <c r="E89" s="16" t="s">
        <v>89</v>
      </c>
      <c r="F89" s="17">
        <v>30</v>
      </c>
      <c r="G89" s="18">
        <v>1.5</v>
      </c>
      <c r="H89" s="18">
        <v>1</v>
      </c>
      <c r="I89" s="19">
        <v>0.5</v>
      </c>
      <c r="J89" s="71"/>
      <c r="K89" s="20"/>
      <c r="L89" s="76" cm="1">
        <f t="array" ref="L89">_xlfn.IFS(C89="8.玩家基地","",C89="10.第一关基地","",G89+H89&lt;=2,"",G89+H89&gt;2,ROUND((G89+H89-2)*500,0))</f>
        <v>250</v>
      </c>
      <c r="O89" s="41" t="s">
        <v>2046</v>
      </c>
      <c r="P89">
        <f t="shared" si="1"/>
        <v>2</v>
      </c>
      <c r="Q89" t="str">
        <f>VLOOKUP(A89,关卡种子!$A$2:$H$61,8,FALSE)</f>
        <v>0.摧毁基地</v>
      </c>
      <c r="R89">
        <v>1</v>
      </c>
      <c r="S89">
        <f t="shared" si="2"/>
        <v>1.5</v>
      </c>
    </row>
    <row r="90" spans="1:19">
      <c r="A90" s="16">
        <v>9</v>
      </c>
      <c r="B90" s="17">
        <v>0</v>
      </c>
      <c r="C90" s="16" t="s">
        <v>1362</v>
      </c>
      <c r="D90" s="17">
        <v>2</v>
      </c>
      <c r="E90" s="16" t="s">
        <v>89</v>
      </c>
      <c r="F90" s="17">
        <v>30</v>
      </c>
      <c r="G90" s="18">
        <v>1.5</v>
      </c>
      <c r="H90" s="18">
        <v>1</v>
      </c>
      <c r="I90" s="19">
        <v>0.2</v>
      </c>
      <c r="J90" s="71" t="s">
        <v>1575</v>
      </c>
      <c r="K90" s="48">
        <v>7</v>
      </c>
      <c r="L90" s="76" cm="1">
        <f t="array" ref="L90">_xlfn.IFS(C90="8.玩家基地","",C90="10.第一关基地","",G90+H90&lt;=2,"",G90+H90&gt;2,ROUND((G90+H90-2)*500,0))</f>
        <v>250</v>
      </c>
      <c r="O90" s="41" t="s">
        <v>2255</v>
      </c>
      <c r="P90">
        <f t="shared" si="1"/>
        <v>2</v>
      </c>
      <c r="Q90" t="str">
        <f>VLOOKUP(A90,关卡种子!$A$2:$H$61,8,FALSE)</f>
        <v>0.摧毁基地</v>
      </c>
      <c r="R90">
        <v>1</v>
      </c>
      <c r="S90">
        <f t="shared" si="2"/>
        <v>1.5</v>
      </c>
    </row>
    <row r="91" spans="1:19">
      <c r="A91" s="16">
        <v>9</v>
      </c>
      <c r="B91" s="17">
        <v>0</v>
      </c>
      <c r="C91" s="16" t="s">
        <v>608</v>
      </c>
      <c r="D91" s="17">
        <v>2</v>
      </c>
      <c r="E91" s="16" t="s">
        <v>89</v>
      </c>
      <c r="F91" s="17">
        <v>30</v>
      </c>
      <c r="G91" s="18">
        <v>1.5</v>
      </c>
      <c r="H91" s="18">
        <v>1</v>
      </c>
      <c r="I91" s="19">
        <v>0.2</v>
      </c>
      <c r="J91" s="71"/>
      <c r="K91" s="20"/>
      <c r="L91" s="76" cm="1">
        <f t="array" ref="L91">_xlfn.IFS(C91="8.玩家基地","",C91="10.第一关基地","",G91+H91&lt;=2,"",G91+H91&gt;2,ROUND((G91+H91-2)*500,0))</f>
        <v>250</v>
      </c>
      <c r="O91" s="41" t="s">
        <v>2046</v>
      </c>
      <c r="P91">
        <f t="shared" si="1"/>
        <v>2</v>
      </c>
      <c r="Q91" t="str">
        <f>VLOOKUP(A91,关卡种子!$A$2:$H$61,8,FALSE)</f>
        <v>0.摧毁基地</v>
      </c>
      <c r="R91">
        <v>1</v>
      </c>
      <c r="S91">
        <f t="shared" si="2"/>
        <v>1.5</v>
      </c>
    </row>
    <row r="92" spans="1:19">
      <c r="A92" s="16">
        <v>10</v>
      </c>
      <c r="B92" s="17">
        <v>1</v>
      </c>
      <c r="C92" s="16" t="s">
        <v>603</v>
      </c>
      <c r="D92" s="17">
        <v>1</v>
      </c>
      <c r="E92" s="16" t="s">
        <v>89</v>
      </c>
      <c r="F92" s="17">
        <v>30</v>
      </c>
      <c r="G92" s="18">
        <v>1</v>
      </c>
      <c r="H92" s="18">
        <v>1</v>
      </c>
      <c r="I92" s="19">
        <v>1</v>
      </c>
      <c r="J92" s="71"/>
      <c r="K92" s="20"/>
      <c r="L92" s="76" t="str" cm="1">
        <f t="array" ref="L92">_xlfn.IFS(C92="8.玩家基地","",C92="10.第一关基地","",G92+H92&lt;=2,"",G92+H92&gt;2,ROUND((G92+H92-2)*500,0))</f>
        <v/>
      </c>
      <c r="M92" s="30">
        <v>3</v>
      </c>
      <c r="N92" s="13" t="s">
        <v>2033</v>
      </c>
      <c r="O92" s="41" t="s">
        <v>2046</v>
      </c>
      <c r="P92">
        <f t="shared" si="1"/>
        <v>1</v>
      </c>
      <c r="Q92" t="str">
        <f>VLOOKUP(A92,关卡种子!$A$2:$H$61,8,FALSE)</f>
        <v>1.坚守到底</v>
      </c>
      <c r="R92" s="4">
        <v>0</v>
      </c>
      <c r="S92">
        <f t="shared" si="2"/>
        <v>1</v>
      </c>
    </row>
    <row r="93" spans="1:19">
      <c r="A93" s="16">
        <v>10</v>
      </c>
      <c r="B93" s="17">
        <v>2</v>
      </c>
      <c r="C93" s="16" t="s">
        <v>652</v>
      </c>
      <c r="D93" s="17">
        <v>1</v>
      </c>
      <c r="E93" s="16" t="s">
        <v>89</v>
      </c>
      <c r="F93" s="17">
        <v>30</v>
      </c>
      <c r="G93" s="18">
        <v>1</v>
      </c>
      <c r="H93" s="18">
        <v>1</v>
      </c>
      <c r="I93" s="19">
        <v>1</v>
      </c>
      <c r="J93" s="71"/>
      <c r="K93" s="20"/>
      <c r="L93" s="76" t="str" cm="1">
        <f t="array" ref="L93">_xlfn.IFS(C93="8.玩家基地","",C93="10.第一关基地","",G93+H93&lt;=2,"",G93+H93&gt;2,ROUND((G93+H93-2)*500,0))</f>
        <v/>
      </c>
      <c r="N93" s="13" t="s">
        <v>2046</v>
      </c>
      <c r="O93" s="41" t="s">
        <v>2046</v>
      </c>
      <c r="P93">
        <f t="shared" si="1"/>
        <v>1</v>
      </c>
      <c r="Q93" t="str">
        <f>VLOOKUP(A93,关卡种子!$A$2:$H$61,8,FALSE)</f>
        <v>1.坚守到底</v>
      </c>
      <c r="R93" s="4">
        <v>0</v>
      </c>
      <c r="S93">
        <f t="shared" si="2"/>
        <v>1</v>
      </c>
    </row>
    <row r="94" spans="1:19">
      <c r="A94" s="16">
        <v>10</v>
      </c>
      <c r="B94" s="17">
        <v>30</v>
      </c>
      <c r="C94" s="16" t="s">
        <v>603</v>
      </c>
      <c r="D94" s="17">
        <v>1</v>
      </c>
      <c r="E94" s="16" t="s">
        <v>89</v>
      </c>
      <c r="F94" s="17">
        <v>30</v>
      </c>
      <c r="G94" s="18">
        <v>1</v>
      </c>
      <c r="H94" s="18">
        <v>1</v>
      </c>
      <c r="I94" s="19">
        <v>1</v>
      </c>
      <c r="J94" s="71" t="s">
        <v>1577</v>
      </c>
      <c r="K94" s="48">
        <v>7</v>
      </c>
      <c r="L94" s="76" t="str" cm="1">
        <f t="array" ref="L94">_xlfn.IFS(C94="8.玩家基地","",C94="10.第一关基地","",G94+H94&lt;=2,"",G94+H94&gt;2,ROUND((G94+H94-2)*500,0))</f>
        <v/>
      </c>
      <c r="N94" s="13" t="s">
        <v>2046</v>
      </c>
      <c r="O94" s="41" t="s">
        <v>2255</v>
      </c>
      <c r="P94">
        <f t="shared" si="1"/>
        <v>1</v>
      </c>
      <c r="Q94" t="str">
        <f>VLOOKUP(A94,关卡种子!$A$2:$H$61,8,FALSE)</f>
        <v>1.坚守到底</v>
      </c>
      <c r="R94" s="4">
        <v>0</v>
      </c>
      <c r="S94">
        <f t="shared" si="2"/>
        <v>1</v>
      </c>
    </row>
    <row r="95" spans="1:19">
      <c r="A95" s="16">
        <v>10</v>
      </c>
      <c r="B95" s="17">
        <v>45</v>
      </c>
      <c r="C95" s="16" t="s">
        <v>914</v>
      </c>
      <c r="D95" s="17">
        <v>1</v>
      </c>
      <c r="E95" s="16" t="s">
        <v>89</v>
      </c>
      <c r="F95" s="17">
        <v>30</v>
      </c>
      <c r="G95" s="18">
        <v>1</v>
      </c>
      <c r="H95" s="18">
        <v>1</v>
      </c>
      <c r="I95" s="19">
        <v>1</v>
      </c>
      <c r="J95" s="71" t="s">
        <v>1807</v>
      </c>
      <c r="K95" s="48">
        <v>3</v>
      </c>
      <c r="L95" s="76" t="str" cm="1">
        <f t="array" ref="L95">_xlfn.IFS(C95="8.玩家基地","",C95="10.第一关基地","",G95+H95&lt;=2,"",G95+H95&gt;2,ROUND((G95+H95-2)*500,0))</f>
        <v/>
      </c>
      <c r="M95" s="34"/>
      <c r="N95" s="13" t="s">
        <v>2046</v>
      </c>
      <c r="O95" s="41" t="s">
        <v>2255</v>
      </c>
      <c r="P95">
        <f t="shared" si="1"/>
        <v>1</v>
      </c>
      <c r="Q95" t="str">
        <f>VLOOKUP(A95,关卡种子!$A$2:$H$61,8,FALSE)</f>
        <v>1.坚守到底</v>
      </c>
      <c r="R95" s="4">
        <v>0</v>
      </c>
      <c r="S95">
        <f t="shared" si="2"/>
        <v>1</v>
      </c>
    </row>
    <row r="96" spans="1:19">
      <c r="A96" s="16">
        <v>10</v>
      </c>
      <c r="B96" s="17">
        <v>60</v>
      </c>
      <c r="C96" s="16" t="s">
        <v>652</v>
      </c>
      <c r="D96" s="17">
        <v>1</v>
      </c>
      <c r="E96" s="16" t="s">
        <v>89</v>
      </c>
      <c r="F96" s="17">
        <v>30</v>
      </c>
      <c r="G96" s="18">
        <v>1</v>
      </c>
      <c r="H96" s="18">
        <v>1</v>
      </c>
      <c r="I96" s="19">
        <v>1</v>
      </c>
      <c r="J96" s="71"/>
      <c r="K96" s="20"/>
      <c r="L96" s="76" t="str" cm="1">
        <f t="array" ref="L96">_xlfn.IFS(C96="8.玩家基地","",C96="10.第一关基地","",G96+H96&lt;=2,"",G96+H96&gt;2,ROUND((G96+H96-2)*500,0))</f>
        <v/>
      </c>
      <c r="N96" s="13" t="s">
        <v>2046</v>
      </c>
      <c r="O96" s="41" t="s">
        <v>2046</v>
      </c>
      <c r="P96">
        <f t="shared" si="1"/>
        <v>1</v>
      </c>
      <c r="Q96" t="str">
        <f>VLOOKUP(A96,关卡种子!$A$2:$H$61,8,FALSE)</f>
        <v>1.坚守到底</v>
      </c>
      <c r="R96" s="4">
        <v>0</v>
      </c>
      <c r="S96">
        <f t="shared" si="2"/>
        <v>1</v>
      </c>
    </row>
    <row r="97" spans="1:19">
      <c r="A97" s="16">
        <v>10</v>
      </c>
      <c r="B97" s="17">
        <v>75</v>
      </c>
      <c r="C97" s="16" t="s">
        <v>603</v>
      </c>
      <c r="D97" s="17">
        <v>2</v>
      </c>
      <c r="E97" s="16" t="s">
        <v>89</v>
      </c>
      <c r="F97" s="17">
        <v>30</v>
      </c>
      <c r="G97" s="18">
        <v>1.3</v>
      </c>
      <c r="H97" s="18">
        <v>1</v>
      </c>
      <c r="I97" s="19">
        <v>1</v>
      </c>
      <c r="J97" s="71"/>
      <c r="K97" s="20"/>
      <c r="L97" s="76" cm="1">
        <f t="array" ref="L97">_xlfn.IFS(C97="8.玩家基地","",C97="10.第一关基地","",G97+H97&lt;=2,"",G97+H97&gt;2,ROUND((G97+H97-2)*500,0))</f>
        <v>150</v>
      </c>
      <c r="M97" s="34"/>
      <c r="N97" s="13" t="s">
        <v>2046</v>
      </c>
      <c r="O97" s="41" t="s">
        <v>2046</v>
      </c>
      <c r="P97">
        <f t="shared" si="1"/>
        <v>2</v>
      </c>
      <c r="Q97" t="str">
        <f>VLOOKUP(A97,关卡种子!$A$2:$H$61,8,FALSE)</f>
        <v>1.坚守到底</v>
      </c>
      <c r="R97" s="4">
        <v>0</v>
      </c>
      <c r="S97">
        <f t="shared" si="2"/>
        <v>1.3</v>
      </c>
    </row>
    <row r="98" spans="1:19">
      <c r="A98" s="16">
        <v>10</v>
      </c>
      <c r="B98" s="17">
        <v>90</v>
      </c>
      <c r="C98" s="16" t="s">
        <v>652</v>
      </c>
      <c r="D98" s="17">
        <v>1</v>
      </c>
      <c r="E98" s="16" t="s">
        <v>89</v>
      </c>
      <c r="F98" s="17">
        <v>30</v>
      </c>
      <c r="G98" s="18">
        <v>1.3</v>
      </c>
      <c r="H98" s="18">
        <v>1</v>
      </c>
      <c r="I98" s="19">
        <v>1</v>
      </c>
      <c r="J98" s="71"/>
      <c r="K98" s="20"/>
      <c r="L98" s="76" cm="1">
        <f t="array" ref="L98">_xlfn.IFS(C98="8.玩家基地","",C98="10.第一关基地","",G98+H98&lt;=2,"",G98+H98&gt;2,ROUND((G98+H98-2)*500,0))</f>
        <v>150</v>
      </c>
      <c r="N98" s="13" t="s">
        <v>2046</v>
      </c>
      <c r="O98" s="41" t="s">
        <v>2046</v>
      </c>
      <c r="P98">
        <f t="shared" si="1"/>
        <v>1</v>
      </c>
      <c r="Q98" t="str">
        <f>VLOOKUP(A98,关卡种子!$A$2:$H$61,8,FALSE)</f>
        <v>1.坚守到底</v>
      </c>
      <c r="R98" s="4">
        <v>0</v>
      </c>
      <c r="S98">
        <f t="shared" si="2"/>
        <v>1.3</v>
      </c>
    </row>
    <row r="99" spans="1:19">
      <c r="A99" s="16">
        <v>10</v>
      </c>
      <c r="B99" s="17">
        <v>100</v>
      </c>
      <c r="C99" s="16" t="s">
        <v>914</v>
      </c>
      <c r="D99" s="17">
        <v>1</v>
      </c>
      <c r="E99" s="16" t="s">
        <v>89</v>
      </c>
      <c r="F99" s="17">
        <v>30</v>
      </c>
      <c r="G99" s="18">
        <v>1.3</v>
      </c>
      <c r="H99" s="18">
        <v>1</v>
      </c>
      <c r="I99" s="19">
        <v>1</v>
      </c>
      <c r="J99" s="71"/>
      <c r="K99" s="20"/>
      <c r="L99" s="76" cm="1">
        <f t="array" ref="L99">_xlfn.IFS(C99="8.玩家基地","",C99="10.第一关基地","",G99+H99&lt;=2,"",G99+H99&gt;2,ROUND((G99+H99-2)*500,0))</f>
        <v>150</v>
      </c>
      <c r="N99" s="13" t="s">
        <v>2046</v>
      </c>
      <c r="O99" s="41" t="s">
        <v>2046</v>
      </c>
      <c r="P99">
        <f t="shared" si="1"/>
        <v>1</v>
      </c>
      <c r="Q99" t="str">
        <f>VLOOKUP(A99,关卡种子!$A$2:$H$61,8,FALSE)</f>
        <v>1.坚守到底</v>
      </c>
      <c r="R99" s="4">
        <v>0</v>
      </c>
      <c r="S99">
        <f t="shared" si="2"/>
        <v>1.3</v>
      </c>
    </row>
    <row r="100" spans="1:19">
      <c r="A100" s="16">
        <v>10</v>
      </c>
      <c r="B100" s="17">
        <v>105</v>
      </c>
      <c r="C100" s="16" t="s">
        <v>652</v>
      </c>
      <c r="D100" s="17">
        <v>1</v>
      </c>
      <c r="E100" s="16" t="s">
        <v>89</v>
      </c>
      <c r="F100" s="17">
        <v>30</v>
      </c>
      <c r="G100" s="18">
        <v>1.3</v>
      </c>
      <c r="H100" s="18">
        <v>1</v>
      </c>
      <c r="I100" s="19">
        <v>1</v>
      </c>
      <c r="J100" s="71" t="s">
        <v>1578</v>
      </c>
      <c r="K100" s="48">
        <v>21</v>
      </c>
      <c r="L100" s="76" cm="1">
        <f t="array" ref="L100">_xlfn.IFS(C100="8.玩家基地","",C100="10.第一关基地","",G100+H100&lt;=2,"",G100+H100&gt;2,ROUND((G100+H100-2)*500,0))</f>
        <v>150</v>
      </c>
      <c r="M100" s="34"/>
      <c r="N100" s="13" t="s">
        <v>2046</v>
      </c>
      <c r="O100" s="41" t="s">
        <v>2256</v>
      </c>
      <c r="P100">
        <f t="shared" si="1"/>
        <v>1</v>
      </c>
      <c r="Q100" t="str">
        <f>VLOOKUP(A100,关卡种子!$A$2:$H$61,8,FALSE)</f>
        <v>1.坚守到底</v>
      </c>
      <c r="R100" s="4">
        <v>0</v>
      </c>
      <c r="S100">
        <f t="shared" si="2"/>
        <v>1.3</v>
      </c>
    </row>
    <row r="101" spans="1:19">
      <c r="A101" s="16">
        <v>10</v>
      </c>
      <c r="B101" s="17">
        <v>110</v>
      </c>
      <c r="C101" s="16" t="s">
        <v>603</v>
      </c>
      <c r="D101" s="17">
        <v>1</v>
      </c>
      <c r="E101" s="16" t="s">
        <v>89</v>
      </c>
      <c r="F101" s="17">
        <v>30</v>
      </c>
      <c r="G101" s="18">
        <v>1.3</v>
      </c>
      <c r="H101" s="18">
        <v>1</v>
      </c>
      <c r="I101" s="19">
        <v>1</v>
      </c>
      <c r="J101" s="71" t="s">
        <v>1580</v>
      </c>
      <c r="K101" s="48">
        <v>7</v>
      </c>
      <c r="L101" s="76" cm="1">
        <f t="array" ref="L101">_xlfn.IFS(C101="8.玩家基地","",C101="10.第一关基地","",G101+H101&lt;=2,"",G101+H101&gt;2,ROUND((G101+H101-2)*500,0))</f>
        <v>150</v>
      </c>
      <c r="M101" s="34"/>
      <c r="N101" s="13" t="s">
        <v>2046</v>
      </c>
      <c r="O101" s="41" t="s">
        <v>2255</v>
      </c>
      <c r="P101">
        <f t="shared" si="1"/>
        <v>1</v>
      </c>
      <c r="Q101" t="str">
        <f>VLOOKUP(A101,关卡种子!$A$2:$H$61,8,FALSE)</f>
        <v>1.坚守到底</v>
      </c>
      <c r="R101" s="4">
        <v>0</v>
      </c>
      <c r="S101">
        <f t="shared" si="2"/>
        <v>1.3</v>
      </c>
    </row>
    <row r="102" spans="1:19">
      <c r="A102" s="16">
        <v>10</v>
      </c>
      <c r="B102" s="17">
        <v>115</v>
      </c>
      <c r="C102" s="16" t="s">
        <v>914</v>
      </c>
      <c r="D102" s="17">
        <v>1</v>
      </c>
      <c r="E102" s="16" t="s">
        <v>89</v>
      </c>
      <c r="F102" s="17">
        <v>30</v>
      </c>
      <c r="G102" s="18">
        <v>1.3</v>
      </c>
      <c r="H102" s="18">
        <v>1</v>
      </c>
      <c r="I102" s="19">
        <v>1</v>
      </c>
      <c r="J102" s="71"/>
      <c r="K102" s="48"/>
      <c r="L102" s="76" cm="1">
        <f t="array" ref="L102">_xlfn.IFS(C102="8.玩家基地","",C102="10.第一关基地","",G102+H102&lt;=2,"",G102+H102&gt;2,ROUND((G102+H102-2)*500,0))</f>
        <v>150</v>
      </c>
      <c r="M102" s="34"/>
      <c r="N102" s="13" t="s">
        <v>2046</v>
      </c>
      <c r="O102" s="41" t="s">
        <v>2046</v>
      </c>
      <c r="P102">
        <f t="shared" si="1"/>
        <v>1</v>
      </c>
      <c r="Q102" t="str">
        <f>VLOOKUP(A102,关卡种子!$A$2:$H$61,8,FALSE)</f>
        <v>1.坚守到底</v>
      </c>
      <c r="R102" s="4">
        <v>0</v>
      </c>
      <c r="S102">
        <f t="shared" si="2"/>
        <v>1.3</v>
      </c>
    </row>
    <row r="103" spans="1:19">
      <c r="A103" s="16">
        <v>10</v>
      </c>
      <c r="B103" s="17">
        <v>120</v>
      </c>
      <c r="C103" s="16" t="s">
        <v>1363</v>
      </c>
      <c r="D103" s="17">
        <v>1</v>
      </c>
      <c r="E103" s="16" t="s">
        <v>89</v>
      </c>
      <c r="F103" s="17">
        <v>30</v>
      </c>
      <c r="G103" s="18">
        <v>1.3</v>
      </c>
      <c r="H103" s="18">
        <v>1</v>
      </c>
      <c r="I103" s="19">
        <v>1</v>
      </c>
      <c r="J103" s="71" t="s">
        <v>1581</v>
      </c>
      <c r="K103" s="48">
        <v>14</v>
      </c>
      <c r="L103" s="76" cm="1">
        <f t="array" ref="L103">_xlfn.IFS(C103="8.玩家基地","",C103="10.第一关基地","",G103+H103&lt;=2,"",G103+H103&gt;2,ROUND((G103+H103-2)*500,0))</f>
        <v>150</v>
      </c>
      <c r="N103" s="13" t="s">
        <v>2046</v>
      </c>
      <c r="O103" s="41" t="s">
        <v>2256</v>
      </c>
      <c r="P103">
        <f t="shared" si="1"/>
        <v>1</v>
      </c>
      <c r="Q103" t="str">
        <f>VLOOKUP(A103,关卡种子!$A$2:$H$61,8,FALSE)</f>
        <v>1.坚守到底</v>
      </c>
      <c r="R103" s="4">
        <v>0</v>
      </c>
      <c r="S103">
        <f t="shared" si="2"/>
        <v>1.3</v>
      </c>
    </row>
    <row r="104" spans="1:19">
      <c r="A104" s="16">
        <v>10</v>
      </c>
      <c r="B104" s="17">
        <v>135</v>
      </c>
      <c r="C104" s="16" t="s">
        <v>915</v>
      </c>
      <c r="D104" s="17">
        <v>2</v>
      </c>
      <c r="E104" s="16" t="s">
        <v>89</v>
      </c>
      <c r="F104" s="17">
        <v>30</v>
      </c>
      <c r="G104" s="18">
        <v>1.3</v>
      </c>
      <c r="H104" s="18">
        <v>1</v>
      </c>
      <c r="I104" s="19">
        <v>1</v>
      </c>
      <c r="J104" s="71"/>
      <c r="K104" s="20"/>
      <c r="L104" s="76" cm="1">
        <f t="array" ref="L104">_xlfn.IFS(C104="8.玩家基地","",C104="10.第一关基地","",G104+H104&lt;=2,"",G104+H104&gt;2,ROUND((G104+H104-2)*500,0))</f>
        <v>150</v>
      </c>
      <c r="N104" s="13" t="s">
        <v>2046</v>
      </c>
      <c r="O104" s="41" t="s">
        <v>2046</v>
      </c>
      <c r="P104">
        <f t="shared" si="1"/>
        <v>2</v>
      </c>
      <c r="Q104" t="str">
        <f>VLOOKUP(A104,关卡种子!$A$2:$H$61,8,FALSE)</f>
        <v>1.坚守到底</v>
      </c>
      <c r="R104" s="4">
        <v>0</v>
      </c>
      <c r="S104">
        <f t="shared" si="2"/>
        <v>1.3</v>
      </c>
    </row>
    <row r="105" spans="1:19">
      <c r="A105" s="16">
        <v>10</v>
      </c>
      <c r="B105" s="17">
        <v>150</v>
      </c>
      <c r="C105" s="16" t="s">
        <v>914</v>
      </c>
      <c r="D105" s="17">
        <v>2</v>
      </c>
      <c r="E105" s="16" t="s">
        <v>89</v>
      </c>
      <c r="F105" s="17">
        <v>30</v>
      </c>
      <c r="G105" s="18">
        <v>1.3</v>
      </c>
      <c r="H105" s="18">
        <v>1</v>
      </c>
      <c r="I105" s="19">
        <v>1</v>
      </c>
      <c r="J105" s="71"/>
      <c r="K105" s="20"/>
      <c r="L105" s="76" cm="1">
        <f t="array" ref="L105">_xlfn.IFS(C105="8.玩家基地","",C105="10.第一关基地","",G105+H105&lt;=2,"",G105+H105&gt;2,ROUND((G105+H105-2)*500,0))</f>
        <v>150</v>
      </c>
      <c r="M105" s="34"/>
      <c r="N105" s="13" t="s">
        <v>2046</v>
      </c>
      <c r="O105" s="41" t="s">
        <v>2046</v>
      </c>
      <c r="P105">
        <f t="shared" si="1"/>
        <v>2</v>
      </c>
      <c r="Q105" t="str">
        <f>VLOOKUP(A105,关卡种子!$A$2:$H$61,8,FALSE)</f>
        <v>1.坚守到底</v>
      </c>
      <c r="R105" s="4">
        <v>0</v>
      </c>
      <c r="S105">
        <f t="shared" si="2"/>
        <v>1.3</v>
      </c>
    </row>
    <row r="106" spans="1:19">
      <c r="A106" s="16">
        <v>10</v>
      </c>
      <c r="B106" s="17">
        <v>155</v>
      </c>
      <c r="C106" s="16" t="s">
        <v>652</v>
      </c>
      <c r="D106" s="17">
        <v>1</v>
      </c>
      <c r="E106" s="16" t="s">
        <v>89</v>
      </c>
      <c r="F106" s="17">
        <v>30</v>
      </c>
      <c r="G106" s="18">
        <v>1.3</v>
      </c>
      <c r="H106" s="18">
        <v>1</v>
      </c>
      <c r="I106" s="19">
        <v>1</v>
      </c>
      <c r="J106" s="71" t="s">
        <v>1579</v>
      </c>
      <c r="K106" s="48">
        <v>7</v>
      </c>
      <c r="L106" s="76" cm="1">
        <f t="array" ref="L106">_xlfn.IFS(C106="8.玩家基地","",C106="10.第一关基地","",G106+H106&lt;=2,"",G106+H106&gt;2,ROUND((G106+H106-2)*500,0))</f>
        <v>150</v>
      </c>
      <c r="M106" s="34"/>
      <c r="N106" s="13" t="s">
        <v>2046</v>
      </c>
      <c r="O106" s="41" t="s">
        <v>2255</v>
      </c>
      <c r="P106">
        <f t="shared" si="1"/>
        <v>1</v>
      </c>
      <c r="Q106" t="str">
        <f>VLOOKUP(A106,关卡种子!$A$2:$H$61,8,FALSE)</f>
        <v>1.坚守到底</v>
      </c>
      <c r="R106" s="4">
        <v>0</v>
      </c>
      <c r="S106">
        <f t="shared" si="2"/>
        <v>1.3</v>
      </c>
    </row>
    <row r="107" spans="1:19">
      <c r="A107" s="16">
        <v>11</v>
      </c>
      <c r="B107" s="17">
        <v>0</v>
      </c>
      <c r="C107" s="16" t="s">
        <v>86</v>
      </c>
      <c r="D107" s="17">
        <v>1</v>
      </c>
      <c r="E107" s="16" t="s">
        <v>87</v>
      </c>
      <c r="F107" s="17">
        <v>-30</v>
      </c>
      <c r="G107" s="18">
        <v>1</v>
      </c>
      <c r="H107" s="18">
        <v>1</v>
      </c>
      <c r="I107" s="19">
        <v>1</v>
      </c>
      <c r="J107" s="71"/>
      <c r="K107" s="20"/>
      <c r="L107" s="76" t="str" cm="1">
        <f t="array" ref="L107">_xlfn.IFS(C107="8.玩家基地","",C107="10.第一关基地","",G107+H107&lt;=2,"",G107+H107&gt;2,ROUND((G107+H107-2)*500,0))</f>
        <v/>
      </c>
      <c r="N107" s="13" t="s">
        <v>2046</v>
      </c>
      <c r="O107" s="41" t="s">
        <v>2046</v>
      </c>
      <c r="P107">
        <f t="shared" si="1"/>
        <v>1</v>
      </c>
      <c r="Q107" t="str">
        <f>VLOOKUP(A107,关卡种子!$A$2:$H$61,8,FALSE)</f>
        <v>0.摧毁基地</v>
      </c>
      <c r="R107" s="4">
        <v>1</v>
      </c>
      <c r="S107">
        <f t="shared" si="2"/>
        <v>1</v>
      </c>
    </row>
    <row r="108" spans="1:19">
      <c r="A108" s="16">
        <v>11</v>
      </c>
      <c r="B108" s="17">
        <v>0</v>
      </c>
      <c r="C108" s="16" t="s">
        <v>88</v>
      </c>
      <c r="D108" s="17">
        <v>1</v>
      </c>
      <c r="E108" s="16" t="s">
        <v>89</v>
      </c>
      <c r="F108" s="17">
        <v>30</v>
      </c>
      <c r="G108" s="18">
        <v>1.7</v>
      </c>
      <c r="H108" s="18">
        <v>1</v>
      </c>
      <c r="I108" s="19">
        <v>1</v>
      </c>
      <c r="J108" s="71"/>
      <c r="K108" s="20"/>
      <c r="L108" s="76" t="str" cm="1">
        <f t="array" ref="L108">_xlfn.IFS(C108="8.玩家基地","",C108="10.第一关基地","",G108+H108&lt;=2,"",G108+H108&gt;2,ROUND((G108+H108-2)*500,0))</f>
        <v/>
      </c>
      <c r="N108" s="13" t="s">
        <v>2046</v>
      </c>
      <c r="O108" s="41" t="s">
        <v>2046</v>
      </c>
      <c r="P108">
        <f t="shared" si="1"/>
        <v>1</v>
      </c>
      <c r="Q108" t="str">
        <f>VLOOKUP(A108,关卡种子!$A$2:$H$61,8,FALSE)</f>
        <v>0.摧毁基地</v>
      </c>
      <c r="R108" s="4">
        <v>1</v>
      </c>
      <c r="S108">
        <f t="shared" si="2"/>
        <v>1.7</v>
      </c>
    </row>
    <row r="109" spans="1:19">
      <c r="A109" s="16">
        <v>11</v>
      </c>
      <c r="B109" s="17">
        <v>1</v>
      </c>
      <c r="C109" s="16" t="s">
        <v>914</v>
      </c>
      <c r="D109" s="17">
        <v>1</v>
      </c>
      <c r="E109" s="16" t="s">
        <v>89</v>
      </c>
      <c r="F109" s="17">
        <v>30</v>
      </c>
      <c r="G109" s="18">
        <v>1</v>
      </c>
      <c r="H109" s="18">
        <v>1</v>
      </c>
      <c r="I109" s="19">
        <v>1</v>
      </c>
      <c r="J109" s="71" t="s">
        <v>1585</v>
      </c>
      <c r="K109" s="48">
        <v>30</v>
      </c>
      <c r="L109" s="76" t="str" cm="1">
        <f t="array" ref="L109">_xlfn.IFS(C109="8.玩家基地","",C109="10.第一关基地","",G109+H109&lt;=2,"",G109+H109&gt;2,ROUND((G109+H109-2)*500,0))</f>
        <v/>
      </c>
      <c r="M109" s="34"/>
      <c r="N109" s="13" t="s">
        <v>2046</v>
      </c>
      <c r="O109" s="41" t="s">
        <v>2256</v>
      </c>
      <c r="P109">
        <f t="shared" si="1"/>
        <v>1</v>
      </c>
      <c r="Q109" t="str">
        <f>VLOOKUP(A109,关卡种子!$A$2:$H$61,8,FALSE)</f>
        <v>0.摧毁基地</v>
      </c>
      <c r="R109" s="4">
        <v>1</v>
      </c>
      <c r="S109">
        <f t="shared" si="2"/>
        <v>1</v>
      </c>
    </row>
    <row r="110" spans="1:19">
      <c r="A110" s="16">
        <v>11</v>
      </c>
      <c r="B110" s="17">
        <v>6</v>
      </c>
      <c r="C110" s="16" t="s">
        <v>652</v>
      </c>
      <c r="D110" s="17">
        <v>1</v>
      </c>
      <c r="E110" s="16" t="s">
        <v>89</v>
      </c>
      <c r="F110" s="17">
        <v>30</v>
      </c>
      <c r="G110" s="18">
        <v>1</v>
      </c>
      <c r="H110" s="18">
        <v>1</v>
      </c>
      <c r="I110" s="19">
        <v>1</v>
      </c>
      <c r="J110" s="71" t="s">
        <v>1587</v>
      </c>
      <c r="K110" s="48">
        <v>7</v>
      </c>
      <c r="L110" s="76" t="str" cm="1">
        <f t="array" ref="L110">_xlfn.IFS(C110="8.玩家基地","",C110="10.第一关基地","",G110+H110&lt;=2,"",G110+H110&gt;2,ROUND((G110+H110-2)*500,0))</f>
        <v/>
      </c>
      <c r="N110" s="13" t="s">
        <v>2046</v>
      </c>
      <c r="O110" s="41" t="s">
        <v>2255</v>
      </c>
      <c r="P110">
        <f t="shared" si="1"/>
        <v>1</v>
      </c>
      <c r="Q110" t="str">
        <f>VLOOKUP(A110,关卡种子!$A$2:$H$61,8,FALSE)</f>
        <v>0.摧毁基地</v>
      </c>
      <c r="R110" s="4">
        <v>1</v>
      </c>
      <c r="S110">
        <f t="shared" si="2"/>
        <v>1</v>
      </c>
    </row>
    <row r="111" spans="1:19">
      <c r="A111" s="16">
        <v>11</v>
      </c>
      <c r="B111" s="17">
        <v>0</v>
      </c>
      <c r="C111" s="16" t="s">
        <v>603</v>
      </c>
      <c r="D111" s="17">
        <v>1</v>
      </c>
      <c r="E111" s="16" t="s">
        <v>89</v>
      </c>
      <c r="F111" s="17">
        <v>30</v>
      </c>
      <c r="G111" s="18">
        <v>1.5</v>
      </c>
      <c r="H111" s="18">
        <v>1</v>
      </c>
      <c r="I111" s="19">
        <v>0.9</v>
      </c>
      <c r="J111" s="71"/>
      <c r="K111" s="20"/>
      <c r="L111" s="76" cm="1">
        <f t="array" ref="L111">_xlfn.IFS(C111="8.玩家基地","",C111="10.第一关基地","",G111+H111&lt;=2,"",G111+H111&gt;2,ROUND((G111+H111-2)*500,0))</f>
        <v>250</v>
      </c>
      <c r="M111" s="34"/>
      <c r="N111" s="13" t="s">
        <v>2046</v>
      </c>
      <c r="O111" s="41" t="s">
        <v>2046</v>
      </c>
      <c r="P111">
        <f t="shared" si="1"/>
        <v>1</v>
      </c>
      <c r="Q111" t="str">
        <f>VLOOKUP(A111,关卡种子!$A$2:$H$61,8,FALSE)</f>
        <v>0.摧毁基地</v>
      </c>
      <c r="R111" s="4">
        <v>1</v>
      </c>
      <c r="S111">
        <f t="shared" si="2"/>
        <v>1.5</v>
      </c>
    </row>
    <row r="112" spans="1:19">
      <c r="A112" s="16">
        <v>11</v>
      </c>
      <c r="B112" s="17">
        <v>0</v>
      </c>
      <c r="C112" s="16" t="s">
        <v>914</v>
      </c>
      <c r="D112" s="17">
        <v>2</v>
      </c>
      <c r="E112" s="16" t="s">
        <v>89</v>
      </c>
      <c r="F112" s="17">
        <v>30</v>
      </c>
      <c r="G112" s="18">
        <v>1.5</v>
      </c>
      <c r="H112" s="18">
        <v>1</v>
      </c>
      <c r="I112" s="19">
        <v>0.8</v>
      </c>
      <c r="J112" s="71" t="s">
        <v>1588</v>
      </c>
      <c r="K112" s="48">
        <v>7</v>
      </c>
      <c r="L112" s="76" cm="1">
        <f t="array" ref="L112">_xlfn.IFS(C112="8.玩家基地","",C112="10.第一关基地","",G112+H112&lt;=2,"",G112+H112&gt;2,ROUND((G112+H112-2)*500,0))</f>
        <v>250</v>
      </c>
      <c r="N112" s="13" t="s">
        <v>2046</v>
      </c>
      <c r="O112" s="41" t="s">
        <v>2255</v>
      </c>
      <c r="P112">
        <f t="shared" si="1"/>
        <v>2</v>
      </c>
      <c r="Q112" t="str">
        <f>VLOOKUP(A112,关卡种子!$A$2:$H$61,8,FALSE)</f>
        <v>0.摧毁基地</v>
      </c>
      <c r="R112" s="4">
        <v>1</v>
      </c>
      <c r="S112">
        <f t="shared" si="2"/>
        <v>1.5</v>
      </c>
    </row>
    <row r="113" spans="1:19">
      <c r="A113" s="16">
        <v>11</v>
      </c>
      <c r="B113" s="17">
        <v>0</v>
      </c>
      <c r="C113" s="16" t="s">
        <v>603</v>
      </c>
      <c r="D113" s="17">
        <v>1</v>
      </c>
      <c r="E113" s="16" t="s">
        <v>89</v>
      </c>
      <c r="F113" s="17">
        <v>30</v>
      </c>
      <c r="G113" s="18">
        <v>1.5</v>
      </c>
      <c r="H113" s="18">
        <v>1</v>
      </c>
      <c r="I113" s="19">
        <v>0.5</v>
      </c>
      <c r="J113" s="71"/>
      <c r="K113" s="20"/>
      <c r="L113" s="76" cm="1">
        <f t="array" ref="L113">_xlfn.IFS(C113="8.玩家基地","",C113="10.第一关基地","",G113+H113&lt;=2,"",G113+H113&gt;2,ROUND((G113+H113-2)*500,0))</f>
        <v>250</v>
      </c>
      <c r="M113" s="34"/>
      <c r="N113" s="13" t="s">
        <v>2046</v>
      </c>
      <c r="O113" s="41" t="s">
        <v>2046</v>
      </c>
      <c r="P113">
        <f t="shared" si="1"/>
        <v>1</v>
      </c>
      <c r="Q113" t="str">
        <f>VLOOKUP(A113,关卡种子!$A$2:$H$61,8,FALSE)</f>
        <v>0.摧毁基地</v>
      </c>
      <c r="R113" s="4">
        <v>1</v>
      </c>
      <c r="S113">
        <f t="shared" si="2"/>
        <v>1.5</v>
      </c>
    </row>
    <row r="114" spans="1:19">
      <c r="A114" s="16">
        <v>11</v>
      </c>
      <c r="B114" s="17">
        <v>0</v>
      </c>
      <c r="C114" s="16" t="s">
        <v>652</v>
      </c>
      <c r="D114" s="17">
        <v>3</v>
      </c>
      <c r="E114" s="16" t="s">
        <v>89</v>
      </c>
      <c r="F114" s="17">
        <v>30</v>
      </c>
      <c r="G114" s="18">
        <v>1.5</v>
      </c>
      <c r="H114" s="18">
        <v>1</v>
      </c>
      <c r="I114" s="19">
        <v>0.4</v>
      </c>
      <c r="J114" s="71"/>
      <c r="K114" s="20"/>
      <c r="L114" s="76" cm="1">
        <f t="array" ref="L114">_xlfn.IFS(C114="8.玩家基地","",C114="10.第一关基地","",G114+H114&lt;=2,"",G114+H114&gt;2,ROUND((G114+H114-2)*500,0))</f>
        <v>250</v>
      </c>
      <c r="N114" s="13" t="s">
        <v>2046</v>
      </c>
      <c r="O114" s="41" t="s">
        <v>2046</v>
      </c>
      <c r="P114">
        <f t="shared" si="1"/>
        <v>3</v>
      </c>
      <c r="Q114" t="str">
        <f>VLOOKUP(A114,关卡种子!$A$2:$H$61,8,FALSE)</f>
        <v>0.摧毁基地</v>
      </c>
      <c r="R114" s="4">
        <v>1</v>
      </c>
      <c r="S114">
        <f t="shared" si="2"/>
        <v>1.5</v>
      </c>
    </row>
    <row r="115" spans="1:19">
      <c r="A115" s="16">
        <v>11</v>
      </c>
      <c r="B115" s="17">
        <v>0</v>
      </c>
      <c r="C115" s="16" t="s">
        <v>652</v>
      </c>
      <c r="D115" s="17">
        <v>3</v>
      </c>
      <c r="E115" s="16" t="s">
        <v>89</v>
      </c>
      <c r="F115" s="17">
        <v>30</v>
      </c>
      <c r="G115" s="18">
        <v>1.5</v>
      </c>
      <c r="H115" s="18">
        <v>1</v>
      </c>
      <c r="I115" s="19">
        <v>0</v>
      </c>
      <c r="J115" s="71"/>
      <c r="K115" s="20"/>
      <c r="L115" s="76" cm="1">
        <f t="array" ref="L115">_xlfn.IFS(C115="8.玩家基地","",C115="10.第一关基地","",G115+H115&lt;=2,"",G115+H115&gt;2,ROUND((G115+H115-2)*500,0))</f>
        <v>250</v>
      </c>
      <c r="N115" s="13" t="s">
        <v>2046</v>
      </c>
      <c r="O115" s="41" t="s">
        <v>2046</v>
      </c>
      <c r="P115">
        <f t="shared" si="1"/>
        <v>3</v>
      </c>
      <c r="Q115" t="str">
        <f>VLOOKUP(A115,关卡种子!$A$2:$H$61,8,FALSE)</f>
        <v>0.摧毁基地</v>
      </c>
      <c r="R115" s="4">
        <v>1</v>
      </c>
      <c r="S115">
        <f t="shared" si="2"/>
        <v>1.5</v>
      </c>
    </row>
    <row r="116" spans="1:19">
      <c r="A116" s="16">
        <v>11</v>
      </c>
      <c r="B116" s="17">
        <v>0</v>
      </c>
      <c r="C116" s="16" t="s">
        <v>914</v>
      </c>
      <c r="D116" s="17">
        <v>3</v>
      </c>
      <c r="E116" s="16" t="s">
        <v>89</v>
      </c>
      <c r="F116" s="17">
        <v>30</v>
      </c>
      <c r="G116" s="18">
        <v>1.5</v>
      </c>
      <c r="H116" s="18">
        <v>1</v>
      </c>
      <c r="I116" s="19">
        <v>0.3</v>
      </c>
      <c r="J116" s="71" t="s">
        <v>1589</v>
      </c>
      <c r="K116" s="48">
        <v>30</v>
      </c>
      <c r="L116" s="76" cm="1">
        <f t="array" ref="L116">_xlfn.IFS(C116="8.玩家基地","",C116="10.第一关基地","",G116+H116&lt;=2,"",G116+H116&gt;2,ROUND((G116+H116-2)*500,0))</f>
        <v>250</v>
      </c>
      <c r="M116" s="34"/>
      <c r="N116" s="13" t="s">
        <v>2046</v>
      </c>
      <c r="O116" s="41" t="s">
        <v>2256</v>
      </c>
      <c r="P116">
        <f t="shared" si="1"/>
        <v>3</v>
      </c>
      <c r="Q116" t="str">
        <f>VLOOKUP(A116,关卡种子!$A$2:$H$61,8,FALSE)</f>
        <v>0.摧毁基地</v>
      </c>
      <c r="R116" s="4">
        <v>1</v>
      </c>
      <c r="S116">
        <f t="shared" si="2"/>
        <v>1.5</v>
      </c>
    </row>
    <row r="117" spans="1:19">
      <c r="A117" s="16">
        <v>11</v>
      </c>
      <c r="B117" s="17">
        <v>0</v>
      </c>
      <c r="C117" s="16" t="s">
        <v>603</v>
      </c>
      <c r="D117" s="17">
        <v>2</v>
      </c>
      <c r="E117" s="16" t="s">
        <v>89</v>
      </c>
      <c r="F117" s="17">
        <v>30</v>
      </c>
      <c r="G117" s="18">
        <v>1.5</v>
      </c>
      <c r="H117" s="18">
        <v>1</v>
      </c>
      <c r="I117" s="19">
        <v>0.2</v>
      </c>
      <c r="J117" s="71"/>
      <c r="K117" s="20"/>
      <c r="L117" s="76" cm="1">
        <f t="array" ref="L117">_xlfn.IFS(C117="8.玩家基地","",C117="10.第一关基地","",G117+H117&lt;=2,"",G117+H117&gt;2,ROUND((G117+H117-2)*500,0))</f>
        <v>250</v>
      </c>
      <c r="N117" s="13" t="s">
        <v>2046</v>
      </c>
      <c r="O117" s="41" t="s">
        <v>2046</v>
      </c>
      <c r="P117">
        <f t="shared" ref="P117:P180" si="3">IF(Q117="0.摧毁基地",IF(I117=1,IF(B117&gt;300,2,1),D117),D117)</f>
        <v>2</v>
      </c>
      <c r="Q117" t="str">
        <f>VLOOKUP(A117,关卡种子!$A$2:$H$61,8,FALSE)</f>
        <v>0.摧毁基地</v>
      </c>
      <c r="R117" s="4">
        <v>1</v>
      </c>
      <c r="S117">
        <f t="shared" ref="S117:S180" si="4">IF(C117="10.第一关基地",1+ROUND(A117/15,1),IF(C117="24.审判天使",1,IF(Q117="0.摧毁基地",IF(I117=1,IF(B117&gt;30,ROUND(1.3+B117/1000,2),1),1.5),IF(B117&gt;60,IF(R117=1,ROUND(1.25+B117/1000,2),1.3),1))))</f>
        <v>1.5</v>
      </c>
    </row>
    <row r="118" spans="1:19">
      <c r="A118" s="16">
        <v>12</v>
      </c>
      <c r="B118" s="17">
        <v>0</v>
      </c>
      <c r="C118" s="16" t="s">
        <v>86</v>
      </c>
      <c r="D118" s="17">
        <v>1</v>
      </c>
      <c r="E118" s="16" t="s">
        <v>87</v>
      </c>
      <c r="F118" s="17">
        <v>-30</v>
      </c>
      <c r="G118" s="18">
        <v>1</v>
      </c>
      <c r="H118" s="18">
        <v>1</v>
      </c>
      <c r="I118" s="19">
        <v>1</v>
      </c>
      <c r="J118" s="71"/>
      <c r="K118" s="20"/>
      <c r="L118" s="76" t="str" cm="1">
        <f t="array" ref="L118">_xlfn.IFS(C118="8.玩家基地","",C118="10.第一关基地","",G118+H118&lt;=2,"",G118+H118&gt;2,ROUND((G118+H118-2)*500,0))</f>
        <v/>
      </c>
      <c r="N118" s="13" t="s">
        <v>2046</v>
      </c>
      <c r="O118" s="41" t="s">
        <v>2046</v>
      </c>
      <c r="P118">
        <f t="shared" si="3"/>
        <v>1</v>
      </c>
      <c r="Q118" t="str">
        <f>VLOOKUP(A118,关卡种子!$A$2:$H$61,8,FALSE)</f>
        <v>0.摧毁基地</v>
      </c>
      <c r="R118">
        <v>1</v>
      </c>
      <c r="S118">
        <f t="shared" si="4"/>
        <v>1</v>
      </c>
    </row>
    <row r="119" spans="1:19">
      <c r="A119" s="16">
        <v>12</v>
      </c>
      <c r="B119" s="17">
        <v>0</v>
      </c>
      <c r="C119" s="16" t="s">
        <v>88</v>
      </c>
      <c r="D119" s="17">
        <v>1</v>
      </c>
      <c r="E119" s="16" t="s">
        <v>89</v>
      </c>
      <c r="F119" s="17">
        <v>30</v>
      </c>
      <c r="G119" s="18">
        <v>1.8</v>
      </c>
      <c r="H119" s="18">
        <v>1</v>
      </c>
      <c r="I119" s="19">
        <v>1</v>
      </c>
      <c r="J119" s="71"/>
      <c r="K119" s="20"/>
      <c r="L119" s="76" t="str" cm="1">
        <f t="array" ref="L119">_xlfn.IFS(C119="8.玩家基地","",C119="10.第一关基地","",G119+H119&lt;=2,"",G119+H119&gt;2,ROUND((G119+H119-2)*500,0))</f>
        <v/>
      </c>
      <c r="N119" s="13" t="s">
        <v>2046</v>
      </c>
      <c r="O119" s="41" t="s">
        <v>2046</v>
      </c>
      <c r="P119">
        <f t="shared" si="3"/>
        <v>1</v>
      </c>
      <c r="Q119" t="str">
        <f>VLOOKUP(A119,关卡种子!$A$2:$H$61,8,FALSE)</f>
        <v>0.摧毁基地</v>
      </c>
      <c r="R119">
        <v>1</v>
      </c>
      <c r="S119">
        <f t="shared" si="4"/>
        <v>1.8</v>
      </c>
    </row>
    <row r="120" spans="1:19">
      <c r="A120" s="16">
        <v>12</v>
      </c>
      <c r="B120" s="17">
        <v>1</v>
      </c>
      <c r="C120" s="16" t="s">
        <v>1363</v>
      </c>
      <c r="D120" s="17">
        <v>1</v>
      </c>
      <c r="E120" s="16" t="s">
        <v>89</v>
      </c>
      <c r="F120" s="17">
        <v>30</v>
      </c>
      <c r="G120" s="18">
        <v>1</v>
      </c>
      <c r="H120" s="18">
        <v>1</v>
      </c>
      <c r="I120" s="19">
        <v>1</v>
      </c>
      <c r="J120" s="71" t="s">
        <v>1590</v>
      </c>
      <c r="K120" s="48">
        <v>14</v>
      </c>
      <c r="L120" s="76" t="str" cm="1">
        <f t="array" ref="L120">_xlfn.IFS(C120="8.玩家基地","",C120="10.第一关基地","",G120+H120&lt;=2,"",G120+H120&gt;2,ROUND((G120+H120-2)*500,0))</f>
        <v/>
      </c>
      <c r="N120" s="13" t="s">
        <v>2046</v>
      </c>
      <c r="O120" s="41" t="s">
        <v>2256</v>
      </c>
      <c r="P120">
        <f t="shared" si="3"/>
        <v>1</v>
      </c>
      <c r="Q120" t="str">
        <f>VLOOKUP(A120,关卡种子!$A$2:$H$61,8,FALSE)</f>
        <v>0.摧毁基地</v>
      </c>
      <c r="R120">
        <v>1</v>
      </c>
      <c r="S120">
        <f t="shared" si="4"/>
        <v>1</v>
      </c>
    </row>
    <row r="121" spans="1:19">
      <c r="A121" s="16">
        <v>12</v>
      </c>
      <c r="B121" s="17">
        <v>6</v>
      </c>
      <c r="C121" s="16" t="s">
        <v>639</v>
      </c>
      <c r="D121" s="17">
        <v>1</v>
      </c>
      <c r="E121" s="16" t="s">
        <v>89</v>
      </c>
      <c r="F121" s="17">
        <v>30</v>
      </c>
      <c r="G121" s="18">
        <v>1</v>
      </c>
      <c r="H121" s="18">
        <v>1</v>
      </c>
      <c r="I121" s="19">
        <v>1</v>
      </c>
      <c r="J121" s="71" t="s">
        <v>1591</v>
      </c>
      <c r="K121" s="48">
        <v>7</v>
      </c>
      <c r="L121" s="76" t="str" cm="1">
        <f t="array" ref="L121">_xlfn.IFS(C121="8.玩家基地","",C121="10.第一关基地","",G121+H121&lt;=2,"",G121+H121&gt;2,ROUND((G121+H121-2)*500,0))</f>
        <v/>
      </c>
      <c r="N121" s="13" t="s">
        <v>2046</v>
      </c>
      <c r="O121" s="41" t="s">
        <v>2255</v>
      </c>
      <c r="P121">
        <f t="shared" si="3"/>
        <v>1</v>
      </c>
      <c r="Q121" t="str">
        <f>VLOOKUP(A121,关卡种子!$A$2:$H$61,8,FALSE)</f>
        <v>0.摧毁基地</v>
      </c>
      <c r="R121">
        <v>1</v>
      </c>
      <c r="S121">
        <f t="shared" si="4"/>
        <v>1</v>
      </c>
    </row>
    <row r="122" spans="1:19">
      <c r="A122" s="16">
        <v>12</v>
      </c>
      <c r="B122" s="17">
        <v>60</v>
      </c>
      <c r="C122" s="16" t="s">
        <v>1364</v>
      </c>
      <c r="D122" s="17">
        <v>1</v>
      </c>
      <c r="E122" s="16" t="s">
        <v>89</v>
      </c>
      <c r="F122" s="17">
        <v>30</v>
      </c>
      <c r="G122" s="18">
        <v>1.36</v>
      </c>
      <c r="H122" s="18">
        <v>1</v>
      </c>
      <c r="I122" s="19">
        <v>1</v>
      </c>
      <c r="J122" s="71"/>
      <c r="K122" s="48"/>
      <c r="L122" s="76" cm="1">
        <f t="array" ref="L122">_xlfn.IFS(C122="8.玩家基地","",C122="10.第一关基地","",G122+H122&lt;=2,"",G122+H122&gt;2,ROUND((G122+H122-2)*500,0))</f>
        <v>180</v>
      </c>
      <c r="N122" s="13" t="s">
        <v>2046</v>
      </c>
      <c r="O122" s="41" t="s">
        <v>2046</v>
      </c>
      <c r="P122">
        <f t="shared" si="3"/>
        <v>1</v>
      </c>
      <c r="Q122" t="str">
        <f>VLOOKUP(A122,关卡种子!$A$2:$H$61,8,FALSE)</f>
        <v>0.摧毁基地</v>
      </c>
      <c r="R122">
        <v>1</v>
      </c>
      <c r="S122">
        <f t="shared" si="4"/>
        <v>1.36</v>
      </c>
    </row>
    <row r="123" spans="1:19">
      <c r="A123" s="16">
        <v>12</v>
      </c>
      <c r="B123" s="17">
        <v>90</v>
      </c>
      <c r="C123" s="16" t="s">
        <v>603</v>
      </c>
      <c r="D123" s="17">
        <v>1</v>
      </c>
      <c r="E123" s="16" t="s">
        <v>89</v>
      </c>
      <c r="F123" s="17">
        <v>30</v>
      </c>
      <c r="G123" s="18">
        <v>1.39</v>
      </c>
      <c r="H123" s="18">
        <v>1</v>
      </c>
      <c r="I123" s="19">
        <v>1</v>
      </c>
      <c r="J123" s="71"/>
      <c r="K123" s="20"/>
      <c r="L123" s="76" cm="1">
        <f t="array" ref="L123">_xlfn.IFS(C123="8.玩家基地","",C123="10.第一关基地","",G123+H123&lt;=2,"",G123+H123&gt;2,ROUND((G123+H123-2)*500,0))</f>
        <v>195</v>
      </c>
      <c r="N123" s="13" t="s">
        <v>2046</v>
      </c>
      <c r="O123" s="41" t="s">
        <v>2046</v>
      </c>
      <c r="P123">
        <f t="shared" si="3"/>
        <v>1</v>
      </c>
      <c r="Q123" t="str">
        <f>VLOOKUP(A123,关卡种子!$A$2:$H$61,8,FALSE)</f>
        <v>0.摧毁基地</v>
      </c>
      <c r="R123">
        <v>1</v>
      </c>
      <c r="S123">
        <f t="shared" si="4"/>
        <v>1.39</v>
      </c>
    </row>
    <row r="124" spans="1:19">
      <c r="A124" s="16">
        <v>12</v>
      </c>
      <c r="B124" s="17">
        <v>120</v>
      </c>
      <c r="C124" s="16" t="s">
        <v>1364</v>
      </c>
      <c r="D124" s="17">
        <v>1</v>
      </c>
      <c r="E124" s="16" t="s">
        <v>89</v>
      </c>
      <c r="F124" s="17">
        <v>30</v>
      </c>
      <c r="G124" s="18">
        <v>1.42</v>
      </c>
      <c r="H124" s="18">
        <v>1</v>
      </c>
      <c r="I124" s="19">
        <v>1</v>
      </c>
      <c r="J124" s="71" t="s">
        <v>1592</v>
      </c>
      <c r="K124" s="48">
        <v>3</v>
      </c>
      <c r="L124" s="76" cm="1">
        <f t="array" ref="L124">_xlfn.IFS(C124="8.玩家基地","",C124="10.第一关基地","",G124+H124&lt;=2,"",G124+H124&gt;2,ROUND((G124+H124-2)*500,0))</f>
        <v>210</v>
      </c>
      <c r="N124" s="13" t="s">
        <v>2046</v>
      </c>
      <c r="O124" s="41" t="s">
        <v>2255</v>
      </c>
      <c r="P124">
        <f t="shared" si="3"/>
        <v>1</v>
      </c>
      <c r="Q124" t="str">
        <f>VLOOKUP(A124,关卡种子!$A$2:$H$61,8,FALSE)</f>
        <v>0.摧毁基地</v>
      </c>
      <c r="R124">
        <v>1</v>
      </c>
      <c r="S124">
        <f t="shared" si="4"/>
        <v>1.42</v>
      </c>
    </row>
    <row r="125" spans="1:19">
      <c r="A125" s="16">
        <v>12</v>
      </c>
      <c r="B125" s="17">
        <v>150</v>
      </c>
      <c r="C125" s="16" t="s">
        <v>603</v>
      </c>
      <c r="D125" s="17">
        <v>1</v>
      </c>
      <c r="E125" s="16" t="s">
        <v>89</v>
      </c>
      <c r="F125" s="17">
        <v>30</v>
      </c>
      <c r="G125" s="18">
        <v>1.45</v>
      </c>
      <c r="H125" s="18">
        <v>1</v>
      </c>
      <c r="I125" s="19">
        <v>1</v>
      </c>
      <c r="J125" s="71"/>
      <c r="K125" s="20"/>
      <c r="L125" s="76" cm="1">
        <f t="array" ref="L125">_xlfn.IFS(C125="8.玩家基地","",C125="10.第一关基地","",G125+H125&lt;=2,"",G125+H125&gt;2,ROUND((G125+H125-2)*500,0))</f>
        <v>225</v>
      </c>
      <c r="M125" s="13">
        <v>8</v>
      </c>
      <c r="N125" s="13" t="s">
        <v>2041</v>
      </c>
      <c r="O125" s="41" t="s">
        <v>2046</v>
      </c>
      <c r="P125">
        <f t="shared" si="3"/>
        <v>1</v>
      </c>
      <c r="Q125" t="str">
        <f>VLOOKUP(A125,关卡种子!$A$2:$H$61,8,FALSE)</f>
        <v>0.摧毁基地</v>
      </c>
      <c r="R125">
        <v>1</v>
      </c>
      <c r="S125">
        <f t="shared" si="4"/>
        <v>1.45</v>
      </c>
    </row>
    <row r="126" spans="1:19">
      <c r="A126" s="16">
        <v>12</v>
      </c>
      <c r="B126" s="17">
        <v>180</v>
      </c>
      <c r="C126" s="16" t="s">
        <v>1364</v>
      </c>
      <c r="D126" s="17">
        <v>1</v>
      </c>
      <c r="E126" s="16" t="s">
        <v>89</v>
      </c>
      <c r="F126" s="17">
        <v>30</v>
      </c>
      <c r="G126" s="18">
        <v>1.48</v>
      </c>
      <c r="H126" s="18">
        <v>1</v>
      </c>
      <c r="I126" s="19">
        <v>1</v>
      </c>
      <c r="J126" s="71" t="s">
        <v>1504</v>
      </c>
      <c r="K126" s="48">
        <v>7</v>
      </c>
      <c r="L126" s="76" cm="1">
        <f t="array" ref="L126">_xlfn.IFS(C126="8.玩家基地","",C126="10.第一关基地","",G126+H126&lt;=2,"",G126+H126&gt;2,ROUND((G126+H126-2)*500,0))</f>
        <v>240</v>
      </c>
      <c r="N126" s="13" t="s">
        <v>2046</v>
      </c>
      <c r="O126" s="41" t="s">
        <v>2255</v>
      </c>
      <c r="P126">
        <f t="shared" si="3"/>
        <v>1</v>
      </c>
      <c r="Q126" t="str">
        <f>VLOOKUP(A126,关卡种子!$A$2:$H$61,8,FALSE)</f>
        <v>0.摧毁基地</v>
      </c>
      <c r="R126">
        <v>1</v>
      </c>
      <c r="S126">
        <f t="shared" si="4"/>
        <v>1.48</v>
      </c>
    </row>
    <row r="127" spans="1:19">
      <c r="A127" s="16">
        <v>12</v>
      </c>
      <c r="B127" s="17">
        <v>210</v>
      </c>
      <c r="C127" s="16" t="s">
        <v>1364</v>
      </c>
      <c r="D127" s="17">
        <v>1</v>
      </c>
      <c r="E127" s="16" t="s">
        <v>89</v>
      </c>
      <c r="F127" s="17">
        <v>30</v>
      </c>
      <c r="G127" s="18">
        <v>1.51</v>
      </c>
      <c r="H127" s="18">
        <v>1</v>
      </c>
      <c r="I127" s="19">
        <v>1</v>
      </c>
      <c r="J127" s="71"/>
      <c r="K127" s="20"/>
      <c r="L127" s="76" cm="1">
        <f t="array" ref="L127">_xlfn.IFS(C127="8.玩家基地","",C127="10.第一关基地","",G127+H127&lt;=2,"",G127+H127&gt;2,ROUND((G127+H127-2)*500,0))</f>
        <v>255</v>
      </c>
      <c r="N127" s="13" t="s">
        <v>2046</v>
      </c>
      <c r="O127" s="41" t="s">
        <v>2046</v>
      </c>
      <c r="P127">
        <f t="shared" si="3"/>
        <v>1</v>
      </c>
      <c r="Q127" t="str">
        <f>VLOOKUP(A127,关卡种子!$A$2:$H$61,8,FALSE)</f>
        <v>0.摧毁基地</v>
      </c>
      <c r="R127">
        <v>1</v>
      </c>
      <c r="S127">
        <f t="shared" si="4"/>
        <v>1.51</v>
      </c>
    </row>
    <row r="128" spans="1:19">
      <c r="A128" s="16">
        <v>12</v>
      </c>
      <c r="B128" s="17">
        <v>240</v>
      </c>
      <c r="C128" s="16" t="s">
        <v>603</v>
      </c>
      <c r="D128" s="17">
        <v>1</v>
      </c>
      <c r="E128" s="16" t="s">
        <v>89</v>
      </c>
      <c r="F128" s="17">
        <v>30</v>
      </c>
      <c r="G128" s="18">
        <v>1.54</v>
      </c>
      <c r="H128" s="18">
        <v>1</v>
      </c>
      <c r="I128" s="19">
        <v>1</v>
      </c>
      <c r="J128" s="71" t="s">
        <v>2284</v>
      </c>
      <c r="K128" s="48">
        <v>7</v>
      </c>
      <c r="L128" s="76" cm="1">
        <f t="array" ref="L128">_xlfn.IFS(C128="8.玩家基地","",C128="10.第一关基地","",G128+H128&lt;=2,"",G128+H128&gt;2,ROUND((G128+H128-2)*500,0))</f>
        <v>270</v>
      </c>
      <c r="N128" s="13" t="s">
        <v>2046</v>
      </c>
      <c r="O128" s="41" t="s">
        <v>2255</v>
      </c>
      <c r="P128">
        <f t="shared" si="3"/>
        <v>1</v>
      </c>
      <c r="Q128" t="str">
        <f>VLOOKUP(A128,关卡种子!$A$2:$H$61,8,FALSE)</f>
        <v>0.摧毁基地</v>
      </c>
      <c r="R128">
        <v>1</v>
      </c>
      <c r="S128">
        <f t="shared" si="4"/>
        <v>1.54</v>
      </c>
    </row>
    <row r="129" spans="1:19">
      <c r="A129" s="16">
        <v>12</v>
      </c>
      <c r="B129" s="17">
        <v>270</v>
      </c>
      <c r="C129" s="16" t="s">
        <v>1364</v>
      </c>
      <c r="D129" s="17">
        <v>1</v>
      </c>
      <c r="E129" s="16" t="s">
        <v>89</v>
      </c>
      <c r="F129" s="17">
        <v>30</v>
      </c>
      <c r="G129" s="18">
        <v>1.57</v>
      </c>
      <c r="H129" s="18">
        <v>1</v>
      </c>
      <c r="I129" s="19">
        <v>1</v>
      </c>
      <c r="J129" s="71"/>
      <c r="K129" s="20"/>
      <c r="L129" s="76" cm="1">
        <f t="array" ref="L129">_xlfn.IFS(C129="8.玩家基地","",C129="10.第一关基地","",G129+H129&lt;=2,"",G129+H129&gt;2,ROUND((G129+H129-2)*500,0))</f>
        <v>285</v>
      </c>
      <c r="M129" s="13"/>
      <c r="N129" s="13" t="s">
        <v>2046</v>
      </c>
      <c r="O129" s="41" t="s">
        <v>2046</v>
      </c>
      <c r="P129">
        <f t="shared" si="3"/>
        <v>1</v>
      </c>
      <c r="Q129" t="str">
        <f>VLOOKUP(A129,关卡种子!$A$2:$H$61,8,FALSE)</f>
        <v>0.摧毁基地</v>
      </c>
      <c r="R129">
        <v>1</v>
      </c>
      <c r="S129">
        <f t="shared" si="4"/>
        <v>1.57</v>
      </c>
    </row>
    <row r="130" spans="1:19">
      <c r="A130" s="16">
        <v>12</v>
      </c>
      <c r="B130" s="17">
        <v>300</v>
      </c>
      <c r="C130" s="16" t="s">
        <v>603</v>
      </c>
      <c r="D130" s="17">
        <v>1</v>
      </c>
      <c r="E130" s="16" t="s">
        <v>89</v>
      </c>
      <c r="F130" s="17">
        <v>30</v>
      </c>
      <c r="G130" s="18">
        <v>1.6</v>
      </c>
      <c r="H130" s="18">
        <v>1</v>
      </c>
      <c r="I130" s="19">
        <v>1</v>
      </c>
      <c r="J130" s="71"/>
      <c r="K130" s="48"/>
      <c r="L130" s="76" cm="1">
        <f t="array" ref="L130">_xlfn.IFS(C130="8.玩家基地","",C130="10.第一关基地","",G130+H130&lt;=2,"",G130+H130&gt;2,ROUND((G130+H130-2)*500,0))</f>
        <v>300</v>
      </c>
      <c r="N130" s="13" t="s">
        <v>2046</v>
      </c>
      <c r="O130" s="41"/>
      <c r="P130">
        <f t="shared" si="3"/>
        <v>1</v>
      </c>
      <c r="Q130" t="str">
        <f>VLOOKUP(A130,关卡种子!$A$2:$H$61,8,FALSE)</f>
        <v>0.摧毁基地</v>
      </c>
      <c r="R130">
        <v>1</v>
      </c>
      <c r="S130">
        <f t="shared" si="4"/>
        <v>1.6</v>
      </c>
    </row>
    <row r="131" spans="1:19">
      <c r="A131" s="16">
        <v>12</v>
      </c>
      <c r="B131" s="17">
        <v>330</v>
      </c>
      <c r="C131" s="16" t="s">
        <v>1364</v>
      </c>
      <c r="D131" s="17">
        <v>2</v>
      </c>
      <c r="E131" s="16" t="s">
        <v>89</v>
      </c>
      <c r="F131" s="17">
        <v>30</v>
      </c>
      <c r="G131" s="18">
        <v>1.63</v>
      </c>
      <c r="H131" s="18">
        <v>1</v>
      </c>
      <c r="I131" s="19">
        <v>1</v>
      </c>
      <c r="J131" s="71" t="s">
        <v>1505</v>
      </c>
      <c r="K131" s="48">
        <v>7</v>
      </c>
      <c r="L131" s="76" cm="1">
        <f t="array" ref="L131">_xlfn.IFS(C131="8.玩家基地","",C131="10.第一关基地","",G131+H131&lt;=2,"",G131+H131&gt;2,ROUND((G131+H131-2)*500,0))</f>
        <v>315</v>
      </c>
      <c r="M131" s="30"/>
      <c r="N131" s="13" t="s">
        <v>2046</v>
      </c>
      <c r="O131" s="41" t="s">
        <v>2255</v>
      </c>
      <c r="P131">
        <f t="shared" si="3"/>
        <v>2</v>
      </c>
      <c r="Q131" t="str">
        <f>VLOOKUP(A131,关卡种子!$A$2:$H$61,8,FALSE)</f>
        <v>0.摧毁基地</v>
      </c>
      <c r="R131">
        <v>1</v>
      </c>
      <c r="S131">
        <f t="shared" si="4"/>
        <v>1.63</v>
      </c>
    </row>
    <row r="132" spans="1:19">
      <c r="A132" s="16">
        <v>12</v>
      </c>
      <c r="B132" s="17">
        <v>360</v>
      </c>
      <c r="C132" s="16" t="s">
        <v>603</v>
      </c>
      <c r="D132" s="17">
        <v>2</v>
      </c>
      <c r="E132" s="16" t="s">
        <v>89</v>
      </c>
      <c r="F132" s="17">
        <v>30</v>
      </c>
      <c r="G132" s="18">
        <v>1.66</v>
      </c>
      <c r="H132" s="18">
        <v>1</v>
      </c>
      <c r="I132" s="19">
        <v>1</v>
      </c>
      <c r="J132" s="71" t="s">
        <v>2285</v>
      </c>
      <c r="K132" s="48">
        <v>7</v>
      </c>
      <c r="L132" s="76" cm="1">
        <f t="array" ref="L132">_xlfn.IFS(C132="8.玩家基地","",C132="10.第一关基地","",G132+H132&lt;=2,"",G132+H132&gt;2,ROUND((G132+H132-2)*500,0))</f>
        <v>330</v>
      </c>
      <c r="N132" s="13" t="s">
        <v>2046</v>
      </c>
      <c r="O132" s="41" t="s">
        <v>2255</v>
      </c>
      <c r="P132">
        <f t="shared" si="3"/>
        <v>2</v>
      </c>
      <c r="Q132" t="str">
        <f>VLOOKUP(A132,关卡种子!$A$2:$H$61,8,FALSE)</f>
        <v>0.摧毁基地</v>
      </c>
      <c r="R132">
        <v>1</v>
      </c>
      <c r="S132">
        <f t="shared" si="4"/>
        <v>1.66</v>
      </c>
    </row>
    <row r="133" spans="1:19">
      <c r="A133" s="16">
        <v>12</v>
      </c>
      <c r="B133" s="17">
        <v>375</v>
      </c>
      <c r="C133" s="16" t="s">
        <v>1364</v>
      </c>
      <c r="D133" s="17">
        <v>2</v>
      </c>
      <c r="E133" s="16" t="s">
        <v>89</v>
      </c>
      <c r="F133" s="17">
        <v>30</v>
      </c>
      <c r="G133" s="18">
        <v>1.68</v>
      </c>
      <c r="H133" s="18">
        <v>1</v>
      </c>
      <c r="I133" s="19">
        <v>1</v>
      </c>
      <c r="J133" s="71"/>
      <c r="K133" s="20"/>
      <c r="L133" s="76" cm="1">
        <f t="array" ref="L133">_xlfn.IFS(C133="8.玩家基地","",C133="10.第一关基地","",G133+H133&lt;=2,"",G133+H133&gt;2,ROUND((G133+H133-2)*500,0))</f>
        <v>340</v>
      </c>
      <c r="M133" s="30"/>
      <c r="N133" s="13"/>
      <c r="O133" s="41" t="s">
        <v>2046</v>
      </c>
      <c r="P133">
        <f t="shared" si="3"/>
        <v>2</v>
      </c>
      <c r="Q133" t="str">
        <f>VLOOKUP(A133,关卡种子!$A$2:$H$61,8,FALSE)</f>
        <v>0.摧毁基地</v>
      </c>
      <c r="R133">
        <v>1</v>
      </c>
      <c r="S133">
        <f t="shared" si="4"/>
        <v>1.68</v>
      </c>
    </row>
    <row r="134" spans="1:19">
      <c r="A134" s="16">
        <v>12</v>
      </c>
      <c r="B134" s="17">
        <v>390</v>
      </c>
      <c r="C134" s="16" t="s">
        <v>1364</v>
      </c>
      <c r="D134" s="17">
        <v>2</v>
      </c>
      <c r="E134" s="16" t="s">
        <v>89</v>
      </c>
      <c r="F134" s="17">
        <v>30</v>
      </c>
      <c r="G134" s="18">
        <v>1.69</v>
      </c>
      <c r="H134" s="18">
        <v>1</v>
      </c>
      <c r="I134" s="19">
        <v>1</v>
      </c>
      <c r="J134" s="71"/>
      <c r="K134" s="20"/>
      <c r="L134" s="76" cm="1">
        <f t="array" ref="L134">_xlfn.IFS(C134="8.玩家基地","",C134="10.第一关基地","",G134+H134&lt;=2,"",G134+H134&gt;2,ROUND((G134+H134-2)*500,0))</f>
        <v>345</v>
      </c>
      <c r="M134" s="13"/>
      <c r="N134" s="13"/>
      <c r="O134" s="41" t="s">
        <v>2046</v>
      </c>
      <c r="P134">
        <f t="shared" si="3"/>
        <v>2</v>
      </c>
      <c r="Q134" t="str">
        <f>VLOOKUP(A134,关卡种子!$A$2:$H$61,8,FALSE)</f>
        <v>0.摧毁基地</v>
      </c>
      <c r="R134">
        <v>1</v>
      </c>
      <c r="S134">
        <f t="shared" si="4"/>
        <v>1.69</v>
      </c>
    </row>
    <row r="135" spans="1:19">
      <c r="A135" s="16">
        <v>12</v>
      </c>
      <c r="B135" s="17">
        <v>405</v>
      </c>
      <c r="C135" s="16" t="s">
        <v>603</v>
      </c>
      <c r="D135" s="17">
        <v>2</v>
      </c>
      <c r="E135" s="16" t="s">
        <v>89</v>
      </c>
      <c r="F135" s="17">
        <v>30</v>
      </c>
      <c r="G135" s="18">
        <v>1.71</v>
      </c>
      <c r="H135" s="18">
        <v>1</v>
      </c>
      <c r="I135" s="19">
        <v>1</v>
      </c>
      <c r="J135" s="71" t="s">
        <v>1918</v>
      </c>
      <c r="K135" s="48">
        <v>7</v>
      </c>
      <c r="L135" s="76" cm="1">
        <f t="array" ref="L135">_xlfn.IFS(C135="8.玩家基地","",C135="10.第一关基地","",G135+H135&lt;=2,"",G135+H135&gt;2,ROUND((G135+H135-2)*500,0))</f>
        <v>355</v>
      </c>
      <c r="M135" s="30">
        <v>5</v>
      </c>
      <c r="N135" s="13" t="s">
        <v>2039</v>
      </c>
      <c r="O135" s="41" t="s">
        <v>2046</v>
      </c>
      <c r="P135">
        <f t="shared" si="3"/>
        <v>2</v>
      </c>
      <c r="Q135" t="str">
        <f>VLOOKUP(A135,关卡种子!$A$2:$H$61,8,FALSE)</f>
        <v>0.摧毁基地</v>
      </c>
      <c r="R135">
        <v>1</v>
      </c>
      <c r="S135">
        <f t="shared" si="4"/>
        <v>1.71</v>
      </c>
    </row>
    <row r="136" spans="1:19">
      <c r="A136" s="16">
        <v>12</v>
      </c>
      <c r="B136" s="17">
        <v>420</v>
      </c>
      <c r="C136" s="16" t="s">
        <v>1364</v>
      </c>
      <c r="D136" s="17">
        <v>2</v>
      </c>
      <c r="E136" s="16" t="s">
        <v>89</v>
      </c>
      <c r="F136" s="17">
        <v>30</v>
      </c>
      <c r="G136" s="18">
        <v>1.72</v>
      </c>
      <c r="H136" s="18">
        <v>1</v>
      </c>
      <c r="I136" s="19">
        <v>1</v>
      </c>
      <c r="J136" s="71"/>
      <c r="K136" s="20"/>
      <c r="L136" s="76" cm="1">
        <f t="array" ref="L136">_xlfn.IFS(C136="8.玩家基地","",C136="10.第一关基地","",G136+H136&lt;=2,"",G136+H136&gt;2,ROUND((G136+H136-2)*500,0))</f>
        <v>360</v>
      </c>
      <c r="M136" s="13">
        <v>6</v>
      </c>
      <c r="N136" s="13" t="s">
        <v>2027</v>
      </c>
      <c r="O136" s="41" t="s">
        <v>2046</v>
      </c>
      <c r="P136">
        <f t="shared" si="3"/>
        <v>2</v>
      </c>
      <c r="Q136" t="str">
        <f>VLOOKUP(A136,关卡种子!$A$2:$H$61,8,FALSE)</f>
        <v>0.摧毁基地</v>
      </c>
      <c r="R136">
        <v>1</v>
      </c>
      <c r="S136">
        <f t="shared" si="4"/>
        <v>1.72</v>
      </c>
    </row>
    <row r="137" spans="1:19">
      <c r="A137" s="16">
        <v>12</v>
      </c>
      <c r="B137" s="17">
        <v>435</v>
      </c>
      <c r="C137" s="16" t="s">
        <v>603</v>
      </c>
      <c r="D137" s="17">
        <v>2</v>
      </c>
      <c r="E137" s="16" t="s">
        <v>89</v>
      </c>
      <c r="F137" s="17">
        <v>30</v>
      </c>
      <c r="G137" s="18">
        <v>1.74</v>
      </c>
      <c r="H137" s="18">
        <v>1</v>
      </c>
      <c r="I137" s="19">
        <v>1</v>
      </c>
      <c r="J137" s="71"/>
      <c r="K137" s="20"/>
      <c r="L137" s="76" cm="1">
        <f t="array" ref="L137">_xlfn.IFS(C137="8.玩家基地","",C137="10.第一关基地","",G137+H137&lt;=2,"",G137+H137&gt;2,ROUND((G137+H137-2)*500,0))</f>
        <v>370</v>
      </c>
      <c r="M137" s="30">
        <v>5</v>
      </c>
      <c r="N137" s="13" t="s">
        <v>2039</v>
      </c>
      <c r="O137" s="41" t="s">
        <v>2046</v>
      </c>
      <c r="P137">
        <f t="shared" si="3"/>
        <v>2</v>
      </c>
      <c r="Q137" t="str">
        <f>VLOOKUP(A137,关卡种子!$A$2:$H$61,8,FALSE)</f>
        <v>0.摧毁基地</v>
      </c>
      <c r="R137">
        <v>1</v>
      </c>
      <c r="S137">
        <f t="shared" si="4"/>
        <v>1.74</v>
      </c>
    </row>
    <row r="138" spans="1:19">
      <c r="A138" s="16">
        <v>12</v>
      </c>
      <c r="B138" s="17">
        <v>450</v>
      </c>
      <c r="C138" s="16" t="s">
        <v>1364</v>
      </c>
      <c r="D138" s="17">
        <v>2</v>
      </c>
      <c r="E138" s="16" t="s">
        <v>89</v>
      </c>
      <c r="F138" s="17">
        <v>30</v>
      </c>
      <c r="G138" s="18">
        <v>1.75</v>
      </c>
      <c r="H138" s="18">
        <v>1</v>
      </c>
      <c r="I138" s="19">
        <v>1</v>
      </c>
      <c r="J138" s="71"/>
      <c r="K138" s="20"/>
      <c r="L138" s="76" cm="1">
        <f t="array" ref="L138">_xlfn.IFS(C138="8.玩家基地","",C138="10.第一关基地","",G138+H138&lt;=2,"",G138+H138&gt;2,ROUND((G138+H138-2)*500,0))</f>
        <v>375</v>
      </c>
      <c r="M138" s="13">
        <v>6</v>
      </c>
      <c r="N138" s="13" t="s">
        <v>2027</v>
      </c>
      <c r="O138" s="41" t="s">
        <v>2046</v>
      </c>
      <c r="P138">
        <f t="shared" si="3"/>
        <v>2</v>
      </c>
      <c r="Q138" t="str">
        <f>VLOOKUP(A138,关卡种子!$A$2:$H$61,8,FALSE)</f>
        <v>0.摧毁基地</v>
      </c>
      <c r="R138">
        <v>1</v>
      </c>
      <c r="S138">
        <f t="shared" si="4"/>
        <v>1.75</v>
      </c>
    </row>
    <row r="139" spans="1:19">
      <c r="A139" s="16">
        <v>12</v>
      </c>
      <c r="B139" s="17">
        <v>465</v>
      </c>
      <c r="C139" s="16" t="s">
        <v>1364</v>
      </c>
      <c r="D139" s="17">
        <v>2</v>
      </c>
      <c r="E139" s="16" t="s">
        <v>89</v>
      </c>
      <c r="F139" s="17">
        <v>30</v>
      </c>
      <c r="G139" s="18">
        <v>1.77</v>
      </c>
      <c r="H139" s="18">
        <v>1</v>
      </c>
      <c r="I139" s="19">
        <v>1</v>
      </c>
      <c r="J139" s="71"/>
      <c r="K139" s="20"/>
      <c r="L139" s="76" cm="1">
        <f t="array" ref="L139">_xlfn.IFS(C139="8.玩家基地","",C139="10.第一关基地","",G139+H139&lt;=2,"",G139+H139&gt;2,ROUND((G139+H139-2)*500,0))</f>
        <v>385</v>
      </c>
      <c r="M139" s="30">
        <v>5</v>
      </c>
      <c r="N139" s="13" t="s">
        <v>2039</v>
      </c>
      <c r="O139" s="41" t="s">
        <v>2046</v>
      </c>
      <c r="P139">
        <f t="shared" si="3"/>
        <v>2</v>
      </c>
      <c r="Q139" t="str">
        <f>VLOOKUP(A139,关卡种子!$A$2:$H$61,8,FALSE)</f>
        <v>0.摧毁基地</v>
      </c>
      <c r="R139">
        <v>1</v>
      </c>
      <c r="S139">
        <f t="shared" si="4"/>
        <v>1.77</v>
      </c>
    </row>
    <row r="140" spans="1:19">
      <c r="A140" s="16">
        <v>12</v>
      </c>
      <c r="B140" s="17">
        <v>480</v>
      </c>
      <c r="C140" s="16" t="s">
        <v>1364</v>
      </c>
      <c r="D140" s="17">
        <v>2</v>
      </c>
      <c r="E140" s="16" t="s">
        <v>89</v>
      </c>
      <c r="F140" s="17">
        <v>30</v>
      </c>
      <c r="G140" s="18">
        <v>1.78</v>
      </c>
      <c r="H140" s="18">
        <v>1</v>
      </c>
      <c r="I140" s="19">
        <v>1</v>
      </c>
      <c r="J140" s="71"/>
      <c r="K140" s="20"/>
      <c r="L140" s="76" cm="1">
        <f t="array" ref="L140">_xlfn.IFS(C140="8.玩家基地","",C140="10.第一关基地","",G140+H140&lt;=2,"",G140+H140&gt;2,ROUND((G140+H140-2)*500,0))</f>
        <v>390</v>
      </c>
      <c r="M140" s="13">
        <v>6</v>
      </c>
      <c r="N140" s="13" t="s">
        <v>2027</v>
      </c>
      <c r="O140" s="41" t="s">
        <v>2046</v>
      </c>
      <c r="P140">
        <f t="shared" si="3"/>
        <v>2</v>
      </c>
      <c r="Q140" t="str">
        <f>VLOOKUP(A140,关卡种子!$A$2:$H$61,8,FALSE)</f>
        <v>0.摧毁基地</v>
      </c>
      <c r="R140">
        <v>1</v>
      </c>
      <c r="S140">
        <f t="shared" si="4"/>
        <v>1.78</v>
      </c>
    </row>
    <row r="141" spans="1:19">
      <c r="A141" s="16">
        <v>12</v>
      </c>
      <c r="B141" s="17">
        <v>495</v>
      </c>
      <c r="C141" s="16" t="s">
        <v>603</v>
      </c>
      <c r="D141" s="17">
        <v>2</v>
      </c>
      <c r="E141" s="16" t="s">
        <v>89</v>
      </c>
      <c r="F141" s="17">
        <v>30</v>
      </c>
      <c r="G141" s="18">
        <v>1.8</v>
      </c>
      <c r="H141" s="18">
        <v>1</v>
      </c>
      <c r="I141" s="19">
        <v>1</v>
      </c>
      <c r="J141" s="71"/>
      <c r="K141" s="20"/>
      <c r="L141" s="76" cm="1">
        <f t="array" ref="L141">_xlfn.IFS(C141="8.玩家基地","",C141="10.第一关基地","",G141+H141&lt;=2,"",G141+H141&gt;2,ROUND((G141+H141-2)*500,0))</f>
        <v>400</v>
      </c>
      <c r="M141" s="30">
        <v>5</v>
      </c>
      <c r="N141" s="13" t="s">
        <v>2039</v>
      </c>
      <c r="O141" s="41" t="s">
        <v>2046</v>
      </c>
      <c r="P141">
        <f t="shared" si="3"/>
        <v>2</v>
      </c>
      <c r="Q141" t="str">
        <f>VLOOKUP(A141,关卡种子!$A$2:$H$61,8,FALSE)</f>
        <v>0.摧毁基地</v>
      </c>
      <c r="R141">
        <v>1</v>
      </c>
      <c r="S141">
        <f t="shared" si="4"/>
        <v>1.8</v>
      </c>
    </row>
    <row r="142" spans="1:19">
      <c r="A142" s="16">
        <v>12</v>
      </c>
      <c r="B142" s="17">
        <v>510</v>
      </c>
      <c r="C142" s="16" t="s">
        <v>1364</v>
      </c>
      <c r="D142" s="17">
        <v>2</v>
      </c>
      <c r="E142" s="16" t="s">
        <v>89</v>
      </c>
      <c r="F142" s="17">
        <v>30</v>
      </c>
      <c r="G142" s="18">
        <v>1.81</v>
      </c>
      <c r="H142" s="18">
        <v>1</v>
      </c>
      <c r="I142" s="19">
        <v>1</v>
      </c>
      <c r="J142" s="71"/>
      <c r="K142" s="20"/>
      <c r="L142" s="76" cm="1">
        <f t="array" ref="L142">_xlfn.IFS(C142="8.玩家基地","",C142="10.第一关基地","",G142+H142&lt;=2,"",G142+H142&gt;2,ROUND((G142+H142-2)*500,0))</f>
        <v>405</v>
      </c>
      <c r="M142" s="13">
        <v>6</v>
      </c>
      <c r="N142" s="13" t="s">
        <v>2027</v>
      </c>
      <c r="O142" s="41" t="s">
        <v>2046</v>
      </c>
      <c r="P142">
        <f t="shared" si="3"/>
        <v>2</v>
      </c>
      <c r="Q142" t="str">
        <f>VLOOKUP(A142,关卡种子!$A$2:$H$61,8,FALSE)</f>
        <v>0.摧毁基地</v>
      </c>
      <c r="R142">
        <v>1</v>
      </c>
      <c r="S142">
        <f t="shared" si="4"/>
        <v>1.81</v>
      </c>
    </row>
    <row r="143" spans="1:19">
      <c r="A143" s="16">
        <v>12</v>
      </c>
      <c r="B143" s="17">
        <v>525</v>
      </c>
      <c r="C143" s="16" t="s">
        <v>603</v>
      </c>
      <c r="D143" s="17">
        <v>2</v>
      </c>
      <c r="E143" s="16" t="s">
        <v>89</v>
      </c>
      <c r="F143" s="17">
        <v>30</v>
      </c>
      <c r="G143" s="18">
        <v>1.83</v>
      </c>
      <c r="H143" s="18">
        <v>1</v>
      </c>
      <c r="I143" s="19">
        <v>1</v>
      </c>
      <c r="J143" s="71"/>
      <c r="K143" s="20"/>
      <c r="L143" s="76" cm="1">
        <f t="array" ref="L143">_xlfn.IFS(C143="8.玩家基地","",C143="10.第一关基地","",G143+H143&lt;=2,"",G143+H143&gt;2,ROUND((G143+H143-2)*500,0))</f>
        <v>415</v>
      </c>
      <c r="M143" s="30">
        <v>5</v>
      </c>
      <c r="N143" s="13" t="s">
        <v>2039</v>
      </c>
      <c r="O143" s="41" t="s">
        <v>2046</v>
      </c>
      <c r="P143">
        <f t="shared" si="3"/>
        <v>2</v>
      </c>
      <c r="Q143" t="str">
        <f>VLOOKUP(A143,关卡种子!$A$2:$H$61,8,FALSE)</f>
        <v>0.摧毁基地</v>
      </c>
      <c r="R143">
        <v>1</v>
      </c>
      <c r="S143">
        <f t="shared" si="4"/>
        <v>1.83</v>
      </c>
    </row>
    <row r="144" spans="1:19">
      <c r="A144" s="16">
        <v>12</v>
      </c>
      <c r="B144" s="17">
        <v>540</v>
      </c>
      <c r="C144" s="16" t="s">
        <v>1364</v>
      </c>
      <c r="D144" s="17">
        <v>2</v>
      </c>
      <c r="E144" s="16" t="s">
        <v>89</v>
      </c>
      <c r="F144" s="17">
        <v>30</v>
      </c>
      <c r="G144" s="18">
        <v>1.84</v>
      </c>
      <c r="H144" s="18">
        <v>1</v>
      </c>
      <c r="I144" s="19">
        <v>1</v>
      </c>
      <c r="J144" s="71"/>
      <c r="K144" s="20"/>
      <c r="L144" s="76" cm="1">
        <f t="array" ref="L144">_xlfn.IFS(C144="8.玩家基地","",C144="10.第一关基地","",G144+H144&lt;=2,"",G144+H144&gt;2,ROUND((G144+H144-2)*500,0))</f>
        <v>420</v>
      </c>
      <c r="M144" s="13">
        <v>6</v>
      </c>
      <c r="N144" s="13" t="s">
        <v>2027</v>
      </c>
      <c r="O144" s="41" t="s">
        <v>2046</v>
      </c>
      <c r="P144">
        <f t="shared" si="3"/>
        <v>2</v>
      </c>
      <c r="Q144" t="str">
        <f>VLOOKUP(A144,关卡种子!$A$2:$H$61,8,FALSE)</f>
        <v>0.摧毁基地</v>
      </c>
      <c r="R144">
        <v>1</v>
      </c>
      <c r="S144">
        <f t="shared" si="4"/>
        <v>1.84</v>
      </c>
    </row>
    <row r="145" spans="1:19">
      <c r="A145" s="16">
        <v>12</v>
      </c>
      <c r="B145" s="17">
        <v>0</v>
      </c>
      <c r="C145" s="16" t="s">
        <v>603</v>
      </c>
      <c r="D145" s="17">
        <v>1</v>
      </c>
      <c r="E145" s="16" t="s">
        <v>89</v>
      </c>
      <c r="F145" s="17">
        <v>30</v>
      </c>
      <c r="G145" s="18">
        <v>1.5</v>
      </c>
      <c r="H145" s="18">
        <v>1</v>
      </c>
      <c r="I145" s="19">
        <v>0.9</v>
      </c>
      <c r="J145" s="71"/>
      <c r="K145" s="48"/>
      <c r="L145" s="76" cm="1">
        <f t="array" ref="L145">_xlfn.IFS(C145="8.玩家基地","",C145="10.第一关基地","",G145+H145&lt;=2,"",G145+H145&gt;2,ROUND((G145+H145-2)*500,0))</f>
        <v>250</v>
      </c>
      <c r="M145" s="34"/>
      <c r="N145" s="13" t="s">
        <v>2046</v>
      </c>
      <c r="O145" s="41" t="s">
        <v>2046</v>
      </c>
      <c r="P145">
        <f t="shared" si="3"/>
        <v>1</v>
      </c>
      <c r="Q145" t="str">
        <f>VLOOKUP(A145,关卡种子!$A$2:$H$61,8,FALSE)</f>
        <v>0.摧毁基地</v>
      </c>
      <c r="R145">
        <v>1</v>
      </c>
      <c r="S145">
        <f t="shared" si="4"/>
        <v>1.5</v>
      </c>
    </row>
    <row r="146" spans="1:19">
      <c r="A146" s="16">
        <v>12</v>
      </c>
      <c r="B146" s="17">
        <v>0</v>
      </c>
      <c r="C146" s="16" t="s">
        <v>914</v>
      </c>
      <c r="D146" s="17">
        <v>1</v>
      </c>
      <c r="E146" s="16" t="s">
        <v>89</v>
      </c>
      <c r="F146" s="17">
        <v>30</v>
      </c>
      <c r="G146" s="18">
        <v>1.5</v>
      </c>
      <c r="H146" s="18">
        <v>1</v>
      </c>
      <c r="I146" s="19">
        <v>0.8</v>
      </c>
      <c r="J146" s="71"/>
      <c r="K146" s="20"/>
      <c r="L146" s="76" cm="1">
        <f t="array" ref="L146">_xlfn.IFS(C146="8.玩家基地","",C146="10.第一关基地","",G146+H146&lt;=2,"",G146+H146&gt;2,ROUND((G146+H146-2)*500,0))</f>
        <v>250</v>
      </c>
      <c r="N146" s="13" t="s">
        <v>2046</v>
      </c>
      <c r="O146" s="41" t="s">
        <v>2046</v>
      </c>
      <c r="P146">
        <f t="shared" si="3"/>
        <v>1</v>
      </c>
      <c r="Q146" t="str">
        <f>VLOOKUP(A146,关卡种子!$A$2:$H$61,8,FALSE)</f>
        <v>0.摧毁基地</v>
      </c>
      <c r="R146">
        <v>1</v>
      </c>
      <c r="S146">
        <f t="shared" si="4"/>
        <v>1.5</v>
      </c>
    </row>
    <row r="147" spans="1:19">
      <c r="A147" s="16">
        <v>12</v>
      </c>
      <c r="B147" s="17">
        <v>0</v>
      </c>
      <c r="C147" s="16" t="s">
        <v>603</v>
      </c>
      <c r="D147" s="17">
        <v>1</v>
      </c>
      <c r="E147" s="16" t="s">
        <v>89</v>
      </c>
      <c r="F147" s="17">
        <v>30</v>
      </c>
      <c r="G147" s="18">
        <v>1.5</v>
      </c>
      <c r="H147" s="18">
        <v>1</v>
      </c>
      <c r="I147" s="19">
        <v>0.5</v>
      </c>
      <c r="J147" s="71"/>
      <c r="K147" s="20"/>
      <c r="L147" s="76" cm="1">
        <f t="array" ref="L147">_xlfn.IFS(C147="8.玩家基地","",C147="10.第一关基地","",G147+H147&lt;=2,"",G147+H147&gt;2,ROUND((G147+H147-2)*500,0))</f>
        <v>250</v>
      </c>
      <c r="M147" s="13">
        <v>7</v>
      </c>
      <c r="N147" s="13" t="s">
        <v>2037</v>
      </c>
      <c r="O147" s="41" t="s">
        <v>2046</v>
      </c>
      <c r="P147">
        <f t="shared" si="3"/>
        <v>1</v>
      </c>
      <c r="Q147" t="str">
        <f>VLOOKUP(A147,关卡种子!$A$2:$H$61,8,FALSE)</f>
        <v>0.摧毁基地</v>
      </c>
      <c r="R147">
        <v>1</v>
      </c>
      <c r="S147">
        <f t="shared" si="4"/>
        <v>1.5</v>
      </c>
    </row>
    <row r="148" spans="1:19">
      <c r="A148" s="16">
        <v>12</v>
      </c>
      <c r="B148" s="17">
        <v>0</v>
      </c>
      <c r="C148" s="16" t="s">
        <v>914</v>
      </c>
      <c r="D148" s="17">
        <v>1</v>
      </c>
      <c r="E148" s="16" t="s">
        <v>89</v>
      </c>
      <c r="F148" s="17">
        <v>30</v>
      </c>
      <c r="G148" s="18">
        <v>1.5</v>
      </c>
      <c r="H148" s="18">
        <v>1</v>
      </c>
      <c r="I148" s="19">
        <v>0.4</v>
      </c>
      <c r="J148" s="71"/>
      <c r="K148" s="20"/>
      <c r="L148" s="76" cm="1">
        <f t="array" ref="L148">_xlfn.IFS(C148="8.玩家基地","",C148="10.第一关基地","",G148+H148&lt;=2,"",G148+H148&gt;2,ROUND((G148+H148-2)*500,0))</f>
        <v>250</v>
      </c>
      <c r="N148" s="13" t="s">
        <v>2046</v>
      </c>
      <c r="O148" s="41" t="s">
        <v>2046</v>
      </c>
      <c r="P148">
        <f t="shared" si="3"/>
        <v>1</v>
      </c>
      <c r="Q148" t="str">
        <f>VLOOKUP(A148,关卡种子!$A$2:$H$61,8,FALSE)</f>
        <v>0.摧毁基地</v>
      </c>
      <c r="R148">
        <v>1</v>
      </c>
      <c r="S148">
        <f t="shared" si="4"/>
        <v>1.5</v>
      </c>
    </row>
    <row r="149" spans="1:19">
      <c r="A149" s="16">
        <v>12</v>
      </c>
      <c r="B149" s="17">
        <v>0</v>
      </c>
      <c r="C149" s="16" t="s">
        <v>603</v>
      </c>
      <c r="D149" s="17">
        <v>1</v>
      </c>
      <c r="E149" s="16" t="s">
        <v>89</v>
      </c>
      <c r="F149" s="17">
        <v>30</v>
      </c>
      <c r="G149" s="18">
        <v>1.5</v>
      </c>
      <c r="H149" s="18">
        <v>1</v>
      </c>
      <c r="I149" s="19">
        <v>0.3</v>
      </c>
      <c r="J149" s="71"/>
      <c r="K149" s="20"/>
      <c r="L149" s="76" cm="1">
        <f t="array" ref="L149">_xlfn.IFS(C149="8.玩家基地","",C149="10.第一关基地","",G149+H149&lt;=2,"",G149+H149&gt;2,ROUND((G149+H149-2)*500,0))</f>
        <v>250</v>
      </c>
      <c r="M149" s="13">
        <v>6</v>
      </c>
      <c r="N149" s="13"/>
      <c r="O149" s="41" t="s">
        <v>2046</v>
      </c>
      <c r="P149">
        <f t="shared" si="3"/>
        <v>1</v>
      </c>
      <c r="Q149" t="str">
        <f>VLOOKUP(A149,关卡种子!$A$2:$H$61,8,FALSE)</f>
        <v>0.摧毁基地</v>
      </c>
      <c r="R149">
        <v>1</v>
      </c>
      <c r="S149">
        <f t="shared" si="4"/>
        <v>1.5</v>
      </c>
    </row>
    <row r="150" spans="1:19">
      <c r="A150" s="16">
        <v>12</v>
      </c>
      <c r="B150" s="17">
        <v>0</v>
      </c>
      <c r="C150" s="16" t="s">
        <v>1364</v>
      </c>
      <c r="D150" s="17">
        <v>2</v>
      </c>
      <c r="E150" s="16" t="s">
        <v>89</v>
      </c>
      <c r="F150" s="17">
        <v>30</v>
      </c>
      <c r="G150" s="18">
        <v>1.5</v>
      </c>
      <c r="H150" s="18">
        <v>1</v>
      </c>
      <c r="I150" s="19">
        <v>0.3</v>
      </c>
      <c r="J150" s="71"/>
      <c r="K150" s="20"/>
      <c r="L150" s="76" cm="1">
        <f t="array" ref="L150">_xlfn.IFS(C150="8.玩家基地","",C150="10.第一关基地","",G150+H150&lt;=2,"",G150+H150&gt;2,ROUND((G150+H150-2)*500,0))</f>
        <v>250</v>
      </c>
      <c r="M150" s="34"/>
      <c r="N150" s="13" t="s">
        <v>2046</v>
      </c>
      <c r="O150" s="41" t="s">
        <v>2046</v>
      </c>
      <c r="P150">
        <f t="shared" si="3"/>
        <v>2</v>
      </c>
      <c r="Q150" t="str">
        <f>VLOOKUP(A150,关卡种子!$A$2:$H$61,8,FALSE)</f>
        <v>0.摧毁基地</v>
      </c>
      <c r="R150">
        <v>1</v>
      </c>
      <c r="S150">
        <f t="shared" si="4"/>
        <v>1.5</v>
      </c>
    </row>
    <row r="151" spans="1:19">
      <c r="A151" s="16">
        <v>12</v>
      </c>
      <c r="B151" s="17">
        <v>0</v>
      </c>
      <c r="C151" s="16" t="s">
        <v>914</v>
      </c>
      <c r="D151" s="17">
        <v>2</v>
      </c>
      <c r="E151" s="16" t="s">
        <v>89</v>
      </c>
      <c r="F151" s="17">
        <v>30</v>
      </c>
      <c r="G151" s="18">
        <v>1.5</v>
      </c>
      <c r="H151" s="18">
        <v>1</v>
      </c>
      <c r="I151" s="19">
        <v>0.2</v>
      </c>
      <c r="J151" s="71"/>
      <c r="K151" s="20"/>
      <c r="L151" s="76" cm="1">
        <f t="array" ref="L151">_xlfn.IFS(C151="8.玩家基地","",C151="10.第一关基地","",G151+H151&lt;=2,"",G151+H151&gt;2,ROUND((G151+H151-2)*500,0))</f>
        <v>250</v>
      </c>
      <c r="N151" s="13" t="s">
        <v>2046</v>
      </c>
      <c r="O151" s="41" t="s">
        <v>2046</v>
      </c>
      <c r="P151">
        <f t="shared" si="3"/>
        <v>2</v>
      </c>
      <c r="Q151" t="str">
        <f>VLOOKUP(A151,关卡种子!$A$2:$H$61,8,FALSE)</f>
        <v>0.摧毁基地</v>
      </c>
      <c r="R151">
        <v>1</v>
      </c>
      <c r="S151">
        <f t="shared" si="4"/>
        <v>1.5</v>
      </c>
    </row>
    <row r="152" spans="1:19">
      <c r="A152" s="16">
        <v>13</v>
      </c>
      <c r="B152" s="17">
        <v>0</v>
      </c>
      <c r="C152" s="16" t="s">
        <v>86</v>
      </c>
      <c r="D152" s="17">
        <v>1</v>
      </c>
      <c r="E152" s="16" t="s">
        <v>87</v>
      </c>
      <c r="F152" s="17">
        <v>-30</v>
      </c>
      <c r="G152" s="18">
        <v>1</v>
      </c>
      <c r="H152" s="18">
        <v>1</v>
      </c>
      <c r="I152" s="19">
        <v>1</v>
      </c>
      <c r="J152" s="71"/>
      <c r="K152" s="20"/>
      <c r="L152" s="76" t="str" cm="1">
        <f t="array" ref="L152">_xlfn.IFS(C152="8.玩家基地","",C152="10.第一关基地","",G152+H152&lt;=2,"",G152+H152&gt;2,ROUND((G152+H152-2)*500,0))</f>
        <v/>
      </c>
      <c r="N152" s="13" t="s">
        <v>2046</v>
      </c>
      <c r="O152" s="41" t="s">
        <v>2046</v>
      </c>
      <c r="P152">
        <f t="shared" si="3"/>
        <v>1</v>
      </c>
      <c r="Q152" t="str">
        <f>VLOOKUP(A152,关卡种子!$A$2:$H$61,8,FALSE)</f>
        <v>0.摧毁基地</v>
      </c>
      <c r="R152">
        <v>1</v>
      </c>
      <c r="S152">
        <f t="shared" si="4"/>
        <v>1</v>
      </c>
    </row>
    <row r="153" spans="1:19">
      <c r="A153" s="16">
        <v>13</v>
      </c>
      <c r="B153" s="17">
        <v>0</v>
      </c>
      <c r="C153" s="16" t="s">
        <v>88</v>
      </c>
      <c r="D153" s="17">
        <v>1</v>
      </c>
      <c r="E153" s="16" t="s">
        <v>89</v>
      </c>
      <c r="F153" s="17">
        <v>30</v>
      </c>
      <c r="G153" s="18">
        <v>1.9</v>
      </c>
      <c r="H153" s="18">
        <v>1</v>
      </c>
      <c r="I153" s="19">
        <v>1</v>
      </c>
      <c r="J153" s="71"/>
      <c r="K153" s="20"/>
      <c r="L153" s="76" t="str" cm="1">
        <f t="array" ref="L153">_xlfn.IFS(C153="8.玩家基地","",C153="10.第一关基地","",G153+H153&lt;=2,"",G153+H153&gt;2,ROUND((G153+H153-2)*500,0))</f>
        <v/>
      </c>
      <c r="N153" s="13" t="s">
        <v>2046</v>
      </c>
      <c r="O153" s="41" t="s">
        <v>2046</v>
      </c>
      <c r="P153">
        <f t="shared" si="3"/>
        <v>1</v>
      </c>
      <c r="Q153" t="str">
        <f>VLOOKUP(A153,关卡种子!$A$2:$H$61,8,FALSE)</f>
        <v>0.摧毁基地</v>
      </c>
      <c r="R153">
        <v>1</v>
      </c>
      <c r="S153">
        <f t="shared" si="4"/>
        <v>1.9</v>
      </c>
    </row>
    <row r="154" spans="1:19">
      <c r="A154" s="16">
        <v>13</v>
      </c>
      <c r="B154" s="17">
        <v>1</v>
      </c>
      <c r="C154" s="16" t="s">
        <v>1385</v>
      </c>
      <c r="D154" s="17">
        <v>1</v>
      </c>
      <c r="E154" s="16" t="s">
        <v>89</v>
      </c>
      <c r="F154" s="17">
        <v>30</v>
      </c>
      <c r="G154" s="18">
        <v>1</v>
      </c>
      <c r="H154" s="18">
        <v>1</v>
      </c>
      <c r="I154" s="19">
        <v>1</v>
      </c>
      <c r="J154" s="71" t="s">
        <v>1593</v>
      </c>
      <c r="K154" s="48">
        <v>7</v>
      </c>
      <c r="L154" s="76" t="str" cm="1">
        <f t="array" ref="L154">_xlfn.IFS(C154="8.玩家基地","",C154="10.第一关基地","",G154+H154&lt;=2,"",G154+H154&gt;2,ROUND((G154+H154-2)*500,0))</f>
        <v/>
      </c>
      <c r="N154" s="13" t="s">
        <v>2046</v>
      </c>
      <c r="O154" s="41" t="s">
        <v>2255</v>
      </c>
      <c r="P154">
        <f t="shared" si="3"/>
        <v>1</v>
      </c>
      <c r="Q154" t="str">
        <f>VLOOKUP(A154,关卡种子!$A$2:$H$61,8,FALSE)</f>
        <v>0.摧毁基地</v>
      </c>
      <c r="R154">
        <v>1</v>
      </c>
      <c r="S154">
        <f t="shared" si="4"/>
        <v>1</v>
      </c>
    </row>
    <row r="155" spans="1:19">
      <c r="A155" s="16">
        <v>13</v>
      </c>
      <c r="B155" s="17">
        <v>30</v>
      </c>
      <c r="C155" s="16" t="s">
        <v>681</v>
      </c>
      <c r="D155" s="17">
        <v>1</v>
      </c>
      <c r="E155" s="16" t="s">
        <v>89</v>
      </c>
      <c r="F155" s="17">
        <v>30</v>
      </c>
      <c r="G155" s="18">
        <v>1</v>
      </c>
      <c r="H155" s="18">
        <v>1</v>
      </c>
      <c r="I155" s="19">
        <v>1</v>
      </c>
      <c r="J155" s="71" t="s">
        <v>1594</v>
      </c>
      <c r="K155" s="48">
        <v>7</v>
      </c>
      <c r="L155" s="76" t="str" cm="1">
        <f t="array" ref="L155">_xlfn.IFS(C155="8.玩家基地","",C155="10.第一关基地","",G155+H155&lt;=2,"",G155+H155&gt;2,ROUND((G155+H155-2)*500,0))</f>
        <v/>
      </c>
      <c r="N155" s="13" t="s">
        <v>2046</v>
      </c>
      <c r="O155" s="41" t="s">
        <v>2255</v>
      </c>
      <c r="P155">
        <f t="shared" si="3"/>
        <v>1</v>
      </c>
      <c r="Q155" t="str">
        <f>VLOOKUP(A155,关卡种子!$A$2:$H$61,8,FALSE)</f>
        <v>0.摧毁基地</v>
      </c>
      <c r="R155">
        <v>1</v>
      </c>
      <c r="S155">
        <f t="shared" si="4"/>
        <v>1</v>
      </c>
    </row>
    <row r="156" spans="1:19">
      <c r="A156" s="16">
        <v>13</v>
      </c>
      <c r="B156" s="17">
        <v>60</v>
      </c>
      <c r="C156" s="16" t="s">
        <v>681</v>
      </c>
      <c r="D156" s="17">
        <v>1</v>
      </c>
      <c r="E156" s="16" t="s">
        <v>89</v>
      </c>
      <c r="F156" s="17">
        <v>30</v>
      </c>
      <c r="G156" s="18">
        <v>1.36</v>
      </c>
      <c r="H156" s="18">
        <v>1</v>
      </c>
      <c r="I156" s="19">
        <v>1</v>
      </c>
      <c r="J156" s="71"/>
      <c r="K156" s="48"/>
      <c r="L156" s="76" cm="1">
        <f t="array" ref="L156">_xlfn.IFS(C156="8.玩家基地","",C156="10.第一关基地","",G156+H156&lt;=2,"",G156+H156&gt;2,ROUND((G156+H156-2)*500,0))</f>
        <v>180</v>
      </c>
      <c r="M156" s="13">
        <v>6</v>
      </c>
      <c r="N156" s="13" t="s">
        <v>2027</v>
      </c>
      <c r="O156" s="41" t="s">
        <v>2046</v>
      </c>
      <c r="P156">
        <f t="shared" si="3"/>
        <v>1</v>
      </c>
      <c r="Q156" t="str">
        <f>VLOOKUP(A156,关卡种子!$A$2:$H$61,8,FALSE)</f>
        <v>0.摧毁基地</v>
      </c>
      <c r="R156">
        <v>1</v>
      </c>
      <c r="S156">
        <f t="shared" si="4"/>
        <v>1.36</v>
      </c>
    </row>
    <row r="157" spans="1:19">
      <c r="A157" s="16">
        <v>13</v>
      </c>
      <c r="B157" s="17">
        <v>90</v>
      </c>
      <c r="C157" s="16" t="s">
        <v>601</v>
      </c>
      <c r="D157" s="17">
        <v>1</v>
      </c>
      <c r="E157" s="16" t="s">
        <v>89</v>
      </c>
      <c r="F157" s="17">
        <v>30</v>
      </c>
      <c r="G157" s="18">
        <v>1.39</v>
      </c>
      <c r="H157" s="18">
        <v>1</v>
      </c>
      <c r="I157" s="19">
        <v>1</v>
      </c>
      <c r="J157" s="71"/>
      <c r="K157" s="20"/>
      <c r="L157" s="76" cm="1">
        <f t="array" ref="L157">_xlfn.IFS(C157="8.玩家基地","",C157="10.第一关基地","",G157+H157&lt;=2,"",G157+H157&gt;2,ROUND((G157+H157-2)*500,0))</f>
        <v>195</v>
      </c>
      <c r="N157" s="13" t="s">
        <v>2046</v>
      </c>
      <c r="O157" s="41" t="s">
        <v>2046</v>
      </c>
      <c r="P157">
        <f t="shared" si="3"/>
        <v>1</v>
      </c>
      <c r="Q157" t="str">
        <f>VLOOKUP(A157,关卡种子!$A$2:$H$61,8,FALSE)</f>
        <v>0.摧毁基地</v>
      </c>
      <c r="R157">
        <v>1</v>
      </c>
      <c r="S157">
        <f t="shared" si="4"/>
        <v>1.39</v>
      </c>
    </row>
    <row r="158" spans="1:19">
      <c r="A158" s="16">
        <v>13</v>
      </c>
      <c r="B158" s="17">
        <v>105</v>
      </c>
      <c r="C158" s="16" t="s">
        <v>601</v>
      </c>
      <c r="D158" s="17">
        <v>1</v>
      </c>
      <c r="E158" s="16" t="s">
        <v>89</v>
      </c>
      <c r="F158" s="17">
        <v>30</v>
      </c>
      <c r="G158" s="18">
        <v>1.41</v>
      </c>
      <c r="H158" s="18">
        <v>1</v>
      </c>
      <c r="I158" s="19">
        <v>1</v>
      </c>
      <c r="J158" s="71"/>
      <c r="K158" s="20"/>
      <c r="L158" s="76" cm="1">
        <f t="array" ref="L158">_xlfn.IFS(C158="8.玩家基地","",C158="10.第一关基地","",G158+H158&lt;=2,"",G158+H158&gt;2,ROUND((G158+H158-2)*500,0))</f>
        <v>205</v>
      </c>
      <c r="N158" s="13" t="s">
        <v>2046</v>
      </c>
      <c r="O158" s="41" t="s">
        <v>2046</v>
      </c>
      <c r="P158">
        <f t="shared" si="3"/>
        <v>1</v>
      </c>
      <c r="Q158" t="str">
        <f>VLOOKUP(A158,关卡种子!$A$2:$H$61,8,FALSE)</f>
        <v>0.摧毁基地</v>
      </c>
      <c r="R158">
        <v>1</v>
      </c>
      <c r="S158">
        <f t="shared" si="4"/>
        <v>1.41</v>
      </c>
    </row>
    <row r="159" spans="1:19">
      <c r="A159" s="16">
        <v>13</v>
      </c>
      <c r="B159" s="17">
        <v>120</v>
      </c>
      <c r="C159" s="16" t="s">
        <v>601</v>
      </c>
      <c r="D159" s="17">
        <v>1</v>
      </c>
      <c r="E159" s="16" t="s">
        <v>89</v>
      </c>
      <c r="F159" s="17">
        <v>30</v>
      </c>
      <c r="G159" s="18">
        <v>1.42</v>
      </c>
      <c r="H159" s="18">
        <v>1</v>
      </c>
      <c r="I159" s="19">
        <v>1</v>
      </c>
      <c r="J159" s="71"/>
      <c r="K159" s="20"/>
      <c r="L159" s="76" cm="1">
        <f t="array" ref="L159">_xlfn.IFS(C159="8.玩家基地","",C159="10.第一关基地","",G159+H159&lt;=2,"",G159+H159&gt;2,ROUND((G159+H159-2)*500,0))</f>
        <v>210</v>
      </c>
      <c r="N159" s="13" t="s">
        <v>2046</v>
      </c>
      <c r="O159" s="41" t="s">
        <v>2046</v>
      </c>
      <c r="P159">
        <f t="shared" si="3"/>
        <v>1</v>
      </c>
      <c r="Q159" t="str">
        <f>VLOOKUP(A159,关卡种子!$A$2:$H$61,8,FALSE)</f>
        <v>0.摧毁基地</v>
      </c>
      <c r="R159">
        <v>1</v>
      </c>
      <c r="S159">
        <f t="shared" si="4"/>
        <v>1.42</v>
      </c>
    </row>
    <row r="160" spans="1:19">
      <c r="A160" s="16">
        <v>13</v>
      </c>
      <c r="B160" s="17">
        <v>150</v>
      </c>
      <c r="C160" s="16" t="s">
        <v>608</v>
      </c>
      <c r="D160" s="17">
        <v>1</v>
      </c>
      <c r="E160" s="16" t="s">
        <v>89</v>
      </c>
      <c r="F160" s="17">
        <v>30</v>
      </c>
      <c r="G160" s="18">
        <v>1.45</v>
      </c>
      <c r="H160" s="18">
        <v>1</v>
      </c>
      <c r="I160" s="19">
        <v>1</v>
      </c>
      <c r="J160" s="71"/>
      <c r="K160" s="20"/>
      <c r="L160" s="76" cm="1">
        <f t="array" ref="L160">_xlfn.IFS(C160="8.玩家基地","",C160="10.第一关基地","",G160+H160&lt;=2,"",G160+H160&gt;2,ROUND((G160+H160-2)*500,0))</f>
        <v>225</v>
      </c>
      <c r="M160" s="13">
        <v>1</v>
      </c>
      <c r="N160" s="13" t="s">
        <v>2031</v>
      </c>
      <c r="O160" s="41" t="s">
        <v>2046</v>
      </c>
      <c r="P160">
        <f t="shared" si="3"/>
        <v>1</v>
      </c>
      <c r="Q160" t="str">
        <f>VLOOKUP(A160,关卡种子!$A$2:$H$61,8,FALSE)</f>
        <v>0.摧毁基地</v>
      </c>
      <c r="R160">
        <v>1</v>
      </c>
      <c r="S160">
        <f t="shared" si="4"/>
        <v>1.45</v>
      </c>
    </row>
    <row r="161" spans="1:19">
      <c r="A161" s="16">
        <v>13</v>
      </c>
      <c r="B161" s="17">
        <v>0</v>
      </c>
      <c r="C161" s="16" t="s">
        <v>681</v>
      </c>
      <c r="D161" s="17">
        <v>4</v>
      </c>
      <c r="E161" s="16" t="s">
        <v>89</v>
      </c>
      <c r="F161" s="17">
        <v>30</v>
      </c>
      <c r="G161" s="18">
        <v>1.5</v>
      </c>
      <c r="H161" s="18">
        <v>1</v>
      </c>
      <c r="I161" s="19">
        <v>0.8</v>
      </c>
      <c r="J161" s="71" t="s">
        <v>1595</v>
      </c>
      <c r="K161" s="48">
        <v>7</v>
      </c>
      <c r="L161" s="76" cm="1">
        <f t="array" ref="L161">_xlfn.IFS(C161="8.玩家基地","",C161="10.第一关基地","",G161+H161&lt;=2,"",G161+H161&gt;2,ROUND((G161+H161-2)*500,0))</f>
        <v>250</v>
      </c>
      <c r="N161" s="13" t="s">
        <v>2046</v>
      </c>
      <c r="O161" s="41" t="s">
        <v>2255</v>
      </c>
      <c r="P161">
        <f t="shared" si="3"/>
        <v>4</v>
      </c>
      <c r="Q161" t="str">
        <f>VLOOKUP(A161,关卡种子!$A$2:$H$61,8,FALSE)</f>
        <v>0.摧毁基地</v>
      </c>
      <c r="R161">
        <v>1</v>
      </c>
      <c r="S161">
        <f t="shared" si="4"/>
        <v>1.5</v>
      </c>
    </row>
    <row r="162" spans="1:19">
      <c r="A162" s="16">
        <v>13</v>
      </c>
      <c r="B162" s="17">
        <v>0</v>
      </c>
      <c r="C162" s="16" t="s">
        <v>681</v>
      </c>
      <c r="D162" s="17">
        <v>2</v>
      </c>
      <c r="E162" s="16" t="s">
        <v>89</v>
      </c>
      <c r="F162" s="17">
        <v>30</v>
      </c>
      <c r="G162" s="18">
        <v>1.5</v>
      </c>
      <c r="H162" s="18">
        <v>1</v>
      </c>
      <c r="I162" s="19">
        <v>0.5</v>
      </c>
      <c r="J162" s="71"/>
      <c r="K162" s="20"/>
      <c r="L162" s="76" cm="1">
        <f t="array" ref="L162">_xlfn.IFS(C162="8.玩家基地","",C162="10.第一关基地","",G162+H162&lt;=2,"",G162+H162&gt;2,ROUND((G162+H162-2)*500,0))</f>
        <v>250</v>
      </c>
      <c r="N162" s="13" t="s">
        <v>2046</v>
      </c>
      <c r="O162" s="41" t="s">
        <v>2046</v>
      </c>
      <c r="P162">
        <f t="shared" si="3"/>
        <v>2</v>
      </c>
      <c r="Q162" t="str">
        <f>VLOOKUP(A162,关卡种子!$A$2:$H$61,8,FALSE)</f>
        <v>0.摧毁基地</v>
      </c>
      <c r="R162">
        <v>1</v>
      </c>
      <c r="S162">
        <f t="shared" si="4"/>
        <v>1.5</v>
      </c>
    </row>
    <row r="163" spans="1:19">
      <c r="A163" s="16">
        <v>13</v>
      </c>
      <c r="B163" s="17">
        <v>0</v>
      </c>
      <c r="C163" s="16" t="s">
        <v>608</v>
      </c>
      <c r="D163" s="17">
        <v>2</v>
      </c>
      <c r="E163" s="16" t="s">
        <v>89</v>
      </c>
      <c r="F163" s="17">
        <v>30</v>
      </c>
      <c r="G163" s="18">
        <v>1.5</v>
      </c>
      <c r="H163" s="18">
        <v>1</v>
      </c>
      <c r="I163" s="19">
        <v>0.5</v>
      </c>
      <c r="J163" s="71"/>
      <c r="K163" s="20"/>
      <c r="L163" s="76" cm="1">
        <f t="array" ref="L163">_xlfn.IFS(C163="8.玩家基地","",C163="10.第一关基地","",G163+H163&lt;=2,"",G163+H163&gt;2,ROUND((G163+H163-2)*500,0))</f>
        <v>250</v>
      </c>
      <c r="M163" s="13">
        <v>6</v>
      </c>
      <c r="N163" s="13" t="s">
        <v>2027</v>
      </c>
      <c r="O163" s="41" t="s">
        <v>2046</v>
      </c>
      <c r="P163">
        <f t="shared" si="3"/>
        <v>2</v>
      </c>
      <c r="Q163" t="str">
        <f>VLOOKUP(A163,关卡种子!$A$2:$H$61,8,FALSE)</f>
        <v>0.摧毁基地</v>
      </c>
      <c r="R163">
        <v>1</v>
      </c>
      <c r="S163">
        <f t="shared" si="4"/>
        <v>1.5</v>
      </c>
    </row>
    <row r="164" spans="1:19">
      <c r="A164" s="16">
        <v>13</v>
      </c>
      <c r="B164" s="17">
        <v>0</v>
      </c>
      <c r="C164" s="16" t="s">
        <v>681</v>
      </c>
      <c r="D164" s="17">
        <v>4</v>
      </c>
      <c r="E164" s="16" t="s">
        <v>89</v>
      </c>
      <c r="F164" s="17">
        <v>30</v>
      </c>
      <c r="G164" s="18">
        <v>1.5</v>
      </c>
      <c r="H164" s="18">
        <v>1</v>
      </c>
      <c r="I164" s="19">
        <v>0.3</v>
      </c>
      <c r="J164" s="71"/>
      <c r="K164" s="20"/>
      <c r="L164" s="76" cm="1">
        <f t="array" ref="L164">_xlfn.IFS(C164="8.玩家基地","",C164="10.第一关基地","",G164+H164&lt;=2,"",G164+H164&gt;2,ROUND((G164+H164-2)*500,0))</f>
        <v>250</v>
      </c>
      <c r="N164" s="13" t="s">
        <v>2046</v>
      </c>
      <c r="O164" s="41" t="s">
        <v>2046</v>
      </c>
      <c r="P164">
        <f t="shared" si="3"/>
        <v>4</v>
      </c>
      <c r="Q164" t="str">
        <f>VLOOKUP(A164,关卡种子!$A$2:$H$61,8,FALSE)</f>
        <v>0.摧毁基地</v>
      </c>
      <c r="R164">
        <v>1</v>
      </c>
      <c r="S164">
        <f t="shared" si="4"/>
        <v>1.5</v>
      </c>
    </row>
    <row r="165" spans="1:19">
      <c r="A165" s="16">
        <v>13</v>
      </c>
      <c r="B165" s="17">
        <v>0</v>
      </c>
      <c r="C165" s="16" t="s">
        <v>608</v>
      </c>
      <c r="D165" s="17">
        <v>4</v>
      </c>
      <c r="E165" s="16" t="s">
        <v>89</v>
      </c>
      <c r="F165" s="17">
        <v>30</v>
      </c>
      <c r="G165" s="18">
        <v>1.5</v>
      </c>
      <c r="H165" s="18">
        <v>1</v>
      </c>
      <c r="I165" s="19">
        <v>0.3</v>
      </c>
      <c r="J165" s="71" t="s">
        <v>1596</v>
      </c>
      <c r="K165" s="48">
        <v>22</v>
      </c>
      <c r="L165" s="76" cm="1">
        <f t="array" ref="L165">_xlfn.IFS(C165="8.玩家基地","",C165="10.第一关基地","",G165+H165&lt;=2,"",G165+H165&gt;2,ROUND((G165+H165-2)*500,0))</f>
        <v>250</v>
      </c>
      <c r="M165" s="13"/>
      <c r="N165" s="13" t="s">
        <v>2046</v>
      </c>
      <c r="O165" s="41" t="s">
        <v>2256</v>
      </c>
      <c r="P165">
        <f t="shared" si="3"/>
        <v>4</v>
      </c>
      <c r="Q165" t="str">
        <f>VLOOKUP(A165,关卡种子!$A$2:$H$61,8,FALSE)</f>
        <v>0.摧毁基地</v>
      </c>
      <c r="R165">
        <v>1</v>
      </c>
      <c r="S165">
        <f t="shared" si="4"/>
        <v>1.5</v>
      </c>
    </row>
    <row r="166" spans="1:19">
      <c r="A166" s="16">
        <v>14</v>
      </c>
      <c r="B166" s="17">
        <v>1</v>
      </c>
      <c r="C166" s="16" t="s">
        <v>684</v>
      </c>
      <c r="D166" s="17">
        <v>2</v>
      </c>
      <c r="E166" s="16" t="s">
        <v>89</v>
      </c>
      <c r="F166" s="17">
        <v>30</v>
      </c>
      <c r="G166" s="18">
        <v>1</v>
      </c>
      <c r="H166" s="18">
        <v>1</v>
      </c>
      <c r="I166" s="19">
        <v>1</v>
      </c>
      <c r="J166" s="71" t="s">
        <v>1597</v>
      </c>
      <c r="K166" s="48">
        <v>7</v>
      </c>
      <c r="L166" s="76" t="str" cm="1">
        <f t="array" ref="L166">_xlfn.IFS(C166="8.玩家基地","",C166="10.第一关基地","",G166+H166&lt;=2,"",G166+H166&gt;2,ROUND((G166+H166-2)*500,0))</f>
        <v/>
      </c>
      <c r="N166" s="13" t="s">
        <v>2046</v>
      </c>
      <c r="O166" s="41" t="s">
        <v>2255</v>
      </c>
      <c r="P166">
        <f t="shared" si="3"/>
        <v>2</v>
      </c>
      <c r="Q166" t="str">
        <f>VLOOKUP(A166,关卡种子!$A$2:$H$61,8,FALSE)</f>
        <v>1.坚守到底</v>
      </c>
      <c r="R166" s="4">
        <v>0</v>
      </c>
      <c r="S166">
        <f t="shared" si="4"/>
        <v>1</v>
      </c>
    </row>
    <row r="167" spans="1:19">
      <c r="A167" s="16">
        <v>14</v>
      </c>
      <c r="B167" s="17">
        <v>30</v>
      </c>
      <c r="C167" s="16" t="s">
        <v>681</v>
      </c>
      <c r="D167" s="17">
        <v>1</v>
      </c>
      <c r="E167" s="16" t="s">
        <v>89</v>
      </c>
      <c r="F167" s="17">
        <v>30</v>
      </c>
      <c r="G167" s="18">
        <v>1</v>
      </c>
      <c r="H167" s="18">
        <v>1</v>
      </c>
      <c r="I167" s="19">
        <v>1</v>
      </c>
      <c r="J167" s="71"/>
      <c r="K167" s="20"/>
      <c r="L167" s="76" t="str" cm="1">
        <f t="array" ref="L167">_xlfn.IFS(C167="8.玩家基地","",C167="10.第一关基地","",G167+H167&lt;=2,"",G167+H167&gt;2,ROUND((G167+H167-2)*500,0))</f>
        <v/>
      </c>
      <c r="N167" s="13" t="s">
        <v>2046</v>
      </c>
      <c r="O167" s="41" t="s">
        <v>2046</v>
      </c>
      <c r="P167">
        <f t="shared" si="3"/>
        <v>1</v>
      </c>
      <c r="Q167" t="str">
        <f>VLOOKUP(A167,关卡种子!$A$2:$H$61,8,FALSE)</f>
        <v>1.坚守到底</v>
      </c>
      <c r="R167" s="4">
        <v>0</v>
      </c>
      <c r="S167">
        <f t="shared" si="4"/>
        <v>1</v>
      </c>
    </row>
    <row r="168" spans="1:19">
      <c r="A168" s="16">
        <v>14</v>
      </c>
      <c r="B168" s="17">
        <v>31</v>
      </c>
      <c r="C168" s="16" t="s">
        <v>1386</v>
      </c>
      <c r="D168" s="17">
        <v>1</v>
      </c>
      <c r="E168" s="16" t="s">
        <v>89</v>
      </c>
      <c r="F168" s="17">
        <v>30</v>
      </c>
      <c r="G168" s="18">
        <v>1</v>
      </c>
      <c r="H168" s="18">
        <v>1</v>
      </c>
      <c r="I168" s="19">
        <v>1</v>
      </c>
      <c r="J168" s="71" t="s">
        <v>1598</v>
      </c>
      <c r="K168" s="48">
        <v>17</v>
      </c>
      <c r="L168" s="76" t="str" cm="1">
        <f t="array" ref="L168">_xlfn.IFS(C168="8.玩家基地","",C168="10.第一关基地","",G168+H168&lt;=2,"",G168+H168&gt;2,ROUND((G168+H168-2)*500,0))</f>
        <v/>
      </c>
      <c r="N168" s="13" t="s">
        <v>2046</v>
      </c>
      <c r="O168" s="41" t="s">
        <v>2256</v>
      </c>
      <c r="P168">
        <f t="shared" si="3"/>
        <v>1</v>
      </c>
      <c r="Q168" t="str">
        <f>VLOOKUP(A168,关卡种子!$A$2:$H$61,8,FALSE)</f>
        <v>1.坚守到底</v>
      </c>
      <c r="R168" s="4">
        <v>0</v>
      </c>
      <c r="S168">
        <f t="shared" si="4"/>
        <v>1</v>
      </c>
    </row>
    <row r="169" spans="1:19">
      <c r="A169" s="16">
        <v>14</v>
      </c>
      <c r="B169" s="17">
        <v>45</v>
      </c>
      <c r="C169" s="16" t="s">
        <v>608</v>
      </c>
      <c r="D169" s="17">
        <v>2</v>
      </c>
      <c r="E169" s="16" t="s">
        <v>89</v>
      </c>
      <c r="F169" s="17">
        <v>30</v>
      </c>
      <c r="G169" s="18">
        <v>1</v>
      </c>
      <c r="H169" s="18">
        <v>1</v>
      </c>
      <c r="I169" s="19">
        <v>1</v>
      </c>
      <c r="J169" s="71" t="s">
        <v>1599</v>
      </c>
      <c r="K169" s="48">
        <v>7</v>
      </c>
      <c r="L169" s="76" t="str" cm="1">
        <f t="array" ref="L169">_xlfn.IFS(C169="8.玩家基地","",C169="10.第一关基地","",G169+H169&lt;=2,"",G169+H169&gt;2,ROUND((G169+H169-2)*500,0))</f>
        <v/>
      </c>
      <c r="M169" s="13"/>
      <c r="N169" s="13" t="s">
        <v>2046</v>
      </c>
      <c r="O169" s="41" t="s">
        <v>2255</v>
      </c>
      <c r="P169">
        <f t="shared" si="3"/>
        <v>2</v>
      </c>
      <c r="Q169" t="str">
        <f>VLOOKUP(A169,关卡种子!$A$2:$H$61,8,FALSE)</f>
        <v>1.坚守到底</v>
      </c>
      <c r="R169" s="4">
        <v>0</v>
      </c>
      <c r="S169">
        <f t="shared" si="4"/>
        <v>1</v>
      </c>
    </row>
    <row r="170" spans="1:19">
      <c r="A170" s="16">
        <v>14</v>
      </c>
      <c r="B170" s="17">
        <v>60</v>
      </c>
      <c r="C170" s="16" t="s">
        <v>684</v>
      </c>
      <c r="D170" s="17">
        <v>3</v>
      </c>
      <c r="E170" s="16" t="s">
        <v>89</v>
      </c>
      <c r="F170" s="17">
        <v>30</v>
      </c>
      <c r="G170" s="18">
        <v>1</v>
      </c>
      <c r="H170" s="18">
        <v>1</v>
      </c>
      <c r="I170" s="19">
        <v>1</v>
      </c>
      <c r="J170" s="71" t="s">
        <v>1600</v>
      </c>
      <c r="K170" s="48">
        <v>7</v>
      </c>
      <c r="L170" s="76" t="str" cm="1">
        <f t="array" ref="L170">_xlfn.IFS(C170="8.玩家基地","",C170="10.第一关基地","",G170+H170&lt;=2,"",G170+H170&gt;2,ROUND((G170+H170-2)*500,0))</f>
        <v/>
      </c>
      <c r="N170" s="13" t="s">
        <v>2046</v>
      </c>
      <c r="O170" s="41" t="s">
        <v>2255</v>
      </c>
      <c r="P170">
        <f t="shared" si="3"/>
        <v>3</v>
      </c>
      <c r="Q170" t="str">
        <f>VLOOKUP(A170,关卡种子!$A$2:$H$61,8,FALSE)</f>
        <v>1.坚守到底</v>
      </c>
      <c r="R170" s="4">
        <v>0</v>
      </c>
      <c r="S170">
        <f t="shared" si="4"/>
        <v>1</v>
      </c>
    </row>
    <row r="171" spans="1:19">
      <c r="A171" s="16">
        <v>14</v>
      </c>
      <c r="B171" s="17">
        <v>80</v>
      </c>
      <c r="C171" s="16" t="s">
        <v>684</v>
      </c>
      <c r="D171" s="17">
        <v>3</v>
      </c>
      <c r="E171" s="16" t="s">
        <v>89</v>
      </c>
      <c r="F171" s="17">
        <v>30</v>
      </c>
      <c r="G171" s="18">
        <v>1.3</v>
      </c>
      <c r="H171" s="18">
        <v>1</v>
      </c>
      <c r="I171" s="19">
        <v>1</v>
      </c>
      <c r="J171" s="71"/>
      <c r="K171" s="20"/>
      <c r="L171" s="76" cm="1">
        <f t="array" ref="L171">_xlfn.IFS(C171="8.玩家基地","",C171="10.第一关基地","",G171+H171&lt;=2,"",G171+H171&gt;2,ROUND((G171+H171-2)*500,0))</f>
        <v>150</v>
      </c>
      <c r="N171" s="13" t="s">
        <v>2046</v>
      </c>
      <c r="O171" s="41" t="s">
        <v>2046</v>
      </c>
      <c r="P171">
        <f t="shared" si="3"/>
        <v>3</v>
      </c>
      <c r="Q171" t="str">
        <f>VLOOKUP(A171,关卡种子!$A$2:$H$61,8,FALSE)</f>
        <v>1.坚守到底</v>
      </c>
      <c r="R171" s="4">
        <v>0</v>
      </c>
      <c r="S171">
        <f t="shared" si="4"/>
        <v>1.3</v>
      </c>
    </row>
    <row r="172" spans="1:19">
      <c r="A172" s="16">
        <v>14</v>
      </c>
      <c r="B172" s="17">
        <v>100</v>
      </c>
      <c r="C172" s="16" t="s">
        <v>608</v>
      </c>
      <c r="D172" s="17">
        <v>3</v>
      </c>
      <c r="E172" s="16" t="s">
        <v>89</v>
      </c>
      <c r="F172" s="17">
        <v>30</v>
      </c>
      <c r="G172" s="18">
        <v>1.3</v>
      </c>
      <c r="H172" s="18">
        <v>1</v>
      </c>
      <c r="I172" s="19">
        <v>1</v>
      </c>
      <c r="J172" s="71"/>
      <c r="K172" s="20"/>
      <c r="L172" s="76" cm="1">
        <f t="array" ref="L172">_xlfn.IFS(C172="8.玩家基地","",C172="10.第一关基地","",G172+H172&lt;=2,"",G172+H172&gt;2,ROUND((G172+H172-2)*500,0))</f>
        <v>150</v>
      </c>
      <c r="M172" s="13">
        <v>6</v>
      </c>
      <c r="N172" s="13" t="s">
        <v>2027</v>
      </c>
      <c r="O172" s="41" t="s">
        <v>2046</v>
      </c>
      <c r="P172">
        <f t="shared" si="3"/>
        <v>3</v>
      </c>
      <c r="Q172" t="str">
        <f>VLOOKUP(A172,关卡种子!$A$2:$H$61,8,FALSE)</f>
        <v>1.坚守到底</v>
      </c>
      <c r="R172" s="4">
        <v>0</v>
      </c>
      <c r="S172">
        <f t="shared" si="4"/>
        <v>1.3</v>
      </c>
    </row>
    <row r="173" spans="1:19">
      <c r="A173" s="16">
        <v>14</v>
      </c>
      <c r="B173" s="17">
        <v>120</v>
      </c>
      <c r="C173" s="16" t="s">
        <v>681</v>
      </c>
      <c r="D173" s="17">
        <v>3</v>
      </c>
      <c r="E173" s="16" t="s">
        <v>89</v>
      </c>
      <c r="F173" s="17">
        <v>30</v>
      </c>
      <c r="G173" s="18">
        <v>1.3</v>
      </c>
      <c r="H173" s="18">
        <v>1</v>
      </c>
      <c r="I173" s="19">
        <v>1</v>
      </c>
      <c r="J173" s="71"/>
      <c r="K173" s="20"/>
      <c r="L173" s="76" cm="1">
        <f t="array" ref="L173">_xlfn.IFS(C173="8.玩家基地","",C173="10.第一关基地","",G173+H173&lt;=2,"",G173+H173&gt;2,ROUND((G173+H173-2)*500,0))</f>
        <v>150</v>
      </c>
      <c r="N173" s="13" t="s">
        <v>2046</v>
      </c>
      <c r="O173" s="41" t="s">
        <v>2046</v>
      </c>
      <c r="P173">
        <f t="shared" si="3"/>
        <v>3</v>
      </c>
      <c r="Q173" t="str">
        <f>VLOOKUP(A173,关卡种子!$A$2:$H$61,8,FALSE)</f>
        <v>1.坚守到底</v>
      </c>
      <c r="R173" s="4">
        <v>0</v>
      </c>
      <c r="S173">
        <f t="shared" si="4"/>
        <v>1.3</v>
      </c>
    </row>
    <row r="174" spans="1:19">
      <c r="A174" s="16">
        <v>14</v>
      </c>
      <c r="B174" s="17">
        <v>135</v>
      </c>
      <c r="C174" s="16" t="s">
        <v>684</v>
      </c>
      <c r="D174" s="17">
        <v>4</v>
      </c>
      <c r="E174" s="16" t="s">
        <v>89</v>
      </c>
      <c r="F174" s="17">
        <v>30</v>
      </c>
      <c r="G174" s="18">
        <v>1.3</v>
      </c>
      <c r="H174" s="18">
        <v>1</v>
      </c>
      <c r="I174" s="19">
        <v>1</v>
      </c>
      <c r="J174" s="71"/>
      <c r="K174" s="48"/>
      <c r="L174" s="76" cm="1">
        <f t="array" ref="L174">_xlfn.IFS(C174="8.玩家基地","",C174="10.第一关基地","",G174+H174&lt;=2,"",G174+H174&gt;2,ROUND((G174+H174-2)*500,0))</f>
        <v>150</v>
      </c>
      <c r="N174" s="13" t="s">
        <v>2046</v>
      </c>
      <c r="O174" s="41" t="s">
        <v>2046</v>
      </c>
      <c r="P174">
        <f t="shared" si="3"/>
        <v>4</v>
      </c>
      <c r="Q174" t="str">
        <f>VLOOKUP(A174,关卡种子!$A$2:$H$61,8,FALSE)</f>
        <v>1.坚守到底</v>
      </c>
      <c r="R174" s="4">
        <v>0</v>
      </c>
      <c r="S174">
        <f t="shared" si="4"/>
        <v>1.3</v>
      </c>
    </row>
    <row r="175" spans="1:19">
      <c r="A175" s="16">
        <v>14</v>
      </c>
      <c r="B175" s="17">
        <v>140</v>
      </c>
      <c r="C175" s="16" t="s">
        <v>684</v>
      </c>
      <c r="D175" s="17">
        <v>3</v>
      </c>
      <c r="E175" s="16" t="s">
        <v>89</v>
      </c>
      <c r="F175" s="17">
        <v>30</v>
      </c>
      <c r="G175" s="18">
        <v>1.3</v>
      </c>
      <c r="H175" s="18">
        <v>1</v>
      </c>
      <c r="I175" s="19">
        <v>1</v>
      </c>
      <c r="J175" s="71" t="s">
        <v>1601</v>
      </c>
      <c r="K175" s="48">
        <v>17</v>
      </c>
      <c r="L175" s="76" cm="1">
        <f t="array" ref="L175">_xlfn.IFS(C175="8.玩家基地","",C175="10.第一关基地","",G175+H175&lt;=2,"",G175+H175&gt;2,ROUND((G175+H175-2)*500,0))</f>
        <v>150</v>
      </c>
      <c r="N175" s="13" t="s">
        <v>2046</v>
      </c>
      <c r="O175" s="41" t="s">
        <v>2256</v>
      </c>
      <c r="P175">
        <f t="shared" si="3"/>
        <v>3</v>
      </c>
      <c r="Q175" t="str">
        <f>VLOOKUP(A175,关卡种子!$A$2:$H$61,8,FALSE)</f>
        <v>1.坚守到底</v>
      </c>
      <c r="R175" s="4">
        <v>0</v>
      </c>
      <c r="S175">
        <f t="shared" si="4"/>
        <v>1.3</v>
      </c>
    </row>
    <row r="176" spans="1:19">
      <c r="A176" s="16">
        <v>14</v>
      </c>
      <c r="B176" s="17">
        <v>145</v>
      </c>
      <c r="C176" s="16" t="s">
        <v>1386</v>
      </c>
      <c r="D176" s="17">
        <v>3</v>
      </c>
      <c r="E176" s="16" t="s">
        <v>89</v>
      </c>
      <c r="F176" s="17">
        <v>30</v>
      </c>
      <c r="G176" s="18">
        <v>1.3</v>
      </c>
      <c r="H176" s="18">
        <v>1</v>
      </c>
      <c r="I176" s="19">
        <v>1</v>
      </c>
      <c r="J176" s="71"/>
      <c r="K176" s="20"/>
      <c r="L176" s="76" cm="1">
        <f t="array" ref="L176">_xlfn.IFS(C176="8.玩家基地","",C176="10.第一关基地","",G176+H176&lt;=2,"",G176+H176&gt;2,ROUND((G176+H176-2)*500,0))</f>
        <v>150</v>
      </c>
      <c r="N176" s="13" t="s">
        <v>2046</v>
      </c>
      <c r="O176" s="41" t="s">
        <v>2046</v>
      </c>
      <c r="P176">
        <f t="shared" si="3"/>
        <v>3</v>
      </c>
      <c r="Q176" t="str">
        <f>VLOOKUP(A176,关卡种子!$A$2:$H$61,8,FALSE)</f>
        <v>1.坚守到底</v>
      </c>
      <c r="R176" s="4">
        <v>0</v>
      </c>
      <c r="S176">
        <f t="shared" si="4"/>
        <v>1.3</v>
      </c>
    </row>
    <row r="177" spans="1:19">
      <c r="A177" s="16">
        <v>15</v>
      </c>
      <c r="B177" s="17">
        <v>0</v>
      </c>
      <c r="C177" s="16" t="s">
        <v>86</v>
      </c>
      <c r="D177" s="17">
        <v>1</v>
      </c>
      <c r="E177" s="16" t="s">
        <v>87</v>
      </c>
      <c r="F177" s="17">
        <v>-30</v>
      </c>
      <c r="G177" s="18">
        <v>1</v>
      </c>
      <c r="H177" s="18">
        <v>1</v>
      </c>
      <c r="I177" s="19">
        <v>1</v>
      </c>
      <c r="J177" s="71"/>
      <c r="K177" s="20"/>
      <c r="L177" s="76" t="str" cm="1">
        <f t="array" ref="L177">_xlfn.IFS(C177="8.玩家基地","",C177="10.第一关基地","",G177+H177&lt;=2,"",G177+H177&gt;2,ROUND((G177+H177-2)*500,0))</f>
        <v/>
      </c>
      <c r="N177" s="13" t="s">
        <v>2046</v>
      </c>
      <c r="O177" s="41" t="s">
        <v>2046</v>
      </c>
      <c r="P177">
        <f t="shared" si="3"/>
        <v>1</v>
      </c>
      <c r="Q177" t="str">
        <f>VLOOKUP(A177,关卡种子!$A$2:$H$61,8,FALSE)</f>
        <v>0.摧毁基地</v>
      </c>
      <c r="R177" s="4">
        <v>1</v>
      </c>
      <c r="S177">
        <f t="shared" si="4"/>
        <v>1</v>
      </c>
    </row>
    <row r="178" spans="1:19">
      <c r="A178" s="16">
        <v>15</v>
      </c>
      <c r="B178" s="17">
        <v>0</v>
      </c>
      <c r="C178" s="16" t="s">
        <v>88</v>
      </c>
      <c r="D178" s="17">
        <v>1</v>
      </c>
      <c r="E178" s="16" t="s">
        <v>89</v>
      </c>
      <c r="F178" s="17">
        <v>30</v>
      </c>
      <c r="G178" s="18">
        <v>2</v>
      </c>
      <c r="H178" s="18">
        <v>1</v>
      </c>
      <c r="I178" s="19">
        <v>1</v>
      </c>
      <c r="J178" s="71"/>
      <c r="K178" s="20"/>
      <c r="L178" s="76" t="str" cm="1">
        <f t="array" ref="L178">_xlfn.IFS(C178="8.玩家基地","",C178="10.第一关基地","",G178+H178&lt;=2,"",G178+H178&gt;2,ROUND((G178+H178-2)*500,0))</f>
        <v/>
      </c>
      <c r="M178" s="13"/>
      <c r="N178" s="13" t="s">
        <v>2046</v>
      </c>
      <c r="O178" s="41" t="s">
        <v>2046</v>
      </c>
      <c r="P178">
        <f t="shared" si="3"/>
        <v>1</v>
      </c>
      <c r="Q178" t="str">
        <f>VLOOKUP(A178,关卡种子!$A$2:$H$61,8,FALSE)</f>
        <v>0.摧毁基地</v>
      </c>
      <c r="R178" s="4">
        <v>1</v>
      </c>
      <c r="S178">
        <f t="shared" si="4"/>
        <v>2</v>
      </c>
    </row>
    <row r="179" spans="1:19">
      <c r="A179" s="16">
        <v>15</v>
      </c>
      <c r="B179" s="17">
        <v>1</v>
      </c>
      <c r="C179" s="16" t="s">
        <v>684</v>
      </c>
      <c r="D179" s="17">
        <v>1</v>
      </c>
      <c r="E179" s="16" t="s">
        <v>89</v>
      </c>
      <c r="F179" s="17">
        <v>30</v>
      </c>
      <c r="G179" s="18">
        <v>1</v>
      </c>
      <c r="H179" s="18">
        <v>1</v>
      </c>
      <c r="I179" s="19">
        <v>1</v>
      </c>
      <c r="J179" s="71" t="s">
        <v>1602</v>
      </c>
      <c r="K179" s="48">
        <v>7</v>
      </c>
      <c r="L179" s="76" t="str" cm="1">
        <f t="array" ref="L179">_xlfn.IFS(C179="8.玩家基地","",C179="10.第一关基地","",G179+H179&lt;=2,"",G179+H179&gt;2,ROUND((G179+H179-2)*500,0))</f>
        <v/>
      </c>
      <c r="M179" s="13">
        <v>1</v>
      </c>
      <c r="N179" s="13" t="s">
        <v>2031</v>
      </c>
      <c r="O179" s="41" t="s">
        <v>2255</v>
      </c>
      <c r="P179">
        <f t="shared" si="3"/>
        <v>1</v>
      </c>
      <c r="Q179" t="str">
        <f>VLOOKUP(A179,关卡种子!$A$2:$H$61,8,FALSE)</f>
        <v>0.摧毁基地</v>
      </c>
      <c r="R179" s="4">
        <v>1</v>
      </c>
      <c r="S179">
        <f t="shared" si="4"/>
        <v>1</v>
      </c>
    </row>
    <row r="180" spans="1:19">
      <c r="A180" s="16">
        <v>15</v>
      </c>
      <c r="B180" s="17">
        <v>15</v>
      </c>
      <c r="C180" s="16" t="s">
        <v>684</v>
      </c>
      <c r="D180" s="17">
        <v>1</v>
      </c>
      <c r="E180" s="16" t="s">
        <v>89</v>
      </c>
      <c r="F180" s="17">
        <v>30</v>
      </c>
      <c r="G180" s="18">
        <v>1</v>
      </c>
      <c r="H180" s="18">
        <v>1</v>
      </c>
      <c r="I180" s="19">
        <v>1</v>
      </c>
      <c r="J180" s="71"/>
      <c r="K180" s="20"/>
      <c r="L180" s="76" t="str" cm="1">
        <f t="array" ref="L180">_xlfn.IFS(C180="8.玩家基地","",C180="10.第一关基地","",G180+H180&lt;=2,"",G180+H180&gt;2,ROUND((G180+H180-2)*500,0))</f>
        <v/>
      </c>
      <c r="N180" s="13" t="s">
        <v>2046</v>
      </c>
      <c r="O180" s="41" t="s">
        <v>2046</v>
      </c>
      <c r="P180">
        <f t="shared" si="3"/>
        <v>1</v>
      </c>
      <c r="Q180" t="str">
        <f>VLOOKUP(A180,关卡种子!$A$2:$H$61,8,FALSE)</f>
        <v>0.摧毁基地</v>
      </c>
      <c r="R180" s="4">
        <v>1</v>
      </c>
      <c r="S180">
        <f t="shared" si="4"/>
        <v>1</v>
      </c>
    </row>
    <row r="181" spans="1:19">
      <c r="A181" s="16">
        <v>15</v>
      </c>
      <c r="B181" s="17">
        <v>30</v>
      </c>
      <c r="C181" s="16" t="s">
        <v>684</v>
      </c>
      <c r="D181" s="17">
        <v>1</v>
      </c>
      <c r="E181" s="16" t="s">
        <v>89</v>
      </c>
      <c r="F181" s="17">
        <v>30</v>
      </c>
      <c r="G181" s="18">
        <v>1</v>
      </c>
      <c r="H181" s="18">
        <v>1</v>
      </c>
      <c r="I181" s="19">
        <v>1</v>
      </c>
      <c r="J181" s="71" t="s">
        <v>1603</v>
      </c>
      <c r="K181" s="48">
        <v>7</v>
      </c>
      <c r="L181" s="76" t="str" cm="1">
        <f t="array" ref="L181">_xlfn.IFS(C181="8.玩家基地","",C181="10.第一关基地","",G181+H181&lt;=2,"",G181+H181&gt;2,ROUND((G181+H181-2)*500,0))</f>
        <v/>
      </c>
      <c r="N181" s="13" t="s">
        <v>2046</v>
      </c>
      <c r="O181" s="41" t="s">
        <v>2255</v>
      </c>
      <c r="P181">
        <f t="shared" ref="P181:P244" si="5">IF(Q181="0.摧毁基地",IF(I181=1,IF(B181&gt;300,2,1),D181),D181)</f>
        <v>1</v>
      </c>
      <c r="Q181" t="str">
        <f>VLOOKUP(A181,关卡种子!$A$2:$H$61,8,FALSE)</f>
        <v>0.摧毁基地</v>
      </c>
      <c r="R181" s="4">
        <v>1</v>
      </c>
      <c r="S181">
        <f t="shared" ref="S181:S244" si="6">IF(C181="10.第一关基地",1+ROUND(A181/15,1),IF(C181="24.审判天使",1,IF(Q181="0.摧毁基地",IF(I181=1,IF(B181&gt;30,ROUND(1.3+B181/1000,2),1),1.5),IF(B181&gt;60,IF(R181=1,ROUND(1.25+B181/1000,2),1.3),1))))</f>
        <v>1</v>
      </c>
    </row>
    <row r="182" spans="1:19">
      <c r="A182" s="16">
        <v>15</v>
      </c>
      <c r="B182" s="17">
        <v>45</v>
      </c>
      <c r="C182" s="16" t="s">
        <v>684</v>
      </c>
      <c r="D182" s="17">
        <v>1</v>
      </c>
      <c r="E182" s="16" t="s">
        <v>89</v>
      </c>
      <c r="F182" s="17">
        <v>30</v>
      </c>
      <c r="G182" s="18">
        <v>1.35</v>
      </c>
      <c r="H182" s="18">
        <v>1</v>
      </c>
      <c r="I182" s="19">
        <v>1</v>
      </c>
      <c r="J182" s="71"/>
      <c r="K182" s="20"/>
      <c r="L182" s="76" cm="1">
        <f t="array" ref="L182">_xlfn.IFS(C182="8.玩家基地","",C182="10.第一关基地","",G182+H182&lt;=2,"",G182+H182&gt;2,ROUND((G182+H182-2)*500,0))</f>
        <v>175</v>
      </c>
      <c r="N182" s="13" t="s">
        <v>2046</v>
      </c>
      <c r="O182" s="41" t="s">
        <v>2046</v>
      </c>
      <c r="P182">
        <f t="shared" si="5"/>
        <v>1</v>
      </c>
      <c r="Q182" t="str">
        <f>VLOOKUP(A182,关卡种子!$A$2:$H$61,8,FALSE)</f>
        <v>0.摧毁基地</v>
      </c>
      <c r="R182" s="4">
        <v>1</v>
      </c>
      <c r="S182">
        <f t="shared" si="6"/>
        <v>1.35</v>
      </c>
    </row>
    <row r="183" spans="1:19">
      <c r="A183" s="16">
        <v>15</v>
      </c>
      <c r="B183" s="17">
        <v>60</v>
      </c>
      <c r="C183" s="16" t="s">
        <v>684</v>
      </c>
      <c r="D183" s="17">
        <v>1</v>
      </c>
      <c r="E183" s="16" t="s">
        <v>89</v>
      </c>
      <c r="F183" s="17">
        <v>30</v>
      </c>
      <c r="G183" s="18">
        <v>1.36</v>
      </c>
      <c r="H183" s="18">
        <v>1</v>
      </c>
      <c r="I183" s="19">
        <v>1</v>
      </c>
      <c r="J183" s="71" t="s">
        <v>1576</v>
      </c>
      <c r="K183" s="48">
        <v>3</v>
      </c>
      <c r="L183" s="76" cm="1">
        <f t="array" ref="L183">_xlfn.IFS(C183="8.玩家基地","",C183="10.第一关基地","",G183+H183&lt;=2,"",G183+H183&gt;2,ROUND((G183+H183-2)*500,0))</f>
        <v>180</v>
      </c>
      <c r="N183" s="13" t="s">
        <v>2046</v>
      </c>
      <c r="O183" s="41" t="s">
        <v>2255</v>
      </c>
      <c r="P183">
        <f t="shared" si="5"/>
        <v>1</v>
      </c>
      <c r="Q183" t="str">
        <f>VLOOKUP(A183,关卡种子!$A$2:$H$61,8,FALSE)</f>
        <v>0.摧毁基地</v>
      </c>
      <c r="R183" s="4">
        <v>1</v>
      </c>
      <c r="S183">
        <f t="shared" si="6"/>
        <v>1.36</v>
      </c>
    </row>
    <row r="184" spans="1:19">
      <c r="A184" s="16">
        <v>15</v>
      </c>
      <c r="B184" s="17">
        <v>67</v>
      </c>
      <c r="C184" s="16" t="s">
        <v>1385</v>
      </c>
      <c r="D184" s="17">
        <v>1</v>
      </c>
      <c r="E184" s="16" t="s">
        <v>89</v>
      </c>
      <c r="F184" s="17">
        <v>30</v>
      </c>
      <c r="G184" s="18">
        <v>1.37</v>
      </c>
      <c r="H184" s="18">
        <v>1</v>
      </c>
      <c r="I184" s="19">
        <v>1</v>
      </c>
      <c r="J184" s="71"/>
      <c r="K184" s="20"/>
      <c r="L184" s="76" cm="1">
        <f t="array" ref="L184">_xlfn.IFS(C184="8.玩家基地","",C184="10.第一关基地","",G184+H184&lt;=2,"",G184+H184&gt;2,ROUND((G184+H184-2)*500,0))</f>
        <v>185</v>
      </c>
      <c r="M184" s="13">
        <v>6</v>
      </c>
      <c r="N184" s="13" t="s">
        <v>2027</v>
      </c>
      <c r="O184" s="41" t="s">
        <v>2046</v>
      </c>
      <c r="P184">
        <f t="shared" si="5"/>
        <v>1</v>
      </c>
      <c r="Q184" t="str">
        <f>VLOOKUP(A184,关卡种子!$A$2:$H$61,8,FALSE)</f>
        <v>0.摧毁基地</v>
      </c>
      <c r="R184" s="4">
        <v>1</v>
      </c>
      <c r="S184">
        <f t="shared" si="6"/>
        <v>1.37</v>
      </c>
    </row>
    <row r="185" spans="1:19">
      <c r="A185" s="16">
        <v>15</v>
      </c>
      <c r="B185" s="17">
        <v>75</v>
      </c>
      <c r="C185" s="16" t="s">
        <v>681</v>
      </c>
      <c r="D185" s="17">
        <v>1</v>
      </c>
      <c r="E185" s="16" t="s">
        <v>89</v>
      </c>
      <c r="F185" s="17">
        <v>30</v>
      </c>
      <c r="G185" s="18">
        <v>1.38</v>
      </c>
      <c r="H185" s="18">
        <v>1</v>
      </c>
      <c r="I185" s="19">
        <v>1</v>
      </c>
      <c r="J185" s="71"/>
      <c r="K185" s="20"/>
      <c r="L185" s="76" cm="1">
        <f t="array" ref="L185">_xlfn.IFS(C185="8.玩家基地","",C185="10.第一关基地","",G185+H185&lt;=2,"",G185+H185&gt;2,ROUND((G185+H185-2)*500,0))</f>
        <v>190</v>
      </c>
      <c r="N185" s="13" t="s">
        <v>2046</v>
      </c>
      <c r="O185" s="41" t="s">
        <v>2046</v>
      </c>
      <c r="P185">
        <f t="shared" si="5"/>
        <v>1</v>
      </c>
      <c r="Q185" t="str">
        <f>VLOOKUP(A185,关卡种子!$A$2:$H$61,8,FALSE)</f>
        <v>0.摧毁基地</v>
      </c>
      <c r="R185" s="4">
        <v>1</v>
      </c>
      <c r="S185">
        <f t="shared" si="6"/>
        <v>1.38</v>
      </c>
    </row>
    <row r="186" spans="1:19">
      <c r="A186" s="16">
        <v>15</v>
      </c>
      <c r="B186" s="17">
        <v>76</v>
      </c>
      <c r="C186" s="16" t="s">
        <v>1386</v>
      </c>
      <c r="D186" s="17">
        <v>1</v>
      </c>
      <c r="E186" s="16" t="s">
        <v>89</v>
      </c>
      <c r="F186" s="17">
        <v>30</v>
      </c>
      <c r="G186" s="18">
        <v>1.38</v>
      </c>
      <c r="H186" s="18">
        <v>1</v>
      </c>
      <c r="I186" s="19">
        <v>1</v>
      </c>
      <c r="J186" s="71"/>
      <c r="K186" s="20"/>
      <c r="L186" s="76" cm="1">
        <f t="array" ref="L186">_xlfn.IFS(C186="8.玩家基地","",C186="10.第一关基地","",G186+H186&lt;=2,"",G186+H186&gt;2,ROUND((G186+H186-2)*500,0))</f>
        <v>190</v>
      </c>
      <c r="N186" s="13" t="s">
        <v>2046</v>
      </c>
      <c r="O186" s="41" t="s">
        <v>2046</v>
      </c>
      <c r="P186">
        <f t="shared" si="5"/>
        <v>1</v>
      </c>
      <c r="Q186" t="str">
        <f>VLOOKUP(A186,关卡种子!$A$2:$H$61,8,FALSE)</f>
        <v>0.摧毁基地</v>
      </c>
      <c r="R186" s="4">
        <v>1</v>
      </c>
      <c r="S186">
        <f t="shared" si="6"/>
        <v>1.38</v>
      </c>
    </row>
    <row r="187" spans="1:19">
      <c r="A187" s="16">
        <v>15</v>
      </c>
      <c r="B187" s="17">
        <v>120</v>
      </c>
      <c r="C187" s="16" t="s">
        <v>681</v>
      </c>
      <c r="D187" s="17">
        <v>1</v>
      </c>
      <c r="E187" s="16" t="s">
        <v>89</v>
      </c>
      <c r="F187" s="17">
        <v>30</v>
      </c>
      <c r="G187" s="18">
        <v>1.42</v>
      </c>
      <c r="H187" s="18">
        <v>1</v>
      </c>
      <c r="I187" s="19">
        <v>1</v>
      </c>
      <c r="J187" s="71"/>
      <c r="K187" s="20"/>
      <c r="L187" s="76" cm="1">
        <f t="array" ref="L187">_xlfn.IFS(C187="8.玩家基地","",C187="10.第一关基地","",G187+H187&lt;=2,"",G187+H187&gt;2,ROUND((G187+H187-2)*500,0))</f>
        <v>210</v>
      </c>
      <c r="N187" s="13" t="s">
        <v>2046</v>
      </c>
      <c r="O187" s="41" t="s">
        <v>2046</v>
      </c>
      <c r="P187">
        <f t="shared" si="5"/>
        <v>1</v>
      </c>
      <c r="Q187" t="str">
        <f>VLOOKUP(A187,关卡种子!$A$2:$H$61,8,FALSE)</f>
        <v>0.摧毁基地</v>
      </c>
      <c r="R187" s="4">
        <v>1</v>
      </c>
      <c r="S187">
        <f t="shared" si="6"/>
        <v>1.42</v>
      </c>
    </row>
    <row r="188" spans="1:19">
      <c r="A188" s="16">
        <v>15</v>
      </c>
      <c r="B188" s="17">
        <v>121</v>
      </c>
      <c r="C188" s="16" t="s">
        <v>1386</v>
      </c>
      <c r="D188" s="17">
        <v>1</v>
      </c>
      <c r="E188" s="16" t="s">
        <v>89</v>
      </c>
      <c r="F188" s="17">
        <v>30</v>
      </c>
      <c r="G188" s="18">
        <v>1.42</v>
      </c>
      <c r="H188" s="18">
        <v>1</v>
      </c>
      <c r="I188" s="19">
        <v>1</v>
      </c>
      <c r="J188" s="71"/>
      <c r="K188" s="20"/>
      <c r="L188" s="76" cm="1">
        <f t="array" ref="L188">_xlfn.IFS(C188="8.玩家基地","",C188="10.第一关基地","",G188+H188&lt;=2,"",G188+H188&gt;2,ROUND((G188+H188-2)*500,0))</f>
        <v>210</v>
      </c>
      <c r="N188" s="13" t="s">
        <v>2046</v>
      </c>
      <c r="O188" s="41" t="s">
        <v>2046</v>
      </c>
      <c r="P188">
        <f t="shared" si="5"/>
        <v>1</v>
      </c>
      <c r="Q188" t="str">
        <f>VLOOKUP(A188,关卡种子!$A$2:$H$61,8,FALSE)</f>
        <v>0.摧毁基地</v>
      </c>
      <c r="R188" s="4">
        <v>1</v>
      </c>
      <c r="S188">
        <f t="shared" si="6"/>
        <v>1.42</v>
      </c>
    </row>
    <row r="189" spans="1:19">
      <c r="A189" s="16">
        <v>15</v>
      </c>
      <c r="B189" s="17">
        <v>122</v>
      </c>
      <c r="C189" s="16" t="s">
        <v>684</v>
      </c>
      <c r="D189" s="17">
        <v>1</v>
      </c>
      <c r="E189" s="16" t="s">
        <v>89</v>
      </c>
      <c r="F189" s="17">
        <v>30</v>
      </c>
      <c r="G189" s="18">
        <v>1.42</v>
      </c>
      <c r="H189" s="18">
        <v>1</v>
      </c>
      <c r="I189" s="19">
        <v>1</v>
      </c>
      <c r="J189" s="71"/>
      <c r="K189" s="20"/>
      <c r="L189" s="76" cm="1">
        <f t="array" ref="L189">_xlfn.IFS(C189="8.玩家基地","",C189="10.第一关基地","",G189+H189&lt;=2,"",G189+H189&gt;2,ROUND((G189+H189-2)*500,0))</f>
        <v>210</v>
      </c>
      <c r="M189" s="13">
        <v>5</v>
      </c>
      <c r="N189" s="13" t="s">
        <v>2039</v>
      </c>
      <c r="O189" s="41" t="s">
        <v>2046</v>
      </c>
      <c r="P189">
        <f t="shared" si="5"/>
        <v>1</v>
      </c>
      <c r="Q189" t="str">
        <f>VLOOKUP(A189,关卡种子!$A$2:$H$61,8,FALSE)</f>
        <v>0.摧毁基地</v>
      </c>
      <c r="R189" s="4">
        <v>1</v>
      </c>
      <c r="S189">
        <f t="shared" si="6"/>
        <v>1.42</v>
      </c>
    </row>
    <row r="190" spans="1:19">
      <c r="A190" s="16">
        <v>15</v>
      </c>
      <c r="B190" s="17">
        <v>180</v>
      </c>
      <c r="C190" s="16" t="s">
        <v>681</v>
      </c>
      <c r="D190" s="17">
        <v>1</v>
      </c>
      <c r="E190" s="16" t="s">
        <v>89</v>
      </c>
      <c r="F190" s="17">
        <v>30</v>
      </c>
      <c r="G190" s="18">
        <v>1.48</v>
      </c>
      <c r="H190" s="18">
        <v>1</v>
      </c>
      <c r="I190" s="19">
        <v>1</v>
      </c>
      <c r="J190" s="71"/>
      <c r="K190" s="20"/>
      <c r="L190" s="76" cm="1">
        <f t="array" ref="L190">_xlfn.IFS(C190="8.玩家基地","",C190="10.第一关基地","",G190+H190&lt;=2,"",G190+H190&gt;2,ROUND((G190+H190-2)*500,0))</f>
        <v>240</v>
      </c>
      <c r="N190" s="13" t="s">
        <v>2046</v>
      </c>
      <c r="O190" s="41" t="s">
        <v>2046</v>
      </c>
      <c r="P190">
        <f t="shared" si="5"/>
        <v>1</v>
      </c>
      <c r="Q190" t="str">
        <f>VLOOKUP(A190,关卡种子!$A$2:$H$61,8,FALSE)</f>
        <v>0.摧毁基地</v>
      </c>
      <c r="R190" s="4">
        <v>1</v>
      </c>
      <c r="S190">
        <f t="shared" si="6"/>
        <v>1.48</v>
      </c>
    </row>
    <row r="191" spans="1:19">
      <c r="A191" s="16">
        <v>15</v>
      </c>
      <c r="B191" s="17">
        <v>181</v>
      </c>
      <c r="C191" s="16" t="s">
        <v>1386</v>
      </c>
      <c r="D191" s="17">
        <v>1</v>
      </c>
      <c r="E191" s="16" t="s">
        <v>89</v>
      </c>
      <c r="F191" s="17">
        <v>30</v>
      </c>
      <c r="G191" s="18">
        <v>1.48</v>
      </c>
      <c r="H191" s="18">
        <v>1</v>
      </c>
      <c r="I191" s="19">
        <v>1</v>
      </c>
      <c r="J191" s="71"/>
      <c r="K191" s="20"/>
      <c r="L191" s="76" cm="1">
        <f t="array" ref="L191">_xlfn.IFS(C191="8.玩家基地","",C191="10.第一关基地","",G191+H191&lt;=2,"",G191+H191&gt;2,ROUND((G191+H191-2)*500,0))</f>
        <v>240</v>
      </c>
      <c r="N191" s="13" t="s">
        <v>2046</v>
      </c>
      <c r="O191" s="41" t="s">
        <v>2046</v>
      </c>
      <c r="P191">
        <f t="shared" si="5"/>
        <v>1</v>
      </c>
      <c r="Q191" t="str">
        <f>VLOOKUP(A191,关卡种子!$A$2:$H$61,8,FALSE)</f>
        <v>0.摧毁基地</v>
      </c>
      <c r="R191" s="4">
        <v>1</v>
      </c>
      <c r="S191">
        <f t="shared" si="6"/>
        <v>1.48</v>
      </c>
    </row>
    <row r="192" spans="1:19">
      <c r="A192" s="16">
        <v>15</v>
      </c>
      <c r="B192" s="17">
        <v>182</v>
      </c>
      <c r="C192" s="16" t="s">
        <v>684</v>
      </c>
      <c r="D192" s="17">
        <v>1</v>
      </c>
      <c r="E192" s="16" t="s">
        <v>89</v>
      </c>
      <c r="F192" s="17">
        <v>30</v>
      </c>
      <c r="G192" s="18">
        <v>1.48</v>
      </c>
      <c r="H192" s="18">
        <v>1</v>
      </c>
      <c r="I192" s="19">
        <v>1</v>
      </c>
      <c r="J192" s="71"/>
      <c r="K192" s="20"/>
      <c r="L192" s="76" cm="1">
        <f t="array" ref="L192">_xlfn.IFS(C192="8.玩家基地","",C192="10.第一关基地","",G192+H192&lt;=2,"",G192+H192&gt;2,ROUND((G192+H192-2)*500,0))</f>
        <v>240</v>
      </c>
      <c r="N192" s="13" t="s">
        <v>2046</v>
      </c>
      <c r="O192" s="41" t="s">
        <v>2046</v>
      </c>
      <c r="P192">
        <f t="shared" si="5"/>
        <v>1</v>
      </c>
      <c r="Q192" t="str">
        <f>VLOOKUP(A192,关卡种子!$A$2:$H$61,8,FALSE)</f>
        <v>0.摧毁基地</v>
      </c>
      <c r="R192" s="4">
        <v>1</v>
      </c>
      <c r="S192">
        <f t="shared" si="6"/>
        <v>1.48</v>
      </c>
    </row>
    <row r="193" spans="1:19">
      <c r="A193" s="16">
        <v>15</v>
      </c>
      <c r="B193" s="17">
        <v>0</v>
      </c>
      <c r="C193" s="16" t="s">
        <v>681</v>
      </c>
      <c r="D193" s="17">
        <v>3</v>
      </c>
      <c r="E193" s="16" t="s">
        <v>89</v>
      </c>
      <c r="F193" s="17">
        <v>30</v>
      </c>
      <c r="G193" s="18">
        <v>1.5</v>
      </c>
      <c r="H193" s="18">
        <v>1</v>
      </c>
      <c r="I193" s="19">
        <v>0.9</v>
      </c>
      <c r="J193" s="71"/>
      <c r="K193" s="20"/>
      <c r="L193" s="76" cm="1">
        <f t="array" ref="L193">_xlfn.IFS(C193="8.玩家基地","",C193="10.第一关基地","",G193+H193&lt;=2,"",G193+H193&gt;2,ROUND((G193+H193-2)*500,0))</f>
        <v>250</v>
      </c>
      <c r="M193" s="13">
        <v>4</v>
      </c>
      <c r="N193" s="13" t="s">
        <v>2035</v>
      </c>
      <c r="O193" s="41" t="s">
        <v>2046</v>
      </c>
      <c r="P193">
        <f t="shared" si="5"/>
        <v>3</v>
      </c>
      <c r="Q193" t="str">
        <f>VLOOKUP(A193,关卡种子!$A$2:$H$61,8,FALSE)</f>
        <v>0.摧毁基地</v>
      </c>
      <c r="R193" s="4">
        <v>1</v>
      </c>
      <c r="S193">
        <f t="shared" si="6"/>
        <v>1.5</v>
      </c>
    </row>
    <row r="194" spans="1:19">
      <c r="A194" s="16">
        <v>15</v>
      </c>
      <c r="B194" s="17">
        <v>0</v>
      </c>
      <c r="C194" s="16" t="s">
        <v>1385</v>
      </c>
      <c r="D194" s="17">
        <v>2</v>
      </c>
      <c r="E194" s="16" t="s">
        <v>89</v>
      </c>
      <c r="F194" s="17">
        <v>30</v>
      </c>
      <c r="G194" s="18">
        <v>1.5</v>
      </c>
      <c r="H194" s="18">
        <v>1</v>
      </c>
      <c r="I194" s="19">
        <v>0.9</v>
      </c>
      <c r="J194" s="71" t="s">
        <v>1604</v>
      </c>
      <c r="K194" s="48">
        <v>40</v>
      </c>
      <c r="L194" s="76" cm="1">
        <f t="array" ref="L194">_xlfn.IFS(C194="8.玩家基地","",C194="10.第一关基地","",G194+H194&lt;=2,"",G194+H194&gt;2,ROUND((G194+H194-2)*500,0))</f>
        <v>250</v>
      </c>
      <c r="M194" s="13"/>
      <c r="N194" s="13" t="s">
        <v>2046</v>
      </c>
      <c r="O194" s="41" t="s">
        <v>2256</v>
      </c>
      <c r="P194">
        <f t="shared" si="5"/>
        <v>2</v>
      </c>
      <c r="Q194" t="str">
        <f>VLOOKUP(A194,关卡种子!$A$2:$H$61,8,FALSE)</f>
        <v>0.摧毁基地</v>
      </c>
      <c r="R194" s="4">
        <v>1</v>
      </c>
      <c r="S194">
        <f t="shared" si="6"/>
        <v>1.5</v>
      </c>
    </row>
    <row r="195" spans="1:19">
      <c r="A195" s="16">
        <v>15</v>
      </c>
      <c r="B195" s="17">
        <v>0</v>
      </c>
      <c r="C195" s="16" t="s">
        <v>681</v>
      </c>
      <c r="D195" s="17">
        <v>4</v>
      </c>
      <c r="E195" s="16" t="s">
        <v>89</v>
      </c>
      <c r="F195" s="17">
        <v>30</v>
      </c>
      <c r="G195" s="18">
        <v>1.5</v>
      </c>
      <c r="H195" s="18">
        <v>1</v>
      </c>
      <c r="I195" s="19">
        <v>0.6</v>
      </c>
      <c r="J195" s="71"/>
      <c r="K195" s="20"/>
      <c r="L195" s="76" cm="1">
        <f t="array" ref="L195">_xlfn.IFS(C195="8.玩家基地","",C195="10.第一关基地","",G195+H195&lt;=2,"",G195+H195&gt;2,ROUND((G195+H195-2)*500,0))</f>
        <v>250</v>
      </c>
      <c r="M195" s="13">
        <v>7</v>
      </c>
      <c r="N195" s="13" t="s">
        <v>2037</v>
      </c>
      <c r="O195" s="41" t="s">
        <v>2046</v>
      </c>
      <c r="P195">
        <f t="shared" si="5"/>
        <v>4</v>
      </c>
      <c r="Q195" t="str">
        <f>VLOOKUP(A195,关卡种子!$A$2:$H$61,8,FALSE)</f>
        <v>0.摧毁基地</v>
      </c>
      <c r="R195" s="4">
        <v>1</v>
      </c>
      <c r="S195">
        <f t="shared" si="6"/>
        <v>1.5</v>
      </c>
    </row>
    <row r="196" spans="1:19">
      <c r="A196" s="16">
        <v>15</v>
      </c>
      <c r="B196" s="17">
        <v>0</v>
      </c>
      <c r="C196" s="16" t="s">
        <v>684</v>
      </c>
      <c r="D196" s="17">
        <v>6</v>
      </c>
      <c r="E196" s="16" t="s">
        <v>89</v>
      </c>
      <c r="F196" s="17">
        <v>30</v>
      </c>
      <c r="G196" s="18">
        <v>1.5</v>
      </c>
      <c r="H196" s="18">
        <v>1</v>
      </c>
      <c r="I196" s="19">
        <v>0.6</v>
      </c>
      <c r="J196" s="71"/>
      <c r="K196" s="20"/>
      <c r="L196" s="76" cm="1">
        <f t="array" ref="L196">_xlfn.IFS(C196="8.玩家基地","",C196="10.第一关基地","",G196+H196&lt;=2,"",G196+H196&gt;2,ROUND((G196+H196-2)*500,0))</f>
        <v>250</v>
      </c>
      <c r="N196" s="13" t="s">
        <v>2046</v>
      </c>
      <c r="O196" s="41" t="s">
        <v>2046</v>
      </c>
      <c r="P196">
        <f t="shared" si="5"/>
        <v>6</v>
      </c>
      <c r="Q196" t="str">
        <f>VLOOKUP(A196,关卡种子!$A$2:$H$61,8,FALSE)</f>
        <v>0.摧毁基地</v>
      </c>
      <c r="R196" s="4">
        <v>1</v>
      </c>
      <c r="S196">
        <f t="shared" si="6"/>
        <v>1.5</v>
      </c>
    </row>
    <row r="197" spans="1:19">
      <c r="A197" s="16">
        <v>15</v>
      </c>
      <c r="B197" s="17">
        <v>0</v>
      </c>
      <c r="C197" s="16" t="s">
        <v>681</v>
      </c>
      <c r="D197" s="17">
        <v>4</v>
      </c>
      <c r="E197" s="16" t="s">
        <v>89</v>
      </c>
      <c r="F197" s="17">
        <v>30</v>
      </c>
      <c r="G197" s="18">
        <v>1.5</v>
      </c>
      <c r="H197" s="18">
        <v>1</v>
      </c>
      <c r="I197" s="19">
        <v>0.3</v>
      </c>
      <c r="J197" s="71" t="s">
        <v>1605</v>
      </c>
      <c r="K197" s="48">
        <v>7</v>
      </c>
      <c r="L197" s="76" cm="1">
        <f t="array" ref="L197">_xlfn.IFS(C197="8.玩家基地","",C197="10.第一关基地","",G197+H197&lt;=2,"",G197+H197&gt;2,ROUND((G197+H197-2)*500,0))</f>
        <v>250</v>
      </c>
      <c r="M197" s="13"/>
      <c r="N197" s="13" t="s">
        <v>2046</v>
      </c>
      <c r="O197" s="41" t="s">
        <v>2255</v>
      </c>
      <c r="P197">
        <f t="shared" si="5"/>
        <v>4</v>
      </c>
      <c r="Q197" t="str">
        <f>VLOOKUP(A197,关卡种子!$A$2:$H$61,8,FALSE)</f>
        <v>0.摧毁基地</v>
      </c>
      <c r="R197" s="4">
        <v>1</v>
      </c>
      <c r="S197">
        <f t="shared" si="6"/>
        <v>1.5</v>
      </c>
    </row>
    <row r="198" spans="1:19">
      <c r="A198" s="16">
        <v>15</v>
      </c>
      <c r="B198" s="17">
        <v>0</v>
      </c>
      <c r="C198" s="16" t="s">
        <v>684</v>
      </c>
      <c r="D198" s="17">
        <v>4</v>
      </c>
      <c r="E198" s="16" t="s">
        <v>89</v>
      </c>
      <c r="F198" s="17">
        <v>30</v>
      </c>
      <c r="G198" s="18">
        <v>1.5</v>
      </c>
      <c r="H198" s="18">
        <v>1</v>
      </c>
      <c r="I198" s="19">
        <v>0.3</v>
      </c>
      <c r="J198" s="71"/>
      <c r="K198" s="20"/>
      <c r="L198" s="76" cm="1">
        <f t="array" ref="L198">_xlfn.IFS(C198="8.玩家基地","",C198="10.第一关基地","",G198+H198&lt;=2,"",G198+H198&gt;2,ROUND((G198+H198-2)*500,0))</f>
        <v>250</v>
      </c>
      <c r="N198" s="13" t="s">
        <v>2046</v>
      </c>
      <c r="O198" s="41" t="s">
        <v>2046</v>
      </c>
      <c r="P198">
        <f t="shared" si="5"/>
        <v>4</v>
      </c>
      <c r="Q198" t="str">
        <f>VLOOKUP(A198,关卡种子!$A$2:$H$61,8,FALSE)</f>
        <v>0.摧毁基地</v>
      </c>
      <c r="R198" s="4">
        <v>1</v>
      </c>
      <c r="S198">
        <f t="shared" si="6"/>
        <v>1.5</v>
      </c>
    </row>
    <row r="199" spans="1:19">
      <c r="A199" s="16">
        <v>15</v>
      </c>
      <c r="B199" s="17">
        <v>0</v>
      </c>
      <c r="C199" s="16" t="s">
        <v>1385</v>
      </c>
      <c r="D199" s="17">
        <v>3</v>
      </c>
      <c r="E199" s="16" t="s">
        <v>89</v>
      </c>
      <c r="F199" s="17">
        <v>30</v>
      </c>
      <c r="G199" s="18">
        <v>1.5</v>
      </c>
      <c r="H199" s="18">
        <v>1</v>
      </c>
      <c r="I199" s="19">
        <v>0.3</v>
      </c>
      <c r="J199" s="71"/>
      <c r="K199" s="20"/>
      <c r="L199" s="76" cm="1">
        <f t="array" ref="L199">_xlfn.IFS(C199="8.玩家基地","",C199="10.第一关基地","",G199+H199&lt;=2,"",G199+H199&gt;2,ROUND((G199+H199-2)*500,0))</f>
        <v>250</v>
      </c>
      <c r="N199" s="13" t="s">
        <v>2046</v>
      </c>
      <c r="O199" s="41" t="s">
        <v>2046</v>
      </c>
      <c r="P199">
        <f t="shared" si="5"/>
        <v>3</v>
      </c>
      <c r="Q199" t="str">
        <f>VLOOKUP(A199,关卡种子!$A$2:$H$61,8,FALSE)</f>
        <v>0.摧毁基地</v>
      </c>
      <c r="R199" s="4">
        <v>1</v>
      </c>
      <c r="S199">
        <f t="shared" si="6"/>
        <v>1.5</v>
      </c>
    </row>
    <row r="200" spans="1:19">
      <c r="A200" s="16">
        <v>16</v>
      </c>
      <c r="B200" s="17">
        <v>0</v>
      </c>
      <c r="C200" s="16" t="s">
        <v>86</v>
      </c>
      <c r="D200" s="17">
        <v>1</v>
      </c>
      <c r="E200" s="16" t="s">
        <v>87</v>
      </c>
      <c r="F200" s="17">
        <v>-30</v>
      </c>
      <c r="G200" s="18">
        <v>1</v>
      </c>
      <c r="H200" s="18">
        <v>1</v>
      </c>
      <c r="I200" s="19">
        <v>1</v>
      </c>
      <c r="J200" s="71"/>
      <c r="K200" s="20"/>
      <c r="L200" s="76" t="str" cm="1">
        <f t="array" ref="L200">_xlfn.IFS(C200="8.玩家基地","",C200="10.第一关基地","",G200+H200&lt;=2,"",G200+H200&gt;2,ROUND((G200+H200-2)*500,0))</f>
        <v/>
      </c>
      <c r="N200" s="13" t="s">
        <v>2046</v>
      </c>
      <c r="O200" s="41" t="s">
        <v>2046</v>
      </c>
      <c r="P200">
        <f t="shared" si="5"/>
        <v>1</v>
      </c>
      <c r="Q200" t="str">
        <f>VLOOKUP(A200,关卡种子!$A$2:$H$61,8,FALSE)</f>
        <v>0.摧毁基地</v>
      </c>
      <c r="R200">
        <v>1</v>
      </c>
      <c r="S200">
        <f t="shared" si="6"/>
        <v>1</v>
      </c>
    </row>
    <row r="201" spans="1:19">
      <c r="A201" s="16">
        <v>16</v>
      </c>
      <c r="B201" s="17">
        <v>0</v>
      </c>
      <c r="C201" s="16" t="s">
        <v>88</v>
      </c>
      <c r="D201" s="17">
        <v>1</v>
      </c>
      <c r="E201" s="16" t="s">
        <v>89</v>
      </c>
      <c r="F201" s="17">
        <v>30</v>
      </c>
      <c r="G201" s="18">
        <v>2.1</v>
      </c>
      <c r="H201" s="18">
        <v>1</v>
      </c>
      <c r="I201" s="19">
        <v>1</v>
      </c>
      <c r="J201" s="71"/>
      <c r="K201" s="20"/>
      <c r="L201" s="76" t="str" cm="1">
        <f t="array" ref="L201">_xlfn.IFS(C201="8.玩家基地","",C201="10.第一关基地","",G201+H201&lt;=2,"",G201+H201&gt;2,ROUND((G201+H201-2)*500,0))</f>
        <v/>
      </c>
      <c r="N201" s="13" t="s">
        <v>2046</v>
      </c>
      <c r="O201" s="41" t="s">
        <v>2046</v>
      </c>
      <c r="P201">
        <f t="shared" si="5"/>
        <v>1</v>
      </c>
      <c r="Q201" t="str">
        <f>VLOOKUP(A201,关卡种子!$A$2:$H$61,8,FALSE)</f>
        <v>0.摧毁基地</v>
      </c>
      <c r="R201">
        <v>1</v>
      </c>
      <c r="S201">
        <f t="shared" si="6"/>
        <v>2.1</v>
      </c>
    </row>
    <row r="202" spans="1:19">
      <c r="A202" s="16">
        <v>16</v>
      </c>
      <c r="B202" s="17">
        <v>1</v>
      </c>
      <c r="C202" s="16" t="s">
        <v>1385</v>
      </c>
      <c r="D202" s="17">
        <v>1</v>
      </c>
      <c r="E202" s="16" t="s">
        <v>89</v>
      </c>
      <c r="F202" s="17">
        <v>30</v>
      </c>
      <c r="G202" s="18">
        <v>1</v>
      </c>
      <c r="H202" s="18">
        <v>1</v>
      </c>
      <c r="I202" s="19">
        <v>1</v>
      </c>
      <c r="J202" s="71" t="s">
        <v>1606</v>
      </c>
      <c r="K202" s="48">
        <v>7</v>
      </c>
      <c r="L202" s="76" t="str" cm="1">
        <f t="array" ref="L202">_xlfn.IFS(C202="8.玩家基地","",C202="10.第一关基地","",G202+H202&lt;=2,"",G202+H202&gt;2,ROUND((G202+H202-2)*500,0))</f>
        <v/>
      </c>
      <c r="N202" s="13" t="s">
        <v>2046</v>
      </c>
      <c r="O202" s="41" t="s">
        <v>2255</v>
      </c>
      <c r="P202">
        <f t="shared" si="5"/>
        <v>1</v>
      </c>
      <c r="Q202" t="str">
        <f>VLOOKUP(A202,关卡种子!$A$2:$H$61,8,FALSE)</f>
        <v>0.摧毁基地</v>
      </c>
      <c r="R202">
        <v>1</v>
      </c>
      <c r="S202">
        <f t="shared" si="6"/>
        <v>1</v>
      </c>
    </row>
    <row r="203" spans="1:19">
      <c r="A203" s="16">
        <v>16</v>
      </c>
      <c r="B203" s="17">
        <v>30</v>
      </c>
      <c r="C203" s="16" t="s">
        <v>1390</v>
      </c>
      <c r="D203" s="17">
        <v>1</v>
      </c>
      <c r="E203" s="16" t="s">
        <v>89</v>
      </c>
      <c r="F203" s="17">
        <v>30</v>
      </c>
      <c r="G203" s="18">
        <v>1</v>
      </c>
      <c r="H203" s="18">
        <v>1</v>
      </c>
      <c r="I203" s="19">
        <v>1</v>
      </c>
      <c r="J203" s="71"/>
      <c r="K203" s="48"/>
      <c r="L203" s="76" t="str" cm="1">
        <f t="array" ref="L203">_xlfn.IFS(C203="8.玩家基地","",C203="10.第一关基地","",G203+H203&lt;=2,"",G203+H203&gt;2,ROUND((G203+H203-2)*500,0))</f>
        <v/>
      </c>
      <c r="N203" s="13" t="s">
        <v>2046</v>
      </c>
      <c r="O203" s="41" t="s">
        <v>2046</v>
      </c>
      <c r="P203">
        <f t="shared" si="5"/>
        <v>1</v>
      </c>
      <c r="Q203" t="str">
        <f>VLOOKUP(A203,关卡种子!$A$2:$H$61,8,FALSE)</f>
        <v>0.摧毁基地</v>
      </c>
      <c r="R203">
        <v>1</v>
      </c>
      <c r="S203">
        <f t="shared" si="6"/>
        <v>1</v>
      </c>
    </row>
    <row r="204" spans="1:19">
      <c r="A204" s="16">
        <v>16</v>
      </c>
      <c r="B204" s="17">
        <v>60</v>
      </c>
      <c r="C204" s="16" t="s">
        <v>681</v>
      </c>
      <c r="D204" s="17">
        <v>1</v>
      </c>
      <c r="E204" s="16" t="s">
        <v>89</v>
      </c>
      <c r="F204" s="17">
        <v>30</v>
      </c>
      <c r="G204" s="18">
        <v>1.36</v>
      </c>
      <c r="H204" s="18">
        <v>1</v>
      </c>
      <c r="I204" s="19">
        <v>1</v>
      </c>
      <c r="J204" s="71" t="s">
        <v>1607</v>
      </c>
      <c r="K204" s="48">
        <v>7</v>
      </c>
      <c r="L204" s="76" cm="1">
        <f t="array" ref="L204">_xlfn.IFS(C204="8.玩家基地","",C204="10.第一关基地","",G204+H204&lt;=2,"",G204+H204&gt;2,ROUND((G204+H204-2)*500,0))</f>
        <v>180</v>
      </c>
      <c r="M204" s="13">
        <v>9</v>
      </c>
      <c r="N204" s="13" t="s">
        <v>2043</v>
      </c>
      <c r="O204" s="41" t="s">
        <v>2255</v>
      </c>
      <c r="P204">
        <f t="shared" si="5"/>
        <v>1</v>
      </c>
      <c r="Q204" t="str">
        <f>VLOOKUP(A204,关卡种子!$A$2:$H$61,8,FALSE)</f>
        <v>0.摧毁基地</v>
      </c>
      <c r="R204">
        <v>1</v>
      </c>
      <c r="S204">
        <f t="shared" si="6"/>
        <v>1.36</v>
      </c>
    </row>
    <row r="205" spans="1:19">
      <c r="A205" s="16">
        <v>16</v>
      </c>
      <c r="B205" s="17">
        <v>90</v>
      </c>
      <c r="C205" s="16" t="s">
        <v>1391</v>
      </c>
      <c r="D205" s="17">
        <v>1</v>
      </c>
      <c r="E205" s="16" t="s">
        <v>89</v>
      </c>
      <c r="F205" s="17">
        <v>30</v>
      </c>
      <c r="G205" s="18">
        <v>1.39</v>
      </c>
      <c r="H205" s="18">
        <v>1</v>
      </c>
      <c r="I205" s="19">
        <v>1</v>
      </c>
      <c r="J205" s="71"/>
      <c r="K205" s="20"/>
      <c r="L205" s="76" cm="1">
        <f t="array" ref="L205">_xlfn.IFS(C205="8.玩家基地","",C205="10.第一关基地","",G205+H205&lt;=2,"",G205+H205&gt;2,ROUND((G205+H205-2)*500,0))</f>
        <v>195</v>
      </c>
      <c r="N205" s="13" t="s">
        <v>2046</v>
      </c>
      <c r="O205" s="41" t="s">
        <v>2046</v>
      </c>
      <c r="P205">
        <f t="shared" si="5"/>
        <v>1</v>
      </c>
      <c r="Q205" t="str">
        <f>VLOOKUP(A205,关卡种子!$A$2:$H$61,8,FALSE)</f>
        <v>0.摧毁基地</v>
      </c>
      <c r="R205">
        <v>1</v>
      </c>
      <c r="S205">
        <f t="shared" si="6"/>
        <v>1.39</v>
      </c>
    </row>
    <row r="206" spans="1:19">
      <c r="A206" s="16">
        <v>16</v>
      </c>
      <c r="B206" s="17">
        <v>120</v>
      </c>
      <c r="C206" s="16" t="s">
        <v>1391</v>
      </c>
      <c r="D206" s="17">
        <v>1</v>
      </c>
      <c r="E206" s="16" t="s">
        <v>89</v>
      </c>
      <c r="F206" s="17">
        <v>30</v>
      </c>
      <c r="G206" s="18">
        <v>1.42</v>
      </c>
      <c r="H206" s="18">
        <v>1</v>
      </c>
      <c r="I206" s="19">
        <v>1</v>
      </c>
      <c r="J206" s="71"/>
      <c r="K206" s="20"/>
      <c r="L206" s="76" cm="1">
        <f t="array" ref="L206">_xlfn.IFS(C206="8.玩家基地","",C206="10.第一关基地","",G206+H206&lt;=2,"",G206+H206&gt;2,ROUND((G206+H206-2)*500,0))</f>
        <v>210</v>
      </c>
      <c r="N206" s="13" t="s">
        <v>2046</v>
      </c>
      <c r="O206" s="41" t="s">
        <v>2046</v>
      </c>
      <c r="P206">
        <f t="shared" si="5"/>
        <v>1</v>
      </c>
      <c r="Q206" t="str">
        <f>VLOOKUP(A206,关卡种子!$A$2:$H$61,8,FALSE)</f>
        <v>0.摧毁基地</v>
      </c>
      <c r="R206">
        <v>1</v>
      </c>
      <c r="S206">
        <f t="shared" si="6"/>
        <v>1.42</v>
      </c>
    </row>
    <row r="207" spans="1:19">
      <c r="A207" s="16">
        <v>16</v>
      </c>
      <c r="B207" s="17">
        <v>150</v>
      </c>
      <c r="C207" s="16" t="s">
        <v>1390</v>
      </c>
      <c r="D207" s="17">
        <v>1</v>
      </c>
      <c r="E207" s="16" t="s">
        <v>89</v>
      </c>
      <c r="F207" s="17">
        <v>30</v>
      </c>
      <c r="G207" s="18">
        <v>1.45</v>
      </c>
      <c r="H207" s="18">
        <v>1</v>
      </c>
      <c r="I207" s="19">
        <v>1</v>
      </c>
      <c r="J207" s="71"/>
      <c r="K207" s="20"/>
      <c r="L207" s="76" cm="1">
        <f t="array" ref="L207">_xlfn.IFS(C207="8.玩家基地","",C207="10.第一关基地","",G207+H207&lt;=2,"",G207+H207&gt;2,ROUND((G207+H207-2)*500,0))</f>
        <v>225</v>
      </c>
      <c r="N207" s="13" t="s">
        <v>2046</v>
      </c>
      <c r="O207" s="41" t="s">
        <v>2046</v>
      </c>
      <c r="P207">
        <f t="shared" si="5"/>
        <v>1</v>
      </c>
      <c r="Q207" t="str">
        <f>VLOOKUP(A207,关卡种子!$A$2:$H$61,8,FALSE)</f>
        <v>0.摧毁基地</v>
      </c>
      <c r="R207">
        <v>1</v>
      </c>
      <c r="S207">
        <f t="shared" si="6"/>
        <v>1.45</v>
      </c>
    </row>
    <row r="208" spans="1:19">
      <c r="A208" s="16">
        <v>16</v>
      </c>
      <c r="B208" s="17">
        <v>180</v>
      </c>
      <c r="C208" s="16" t="s">
        <v>681</v>
      </c>
      <c r="D208" s="17">
        <v>1</v>
      </c>
      <c r="E208" s="16" t="s">
        <v>89</v>
      </c>
      <c r="F208" s="17">
        <v>30</v>
      </c>
      <c r="G208" s="18">
        <v>1.48</v>
      </c>
      <c r="H208" s="18">
        <v>1</v>
      </c>
      <c r="I208" s="19">
        <v>1</v>
      </c>
      <c r="J208" s="71"/>
      <c r="K208" s="20"/>
      <c r="L208" s="76" cm="1">
        <f t="array" ref="L208">_xlfn.IFS(C208="8.玩家基地","",C208="10.第一关基地","",G208+H208&lt;=2,"",G208+H208&gt;2,ROUND((G208+H208-2)*500,0))</f>
        <v>240</v>
      </c>
      <c r="N208" s="13" t="s">
        <v>2046</v>
      </c>
      <c r="O208" s="41" t="s">
        <v>2046</v>
      </c>
      <c r="P208">
        <f t="shared" si="5"/>
        <v>1</v>
      </c>
      <c r="Q208" t="str">
        <f>VLOOKUP(A208,关卡种子!$A$2:$H$61,8,FALSE)</f>
        <v>0.摧毁基地</v>
      </c>
      <c r="R208">
        <v>1</v>
      </c>
      <c r="S208">
        <f t="shared" si="6"/>
        <v>1.48</v>
      </c>
    </row>
    <row r="209" spans="1:19">
      <c r="A209" s="16">
        <v>16</v>
      </c>
      <c r="B209" s="17">
        <v>210</v>
      </c>
      <c r="C209" s="16" t="s">
        <v>1391</v>
      </c>
      <c r="D209" s="17">
        <v>1</v>
      </c>
      <c r="E209" s="16" t="s">
        <v>89</v>
      </c>
      <c r="F209" s="17">
        <v>30</v>
      </c>
      <c r="G209" s="18">
        <v>1.51</v>
      </c>
      <c r="H209" s="18">
        <v>1</v>
      </c>
      <c r="I209" s="19">
        <v>1</v>
      </c>
      <c r="J209" s="71"/>
      <c r="K209" s="20"/>
      <c r="L209" s="76" cm="1">
        <f t="array" ref="L209">_xlfn.IFS(C209="8.玩家基地","",C209="10.第一关基地","",G209+H209&lt;=2,"",G209+H209&gt;2,ROUND((G209+H209-2)*500,0))</f>
        <v>255</v>
      </c>
      <c r="N209" s="13" t="s">
        <v>2046</v>
      </c>
      <c r="O209" s="41" t="s">
        <v>2046</v>
      </c>
      <c r="P209">
        <f t="shared" si="5"/>
        <v>1</v>
      </c>
      <c r="Q209" t="str">
        <f>VLOOKUP(A209,关卡种子!$A$2:$H$61,8,FALSE)</f>
        <v>0.摧毁基地</v>
      </c>
      <c r="R209">
        <v>1</v>
      </c>
      <c r="S209">
        <f t="shared" si="6"/>
        <v>1.51</v>
      </c>
    </row>
    <row r="210" spans="1:19">
      <c r="A210" s="16">
        <v>16</v>
      </c>
      <c r="B210" s="17">
        <v>240</v>
      </c>
      <c r="C210" s="16" t="s">
        <v>1390</v>
      </c>
      <c r="D210" s="17">
        <v>1</v>
      </c>
      <c r="E210" s="16" t="s">
        <v>89</v>
      </c>
      <c r="F210" s="17">
        <v>30</v>
      </c>
      <c r="G210" s="18">
        <v>1.54</v>
      </c>
      <c r="H210" s="18">
        <v>1</v>
      </c>
      <c r="I210" s="19">
        <v>1</v>
      </c>
      <c r="J210" s="71"/>
      <c r="K210" s="20"/>
      <c r="L210" s="76" cm="1">
        <f t="array" ref="L210">_xlfn.IFS(C210="8.玩家基地","",C210="10.第一关基地","",G210+H210&lt;=2,"",G210+H210&gt;2,ROUND((G210+H210-2)*500,0))</f>
        <v>270</v>
      </c>
      <c r="N210" s="13" t="s">
        <v>2046</v>
      </c>
      <c r="O210" s="41" t="s">
        <v>2046</v>
      </c>
      <c r="P210">
        <f t="shared" si="5"/>
        <v>1</v>
      </c>
      <c r="Q210" t="str">
        <f>VLOOKUP(A210,关卡种子!$A$2:$H$61,8,FALSE)</f>
        <v>0.摧毁基地</v>
      </c>
      <c r="R210">
        <v>1</v>
      </c>
      <c r="S210">
        <f t="shared" si="6"/>
        <v>1.54</v>
      </c>
    </row>
    <row r="211" spans="1:19">
      <c r="A211" s="16">
        <v>16</v>
      </c>
      <c r="B211" s="17">
        <v>0</v>
      </c>
      <c r="C211" s="16" t="s">
        <v>681</v>
      </c>
      <c r="D211" s="17">
        <v>2</v>
      </c>
      <c r="E211" s="16" t="s">
        <v>89</v>
      </c>
      <c r="F211" s="17">
        <v>30</v>
      </c>
      <c r="G211" s="18">
        <v>1.5</v>
      </c>
      <c r="H211" s="18">
        <v>1</v>
      </c>
      <c r="I211" s="19">
        <v>0.9</v>
      </c>
      <c r="J211" s="71"/>
      <c r="K211" s="20"/>
      <c r="L211" s="76" cm="1">
        <f t="array" ref="L211">_xlfn.IFS(C211="8.玩家基地","",C211="10.第一关基地","",G211+H211&lt;=2,"",G211+H211&gt;2,ROUND((G211+H211-2)*500,0))</f>
        <v>250</v>
      </c>
      <c r="N211" s="13" t="s">
        <v>2046</v>
      </c>
      <c r="O211" s="41" t="s">
        <v>2046</v>
      </c>
      <c r="P211">
        <f t="shared" si="5"/>
        <v>2</v>
      </c>
      <c r="Q211" t="str">
        <f>VLOOKUP(A211,关卡种子!$A$2:$H$61,8,FALSE)</f>
        <v>0.摧毁基地</v>
      </c>
      <c r="R211">
        <v>1</v>
      </c>
      <c r="S211">
        <f t="shared" si="6"/>
        <v>1.5</v>
      </c>
    </row>
    <row r="212" spans="1:19">
      <c r="A212" s="16">
        <v>16</v>
      </c>
      <c r="B212" s="17">
        <v>0</v>
      </c>
      <c r="C212" s="16" t="s">
        <v>1390</v>
      </c>
      <c r="D212" s="17">
        <v>2</v>
      </c>
      <c r="E212" s="16" t="s">
        <v>89</v>
      </c>
      <c r="F212" s="17">
        <v>30</v>
      </c>
      <c r="G212" s="18">
        <v>1.5</v>
      </c>
      <c r="H212" s="18">
        <v>1</v>
      </c>
      <c r="I212" s="19">
        <v>0.9</v>
      </c>
      <c r="J212" s="71" t="s">
        <v>1609</v>
      </c>
      <c r="K212" s="48">
        <v>34</v>
      </c>
      <c r="L212" s="76" cm="1">
        <f t="array" ref="L212">_xlfn.IFS(C212="8.玩家基地","",C212="10.第一关基地","",G212+H212&lt;=2,"",G212+H212&gt;2,ROUND((G212+H212-2)*500,0))</f>
        <v>250</v>
      </c>
      <c r="N212" s="13" t="s">
        <v>2046</v>
      </c>
      <c r="O212" s="41" t="s">
        <v>2256</v>
      </c>
      <c r="P212">
        <f t="shared" si="5"/>
        <v>2</v>
      </c>
      <c r="Q212" t="str">
        <f>VLOOKUP(A212,关卡种子!$A$2:$H$61,8,FALSE)</f>
        <v>0.摧毁基地</v>
      </c>
      <c r="R212">
        <v>1</v>
      </c>
      <c r="S212">
        <f t="shared" si="6"/>
        <v>1.5</v>
      </c>
    </row>
    <row r="213" spans="1:19">
      <c r="A213" s="16">
        <v>16</v>
      </c>
      <c r="B213" s="17">
        <v>0</v>
      </c>
      <c r="C213" s="16" t="s">
        <v>1385</v>
      </c>
      <c r="D213" s="17">
        <v>1</v>
      </c>
      <c r="E213" s="16" t="s">
        <v>89</v>
      </c>
      <c r="F213" s="17">
        <v>30</v>
      </c>
      <c r="G213" s="18">
        <v>1.5</v>
      </c>
      <c r="H213" s="18">
        <v>1</v>
      </c>
      <c r="I213" s="19">
        <v>0.7</v>
      </c>
      <c r="J213" s="71"/>
      <c r="K213" s="20"/>
      <c r="L213" s="76" cm="1">
        <f t="array" ref="L213">_xlfn.IFS(C213="8.玩家基地","",C213="10.第一关基地","",G213+H213&lt;=2,"",G213+H213&gt;2,ROUND((G213+H213-2)*500,0))</f>
        <v>250</v>
      </c>
      <c r="N213" s="13" t="s">
        <v>2046</v>
      </c>
      <c r="O213" s="41" t="s">
        <v>2046</v>
      </c>
      <c r="P213">
        <f t="shared" si="5"/>
        <v>1</v>
      </c>
      <c r="Q213" t="str">
        <f>VLOOKUP(A213,关卡种子!$A$2:$H$61,8,FALSE)</f>
        <v>0.摧毁基地</v>
      </c>
      <c r="R213">
        <v>1</v>
      </c>
      <c r="S213">
        <f t="shared" si="6"/>
        <v>1.5</v>
      </c>
    </row>
    <row r="214" spans="1:19">
      <c r="A214" s="16">
        <v>16</v>
      </c>
      <c r="B214" s="17">
        <v>0</v>
      </c>
      <c r="C214" s="16" t="s">
        <v>1391</v>
      </c>
      <c r="D214" s="17">
        <v>1</v>
      </c>
      <c r="E214" s="16" t="s">
        <v>89</v>
      </c>
      <c r="F214" s="17">
        <v>30</v>
      </c>
      <c r="G214" s="18">
        <v>1.5</v>
      </c>
      <c r="H214" s="18">
        <v>1</v>
      </c>
      <c r="I214" s="19">
        <v>0.7</v>
      </c>
      <c r="J214" s="71"/>
      <c r="K214" s="20"/>
      <c r="L214" s="76" cm="1">
        <f t="array" ref="L214">_xlfn.IFS(C214="8.玩家基地","",C214="10.第一关基地","",G214+H214&lt;=2,"",G214+H214&gt;2,ROUND((G214+H214-2)*500,0))</f>
        <v>250</v>
      </c>
      <c r="N214" s="13" t="s">
        <v>2046</v>
      </c>
      <c r="O214" s="41" t="s">
        <v>2046</v>
      </c>
      <c r="P214">
        <f t="shared" si="5"/>
        <v>1</v>
      </c>
      <c r="Q214" t="str">
        <f>VLOOKUP(A214,关卡种子!$A$2:$H$61,8,FALSE)</f>
        <v>0.摧毁基地</v>
      </c>
      <c r="R214">
        <v>1</v>
      </c>
      <c r="S214">
        <f t="shared" si="6"/>
        <v>1.5</v>
      </c>
    </row>
    <row r="215" spans="1:19">
      <c r="A215" s="16">
        <v>16</v>
      </c>
      <c r="B215" s="17">
        <v>0</v>
      </c>
      <c r="C215" s="16" t="s">
        <v>1385</v>
      </c>
      <c r="D215" s="17">
        <v>1</v>
      </c>
      <c r="E215" s="16" t="s">
        <v>89</v>
      </c>
      <c r="F215" s="17">
        <v>30</v>
      </c>
      <c r="G215" s="18">
        <v>1.5</v>
      </c>
      <c r="H215" s="18">
        <v>1</v>
      </c>
      <c r="I215" s="19">
        <v>0.5</v>
      </c>
      <c r="J215" s="71"/>
      <c r="K215" s="20"/>
      <c r="L215" s="76" cm="1">
        <f t="array" ref="L215">_xlfn.IFS(C215="8.玩家基地","",C215="10.第一关基地","",G215+H215&lt;=2,"",G215+H215&gt;2,ROUND((G215+H215-2)*500,0))</f>
        <v>250</v>
      </c>
      <c r="M215" s="13">
        <v>2</v>
      </c>
      <c r="N215" s="13" t="s">
        <v>2029</v>
      </c>
      <c r="O215" s="41" t="s">
        <v>2046</v>
      </c>
      <c r="P215">
        <f t="shared" si="5"/>
        <v>1</v>
      </c>
      <c r="Q215" t="str">
        <f>VLOOKUP(A215,关卡种子!$A$2:$H$61,8,FALSE)</f>
        <v>0.摧毁基地</v>
      </c>
      <c r="R215">
        <v>1</v>
      </c>
      <c r="S215">
        <f t="shared" si="6"/>
        <v>1.5</v>
      </c>
    </row>
    <row r="216" spans="1:19">
      <c r="A216" s="16">
        <v>16</v>
      </c>
      <c r="B216" s="17">
        <v>0</v>
      </c>
      <c r="C216" s="16" t="s">
        <v>681</v>
      </c>
      <c r="D216" s="17">
        <v>1</v>
      </c>
      <c r="E216" s="16" t="s">
        <v>89</v>
      </c>
      <c r="F216" s="17">
        <v>30</v>
      </c>
      <c r="G216" s="18">
        <v>1.5</v>
      </c>
      <c r="H216" s="18">
        <v>1</v>
      </c>
      <c r="I216" s="19">
        <v>0.5</v>
      </c>
      <c r="J216" s="71"/>
      <c r="K216" s="20"/>
      <c r="L216" s="76" cm="1">
        <f t="array" ref="L216">_xlfn.IFS(C216="8.玩家基地","",C216="10.第一关基地","",G216+H216&lt;=2,"",G216+H216&gt;2,ROUND((G216+H216-2)*500,0))</f>
        <v>250</v>
      </c>
      <c r="N216" s="13" t="s">
        <v>2046</v>
      </c>
      <c r="O216" s="41" t="s">
        <v>2046</v>
      </c>
      <c r="P216">
        <f t="shared" si="5"/>
        <v>1</v>
      </c>
      <c r="Q216" t="str">
        <f>VLOOKUP(A216,关卡种子!$A$2:$H$61,8,FALSE)</f>
        <v>0.摧毁基地</v>
      </c>
      <c r="R216">
        <v>1</v>
      </c>
      <c r="S216">
        <f t="shared" si="6"/>
        <v>1.5</v>
      </c>
    </row>
    <row r="217" spans="1:19">
      <c r="A217" s="16">
        <v>16</v>
      </c>
      <c r="B217" s="17">
        <v>0</v>
      </c>
      <c r="C217" s="16" t="s">
        <v>1385</v>
      </c>
      <c r="D217" s="17">
        <v>1</v>
      </c>
      <c r="E217" s="16" t="s">
        <v>89</v>
      </c>
      <c r="F217" s="17">
        <v>30</v>
      </c>
      <c r="G217" s="18">
        <v>1.5</v>
      </c>
      <c r="H217" s="18">
        <v>1</v>
      </c>
      <c r="I217" s="19">
        <v>0.3</v>
      </c>
      <c r="J217" s="71" t="s">
        <v>1608</v>
      </c>
      <c r="K217" s="48">
        <v>40</v>
      </c>
      <c r="L217" s="76" cm="1">
        <f t="array" ref="L217">_xlfn.IFS(C217="8.玩家基地","",C217="10.第一关基地","",G217+H217&lt;=2,"",G217+H217&gt;2,ROUND((G217+H217-2)*500,0))</f>
        <v>250</v>
      </c>
      <c r="N217" s="13" t="s">
        <v>2046</v>
      </c>
      <c r="O217" s="41" t="s">
        <v>2256</v>
      </c>
      <c r="P217">
        <f t="shared" si="5"/>
        <v>1</v>
      </c>
      <c r="Q217" t="str">
        <f>VLOOKUP(A217,关卡种子!$A$2:$H$61,8,FALSE)</f>
        <v>0.摧毁基地</v>
      </c>
      <c r="R217">
        <v>1</v>
      </c>
      <c r="S217">
        <f t="shared" si="6"/>
        <v>1.5</v>
      </c>
    </row>
    <row r="218" spans="1:19">
      <c r="A218" s="16">
        <v>16</v>
      </c>
      <c r="B218" s="17">
        <v>0</v>
      </c>
      <c r="C218" s="16" t="s">
        <v>1390</v>
      </c>
      <c r="D218" s="17">
        <v>1</v>
      </c>
      <c r="E218" s="16" t="s">
        <v>89</v>
      </c>
      <c r="F218" s="17">
        <v>30</v>
      </c>
      <c r="G218" s="18">
        <v>1.5</v>
      </c>
      <c r="H218" s="18">
        <v>1</v>
      </c>
      <c r="I218" s="19">
        <v>0.3</v>
      </c>
      <c r="J218" s="71"/>
      <c r="K218" s="20"/>
      <c r="L218" s="76" cm="1">
        <f t="array" ref="L218">_xlfn.IFS(C218="8.玩家基地","",C218="10.第一关基地","",G218+H218&lt;=2,"",G218+H218&gt;2,ROUND((G218+H218-2)*500,0))</f>
        <v>250</v>
      </c>
      <c r="N218" s="13" t="s">
        <v>2046</v>
      </c>
      <c r="O218" s="41" t="s">
        <v>2046</v>
      </c>
      <c r="P218">
        <f t="shared" si="5"/>
        <v>1</v>
      </c>
      <c r="Q218" t="str">
        <f>VLOOKUP(A218,关卡种子!$A$2:$H$61,8,FALSE)</f>
        <v>0.摧毁基地</v>
      </c>
      <c r="R218">
        <v>1</v>
      </c>
      <c r="S218">
        <f t="shared" si="6"/>
        <v>1.5</v>
      </c>
    </row>
    <row r="219" spans="1:19">
      <c r="A219" s="16">
        <v>17</v>
      </c>
      <c r="B219" s="17">
        <v>0</v>
      </c>
      <c r="C219" s="16" t="s">
        <v>86</v>
      </c>
      <c r="D219" s="17">
        <v>1</v>
      </c>
      <c r="E219" s="16" t="s">
        <v>87</v>
      </c>
      <c r="F219" s="17">
        <v>-30</v>
      </c>
      <c r="G219" s="18">
        <v>1</v>
      </c>
      <c r="H219" s="18">
        <v>1</v>
      </c>
      <c r="I219" s="19">
        <v>1</v>
      </c>
      <c r="J219" s="71"/>
      <c r="K219" s="20"/>
      <c r="L219" s="76" t="str" cm="1">
        <f t="array" ref="L219">_xlfn.IFS(C219="8.玩家基地","",C219="10.第一关基地","",G219+H219&lt;=2,"",G219+H219&gt;2,ROUND((G219+H219-2)*500,0))</f>
        <v/>
      </c>
      <c r="N219" s="13" t="s">
        <v>2046</v>
      </c>
      <c r="O219" s="41" t="s">
        <v>2046</v>
      </c>
      <c r="P219">
        <f t="shared" si="5"/>
        <v>1</v>
      </c>
      <c r="Q219" t="str">
        <f>VLOOKUP(A219,关卡种子!$A$2:$H$61,8,FALSE)</f>
        <v>0.摧毁基地</v>
      </c>
      <c r="R219">
        <v>1</v>
      </c>
      <c r="S219">
        <f t="shared" si="6"/>
        <v>1</v>
      </c>
    </row>
    <row r="220" spans="1:19">
      <c r="A220" s="16">
        <v>17</v>
      </c>
      <c r="B220" s="17">
        <v>0</v>
      </c>
      <c r="C220" s="16" t="s">
        <v>88</v>
      </c>
      <c r="D220" s="17">
        <v>1</v>
      </c>
      <c r="E220" s="16" t="s">
        <v>89</v>
      </c>
      <c r="F220" s="17">
        <v>30</v>
      </c>
      <c r="G220" s="18">
        <v>2.1</v>
      </c>
      <c r="H220" s="18">
        <v>1</v>
      </c>
      <c r="I220" s="19">
        <v>1</v>
      </c>
      <c r="J220" s="71"/>
      <c r="K220" s="20"/>
      <c r="L220" s="76" t="str" cm="1">
        <f t="array" ref="L220">_xlfn.IFS(C220="8.玩家基地","",C220="10.第一关基地","",G220+H220&lt;=2,"",G220+H220&gt;2,ROUND((G220+H220-2)*500,0))</f>
        <v/>
      </c>
      <c r="N220" s="13" t="s">
        <v>2046</v>
      </c>
      <c r="O220" s="41" t="s">
        <v>2046</v>
      </c>
      <c r="P220">
        <f t="shared" si="5"/>
        <v>1</v>
      </c>
      <c r="Q220" t="str">
        <f>VLOOKUP(A220,关卡种子!$A$2:$H$61,8,FALSE)</f>
        <v>0.摧毁基地</v>
      </c>
      <c r="R220">
        <v>1</v>
      </c>
      <c r="S220">
        <f t="shared" si="6"/>
        <v>2.1</v>
      </c>
    </row>
    <row r="221" spans="1:19">
      <c r="A221" s="16">
        <v>17</v>
      </c>
      <c r="B221" s="17">
        <v>1</v>
      </c>
      <c r="C221" s="16" t="s">
        <v>1392</v>
      </c>
      <c r="D221" s="17">
        <v>1</v>
      </c>
      <c r="E221" s="16" t="s">
        <v>89</v>
      </c>
      <c r="F221" s="17">
        <v>30</v>
      </c>
      <c r="G221" s="18">
        <v>1</v>
      </c>
      <c r="H221" s="18">
        <v>1</v>
      </c>
      <c r="I221" s="19">
        <v>1</v>
      </c>
      <c r="J221" s="71" t="s">
        <v>1614</v>
      </c>
      <c r="K221" s="48">
        <v>28</v>
      </c>
      <c r="L221" s="76" t="str" cm="1">
        <f t="array" ref="L221">_xlfn.IFS(C221="8.玩家基地","",C221="10.第一关基地","",G221+H221&lt;=2,"",G221+H221&gt;2,ROUND((G221+H221-2)*500,0))</f>
        <v/>
      </c>
      <c r="N221" s="13" t="s">
        <v>2046</v>
      </c>
      <c r="O221" s="41" t="s">
        <v>2256</v>
      </c>
      <c r="P221">
        <f t="shared" si="5"/>
        <v>1</v>
      </c>
      <c r="Q221" t="str">
        <f>VLOOKUP(A221,关卡种子!$A$2:$H$61,8,FALSE)</f>
        <v>0.摧毁基地</v>
      </c>
      <c r="R221">
        <v>1</v>
      </c>
      <c r="S221">
        <f t="shared" si="6"/>
        <v>1</v>
      </c>
    </row>
    <row r="222" spans="1:19">
      <c r="A222" s="16">
        <v>17</v>
      </c>
      <c r="B222" s="17">
        <v>30</v>
      </c>
      <c r="C222" s="16" t="s">
        <v>1390</v>
      </c>
      <c r="D222" s="17">
        <v>1</v>
      </c>
      <c r="E222" s="16" t="s">
        <v>89</v>
      </c>
      <c r="F222" s="17">
        <v>30</v>
      </c>
      <c r="G222" s="18">
        <v>1</v>
      </c>
      <c r="H222" s="18">
        <v>1</v>
      </c>
      <c r="I222" s="19">
        <v>1</v>
      </c>
      <c r="J222" s="71" t="s">
        <v>1610</v>
      </c>
      <c r="K222" s="48">
        <v>7</v>
      </c>
      <c r="L222" s="76" t="str" cm="1">
        <f t="array" ref="L222">_xlfn.IFS(C222="8.玩家基地","",C222="10.第一关基地","",G222+H222&lt;=2,"",G222+H222&gt;2,ROUND((G222+H222-2)*500,0))</f>
        <v/>
      </c>
      <c r="N222" s="13" t="s">
        <v>2046</v>
      </c>
      <c r="O222" s="41" t="s">
        <v>2255</v>
      </c>
      <c r="P222">
        <f t="shared" si="5"/>
        <v>1</v>
      </c>
      <c r="Q222" t="str">
        <f>VLOOKUP(A222,关卡种子!$A$2:$H$61,8,FALSE)</f>
        <v>0.摧毁基地</v>
      </c>
      <c r="R222">
        <v>1</v>
      </c>
      <c r="S222">
        <f t="shared" si="6"/>
        <v>1</v>
      </c>
    </row>
    <row r="223" spans="1:19">
      <c r="A223" s="16">
        <v>17</v>
      </c>
      <c r="B223" s="17">
        <v>60</v>
      </c>
      <c r="C223" s="16" t="s">
        <v>1392</v>
      </c>
      <c r="D223" s="17">
        <v>1</v>
      </c>
      <c r="E223" s="16" t="s">
        <v>89</v>
      </c>
      <c r="F223" s="17">
        <v>30</v>
      </c>
      <c r="G223" s="18">
        <v>1.36</v>
      </c>
      <c r="H223" s="18">
        <v>1</v>
      </c>
      <c r="I223" s="19">
        <v>1</v>
      </c>
      <c r="J223" s="71"/>
      <c r="K223" s="20"/>
      <c r="L223" s="76" cm="1">
        <f t="array" ref="L223">_xlfn.IFS(C223="8.玩家基地","",C223="10.第一关基地","",G223+H223&lt;=2,"",G223+H223&gt;2,ROUND((G223+H223-2)*500,0))</f>
        <v>180</v>
      </c>
      <c r="N223" s="13" t="s">
        <v>2046</v>
      </c>
      <c r="O223" s="41" t="s">
        <v>2046</v>
      </c>
      <c r="P223">
        <f t="shared" si="5"/>
        <v>1</v>
      </c>
      <c r="Q223" t="str">
        <f>VLOOKUP(A223,关卡种子!$A$2:$H$61,8,FALSE)</f>
        <v>0.摧毁基地</v>
      </c>
      <c r="R223">
        <v>1</v>
      </c>
      <c r="S223">
        <f t="shared" si="6"/>
        <v>1.36</v>
      </c>
    </row>
    <row r="224" spans="1:19">
      <c r="A224" s="16">
        <v>17</v>
      </c>
      <c r="B224" s="17">
        <v>90</v>
      </c>
      <c r="C224" s="16" t="s">
        <v>1390</v>
      </c>
      <c r="D224" s="17">
        <v>1</v>
      </c>
      <c r="E224" s="16" t="s">
        <v>89</v>
      </c>
      <c r="F224" s="17">
        <v>30</v>
      </c>
      <c r="G224" s="18">
        <v>1.39</v>
      </c>
      <c r="H224" s="18">
        <v>1</v>
      </c>
      <c r="I224" s="19">
        <v>1</v>
      </c>
      <c r="J224" s="71"/>
      <c r="K224" s="20"/>
      <c r="L224" s="76" cm="1">
        <f t="array" ref="L224">_xlfn.IFS(C224="8.玩家基地","",C224="10.第一关基地","",G224+H224&lt;=2,"",G224+H224&gt;2,ROUND((G224+H224-2)*500,0))</f>
        <v>195</v>
      </c>
      <c r="N224" s="13" t="s">
        <v>2046</v>
      </c>
      <c r="O224" s="41" t="s">
        <v>2046</v>
      </c>
      <c r="P224">
        <f t="shared" si="5"/>
        <v>1</v>
      </c>
      <c r="Q224" t="str">
        <f>VLOOKUP(A224,关卡种子!$A$2:$H$61,8,FALSE)</f>
        <v>0.摧毁基地</v>
      </c>
      <c r="R224">
        <v>1</v>
      </c>
      <c r="S224">
        <f t="shared" si="6"/>
        <v>1.39</v>
      </c>
    </row>
    <row r="225" spans="1:19">
      <c r="A225" s="16">
        <v>17</v>
      </c>
      <c r="B225" s="17">
        <v>120</v>
      </c>
      <c r="C225" s="16" t="s">
        <v>1392</v>
      </c>
      <c r="D225" s="17">
        <v>1</v>
      </c>
      <c r="E225" s="16" t="s">
        <v>89</v>
      </c>
      <c r="F225" s="17">
        <v>30</v>
      </c>
      <c r="G225" s="18">
        <v>1.42</v>
      </c>
      <c r="H225" s="18">
        <v>1</v>
      </c>
      <c r="I225" s="19">
        <v>1</v>
      </c>
      <c r="J225" s="71" t="s">
        <v>1611</v>
      </c>
      <c r="K225" s="48">
        <v>3</v>
      </c>
      <c r="L225" s="76" cm="1">
        <f t="array" ref="L225">_xlfn.IFS(C225="8.玩家基地","",C225="10.第一关基地","",G225+H225&lt;=2,"",G225+H225&gt;2,ROUND((G225+H225-2)*500,0))</f>
        <v>210</v>
      </c>
      <c r="N225" s="13" t="s">
        <v>2046</v>
      </c>
      <c r="O225" s="41" t="s">
        <v>2255</v>
      </c>
      <c r="P225">
        <f t="shared" si="5"/>
        <v>1</v>
      </c>
      <c r="Q225" t="str">
        <f>VLOOKUP(A225,关卡种子!$A$2:$H$61,8,FALSE)</f>
        <v>0.摧毁基地</v>
      </c>
      <c r="R225">
        <v>1</v>
      </c>
      <c r="S225">
        <f t="shared" si="6"/>
        <v>1.42</v>
      </c>
    </row>
    <row r="226" spans="1:19">
      <c r="A226" s="16">
        <v>17</v>
      </c>
      <c r="B226" s="17">
        <v>150</v>
      </c>
      <c r="C226" s="16" t="s">
        <v>1390</v>
      </c>
      <c r="D226" s="17">
        <v>1</v>
      </c>
      <c r="E226" s="16" t="s">
        <v>89</v>
      </c>
      <c r="F226" s="17">
        <v>30</v>
      </c>
      <c r="G226" s="18">
        <v>1.45</v>
      </c>
      <c r="H226" s="18">
        <v>1</v>
      </c>
      <c r="I226" s="19">
        <v>1</v>
      </c>
      <c r="J226" s="71"/>
      <c r="K226" s="48"/>
      <c r="L226" s="76" cm="1">
        <f t="array" ref="L226">_xlfn.IFS(C226="8.玩家基地","",C226="10.第一关基地","",G226+H226&lt;=2,"",G226+H226&gt;2,ROUND((G226+H226-2)*500,0))</f>
        <v>225</v>
      </c>
      <c r="N226" s="13" t="s">
        <v>2046</v>
      </c>
      <c r="O226" s="41" t="s">
        <v>2046</v>
      </c>
      <c r="P226">
        <f t="shared" si="5"/>
        <v>1</v>
      </c>
      <c r="Q226" t="str">
        <f>VLOOKUP(A226,关卡种子!$A$2:$H$61,8,FALSE)</f>
        <v>0.摧毁基地</v>
      </c>
      <c r="R226">
        <v>1</v>
      </c>
      <c r="S226">
        <f t="shared" si="6"/>
        <v>1.45</v>
      </c>
    </row>
    <row r="227" spans="1:19">
      <c r="A227" s="16">
        <v>17</v>
      </c>
      <c r="B227" s="17">
        <v>180</v>
      </c>
      <c r="C227" s="16" t="s">
        <v>1392</v>
      </c>
      <c r="D227" s="17">
        <v>1</v>
      </c>
      <c r="E227" s="16" t="s">
        <v>89</v>
      </c>
      <c r="F227" s="17">
        <v>30</v>
      </c>
      <c r="G227" s="18">
        <v>1.48</v>
      </c>
      <c r="H227" s="18">
        <v>1</v>
      </c>
      <c r="I227" s="19">
        <v>1</v>
      </c>
      <c r="J227" s="71"/>
      <c r="K227" s="20"/>
      <c r="L227" s="76" cm="1">
        <f t="array" ref="L227">_xlfn.IFS(C227="8.玩家基地","",C227="10.第一关基地","",G227+H227&lt;=2,"",G227+H227&gt;2,ROUND((G227+H227-2)*500,0))</f>
        <v>240</v>
      </c>
      <c r="N227" s="13" t="s">
        <v>2046</v>
      </c>
      <c r="O227" s="41" t="s">
        <v>2046</v>
      </c>
      <c r="P227">
        <f t="shared" si="5"/>
        <v>1</v>
      </c>
      <c r="Q227" t="str">
        <f>VLOOKUP(A227,关卡种子!$A$2:$H$61,8,FALSE)</f>
        <v>0.摧毁基地</v>
      </c>
      <c r="R227">
        <v>1</v>
      </c>
      <c r="S227">
        <f t="shared" si="6"/>
        <v>1.48</v>
      </c>
    </row>
    <row r="228" spans="1:19">
      <c r="A228" s="16">
        <v>17</v>
      </c>
      <c r="B228" s="17">
        <v>210</v>
      </c>
      <c r="C228" s="16" t="s">
        <v>1390</v>
      </c>
      <c r="D228" s="17">
        <v>1</v>
      </c>
      <c r="E228" s="16" t="s">
        <v>89</v>
      </c>
      <c r="F228" s="17">
        <v>30</v>
      </c>
      <c r="G228" s="18">
        <v>1.51</v>
      </c>
      <c r="H228" s="18">
        <v>1</v>
      </c>
      <c r="I228" s="19">
        <v>1</v>
      </c>
      <c r="J228" s="71" t="s">
        <v>1613</v>
      </c>
      <c r="K228" s="48">
        <v>3</v>
      </c>
      <c r="L228" s="76" cm="1">
        <f t="array" ref="L228">_xlfn.IFS(C228="8.玩家基地","",C228="10.第一关基地","",G228+H228&lt;=2,"",G228+H228&gt;2,ROUND((G228+H228-2)*500,0))</f>
        <v>255</v>
      </c>
      <c r="N228" s="13" t="s">
        <v>2046</v>
      </c>
      <c r="O228" s="41" t="s">
        <v>2255</v>
      </c>
      <c r="P228">
        <f t="shared" si="5"/>
        <v>1</v>
      </c>
      <c r="Q228" t="str">
        <f>VLOOKUP(A228,关卡种子!$A$2:$H$61,8,FALSE)</f>
        <v>0.摧毁基地</v>
      </c>
      <c r="R228">
        <v>1</v>
      </c>
      <c r="S228">
        <f t="shared" si="6"/>
        <v>1.51</v>
      </c>
    </row>
    <row r="229" spans="1:19">
      <c r="A229" s="16">
        <v>17</v>
      </c>
      <c r="B229" s="17">
        <v>240</v>
      </c>
      <c r="C229" s="16" t="s">
        <v>1392</v>
      </c>
      <c r="D229" s="17">
        <v>1</v>
      </c>
      <c r="E229" s="16" t="s">
        <v>89</v>
      </c>
      <c r="F229" s="17">
        <v>30</v>
      </c>
      <c r="G229" s="18">
        <v>1.54</v>
      </c>
      <c r="H229" s="18">
        <v>1</v>
      </c>
      <c r="I229" s="19">
        <v>1</v>
      </c>
      <c r="J229" s="71" t="s">
        <v>1611</v>
      </c>
      <c r="K229" s="48">
        <v>3</v>
      </c>
      <c r="L229" s="76" cm="1">
        <f t="array" ref="L229">_xlfn.IFS(C229="8.玩家基地","",C229="10.第一关基地","",G229+H229&lt;=2,"",G229+H229&gt;2,ROUND((G229+H229-2)*500,0))</f>
        <v>270</v>
      </c>
      <c r="N229" s="13" t="s">
        <v>2046</v>
      </c>
      <c r="O229" s="41" t="s">
        <v>2255</v>
      </c>
      <c r="P229">
        <f t="shared" si="5"/>
        <v>1</v>
      </c>
      <c r="Q229" t="str">
        <f>VLOOKUP(A229,关卡种子!$A$2:$H$61,8,FALSE)</f>
        <v>0.摧毁基地</v>
      </c>
      <c r="R229">
        <v>1</v>
      </c>
      <c r="S229">
        <f t="shared" si="6"/>
        <v>1.54</v>
      </c>
    </row>
    <row r="230" spans="1:19">
      <c r="A230" s="16">
        <v>17</v>
      </c>
      <c r="B230" s="17">
        <v>0</v>
      </c>
      <c r="C230" s="16" t="s">
        <v>1392</v>
      </c>
      <c r="D230" s="17">
        <v>2</v>
      </c>
      <c r="E230" s="16" t="s">
        <v>89</v>
      </c>
      <c r="F230" s="17">
        <v>30</v>
      </c>
      <c r="G230" s="18">
        <v>1.5</v>
      </c>
      <c r="H230" s="18">
        <v>1</v>
      </c>
      <c r="I230" s="19">
        <v>0.9</v>
      </c>
      <c r="J230" s="71"/>
      <c r="K230" s="20"/>
      <c r="L230" s="76" cm="1">
        <f t="array" ref="L230">_xlfn.IFS(C230="8.玩家基地","",C230="10.第一关基地","",G230+H230&lt;=2,"",G230+H230&gt;2,ROUND((G230+H230-2)*500,0))</f>
        <v>250</v>
      </c>
      <c r="N230" s="13" t="s">
        <v>2046</v>
      </c>
      <c r="O230" s="41" t="s">
        <v>2046</v>
      </c>
      <c r="P230">
        <f t="shared" si="5"/>
        <v>2</v>
      </c>
      <c r="Q230" t="str">
        <f>VLOOKUP(A230,关卡种子!$A$2:$H$61,8,FALSE)</f>
        <v>0.摧毁基地</v>
      </c>
      <c r="R230">
        <v>1</v>
      </c>
      <c r="S230">
        <f t="shared" si="6"/>
        <v>1.5</v>
      </c>
    </row>
    <row r="231" spans="1:19">
      <c r="A231" s="16">
        <v>17</v>
      </c>
      <c r="B231" s="17">
        <v>0</v>
      </c>
      <c r="C231" s="16" t="s">
        <v>1390</v>
      </c>
      <c r="D231" s="17">
        <v>1</v>
      </c>
      <c r="E231" s="16" t="s">
        <v>89</v>
      </c>
      <c r="F231" s="17">
        <v>30</v>
      </c>
      <c r="G231" s="18">
        <v>1.5</v>
      </c>
      <c r="H231" s="18">
        <v>1</v>
      </c>
      <c r="I231" s="19">
        <v>0.9</v>
      </c>
      <c r="J231" s="71"/>
      <c r="K231" s="20"/>
      <c r="L231" s="76" cm="1">
        <f t="array" ref="L231">_xlfn.IFS(C231="8.玩家基地","",C231="10.第一关基地","",G231+H231&lt;=2,"",G231+H231&gt;2,ROUND((G231+H231-2)*500,0))</f>
        <v>250</v>
      </c>
      <c r="M231" s="13">
        <v>7</v>
      </c>
      <c r="N231" s="13" t="s">
        <v>2037</v>
      </c>
      <c r="O231" s="41" t="s">
        <v>2046</v>
      </c>
      <c r="P231">
        <f t="shared" si="5"/>
        <v>1</v>
      </c>
      <c r="Q231" t="str">
        <f>VLOOKUP(A231,关卡种子!$A$2:$H$61,8,FALSE)</f>
        <v>0.摧毁基地</v>
      </c>
      <c r="R231">
        <v>1</v>
      </c>
      <c r="S231">
        <f t="shared" si="6"/>
        <v>1.5</v>
      </c>
    </row>
    <row r="232" spans="1:19">
      <c r="A232" s="16">
        <v>17</v>
      </c>
      <c r="B232" s="17">
        <v>0</v>
      </c>
      <c r="C232" s="16" t="s">
        <v>1385</v>
      </c>
      <c r="D232" s="17">
        <v>1</v>
      </c>
      <c r="E232" s="16" t="s">
        <v>89</v>
      </c>
      <c r="F232" s="17">
        <v>30</v>
      </c>
      <c r="G232" s="18">
        <v>1.5</v>
      </c>
      <c r="H232" s="18">
        <v>1</v>
      </c>
      <c r="I232" s="19">
        <v>0.7</v>
      </c>
      <c r="J232" s="71"/>
      <c r="K232" s="20"/>
      <c r="L232" s="76" cm="1">
        <f t="array" ref="L232">_xlfn.IFS(C232="8.玩家基地","",C232="10.第一关基地","",G232+H232&lt;=2,"",G232+H232&gt;2,ROUND((G232+H232-2)*500,0))</f>
        <v>250</v>
      </c>
      <c r="N232" s="13" t="s">
        <v>2046</v>
      </c>
      <c r="O232" s="41" t="s">
        <v>2046</v>
      </c>
      <c r="P232">
        <f t="shared" si="5"/>
        <v>1</v>
      </c>
      <c r="Q232" t="str">
        <f>VLOOKUP(A232,关卡种子!$A$2:$H$61,8,FALSE)</f>
        <v>0.摧毁基地</v>
      </c>
      <c r="R232">
        <v>1</v>
      </c>
      <c r="S232">
        <f t="shared" si="6"/>
        <v>1.5</v>
      </c>
    </row>
    <row r="233" spans="1:19">
      <c r="A233" s="16">
        <v>17</v>
      </c>
      <c r="B233" s="17">
        <v>0</v>
      </c>
      <c r="C233" s="16" t="s">
        <v>1392</v>
      </c>
      <c r="D233" s="17">
        <v>2</v>
      </c>
      <c r="E233" s="16" t="s">
        <v>89</v>
      </c>
      <c r="F233" s="17">
        <v>30</v>
      </c>
      <c r="G233" s="18">
        <v>1.5</v>
      </c>
      <c r="H233" s="18">
        <v>1</v>
      </c>
      <c r="I233" s="19">
        <v>0.7</v>
      </c>
      <c r="J233" s="71"/>
      <c r="K233" s="20"/>
      <c r="L233" s="76" cm="1">
        <f t="array" ref="L233">_xlfn.IFS(C233="8.玩家基地","",C233="10.第一关基地","",G233+H233&lt;=2,"",G233+H233&gt;2,ROUND((G233+H233-2)*500,0))</f>
        <v>250</v>
      </c>
      <c r="N233" s="13" t="s">
        <v>2046</v>
      </c>
      <c r="O233" s="41" t="s">
        <v>2046</v>
      </c>
      <c r="P233">
        <f t="shared" si="5"/>
        <v>2</v>
      </c>
      <c r="Q233" t="str">
        <f>VLOOKUP(A233,关卡种子!$A$2:$H$61,8,FALSE)</f>
        <v>0.摧毁基地</v>
      </c>
      <c r="R233">
        <v>1</v>
      </c>
      <c r="S233">
        <f t="shared" si="6"/>
        <v>1.5</v>
      </c>
    </row>
    <row r="234" spans="1:19">
      <c r="A234" s="16">
        <v>17</v>
      </c>
      <c r="B234" s="17">
        <v>0</v>
      </c>
      <c r="C234" s="16" t="s">
        <v>1392</v>
      </c>
      <c r="D234" s="17">
        <v>2</v>
      </c>
      <c r="E234" s="16" t="s">
        <v>89</v>
      </c>
      <c r="F234" s="17">
        <v>30</v>
      </c>
      <c r="G234" s="18">
        <v>1.5</v>
      </c>
      <c r="H234" s="18">
        <v>1</v>
      </c>
      <c r="I234" s="19">
        <v>0.5</v>
      </c>
      <c r="J234" s="71" t="s">
        <v>1612</v>
      </c>
      <c r="K234" s="48">
        <v>7</v>
      </c>
      <c r="L234" s="76" cm="1">
        <f t="array" ref="L234">_xlfn.IFS(C234="8.玩家基地","",C234="10.第一关基地","",G234+H234&lt;=2,"",G234+H234&gt;2,ROUND((G234+H234-2)*500,0))</f>
        <v>250</v>
      </c>
      <c r="N234" s="13" t="s">
        <v>2046</v>
      </c>
      <c r="O234" s="41" t="s">
        <v>2255</v>
      </c>
      <c r="P234">
        <f t="shared" si="5"/>
        <v>2</v>
      </c>
      <c r="Q234" t="str">
        <f>VLOOKUP(A234,关卡种子!$A$2:$H$61,8,FALSE)</f>
        <v>0.摧毁基地</v>
      </c>
      <c r="R234">
        <v>1</v>
      </c>
      <c r="S234">
        <f t="shared" si="6"/>
        <v>1.5</v>
      </c>
    </row>
    <row r="235" spans="1:19">
      <c r="A235" s="16">
        <v>17</v>
      </c>
      <c r="B235" s="17">
        <v>0</v>
      </c>
      <c r="C235" s="16" t="s">
        <v>681</v>
      </c>
      <c r="D235" s="17">
        <v>2</v>
      </c>
      <c r="E235" s="16" t="s">
        <v>89</v>
      </c>
      <c r="F235" s="17">
        <v>30</v>
      </c>
      <c r="G235" s="18">
        <v>1.5</v>
      </c>
      <c r="H235" s="18">
        <v>1</v>
      </c>
      <c r="I235" s="19">
        <v>0.5</v>
      </c>
      <c r="J235" s="71"/>
      <c r="K235" s="20"/>
      <c r="L235" s="76" cm="1">
        <f t="array" ref="L235">_xlfn.IFS(C235="8.玩家基地","",C235="10.第一关基地","",G235+H235&lt;=2,"",G235+H235&gt;2,ROUND((G235+H235-2)*500,0))</f>
        <v>250</v>
      </c>
      <c r="N235" s="13" t="s">
        <v>2046</v>
      </c>
      <c r="O235" s="41" t="s">
        <v>2046</v>
      </c>
      <c r="P235">
        <f t="shared" si="5"/>
        <v>2</v>
      </c>
      <c r="Q235" t="str">
        <f>VLOOKUP(A235,关卡种子!$A$2:$H$61,8,FALSE)</f>
        <v>0.摧毁基地</v>
      </c>
      <c r="R235">
        <v>1</v>
      </c>
      <c r="S235">
        <f t="shared" si="6"/>
        <v>1.5</v>
      </c>
    </row>
    <row r="236" spans="1:19">
      <c r="A236" s="16">
        <v>17</v>
      </c>
      <c r="B236" s="17">
        <v>0</v>
      </c>
      <c r="C236" s="16" t="s">
        <v>1392</v>
      </c>
      <c r="D236" s="17">
        <v>2</v>
      </c>
      <c r="E236" s="16" t="s">
        <v>89</v>
      </c>
      <c r="F236" s="17">
        <v>30</v>
      </c>
      <c r="G236" s="18">
        <v>1.5</v>
      </c>
      <c r="H236" s="18">
        <v>1</v>
      </c>
      <c r="I236" s="19">
        <v>0.3</v>
      </c>
      <c r="J236" s="71"/>
      <c r="K236" s="20"/>
      <c r="L236" s="76" cm="1">
        <f t="array" ref="L236">_xlfn.IFS(C236="8.玩家基地","",C236="10.第一关基地","",G236+H236&lt;=2,"",G236+H236&gt;2,ROUND((G236+H236-2)*500,0))</f>
        <v>250</v>
      </c>
      <c r="M236" s="13">
        <v>5</v>
      </c>
      <c r="N236" s="13" t="s">
        <v>2039</v>
      </c>
      <c r="O236" s="41" t="s">
        <v>2046</v>
      </c>
      <c r="P236">
        <f t="shared" si="5"/>
        <v>2</v>
      </c>
      <c r="Q236" t="str">
        <f>VLOOKUP(A236,关卡种子!$A$2:$H$61,8,FALSE)</f>
        <v>0.摧毁基地</v>
      </c>
      <c r="R236">
        <v>1</v>
      </c>
      <c r="S236">
        <f t="shared" si="6"/>
        <v>1.5</v>
      </c>
    </row>
    <row r="237" spans="1:19">
      <c r="A237" s="16">
        <v>17</v>
      </c>
      <c r="B237" s="17">
        <v>0</v>
      </c>
      <c r="C237" s="16" t="s">
        <v>1390</v>
      </c>
      <c r="D237" s="17">
        <v>1</v>
      </c>
      <c r="E237" s="16" t="s">
        <v>89</v>
      </c>
      <c r="F237" s="17">
        <v>30</v>
      </c>
      <c r="G237" s="18">
        <v>1.5</v>
      </c>
      <c r="H237" s="18">
        <v>1</v>
      </c>
      <c r="I237" s="19">
        <v>0.3</v>
      </c>
      <c r="J237" s="71"/>
      <c r="K237" s="20"/>
      <c r="L237" s="76" cm="1">
        <f t="array" ref="L237">_xlfn.IFS(C237="8.玩家基地","",C237="10.第一关基地","",G237+H237&lt;=2,"",G237+H237&gt;2,ROUND((G237+H237-2)*500,0))</f>
        <v>250</v>
      </c>
      <c r="N237" s="13" t="s">
        <v>2046</v>
      </c>
      <c r="O237" s="41" t="s">
        <v>2046</v>
      </c>
      <c r="P237">
        <f t="shared" si="5"/>
        <v>1</v>
      </c>
      <c r="Q237" t="str">
        <f>VLOOKUP(A237,关卡种子!$A$2:$H$61,8,FALSE)</f>
        <v>0.摧毁基地</v>
      </c>
      <c r="R237">
        <v>1</v>
      </c>
      <c r="S237">
        <f t="shared" si="6"/>
        <v>1.5</v>
      </c>
    </row>
    <row r="238" spans="1:19">
      <c r="A238" s="16">
        <v>18</v>
      </c>
      <c r="B238" s="17">
        <v>0</v>
      </c>
      <c r="C238" s="16" t="s">
        <v>86</v>
      </c>
      <c r="D238" s="17">
        <v>1</v>
      </c>
      <c r="E238" s="16" t="s">
        <v>87</v>
      </c>
      <c r="F238" s="17">
        <v>-30</v>
      </c>
      <c r="G238" s="18">
        <v>1</v>
      </c>
      <c r="H238" s="18">
        <v>1</v>
      </c>
      <c r="I238" s="19">
        <v>1</v>
      </c>
      <c r="J238" s="71"/>
      <c r="K238" s="20"/>
      <c r="L238" s="76" t="str" cm="1">
        <f t="array" ref="L238">_xlfn.IFS(C238="8.玩家基地","",C238="10.第一关基地","",G238+H238&lt;=2,"",G238+H238&gt;2,ROUND((G238+H238-2)*500,0))</f>
        <v/>
      </c>
      <c r="N238" s="13" t="s">
        <v>2046</v>
      </c>
      <c r="O238" s="41" t="s">
        <v>2046</v>
      </c>
      <c r="P238">
        <f t="shared" si="5"/>
        <v>1</v>
      </c>
      <c r="Q238" t="str">
        <f>VLOOKUP(A238,关卡种子!$A$2:$H$61,8,FALSE)</f>
        <v>0.摧毁基地</v>
      </c>
      <c r="R238">
        <v>1</v>
      </c>
      <c r="S238">
        <f t="shared" si="6"/>
        <v>1</v>
      </c>
    </row>
    <row r="239" spans="1:19">
      <c r="A239" s="16">
        <v>18</v>
      </c>
      <c r="B239" s="17">
        <v>0</v>
      </c>
      <c r="C239" s="16" t="s">
        <v>88</v>
      </c>
      <c r="D239" s="17">
        <v>1</v>
      </c>
      <c r="E239" s="16" t="s">
        <v>89</v>
      </c>
      <c r="F239" s="17">
        <v>30</v>
      </c>
      <c r="G239" s="18">
        <v>2.2000000000000002</v>
      </c>
      <c r="H239" s="18">
        <v>1</v>
      </c>
      <c r="I239" s="19">
        <v>1</v>
      </c>
      <c r="J239" s="71"/>
      <c r="K239" s="20"/>
      <c r="L239" s="76" t="str" cm="1">
        <f t="array" ref="L239">_xlfn.IFS(C239="8.玩家基地","",C239="10.第一关基地","",G239+H239&lt;=2,"",G239+H239&gt;2,ROUND((G239+H239-2)*500,0))</f>
        <v/>
      </c>
      <c r="N239" s="13" t="s">
        <v>2046</v>
      </c>
      <c r="O239" s="41" t="s">
        <v>2046</v>
      </c>
      <c r="P239">
        <f t="shared" si="5"/>
        <v>1</v>
      </c>
      <c r="Q239" t="str">
        <f>VLOOKUP(A239,关卡种子!$A$2:$H$61,8,FALSE)</f>
        <v>0.摧毁基地</v>
      </c>
      <c r="R239">
        <v>1</v>
      </c>
      <c r="S239">
        <f t="shared" si="6"/>
        <v>2.2000000000000002</v>
      </c>
    </row>
    <row r="240" spans="1:19">
      <c r="A240" s="16">
        <v>18</v>
      </c>
      <c r="B240" s="17">
        <v>1</v>
      </c>
      <c r="C240" s="16" t="s">
        <v>1392</v>
      </c>
      <c r="D240" s="17">
        <v>1</v>
      </c>
      <c r="E240" s="16" t="s">
        <v>89</v>
      </c>
      <c r="F240" s="17">
        <v>30</v>
      </c>
      <c r="G240" s="18">
        <v>1</v>
      </c>
      <c r="H240" s="18">
        <v>1</v>
      </c>
      <c r="I240" s="19">
        <v>1</v>
      </c>
      <c r="J240" s="71" t="s">
        <v>1615</v>
      </c>
      <c r="K240" s="48">
        <v>28</v>
      </c>
      <c r="L240" s="76" t="str" cm="1">
        <f t="array" ref="L240">_xlfn.IFS(C240="8.玩家基地","",C240="10.第一关基地","",G240+H240&lt;=2,"",G240+H240&gt;2,ROUND((G240+H240-2)*500,0))</f>
        <v/>
      </c>
      <c r="N240" s="13" t="s">
        <v>2046</v>
      </c>
      <c r="O240" s="41" t="s">
        <v>2256</v>
      </c>
      <c r="P240">
        <f t="shared" si="5"/>
        <v>1</v>
      </c>
      <c r="Q240" t="str">
        <f>VLOOKUP(A240,关卡种子!$A$2:$H$61,8,FALSE)</f>
        <v>0.摧毁基地</v>
      </c>
      <c r="R240">
        <v>1</v>
      </c>
      <c r="S240">
        <f t="shared" si="6"/>
        <v>1</v>
      </c>
    </row>
    <row r="241" spans="1:19">
      <c r="A241" s="16">
        <v>18</v>
      </c>
      <c r="B241" s="17">
        <v>6</v>
      </c>
      <c r="C241" s="16" t="s">
        <v>1392</v>
      </c>
      <c r="D241" s="17">
        <v>1</v>
      </c>
      <c r="E241" s="16" t="s">
        <v>89</v>
      </c>
      <c r="F241" s="17">
        <v>30</v>
      </c>
      <c r="G241" s="18">
        <v>1</v>
      </c>
      <c r="H241" s="18">
        <v>1</v>
      </c>
      <c r="I241" s="19">
        <v>1</v>
      </c>
      <c r="J241" s="71" t="s">
        <v>1627</v>
      </c>
      <c r="K241" s="48">
        <v>7</v>
      </c>
      <c r="L241" s="76" t="str" cm="1">
        <f t="array" ref="L241">_xlfn.IFS(C241="8.玩家基地","",C241="10.第一关基地","",G241+H241&lt;=2,"",G241+H241&gt;2,ROUND((G241+H241-2)*500,0))</f>
        <v/>
      </c>
      <c r="N241" s="13" t="s">
        <v>2046</v>
      </c>
      <c r="O241" s="41" t="s">
        <v>2255</v>
      </c>
      <c r="P241">
        <f t="shared" si="5"/>
        <v>1</v>
      </c>
      <c r="Q241" t="str">
        <f>VLOOKUP(A241,关卡种子!$A$2:$H$61,8,FALSE)</f>
        <v>0.摧毁基地</v>
      </c>
      <c r="R241">
        <v>1</v>
      </c>
      <c r="S241">
        <f t="shared" si="6"/>
        <v>1</v>
      </c>
    </row>
    <row r="242" spans="1:19">
      <c r="A242" s="16">
        <v>18</v>
      </c>
      <c r="B242" s="17">
        <v>30</v>
      </c>
      <c r="C242" s="16" t="s">
        <v>1390</v>
      </c>
      <c r="D242" s="17">
        <v>1</v>
      </c>
      <c r="E242" s="16" t="s">
        <v>89</v>
      </c>
      <c r="F242" s="17">
        <v>30</v>
      </c>
      <c r="G242" s="18">
        <v>1</v>
      </c>
      <c r="H242" s="18">
        <v>1</v>
      </c>
      <c r="I242" s="19">
        <v>1</v>
      </c>
      <c r="J242" s="71"/>
      <c r="K242" s="48"/>
      <c r="L242" s="76" t="str" cm="1">
        <f t="array" ref="L242">_xlfn.IFS(C242="8.玩家基地","",C242="10.第一关基地","",G242+H242&lt;=2,"",G242+H242&gt;2,ROUND((G242+H242-2)*500,0))</f>
        <v/>
      </c>
      <c r="M242" s="13">
        <v>6</v>
      </c>
      <c r="N242" s="13" t="s">
        <v>2027</v>
      </c>
      <c r="O242" s="41" t="s">
        <v>2046</v>
      </c>
      <c r="P242">
        <f t="shared" si="5"/>
        <v>1</v>
      </c>
      <c r="Q242" t="str">
        <f>VLOOKUP(A242,关卡种子!$A$2:$H$61,8,FALSE)</f>
        <v>0.摧毁基地</v>
      </c>
      <c r="R242">
        <v>1</v>
      </c>
      <c r="S242">
        <f t="shared" si="6"/>
        <v>1</v>
      </c>
    </row>
    <row r="243" spans="1:19">
      <c r="A243" s="16">
        <v>18</v>
      </c>
      <c r="B243" s="17">
        <v>60</v>
      </c>
      <c r="C243" s="16" t="s">
        <v>1392</v>
      </c>
      <c r="D243" s="17">
        <v>1</v>
      </c>
      <c r="E243" s="16" t="s">
        <v>89</v>
      </c>
      <c r="F243" s="17">
        <v>30</v>
      </c>
      <c r="G243" s="18">
        <v>1.36</v>
      </c>
      <c r="H243" s="18">
        <v>1</v>
      </c>
      <c r="I243" s="19">
        <v>1</v>
      </c>
      <c r="J243" s="71" t="s">
        <v>1616</v>
      </c>
      <c r="K243" s="48">
        <v>7</v>
      </c>
      <c r="L243" s="76" cm="1">
        <f t="array" ref="L243">_xlfn.IFS(C243="8.玩家基地","",C243="10.第一关基地","",G243+H243&lt;=2,"",G243+H243&gt;2,ROUND((G243+H243-2)*500,0))</f>
        <v>180</v>
      </c>
      <c r="N243" s="13" t="s">
        <v>2046</v>
      </c>
      <c r="O243" s="41" t="s">
        <v>2255</v>
      </c>
      <c r="P243">
        <f t="shared" si="5"/>
        <v>1</v>
      </c>
      <c r="Q243" t="str">
        <f>VLOOKUP(A243,关卡种子!$A$2:$H$61,8,FALSE)</f>
        <v>0.摧毁基地</v>
      </c>
      <c r="R243">
        <v>1</v>
      </c>
      <c r="S243">
        <f t="shared" si="6"/>
        <v>1.36</v>
      </c>
    </row>
    <row r="244" spans="1:19">
      <c r="A244" s="16">
        <v>18</v>
      </c>
      <c r="B244" s="17">
        <v>90</v>
      </c>
      <c r="C244" s="16" t="s">
        <v>1390</v>
      </c>
      <c r="D244" s="17">
        <v>1</v>
      </c>
      <c r="E244" s="16" t="s">
        <v>89</v>
      </c>
      <c r="F244" s="17">
        <v>30</v>
      </c>
      <c r="G244" s="18">
        <v>1.39</v>
      </c>
      <c r="H244" s="18">
        <v>1</v>
      </c>
      <c r="I244" s="19">
        <v>1</v>
      </c>
      <c r="J244" s="71" t="s">
        <v>1613</v>
      </c>
      <c r="K244" s="48">
        <v>3</v>
      </c>
      <c r="L244" s="76" cm="1">
        <f t="array" ref="L244">_xlfn.IFS(C244="8.玩家基地","",C244="10.第一关基地","",G244+H244&lt;=2,"",G244+H244&gt;2,ROUND((G244+H244-2)*500,0))</f>
        <v>195</v>
      </c>
      <c r="N244" s="13" t="s">
        <v>2046</v>
      </c>
      <c r="O244" s="41" t="s">
        <v>2255</v>
      </c>
      <c r="P244">
        <f t="shared" si="5"/>
        <v>1</v>
      </c>
      <c r="Q244" t="str">
        <f>VLOOKUP(A244,关卡种子!$A$2:$H$61,8,FALSE)</f>
        <v>0.摧毁基地</v>
      </c>
      <c r="R244">
        <v>1</v>
      </c>
      <c r="S244">
        <f t="shared" si="6"/>
        <v>1.39</v>
      </c>
    </row>
    <row r="245" spans="1:19">
      <c r="A245" s="16">
        <v>18</v>
      </c>
      <c r="B245" s="17">
        <v>120</v>
      </c>
      <c r="C245" s="16" t="s">
        <v>1392</v>
      </c>
      <c r="D245" s="17">
        <v>1</v>
      </c>
      <c r="E245" s="16" t="s">
        <v>89</v>
      </c>
      <c r="F245" s="17">
        <v>30</v>
      </c>
      <c r="G245" s="18">
        <v>1.42</v>
      </c>
      <c r="H245" s="18">
        <v>1</v>
      </c>
      <c r="I245" s="19">
        <v>1</v>
      </c>
      <c r="J245" s="71"/>
      <c r="K245" s="48"/>
      <c r="L245" s="76" cm="1">
        <f t="array" ref="L245">_xlfn.IFS(C245="8.玩家基地","",C245="10.第一关基地","",G245+H245&lt;=2,"",G245+H245&gt;2,ROUND((G245+H245-2)*500,0))</f>
        <v>210</v>
      </c>
      <c r="M245" s="13">
        <v>9</v>
      </c>
      <c r="N245" s="13" t="s">
        <v>2043</v>
      </c>
      <c r="O245" s="41" t="s">
        <v>2046</v>
      </c>
      <c r="P245">
        <f t="shared" ref="P245:P308" si="7">IF(Q245="0.摧毁基地",IF(I245=1,IF(B245&gt;300,2,1),D245),D245)</f>
        <v>1</v>
      </c>
      <c r="Q245" t="str">
        <f>VLOOKUP(A245,关卡种子!$A$2:$H$61,8,FALSE)</f>
        <v>0.摧毁基地</v>
      </c>
      <c r="R245">
        <v>1</v>
      </c>
      <c r="S245">
        <f t="shared" ref="S245:S308" si="8">IF(C245="10.第一关基地",1+ROUND(A245/15,1),IF(C245="24.审判天使",1,IF(Q245="0.摧毁基地",IF(I245=1,IF(B245&gt;30,ROUND(1.3+B245/1000,2),1),1.5),IF(B245&gt;60,IF(R245=1,ROUND(1.25+B245/1000,2),1.3),1))))</f>
        <v>1.42</v>
      </c>
    </row>
    <row r="246" spans="1:19">
      <c r="A246" s="16">
        <v>18</v>
      </c>
      <c r="B246" s="17">
        <v>150</v>
      </c>
      <c r="C246" s="16" t="s">
        <v>1390</v>
      </c>
      <c r="D246" s="17">
        <v>1</v>
      </c>
      <c r="E246" s="16" t="s">
        <v>89</v>
      </c>
      <c r="F246" s="17">
        <v>30</v>
      </c>
      <c r="G246" s="18">
        <v>1.45</v>
      </c>
      <c r="H246" s="18">
        <v>1</v>
      </c>
      <c r="I246" s="19">
        <v>1</v>
      </c>
      <c r="J246" s="71"/>
      <c r="K246" s="20"/>
      <c r="L246" s="76" cm="1">
        <f t="array" ref="L246">_xlfn.IFS(C246="8.玩家基地","",C246="10.第一关基地","",G246+H246&lt;=2,"",G246+H246&gt;2,ROUND((G246+H246-2)*500,0))</f>
        <v>225</v>
      </c>
      <c r="N246" s="13" t="s">
        <v>2046</v>
      </c>
      <c r="O246" s="41" t="s">
        <v>2046</v>
      </c>
      <c r="P246">
        <f t="shared" si="7"/>
        <v>1</v>
      </c>
      <c r="Q246" t="str">
        <f>VLOOKUP(A246,关卡种子!$A$2:$H$61,8,FALSE)</f>
        <v>0.摧毁基地</v>
      </c>
      <c r="R246">
        <v>1</v>
      </c>
      <c r="S246">
        <f t="shared" si="8"/>
        <v>1.45</v>
      </c>
    </row>
    <row r="247" spans="1:19">
      <c r="A247" s="16">
        <v>18</v>
      </c>
      <c r="B247" s="17">
        <v>180</v>
      </c>
      <c r="C247" s="16" t="s">
        <v>1392</v>
      </c>
      <c r="D247" s="17">
        <v>1</v>
      </c>
      <c r="E247" s="16" t="s">
        <v>89</v>
      </c>
      <c r="F247" s="17">
        <v>30</v>
      </c>
      <c r="G247" s="18">
        <v>1.48</v>
      </c>
      <c r="H247" s="18">
        <v>1</v>
      </c>
      <c r="I247" s="19">
        <v>1</v>
      </c>
      <c r="J247" s="71" t="s">
        <v>1611</v>
      </c>
      <c r="K247" s="48">
        <v>3</v>
      </c>
      <c r="L247" s="76" cm="1">
        <f t="array" ref="L247">_xlfn.IFS(C247="8.玩家基地","",C247="10.第一关基地","",G247+H247&lt;=2,"",G247+H247&gt;2,ROUND((G247+H247-2)*500,0))</f>
        <v>240</v>
      </c>
      <c r="N247" s="13" t="s">
        <v>2046</v>
      </c>
      <c r="O247" s="41" t="s">
        <v>2255</v>
      </c>
      <c r="P247">
        <f t="shared" si="7"/>
        <v>1</v>
      </c>
      <c r="Q247" t="str">
        <f>VLOOKUP(A247,关卡种子!$A$2:$H$61,8,FALSE)</f>
        <v>0.摧毁基地</v>
      </c>
      <c r="R247">
        <v>1</v>
      </c>
      <c r="S247">
        <f t="shared" si="8"/>
        <v>1.48</v>
      </c>
    </row>
    <row r="248" spans="1:19">
      <c r="A248" s="16">
        <v>18</v>
      </c>
      <c r="B248" s="17">
        <v>210</v>
      </c>
      <c r="C248" s="16" t="s">
        <v>1390</v>
      </c>
      <c r="D248" s="17">
        <v>1</v>
      </c>
      <c r="E248" s="16" t="s">
        <v>89</v>
      </c>
      <c r="F248" s="17">
        <v>30</v>
      </c>
      <c r="G248" s="18">
        <v>1.51</v>
      </c>
      <c r="H248" s="18">
        <v>1</v>
      </c>
      <c r="I248" s="19">
        <v>1</v>
      </c>
      <c r="J248" s="71"/>
      <c r="K248" s="20"/>
      <c r="L248" s="76" cm="1">
        <f t="array" ref="L248">_xlfn.IFS(C248="8.玩家基地","",C248="10.第一关基地","",G248+H248&lt;=2,"",G248+H248&gt;2,ROUND((G248+H248-2)*500,0))</f>
        <v>255</v>
      </c>
      <c r="N248" s="13" t="s">
        <v>2046</v>
      </c>
      <c r="O248" s="41" t="s">
        <v>2046</v>
      </c>
      <c r="P248">
        <f t="shared" si="7"/>
        <v>1</v>
      </c>
      <c r="Q248" t="str">
        <f>VLOOKUP(A248,关卡种子!$A$2:$H$61,8,FALSE)</f>
        <v>0.摧毁基地</v>
      </c>
      <c r="R248">
        <v>1</v>
      </c>
      <c r="S248">
        <f t="shared" si="8"/>
        <v>1.51</v>
      </c>
    </row>
    <row r="249" spans="1:19">
      <c r="A249" s="16">
        <v>18</v>
      </c>
      <c r="B249" s="17">
        <v>240</v>
      </c>
      <c r="C249" s="16" t="s">
        <v>1392</v>
      </c>
      <c r="D249" s="17">
        <v>1</v>
      </c>
      <c r="E249" s="16" t="s">
        <v>89</v>
      </c>
      <c r="F249" s="17">
        <v>30</v>
      </c>
      <c r="G249" s="18">
        <v>1.54</v>
      </c>
      <c r="H249" s="18">
        <v>1</v>
      </c>
      <c r="I249" s="19">
        <v>1</v>
      </c>
      <c r="J249" s="71"/>
      <c r="K249" s="20"/>
      <c r="L249" s="76" cm="1">
        <f t="array" ref="L249">_xlfn.IFS(C249="8.玩家基地","",C249="10.第一关基地","",G249+H249&lt;=2,"",G249+H249&gt;2,ROUND((G249+H249-2)*500,0))</f>
        <v>270</v>
      </c>
      <c r="N249" s="13" t="s">
        <v>2046</v>
      </c>
      <c r="O249" s="41" t="s">
        <v>2046</v>
      </c>
      <c r="P249">
        <f t="shared" si="7"/>
        <v>1</v>
      </c>
      <c r="Q249" t="str">
        <f>VLOOKUP(A249,关卡种子!$A$2:$H$61,8,FALSE)</f>
        <v>0.摧毁基地</v>
      </c>
      <c r="R249">
        <v>1</v>
      </c>
      <c r="S249">
        <f t="shared" si="8"/>
        <v>1.54</v>
      </c>
    </row>
    <row r="250" spans="1:19">
      <c r="A250" s="16">
        <v>18</v>
      </c>
      <c r="B250" s="17">
        <v>0</v>
      </c>
      <c r="C250" s="16" t="s">
        <v>1392</v>
      </c>
      <c r="D250" s="17">
        <v>2</v>
      </c>
      <c r="E250" s="16" t="s">
        <v>89</v>
      </c>
      <c r="F250" s="17">
        <v>30</v>
      </c>
      <c r="G250" s="18">
        <v>1.5</v>
      </c>
      <c r="H250" s="18">
        <v>1</v>
      </c>
      <c r="I250" s="19">
        <v>0.9</v>
      </c>
      <c r="J250" s="71"/>
      <c r="K250" s="20"/>
      <c r="L250" s="76" cm="1">
        <f t="array" ref="L250">_xlfn.IFS(C250="8.玩家基地","",C250="10.第一关基地","",G250+H250&lt;=2,"",G250+H250&gt;2,ROUND((G250+H250-2)*500,0))</f>
        <v>250</v>
      </c>
      <c r="M250" s="13">
        <v>5</v>
      </c>
      <c r="N250" s="13" t="s">
        <v>2039</v>
      </c>
      <c r="O250" s="41" t="s">
        <v>2046</v>
      </c>
      <c r="P250">
        <f t="shared" si="7"/>
        <v>2</v>
      </c>
      <c r="Q250" t="str">
        <f>VLOOKUP(A250,关卡种子!$A$2:$H$61,8,FALSE)</f>
        <v>0.摧毁基地</v>
      </c>
      <c r="R250">
        <v>1</v>
      </c>
      <c r="S250">
        <f t="shared" si="8"/>
        <v>1.5</v>
      </c>
    </row>
    <row r="251" spans="1:19">
      <c r="A251" s="16">
        <v>18</v>
      </c>
      <c r="B251" s="17">
        <v>0</v>
      </c>
      <c r="C251" s="16" t="s">
        <v>681</v>
      </c>
      <c r="D251" s="17">
        <v>2</v>
      </c>
      <c r="E251" s="16" t="s">
        <v>89</v>
      </c>
      <c r="F251" s="17">
        <v>30</v>
      </c>
      <c r="G251" s="18">
        <v>1.5</v>
      </c>
      <c r="H251" s="18">
        <v>1</v>
      </c>
      <c r="I251" s="19">
        <v>0.9</v>
      </c>
      <c r="J251" s="71"/>
      <c r="K251" s="20"/>
      <c r="L251" s="76" cm="1">
        <f t="array" ref="L251">_xlfn.IFS(C251="8.玩家基地","",C251="10.第一关基地","",G251+H251&lt;=2,"",G251+H251&gt;2,ROUND((G251+H251-2)*500,0))</f>
        <v>250</v>
      </c>
      <c r="N251" s="13" t="s">
        <v>2046</v>
      </c>
      <c r="O251" s="41" t="s">
        <v>2046</v>
      </c>
      <c r="P251">
        <f t="shared" si="7"/>
        <v>2</v>
      </c>
      <c r="Q251" t="str">
        <f>VLOOKUP(A251,关卡种子!$A$2:$H$61,8,FALSE)</f>
        <v>0.摧毁基地</v>
      </c>
      <c r="R251">
        <v>1</v>
      </c>
      <c r="S251">
        <f t="shared" si="8"/>
        <v>1.5</v>
      </c>
    </row>
    <row r="252" spans="1:19">
      <c r="A252" s="16">
        <v>18</v>
      </c>
      <c r="B252" s="17">
        <v>0</v>
      </c>
      <c r="C252" s="16" t="s">
        <v>1391</v>
      </c>
      <c r="D252" s="17">
        <v>1</v>
      </c>
      <c r="E252" s="16" t="s">
        <v>89</v>
      </c>
      <c r="F252" s="17">
        <v>30</v>
      </c>
      <c r="G252" s="18">
        <v>1.5</v>
      </c>
      <c r="H252" s="18">
        <v>1</v>
      </c>
      <c r="I252" s="19">
        <v>0.7</v>
      </c>
      <c r="J252" s="71" t="s">
        <v>1617</v>
      </c>
      <c r="K252" s="48">
        <v>23</v>
      </c>
      <c r="L252" s="76" cm="1">
        <f t="array" ref="L252">_xlfn.IFS(C252="8.玩家基地","",C252="10.第一关基地","",G252+H252&lt;=2,"",G252+H252&gt;2,ROUND((G252+H252-2)*500,0))</f>
        <v>250</v>
      </c>
      <c r="N252" s="13" t="s">
        <v>2046</v>
      </c>
      <c r="O252" s="41" t="s">
        <v>2256</v>
      </c>
      <c r="P252">
        <f t="shared" si="7"/>
        <v>1</v>
      </c>
      <c r="Q252" t="str">
        <f>VLOOKUP(A252,关卡种子!$A$2:$H$61,8,FALSE)</f>
        <v>0.摧毁基地</v>
      </c>
      <c r="R252">
        <v>1</v>
      </c>
      <c r="S252">
        <f t="shared" si="8"/>
        <v>1.5</v>
      </c>
    </row>
    <row r="253" spans="1:19">
      <c r="A253" s="16">
        <v>18</v>
      </c>
      <c r="B253" s="17">
        <v>0</v>
      </c>
      <c r="C253" s="16" t="s">
        <v>1392</v>
      </c>
      <c r="D253" s="17">
        <v>2</v>
      </c>
      <c r="E253" s="16" t="s">
        <v>89</v>
      </c>
      <c r="F253" s="17">
        <v>30</v>
      </c>
      <c r="G253" s="18">
        <v>1.5</v>
      </c>
      <c r="H253" s="18">
        <v>1</v>
      </c>
      <c r="I253" s="19">
        <v>0.7</v>
      </c>
      <c r="J253" s="71"/>
      <c r="K253" s="20"/>
      <c r="L253" s="76" cm="1">
        <f t="array" ref="L253">_xlfn.IFS(C253="8.玩家基地","",C253="10.第一关基地","",G253+H253&lt;=2,"",G253+H253&gt;2,ROUND((G253+H253-2)*500,0))</f>
        <v>250</v>
      </c>
      <c r="N253" s="13" t="s">
        <v>2046</v>
      </c>
      <c r="O253" s="41" t="s">
        <v>2046</v>
      </c>
      <c r="P253">
        <f t="shared" si="7"/>
        <v>2</v>
      </c>
      <c r="Q253" t="str">
        <f>VLOOKUP(A253,关卡种子!$A$2:$H$61,8,FALSE)</f>
        <v>0.摧毁基地</v>
      </c>
      <c r="R253">
        <v>1</v>
      </c>
      <c r="S253">
        <f t="shared" si="8"/>
        <v>1.5</v>
      </c>
    </row>
    <row r="254" spans="1:19">
      <c r="A254" s="16">
        <v>18</v>
      </c>
      <c r="B254" s="17">
        <v>0</v>
      </c>
      <c r="C254" s="16" t="s">
        <v>1392</v>
      </c>
      <c r="D254" s="17">
        <v>2</v>
      </c>
      <c r="E254" s="16" t="s">
        <v>89</v>
      </c>
      <c r="F254" s="17">
        <v>30</v>
      </c>
      <c r="G254" s="18">
        <v>1.5</v>
      </c>
      <c r="H254" s="18">
        <v>1</v>
      </c>
      <c r="I254" s="19">
        <v>0.5</v>
      </c>
      <c r="J254" s="71" t="s">
        <v>1618</v>
      </c>
      <c r="K254" s="48">
        <v>7</v>
      </c>
      <c r="L254" s="76" cm="1">
        <f t="array" ref="L254">_xlfn.IFS(C254="8.玩家基地","",C254="10.第一关基地","",G254+H254&lt;=2,"",G254+H254&gt;2,ROUND((G254+H254-2)*500,0))</f>
        <v>250</v>
      </c>
      <c r="N254" s="13" t="s">
        <v>2046</v>
      </c>
      <c r="O254" s="41" t="s">
        <v>2255</v>
      </c>
      <c r="P254">
        <f t="shared" si="7"/>
        <v>2</v>
      </c>
      <c r="Q254" t="str">
        <f>VLOOKUP(A254,关卡种子!$A$2:$H$61,8,FALSE)</f>
        <v>0.摧毁基地</v>
      </c>
      <c r="R254">
        <v>1</v>
      </c>
      <c r="S254">
        <f t="shared" si="8"/>
        <v>1.5</v>
      </c>
    </row>
    <row r="255" spans="1:19">
      <c r="A255" s="16">
        <v>18</v>
      </c>
      <c r="B255" s="17">
        <v>0</v>
      </c>
      <c r="C255" s="16" t="s">
        <v>1391</v>
      </c>
      <c r="D255" s="17">
        <v>1</v>
      </c>
      <c r="E255" s="16" t="s">
        <v>89</v>
      </c>
      <c r="F255" s="17">
        <v>30</v>
      </c>
      <c r="G255" s="18">
        <v>1.5</v>
      </c>
      <c r="H255" s="18">
        <v>1</v>
      </c>
      <c r="I255" s="19">
        <v>0.5</v>
      </c>
      <c r="J255" s="71"/>
      <c r="K255" s="20"/>
      <c r="L255" s="76" cm="1">
        <f t="array" ref="L255">_xlfn.IFS(C255="8.玩家基地","",C255="10.第一关基地","",G255+H255&lt;=2,"",G255+H255&gt;2,ROUND((G255+H255-2)*500,0))</f>
        <v>250</v>
      </c>
      <c r="N255" s="13" t="s">
        <v>2046</v>
      </c>
      <c r="O255" s="41" t="s">
        <v>2046</v>
      </c>
      <c r="P255">
        <f t="shared" si="7"/>
        <v>1</v>
      </c>
      <c r="Q255" t="str">
        <f>VLOOKUP(A255,关卡种子!$A$2:$H$61,8,FALSE)</f>
        <v>0.摧毁基地</v>
      </c>
      <c r="R255">
        <v>1</v>
      </c>
      <c r="S255">
        <f t="shared" si="8"/>
        <v>1.5</v>
      </c>
    </row>
    <row r="256" spans="1:19">
      <c r="A256" s="16">
        <v>18</v>
      </c>
      <c r="B256" s="17">
        <v>0</v>
      </c>
      <c r="C256" s="16" t="s">
        <v>1392</v>
      </c>
      <c r="D256" s="17">
        <v>2</v>
      </c>
      <c r="E256" s="16" t="s">
        <v>89</v>
      </c>
      <c r="F256" s="17">
        <v>30</v>
      </c>
      <c r="G256" s="18">
        <v>1.5</v>
      </c>
      <c r="H256" s="18">
        <v>1</v>
      </c>
      <c r="I256" s="19">
        <v>0.3</v>
      </c>
      <c r="J256" s="71"/>
      <c r="K256" s="20"/>
      <c r="L256" s="76" cm="1">
        <f t="array" ref="L256">_xlfn.IFS(C256="8.玩家基地","",C256="10.第一关基地","",G256+H256&lt;=2,"",G256+H256&gt;2,ROUND((G256+H256-2)*500,0))</f>
        <v>250</v>
      </c>
      <c r="M256" s="13">
        <v>7</v>
      </c>
      <c r="N256" s="13" t="s">
        <v>2037</v>
      </c>
      <c r="O256" s="41" t="s">
        <v>2046</v>
      </c>
      <c r="P256">
        <f t="shared" si="7"/>
        <v>2</v>
      </c>
      <c r="Q256" t="str">
        <f>VLOOKUP(A256,关卡种子!$A$2:$H$61,8,FALSE)</f>
        <v>0.摧毁基地</v>
      </c>
      <c r="R256">
        <v>1</v>
      </c>
      <c r="S256">
        <f t="shared" si="8"/>
        <v>1.5</v>
      </c>
    </row>
    <row r="257" spans="1:19">
      <c r="A257" s="16">
        <v>18</v>
      </c>
      <c r="B257" s="17">
        <v>0</v>
      </c>
      <c r="C257" s="16" t="s">
        <v>1391</v>
      </c>
      <c r="D257" s="17">
        <v>2</v>
      </c>
      <c r="E257" s="16" t="s">
        <v>89</v>
      </c>
      <c r="F257" s="17">
        <v>30</v>
      </c>
      <c r="G257" s="18">
        <v>1.5</v>
      </c>
      <c r="H257" s="18">
        <v>1</v>
      </c>
      <c r="I257" s="19">
        <v>0.3</v>
      </c>
      <c r="J257" s="71"/>
      <c r="K257" s="20"/>
      <c r="L257" s="76" cm="1">
        <f t="array" ref="L257">_xlfn.IFS(C257="8.玩家基地","",C257="10.第一关基地","",G257+H257&lt;=2,"",G257+H257&gt;2,ROUND((G257+H257-2)*500,0))</f>
        <v>250</v>
      </c>
      <c r="N257" s="13" t="s">
        <v>2046</v>
      </c>
      <c r="O257" s="41" t="s">
        <v>2046</v>
      </c>
      <c r="P257">
        <f t="shared" si="7"/>
        <v>2</v>
      </c>
      <c r="Q257" t="str">
        <f>VLOOKUP(A257,关卡种子!$A$2:$H$61,8,FALSE)</f>
        <v>0.摧毁基地</v>
      </c>
      <c r="R257">
        <v>1</v>
      </c>
      <c r="S257">
        <f t="shared" si="8"/>
        <v>1.5</v>
      </c>
    </row>
    <row r="258" spans="1:19">
      <c r="A258" s="16">
        <v>19</v>
      </c>
      <c r="B258" s="17">
        <v>0</v>
      </c>
      <c r="C258" s="16" t="s">
        <v>86</v>
      </c>
      <c r="D258" s="17">
        <v>1</v>
      </c>
      <c r="E258" s="16" t="s">
        <v>87</v>
      </c>
      <c r="F258" s="17">
        <v>-30</v>
      </c>
      <c r="G258" s="18">
        <v>1</v>
      </c>
      <c r="H258" s="18">
        <v>1</v>
      </c>
      <c r="I258" s="19">
        <v>1</v>
      </c>
      <c r="J258" s="71"/>
      <c r="K258" s="20"/>
      <c r="L258" s="76" t="str" cm="1">
        <f t="array" ref="L258">_xlfn.IFS(C258="8.玩家基地","",C258="10.第一关基地","",G258+H258&lt;=2,"",G258+H258&gt;2,ROUND((G258+H258-2)*500,0))</f>
        <v/>
      </c>
      <c r="N258" s="13" t="s">
        <v>2046</v>
      </c>
      <c r="O258" s="41" t="s">
        <v>2046</v>
      </c>
      <c r="P258">
        <f t="shared" si="7"/>
        <v>1</v>
      </c>
      <c r="Q258" t="str">
        <f>VLOOKUP(A258,关卡种子!$A$2:$H$61,8,FALSE)</f>
        <v>0.摧毁基地</v>
      </c>
      <c r="R258">
        <v>1</v>
      </c>
      <c r="S258">
        <f t="shared" si="8"/>
        <v>1</v>
      </c>
    </row>
    <row r="259" spans="1:19">
      <c r="A259" s="16">
        <v>19</v>
      </c>
      <c r="B259" s="17">
        <v>0</v>
      </c>
      <c r="C259" s="16" t="s">
        <v>88</v>
      </c>
      <c r="D259" s="17">
        <v>1</v>
      </c>
      <c r="E259" s="16" t="s">
        <v>89</v>
      </c>
      <c r="F259" s="17">
        <v>30</v>
      </c>
      <c r="G259" s="18">
        <v>2.2999999999999998</v>
      </c>
      <c r="H259" s="18">
        <v>1</v>
      </c>
      <c r="I259" s="19">
        <v>1</v>
      </c>
      <c r="J259" s="71"/>
      <c r="K259" s="20"/>
      <c r="L259" s="76" t="str" cm="1">
        <f t="array" ref="L259">_xlfn.IFS(C259="8.玩家基地","",C259="10.第一关基地","",G259+H259&lt;=2,"",G259+H259&gt;2,ROUND((G259+H259-2)*500,0))</f>
        <v/>
      </c>
      <c r="N259" s="13" t="s">
        <v>2046</v>
      </c>
      <c r="O259" s="41" t="s">
        <v>2046</v>
      </c>
      <c r="P259">
        <f t="shared" si="7"/>
        <v>1</v>
      </c>
      <c r="Q259" t="str">
        <f>VLOOKUP(A259,关卡种子!$A$2:$H$61,8,FALSE)</f>
        <v>0.摧毁基地</v>
      </c>
      <c r="R259">
        <v>1</v>
      </c>
      <c r="S259">
        <f t="shared" si="8"/>
        <v>2.2999999999999998</v>
      </c>
    </row>
    <row r="260" spans="1:19">
      <c r="A260" s="16">
        <v>19</v>
      </c>
      <c r="B260" s="17">
        <v>1</v>
      </c>
      <c r="C260" s="16" t="s">
        <v>1391</v>
      </c>
      <c r="D260" s="17">
        <v>1</v>
      </c>
      <c r="E260" s="16" t="s">
        <v>89</v>
      </c>
      <c r="F260" s="17">
        <v>30</v>
      </c>
      <c r="G260" s="18">
        <v>1</v>
      </c>
      <c r="H260" s="18">
        <v>1</v>
      </c>
      <c r="I260" s="19">
        <v>1</v>
      </c>
      <c r="J260" s="71" t="s">
        <v>1621</v>
      </c>
      <c r="K260" s="48">
        <v>7</v>
      </c>
      <c r="L260" s="76" t="str" cm="1">
        <f t="array" ref="L260">_xlfn.IFS(C260="8.玩家基地","",C260="10.第一关基地","",G260+H260&lt;=2,"",G260+H260&gt;2,ROUND((G260+H260-2)*500,0))</f>
        <v/>
      </c>
      <c r="N260" s="13" t="s">
        <v>2046</v>
      </c>
      <c r="O260" s="41" t="s">
        <v>2255</v>
      </c>
      <c r="P260">
        <f t="shared" si="7"/>
        <v>1</v>
      </c>
      <c r="Q260" t="str">
        <f>VLOOKUP(A260,关卡种子!$A$2:$H$61,8,FALSE)</f>
        <v>0.摧毁基地</v>
      </c>
      <c r="R260">
        <v>1</v>
      </c>
      <c r="S260">
        <f t="shared" si="8"/>
        <v>1</v>
      </c>
    </row>
    <row r="261" spans="1:19">
      <c r="A261" s="16">
        <v>19</v>
      </c>
      <c r="B261" s="17">
        <v>60</v>
      </c>
      <c r="C261" s="16" t="s">
        <v>1390</v>
      </c>
      <c r="D261" s="17">
        <v>1</v>
      </c>
      <c r="E261" s="16" t="s">
        <v>89</v>
      </c>
      <c r="F261" s="17">
        <v>30</v>
      </c>
      <c r="G261" s="18">
        <v>1.36</v>
      </c>
      <c r="H261" s="18">
        <v>1</v>
      </c>
      <c r="I261" s="19">
        <v>1</v>
      </c>
      <c r="J261" s="71"/>
      <c r="K261" s="20"/>
      <c r="L261" s="76" cm="1">
        <f t="array" ref="L261">_xlfn.IFS(C261="8.玩家基地","",C261="10.第一关基地","",G261+H261&lt;=2,"",G261+H261&gt;2,ROUND((G261+H261-2)*500,0))</f>
        <v>180</v>
      </c>
      <c r="N261" s="13" t="s">
        <v>2046</v>
      </c>
      <c r="O261" s="41" t="s">
        <v>2046</v>
      </c>
      <c r="P261">
        <f t="shared" si="7"/>
        <v>1</v>
      </c>
      <c r="Q261" t="str">
        <f>VLOOKUP(A261,关卡种子!$A$2:$H$61,8,FALSE)</f>
        <v>0.摧毁基地</v>
      </c>
      <c r="R261">
        <v>1</v>
      </c>
      <c r="S261">
        <f t="shared" si="8"/>
        <v>1.36</v>
      </c>
    </row>
    <row r="262" spans="1:19">
      <c r="A262" s="16">
        <v>19</v>
      </c>
      <c r="B262" s="17">
        <v>85</v>
      </c>
      <c r="C262" s="16" t="s">
        <v>1391</v>
      </c>
      <c r="D262" s="17">
        <v>1</v>
      </c>
      <c r="E262" s="16" t="s">
        <v>89</v>
      </c>
      <c r="F262" s="17">
        <v>30</v>
      </c>
      <c r="G262" s="18">
        <v>1.39</v>
      </c>
      <c r="H262" s="18">
        <v>1</v>
      </c>
      <c r="I262" s="19">
        <v>1</v>
      </c>
      <c r="J262" s="71" t="s">
        <v>1611</v>
      </c>
      <c r="K262" s="48">
        <v>3</v>
      </c>
      <c r="L262" s="76" cm="1">
        <f t="array" ref="L262">_xlfn.IFS(C262="8.玩家基地","",C262="10.第一关基地","",G262+H262&lt;=2,"",G262+H262&gt;2,ROUND((G262+H262-2)*500,0))</f>
        <v>195</v>
      </c>
      <c r="N262" s="13" t="s">
        <v>2046</v>
      </c>
      <c r="O262" s="41" t="s">
        <v>2255</v>
      </c>
      <c r="P262">
        <f t="shared" si="7"/>
        <v>1</v>
      </c>
      <c r="Q262" t="str">
        <f>VLOOKUP(A262,关卡种子!$A$2:$H$61,8,FALSE)</f>
        <v>0.摧毁基地</v>
      </c>
      <c r="R262">
        <v>1</v>
      </c>
      <c r="S262">
        <f t="shared" si="8"/>
        <v>1.39</v>
      </c>
    </row>
    <row r="263" spans="1:19">
      <c r="A263" s="16">
        <v>19</v>
      </c>
      <c r="B263" s="17">
        <v>110</v>
      </c>
      <c r="C263" s="16" t="s">
        <v>1391</v>
      </c>
      <c r="D263" s="17">
        <v>1</v>
      </c>
      <c r="E263" s="16" t="s">
        <v>89</v>
      </c>
      <c r="F263" s="17">
        <v>30</v>
      </c>
      <c r="G263" s="18">
        <v>1.41</v>
      </c>
      <c r="H263" s="18">
        <v>1</v>
      </c>
      <c r="I263" s="19">
        <v>1</v>
      </c>
      <c r="J263" s="71" t="s">
        <v>1611</v>
      </c>
      <c r="K263" s="48">
        <v>3</v>
      </c>
      <c r="L263" s="76" cm="1">
        <f t="array" ref="L263">_xlfn.IFS(C263="8.玩家基地","",C263="10.第一关基地","",G263+H263&lt;=2,"",G263+H263&gt;2,ROUND((G263+H263-2)*500,0))</f>
        <v>205</v>
      </c>
      <c r="N263" s="13" t="s">
        <v>2046</v>
      </c>
      <c r="O263" s="41" t="s">
        <v>2255</v>
      </c>
      <c r="P263">
        <f t="shared" si="7"/>
        <v>1</v>
      </c>
      <c r="Q263" t="str">
        <f>VLOOKUP(A263,关卡种子!$A$2:$H$61,8,FALSE)</f>
        <v>0.摧毁基地</v>
      </c>
      <c r="R263">
        <v>1</v>
      </c>
      <c r="S263">
        <f t="shared" si="8"/>
        <v>1.41</v>
      </c>
    </row>
    <row r="264" spans="1:19">
      <c r="A264" s="16">
        <v>19</v>
      </c>
      <c r="B264" s="17">
        <v>135</v>
      </c>
      <c r="C264" s="16" t="s">
        <v>1391</v>
      </c>
      <c r="D264" s="17">
        <v>1</v>
      </c>
      <c r="E264" s="16" t="s">
        <v>89</v>
      </c>
      <c r="F264" s="17">
        <v>30</v>
      </c>
      <c r="G264" s="18">
        <v>1.44</v>
      </c>
      <c r="H264" s="18">
        <v>1</v>
      </c>
      <c r="I264" s="19">
        <v>1</v>
      </c>
      <c r="J264" s="71" t="s">
        <v>1611</v>
      </c>
      <c r="K264" s="48">
        <v>3</v>
      </c>
      <c r="L264" s="76" cm="1">
        <f t="array" ref="L264">_xlfn.IFS(C264="8.玩家基地","",C264="10.第一关基地","",G264+H264&lt;=2,"",G264+H264&gt;2,ROUND((G264+H264-2)*500,0))</f>
        <v>220</v>
      </c>
      <c r="N264" s="13" t="s">
        <v>2046</v>
      </c>
      <c r="O264" s="41" t="s">
        <v>2255</v>
      </c>
      <c r="P264">
        <f t="shared" si="7"/>
        <v>1</v>
      </c>
      <c r="Q264" t="str">
        <f>VLOOKUP(A264,关卡种子!$A$2:$H$61,8,FALSE)</f>
        <v>0.摧毁基地</v>
      </c>
      <c r="R264">
        <v>1</v>
      </c>
      <c r="S264">
        <f t="shared" si="8"/>
        <v>1.44</v>
      </c>
    </row>
    <row r="265" spans="1:19">
      <c r="A265" s="16">
        <v>19</v>
      </c>
      <c r="B265" s="17">
        <v>160</v>
      </c>
      <c r="C265" s="16" t="s">
        <v>1391</v>
      </c>
      <c r="D265" s="17">
        <v>1</v>
      </c>
      <c r="E265" s="16" t="s">
        <v>89</v>
      </c>
      <c r="F265" s="17">
        <v>30</v>
      </c>
      <c r="G265" s="18">
        <v>1.46</v>
      </c>
      <c r="H265" s="18">
        <v>1</v>
      </c>
      <c r="I265" s="19">
        <v>1</v>
      </c>
      <c r="J265" s="71" t="s">
        <v>1611</v>
      </c>
      <c r="K265" s="48">
        <v>3</v>
      </c>
      <c r="L265" s="76" cm="1">
        <f t="array" ref="L265">_xlfn.IFS(C265="8.玩家基地","",C265="10.第一关基地","",G265+H265&lt;=2,"",G265+H265&gt;2,ROUND((G265+H265-2)*500,0))</f>
        <v>230</v>
      </c>
      <c r="N265" s="13" t="s">
        <v>2046</v>
      </c>
      <c r="O265" s="41" t="s">
        <v>2255</v>
      </c>
      <c r="P265">
        <f t="shared" si="7"/>
        <v>1</v>
      </c>
      <c r="Q265" t="str">
        <f>VLOOKUP(A265,关卡种子!$A$2:$H$61,8,FALSE)</f>
        <v>0.摧毁基地</v>
      </c>
      <c r="R265">
        <v>1</v>
      </c>
      <c r="S265">
        <f t="shared" si="8"/>
        <v>1.46</v>
      </c>
    </row>
    <row r="266" spans="1:19">
      <c r="A266" s="16">
        <v>19</v>
      </c>
      <c r="B266" s="17">
        <v>180</v>
      </c>
      <c r="C266" s="16" t="s">
        <v>1390</v>
      </c>
      <c r="D266" s="17">
        <v>1</v>
      </c>
      <c r="E266" s="16" t="s">
        <v>89</v>
      </c>
      <c r="F266" s="17">
        <v>30</v>
      </c>
      <c r="G266" s="18">
        <v>1.48</v>
      </c>
      <c r="H266" s="18">
        <v>1</v>
      </c>
      <c r="I266" s="19">
        <v>1</v>
      </c>
      <c r="J266" s="71"/>
      <c r="K266" s="20"/>
      <c r="L266" s="76" cm="1">
        <f t="array" ref="L266">_xlfn.IFS(C266="8.玩家基地","",C266="10.第一关基地","",G266+H266&lt;=2,"",G266+H266&gt;2,ROUND((G266+H266-2)*500,0))</f>
        <v>240</v>
      </c>
      <c r="M266" s="13">
        <v>6</v>
      </c>
      <c r="N266" s="13" t="s">
        <v>2027</v>
      </c>
      <c r="O266" s="41" t="s">
        <v>2046</v>
      </c>
      <c r="P266">
        <f t="shared" si="7"/>
        <v>1</v>
      </c>
      <c r="Q266" t="str">
        <f>VLOOKUP(A266,关卡种子!$A$2:$H$61,8,FALSE)</f>
        <v>0.摧毁基地</v>
      </c>
      <c r="R266">
        <v>1</v>
      </c>
      <c r="S266">
        <f t="shared" si="8"/>
        <v>1.48</v>
      </c>
    </row>
    <row r="267" spans="1:19">
      <c r="A267" s="16">
        <v>19</v>
      </c>
      <c r="B267" s="17">
        <v>240</v>
      </c>
      <c r="C267" s="16" t="s">
        <v>1391</v>
      </c>
      <c r="D267" s="17">
        <v>1</v>
      </c>
      <c r="E267" s="16" t="s">
        <v>89</v>
      </c>
      <c r="F267" s="17">
        <v>30</v>
      </c>
      <c r="G267" s="18">
        <v>1.54</v>
      </c>
      <c r="H267" s="18">
        <v>1</v>
      </c>
      <c r="I267" s="19">
        <v>1</v>
      </c>
      <c r="J267" s="71" t="s">
        <v>1622</v>
      </c>
      <c r="K267" s="48">
        <v>7</v>
      </c>
      <c r="L267" s="76" cm="1">
        <f t="array" ref="L267">_xlfn.IFS(C267="8.玩家基地","",C267="10.第一关基地","",G267+H267&lt;=2,"",G267+H267&gt;2,ROUND((G267+H267-2)*500,0))</f>
        <v>270</v>
      </c>
      <c r="N267" s="13" t="s">
        <v>2046</v>
      </c>
      <c r="O267" s="41" t="s">
        <v>2255</v>
      </c>
      <c r="P267">
        <f t="shared" si="7"/>
        <v>1</v>
      </c>
      <c r="Q267" t="str">
        <f>VLOOKUP(A267,关卡种子!$A$2:$H$61,8,FALSE)</f>
        <v>0.摧毁基地</v>
      </c>
      <c r="R267">
        <v>1</v>
      </c>
      <c r="S267">
        <f t="shared" si="8"/>
        <v>1.54</v>
      </c>
    </row>
    <row r="268" spans="1:19">
      <c r="A268" s="16">
        <v>19</v>
      </c>
      <c r="B268" s="17">
        <v>0</v>
      </c>
      <c r="C268" s="16" t="s">
        <v>1391</v>
      </c>
      <c r="D268" s="17">
        <v>2</v>
      </c>
      <c r="E268" s="16" t="s">
        <v>89</v>
      </c>
      <c r="F268" s="17">
        <v>30</v>
      </c>
      <c r="G268" s="18">
        <v>1.5</v>
      </c>
      <c r="H268" s="18">
        <v>1</v>
      </c>
      <c r="I268" s="19">
        <v>0.9</v>
      </c>
      <c r="J268" s="71" t="s">
        <v>1623</v>
      </c>
      <c r="K268" s="48">
        <v>23</v>
      </c>
      <c r="L268" s="76" cm="1">
        <f t="array" ref="L268">_xlfn.IFS(C268="8.玩家基地","",C268="10.第一关基地","",G268+H268&lt;=2,"",G268+H268&gt;2,ROUND((G268+H268-2)*500,0))</f>
        <v>250</v>
      </c>
      <c r="N268" s="13" t="s">
        <v>2046</v>
      </c>
      <c r="O268" s="41" t="s">
        <v>2256</v>
      </c>
      <c r="P268">
        <f t="shared" si="7"/>
        <v>2</v>
      </c>
      <c r="Q268" t="str">
        <f>VLOOKUP(A268,关卡种子!$A$2:$H$61,8,FALSE)</f>
        <v>0.摧毁基地</v>
      </c>
      <c r="R268">
        <v>1</v>
      </c>
      <c r="S268">
        <f t="shared" si="8"/>
        <v>1.5</v>
      </c>
    </row>
    <row r="269" spans="1:19">
      <c r="A269" s="16">
        <v>19</v>
      </c>
      <c r="B269" s="17">
        <v>0</v>
      </c>
      <c r="C269" s="16" t="s">
        <v>1393</v>
      </c>
      <c r="D269" s="17">
        <v>2</v>
      </c>
      <c r="E269" s="16" t="s">
        <v>89</v>
      </c>
      <c r="F269" s="17">
        <v>30</v>
      </c>
      <c r="G269" s="18">
        <v>1.5</v>
      </c>
      <c r="H269" s="18">
        <v>1</v>
      </c>
      <c r="I269" s="19">
        <v>0.9</v>
      </c>
      <c r="J269" s="71"/>
      <c r="K269" s="20"/>
      <c r="L269" s="76" cm="1">
        <f t="array" ref="L269">_xlfn.IFS(C269="8.玩家基地","",C269="10.第一关基地","",G269+H269&lt;=2,"",G269+H269&gt;2,ROUND((G269+H269-2)*500,0))</f>
        <v>250</v>
      </c>
      <c r="N269" s="13" t="s">
        <v>2046</v>
      </c>
      <c r="O269" s="41" t="s">
        <v>2046</v>
      </c>
      <c r="P269">
        <f t="shared" si="7"/>
        <v>2</v>
      </c>
      <c r="Q269" t="str">
        <f>VLOOKUP(A269,关卡种子!$A$2:$H$61,8,FALSE)</f>
        <v>0.摧毁基地</v>
      </c>
      <c r="R269">
        <v>1</v>
      </c>
      <c r="S269">
        <f t="shared" si="8"/>
        <v>1.5</v>
      </c>
    </row>
    <row r="270" spans="1:19">
      <c r="A270" s="16">
        <v>19</v>
      </c>
      <c r="B270" s="17">
        <v>0</v>
      </c>
      <c r="C270" s="16" t="s">
        <v>1391</v>
      </c>
      <c r="D270" s="17">
        <v>2</v>
      </c>
      <c r="E270" s="16" t="s">
        <v>89</v>
      </c>
      <c r="F270" s="17">
        <v>30</v>
      </c>
      <c r="G270" s="18">
        <v>1.5</v>
      </c>
      <c r="H270" s="18">
        <v>1</v>
      </c>
      <c r="I270" s="19">
        <v>0.7</v>
      </c>
      <c r="J270" s="71"/>
      <c r="K270" s="20"/>
      <c r="L270" s="76" cm="1">
        <f t="array" ref="L270">_xlfn.IFS(C270="8.玩家基地","",C270="10.第一关基地","",G270+H270&lt;=2,"",G270+H270&gt;2,ROUND((G270+H270-2)*500,0))</f>
        <v>250</v>
      </c>
      <c r="M270" s="13">
        <v>3</v>
      </c>
      <c r="N270" s="13" t="s">
        <v>2033</v>
      </c>
      <c r="O270" s="41" t="s">
        <v>2046</v>
      </c>
      <c r="P270">
        <f t="shared" si="7"/>
        <v>2</v>
      </c>
      <c r="Q270" t="str">
        <f>VLOOKUP(A270,关卡种子!$A$2:$H$61,8,FALSE)</f>
        <v>0.摧毁基地</v>
      </c>
      <c r="R270">
        <v>1</v>
      </c>
      <c r="S270">
        <f t="shared" si="8"/>
        <v>1.5</v>
      </c>
    </row>
    <row r="271" spans="1:19">
      <c r="A271" s="16">
        <v>19</v>
      </c>
      <c r="B271" s="17">
        <v>0</v>
      </c>
      <c r="C271" s="16" t="s">
        <v>1393</v>
      </c>
      <c r="D271" s="17">
        <v>2</v>
      </c>
      <c r="E271" s="16" t="s">
        <v>89</v>
      </c>
      <c r="F271" s="17">
        <v>30</v>
      </c>
      <c r="G271" s="18">
        <v>1.5</v>
      </c>
      <c r="H271" s="18">
        <v>1</v>
      </c>
      <c r="I271" s="19">
        <v>0.7</v>
      </c>
      <c r="J271" s="71"/>
      <c r="K271" s="20"/>
      <c r="L271" s="76" cm="1">
        <f t="array" ref="L271">_xlfn.IFS(C271="8.玩家基地","",C271="10.第一关基地","",G271+H271&lt;=2,"",G271+H271&gt;2,ROUND((G271+H271-2)*500,0))</f>
        <v>250</v>
      </c>
      <c r="N271" s="13" t="s">
        <v>2046</v>
      </c>
      <c r="O271" s="41" t="s">
        <v>2046</v>
      </c>
      <c r="P271">
        <f t="shared" si="7"/>
        <v>2</v>
      </c>
      <c r="Q271" t="str">
        <f>VLOOKUP(A271,关卡种子!$A$2:$H$61,8,FALSE)</f>
        <v>0.摧毁基地</v>
      </c>
      <c r="R271">
        <v>1</v>
      </c>
      <c r="S271">
        <f t="shared" si="8"/>
        <v>1.5</v>
      </c>
    </row>
    <row r="272" spans="1:19">
      <c r="A272" s="16">
        <v>19</v>
      </c>
      <c r="B272" s="17">
        <v>0</v>
      </c>
      <c r="C272" s="16" t="s">
        <v>1391</v>
      </c>
      <c r="D272" s="17">
        <v>2</v>
      </c>
      <c r="E272" s="16" t="s">
        <v>89</v>
      </c>
      <c r="F272" s="17">
        <v>30</v>
      </c>
      <c r="G272" s="18">
        <v>1.5</v>
      </c>
      <c r="H272" s="18">
        <v>1</v>
      </c>
      <c r="I272" s="19">
        <v>0.5</v>
      </c>
      <c r="J272" s="71" t="s">
        <v>1624</v>
      </c>
      <c r="K272" s="48">
        <v>7</v>
      </c>
      <c r="L272" s="76" cm="1">
        <f t="array" ref="L272">_xlfn.IFS(C272="8.玩家基地","",C272="10.第一关基地","",G272+H272&lt;=2,"",G272+H272&gt;2,ROUND((G272+H272-2)*500,0))</f>
        <v>250</v>
      </c>
      <c r="N272" s="13" t="s">
        <v>2046</v>
      </c>
      <c r="O272" s="41" t="s">
        <v>2255</v>
      </c>
      <c r="P272">
        <f t="shared" si="7"/>
        <v>2</v>
      </c>
      <c r="Q272" t="str">
        <f>VLOOKUP(A272,关卡种子!$A$2:$H$61,8,FALSE)</f>
        <v>0.摧毁基地</v>
      </c>
      <c r="R272">
        <v>1</v>
      </c>
      <c r="S272">
        <f t="shared" si="8"/>
        <v>1.5</v>
      </c>
    </row>
    <row r="273" spans="1:19">
      <c r="A273" s="16">
        <v>19</v>
      </c>
      <c r="B273" s="17">
        <v>0</v>
      </c>
      <c r="C273" s="16" t="s">
        <v>1393</v>
      </c>
      <c r="D273" s="17">
        <v>2</v>
      </c>
      <c r="E273" s="16" t="s">
        <v>89</v>
      </c>
      <c r="F273" s="17">
        <v>30</v>
      </c>
      <c r="G273" s="18">
        <v>1.5</v>
      </c>
      <c r="H273" s="18">
        <v>1</v>
      </c>
      <c r="I273" s="19">
        <v>0.5</v>
      </c>
      <c r="J273" s="71"/>
      <c r="K273" s="20"/>
      <c r="L273" s="76" cm="1">
        <f t="array" ref="L273">_xlfn.IFS(C273="8.玩家基地","",C273="10.第一关基地","",G273+H273&lt;=2,"",G273+H273&gt;2,ROUND((G273+H273-2)*500,0))</f>
        <v>250</v>
      </c>
      <c r="N273" s="13" t="s">
        <v>2046</v>
      </c>
      <c r="O273" s="41" t="s">
        <v>2046</v>
      </c>
      <c r="P273">
        <f t="shared" si="7"/>
        <v>2</v>
      </c>
      <c r="Q273" t="str">
        <f>VLOOKUP(A273,关卡种子!$A$2:$H$61,8,FALSE)</f>
        <v>0.摧毁基地</v>
      </c>
      <c r="R273">
        <v>1</v>
      </c>
      <c r="S273">
        <f t="shared" si="8"/>
        <v>1.5</v>
      </c>
    </row>
    <row r="274" spans="1:19">
      <c r="A274" s="16">
        <v>19</v>
      </c>
      <c r="B274" s="17">
        <v>0</v>
      </c>
      <c r="C274" s="16" t="s">
        <v>1391</v>
      </c>
      <c r="D274" s="17">
        <v>2</v>
      </c>
      <c r="E274" s="16" t="s">
        <v>89</v>
      </c>
      <c r="F274" s="17">
        <v>30</v>
      </c>
      <c r="G274" s="18">
        <v>1.5</v>
      </c>
      <c r="H274" s="18">
        <v>1</v>
      </c>
      <c r="I274" s="19">
        <v>0.3</v>
      </c>
      <c r="J274" s="71"/>
      <c r="K274" s="20"/>
      <c r="L274" s="76" cm="1">
        <f t="array" ref="L274">_xlfn.IFS(C274="8.玩家基地","",C274="10.第一关基地","",G274+H274&lt;=2,"",G274+H274&gt;2,ROUND((G274+H274-2)*500,0))</f>
        <v>250</v>
      </c>
      <c r="M274" s="13">
        <v>5</v>
      </c>
      <c r="N274" s="13" t="s">
        <v>2039</v>
      </c>
      <c r="O274" s="41" t="s">
        <v>2046</v>
      </c>
      <c r="P274">
        <f t="shared" si="7"/>
        <v>2</v>
      </c>
      <c r="Q274" t="str">
        <f>VLOOKUP(A274,关卡种子!$A$2:$H$61,8,FALSE)</f>
        <v>0.摧毁基地</v>
      </c>
      <c r="R274">
        <v>1</v>
      </c>
      <c r="S274">
        <f t="shared" si="8"/>
        <v>1.5</v>
      </c>
    </row>
    <row r="275" spans="1:19">
      <c r="A275" s="16">
        <v>19</v>
      </c>
      <c r="B275" s="17">
        <v>0</v>
      </c>
      <c r="C275" s="16" t="s">
        <v>1393</v>
      </c>
      <c r="D275" s="17">
        <v>3</v>
      </c>
      <c r="E275" s="16" t="s">
        <v>89</v>
      </c>
      <c r="F275" s="17">
        <v>30</v>
      </c>
      <c r="G275" s="18">
        <v>1.5</v>
      </c>
      <c r="H275" s="18">
        <v>1</v>
      </c>
      <c r="I275" s="19">
        <v>0.3</v>
      </c>
      <c r="J275" s="71"/>
      <c r="K275" s="20"/>
      <c r="L275" s="76" cm="1">
        <f t="array" ref="L275">_xlfn.IFS(C275="8.玩家基地","",C275="10.第一关基地","",G275+H275&lt;=2,"",G275+H275&gt;2,ROUND((G275+H275-2)*500,0))</f>
        <v>250</v>
      </c>
      <c r="N275" s="13" t="s">
        <v>2046</v>
      </c>
      <c r="O275" s="41" t="s">
        <v>2046</v>
      </c>
      <c r="P275">
        <f t="shared" si="7"/>
        <v>3</v>
      </c>
      <c r="Q275" t="str">
        <f>VLOOKUP(A275,关卡种子!$A$2:$H$61,8,FALSE)</f>
        <v>0.摧毁基地</v>
      </c>
      <c r="R275">
        <v>1</v>
      </c>
      <c r="S275">
        <f t="shared" si="8"/>
        <v>1.5</v>
      </c>
    </row>
    <row r="276" spans="1:19">
      <c r="A276" s="16">
        <v>20</v>
      </c>
      <c r="B276" s="17">
        <v>0</v>
      </c>
      <c r="C276" s="16" t="s">
        <v>86</v>
      </c>
      <c r="D276" s="17">
        <v>1</v>
      </c>
      <c r="E276" s="16" t="s">
        <v>87</v>
      </c>
      <c r="F276" s="17">
        <v>-30</v>
      </c>
      <c r="G276" s="18">
        <v>1</v>
      </c>
      <c r="H276" s="18">
        <v>1</v>
      </c>
      <c r="I276" s="19">
        <v>1</v>
      </c>
      <c r="J276" s="71"/>
      <c r="K276" s="20"/>
      <c r="L276" s="76" t="str" cm="1">
        <f t="array" ref="L276">_xlfn.IFS(C276="8.玩家基地","",C276="10.第一关基地","",G276+H276&lt;=2,"",G276+H276&gt;2,ROUND((G276+H276-2)*500,0))</f>
        <v/>
      </c>
      <c r="N276" s="13" t="s">
        <v>2046</v>
      </c>
      <c r="O276" s="41" t="s">
        <v>2046</v>
      </c>
      <c r="P276">
        <f t="shared" si="7"/>
        <v>1</v>
      </c>
      <c r="Q276" t="str">
        <f>VLOOKUP(A276,关卡种子!$A$2:$H$61,8,FALSE)</f>
        <v>0.摧毁基地</v>
      </c>
      <c r="R276" s="4">
        <v>1</v>
      </c>
      <c r="S276">
        <f t="shared" si="8"/>
        <v>1</v>
      </c>
    </row>
    <row r="277" spans="1:19">
      <c r="A277" s="16">
        <v>20</v>
      </c>
      <c r="B277" s="17">
        <v>0</v>
      </c>
      <c r="C277" s="16" t="s">
        <v>88</v>
      </c>
      <c r="D277" s="17">
        <v>1</v>
      </c>
      <c r="E277" s="16" t="s">
        <v>89</v>
      </c>
      <c r="F277" s="17">
        <v>30</v>
      </c>
      <c r="G277" s="18">
        <v>2.2999999999999998</v>
      </c>
      <c r="H277" s="18">
        <v>1</v>
      </c>
      <c r="I277" s="19">
        <v>1</v>
      </c>
      <c r="J277" s="71"/>
      <c r="K277" s="20"/>
      <c r="L277" s="76" t="str" cm="1">
        <f t="array" ref="L277">_xlfn.IFS(C277="8.玩家基地","",C277="10.第一关基地","",G277+H277&lt;=2,"",G277+H277&gt;2,ROUND((G277+H277-2)*500,0))</f>
        <v/>
      </c>
      <c r="N277" s="13" t="s">
        <v>2046</v>
      </c>
      <c r="O277" s="41" t="s">
        <v>2046</v>
      </c>
      <c r="P277">
        <f t="shared" si="7"/>
        <v>1</v>
      </c>
      <c r="Q277" t="str">
        <f>VLOOKUP(A277,关卡种子!$A$2:$H$61,8,FALSE)</f>
        <v>0.摧毁基地</v>
      </c>
      <c r="R277" s="4">
        <v>1</v>
      </c>
      <c r="S277">
        <f t="shared" si="8"/>
        <v>2.2999999999999998</v>
      </c>
    </row>
    <row r="278" spans="1:19">
      <c r="A278" s="16">
        <v>20</v>
      </c>
      <c r="B278" s="17">
        <v>1</v>
      </c>
      <c r="C278" s="16" t="s">
        <v>1394</v>
      </c>
      <c r="D278" s="17">
        <v>1</v>
      </c>
      <c r="E278" s="16" t="s">
        <v>89</v>
      </c>
      <c r="F278" s="17">
        <v>30</v>
      </c>
      <c r="G278" s="18">
        <v>1</v>
      </c>
      <c r="H278" s="18">
        <v>1</v>
      </c>
      <c r="I278" s="19">
        <v>1</v>
      </c>
      <c r="J278" s="71" t="s">
        <v>1628</v>
      </c>
      <c r="K278" s="48">
        <v>7</v>
      </c>
      <c r="L278" s="76" t="str" cm="1">
        <f t="array" ref="L278">_xlfn.IFS(C278="8.玩家基地","",C278="10.第一关基地","",G278+H278&lt;=2,"",G278+H278&gt;2,ROUND((G278+H278-2)*500,0))</f>
        <v/>
      </c>
      <c r="N278" s="13" t="s">
        <v>2046</v>
      </c>
      <c r="O278" s="41" t="s">
        <v>2255</v>
      </c>
      <c r="P278">
        <f t="shared" si="7"/>
        <v>1</v>
      </c>
      <c r="Q278" t="str">
        <f>VLOOKUP(A278,关卡种子!$A$2:$H$61,8,FALSE)</f>
        <v>0.摧毁基地</v>
      </c>
      <c r="R278" s="4">
        <v>1</v>
      </c>
      <c r="S278">
        <f t="shared" si="8"/>
        <v>1</v>
      </c>
    </row>
    <row r="279" spans="1:19">
      <c r="A279" s="16">
        <v>20</v>
      </c>
      <c r="B279" s="17">
        <v>20</v>
      </c>
      <c r="C279" s="16" t="s">
        <v>1394</v>
      </c>
      <c r="D279" s="17">
        <v>1</v>
      </c>
      <c r="E279" s="16" t="s">
        <v>89</v>
      </c>
      <c r="F279" s="17">
        <v>30</v>
      </c>
      <c r="G279" s="18">
        <v>1</v>
      </c>
      <c r="H279" s="18">
        <v>1</v>
      </c>
      <c r="I279" s="19">
        <v>1</v>
      </c>
      <c r="J279" s="71"/>
      <c r="K279" s="48"/>
      <c r="L279" s="76" t="str" cm="1">
        <f t="array" ref="L279">_xlfn.IFS(C279="8.玩家基地","",C279="10.第一关基地","",G279+H279&lt;=2,"",G279+H279&gt;2,ROUND((G279+H279-2)*500,0))</f>
        <v/>
      </c>
      <c r="M279" s="13">
        <v>1</v>
      </c>
      <c r="N279" s="13" t="s">
        <v>2031</v>
      </c>
      <c r="O279" s="41" t="s">
        <v>2046</v>
      </c>
      <c r="P279">
        <f t="shared" si="7"/>
        <v>1</v>
      </c>
      <c r="Q279" t="str">
        <f>VLOOKUP(A279,关卡种子!$A$2:$H$61,8,FALSE)</f>
        <v>0.摧毁基地</v>
      </c>
      <c r="R279" s="4">
        <v>1</v>
      </c>
      <c r="S279">
        <f t="shared" si="8"/>
        <v>1</v>
      </c>
    </row>
    <row r="280" spans="1:19">
      <c r="A280" s="16">
        <v>20</v>
      </c>
      <c r="B280" s="17">
        <v>40</v>
      </c>
      <c r="C280" s="16" t="s">
        <v>1394</v>
      </c>
      <c r="D280" s="17">
        <v>1</v>
      </c>
      <c r="E280" s="16" t="s">
        <v>89</v>
      </c>
      <c r="F280" s="17">
        <v>30</v>
      </c>
      <c r="G280" s="18">
        <v>1.34</v>
      </c>
      <c r="H280" s="18">
        <v>1</v>
      </c>
      <c r="I280" s="19">
        <v>1</v>
      </c>
      <c r="J280" s="71"/>
      <c r="K280" s="20"/>
      <c r="L280" s="76" cm="1">
        <f t="array" ref="L280">_xlfn.IFS(C280="8.玩家基地","",C280="10.第一关基地","",G280+H280&lt;=2,"",G280+H280&gt;2,ROUND((G280+H280-2)*500,0))</f>
        <v>170</v>
      </c>
      <c r="M280" s="13">
        <v>4</v>
      </c>
      <c r="N280" s="13" t="s">
        <v>2035</v>
      </c>
      <c r="O280" s="41" t="s">
        <v>2046</v>
      </c>
      <c r="P280">
        <f t="shared" si="7"/>
        <v>1</v>
      </c>
      <c r="Q280" t="str">
        <f>VLOOKUP(A280,关卡种子!$A$2:$H$61,8,FALSE)</f>
        <v>0.摧毁基地</v>
      </c>
      <c r="R280" s="4">
        <v>1</v>
      </c>
      <c r="S280">
        <f t="shared" si="8"/>
        <v>1.34</v>
      </c>
    </row>
    <row r="281" spans="1:19">
      <c r="A281" s="16">
        <v>20</v>
      </c>
      <c r="B281" s="17">
        <v>55</v>
      </c>
      <c r="C281" s="16" t="s">
        <v>1394</v>
      </c>
      <c r="D281" s="17">
        <v>1</v>
      </c>
      <c r="E281" s="16" t="s">
        <v>89</v>
      </c>
      <c r="F281" s="17">
        <v>30</v>
      </c>
      <c r="G281" s="18">
        <v>1.36</v>
      </c>
      <c r="H281" s="18">
        <v>1</v>
      </c>
      <c r="I281" s="19">
        <v>1</v>
      </c>
      <c r="J281" s="71"/>
      <c r="K281" s="20"/>
      <c r="L281" s="76" cm="1">
        <f t="array" ref="L281">_xlfn.IFS(C281="8.玩家基地","",C281="10.第一关基地","",G281+H281&lt;=2,"",G281+H281&gt;2,ROUND((G281+H281-2)*500,0))</f>
        <v>180</v>
      </c>
      <c r="M281" s="13">
        <v>3</v>
      </c>
      <c r="N281" s="13" t="s">
        <v>2033</v>
      </c>
      <c r="O281" s="41" t="s">
        <v>2046</v>
      </c>
      <c r="P281">
        <f t="shared" si="7"/>
        <v>1</v>
      </c>
      <c r="Q281" t="str">
        <f>VLOOKUP(A281,关卡种子!$A$2:$H$61,8,FALSE)</f>
        <v>0.摧毁基地</v>
      </c>
      <c r="R281" s="4">
        <v>1</v>
      </c>
      <c r="S281">
        <f t="shared" si="8"/>
        <v>1.36</v>
      </c>
    </row>
    <row r="282" spans="1:19">
      <c r="A282" s="16">
        <v>20</v>
      </c>
      <c r="B282" s="17">
        <v>90</v>
      </c>
      <c r="C282" s="16" t="s">
        <v>1394</v>
      </c>
      <c r="D282" s="17">
        <v>1</v>
      </c>
      <c r="E282" s="16" t="s">
        <v>89</v>
      </c>
      <c r="F282" s="17">
        <v>30</v>
      </c>
      <c r="G282" s="18">
        <v>1.39</v>
      </c>
      <c r="H282" s="18">
        <v>1</v>
      </c>
      <c r="I282" s="19">
        <v>1</v>
      </c>
      <c r="J282" s="71" t="s">
        <v>1626</v>
      </c>
      <c r="K282" s="48">
        <v>36</v>
      </c>
      <c r="L282" s="76" cm="1">
        <f t="array" ref="L282">_xlfn.IFS(C282="8.玩家基地","",C282="10.第一关基地","",G282+H282&lt;=2,"",G282+H282&gt;2,ROUND((G282+H282-2)*500,0))</f>
        <v>195</v>
      </c>
      <c r="M282" s="13"/>
      <c r="N282" s="13" t="s">
        <v>2046</v>
      </c>
      <c r="O282" s="41" t="s">
        <v>2256</v>
      </c>
      <c r="P282">
        <f t="shared" si="7"/>
        <v>1</v>
      </c>
      <c r="Q282" t="str">
        <f>VLOOKUP(A282,关卡种子!$A$2:$H$61,8,FALSE)</f>
        <v>0.摧毁基地</v>
      </c>
      <c r="R282" s="4">
        <v>1</v>
      </c>
      <c r="S282">
        <f t="shared" si="8"/>
        <v>1.39</v>
      </c>
    </row>
    <row r="283" spans="1:19">
      <c r="A283" s="16">
        <v>20</v>
      </c>
      <c r="B283" s="17">
        <v>120</v>
      </c>
      <c r="C283" s="16" t="s">
        <v>1394</v>
      </c>
      <c r="D283" s="17">
        <v>1</v>
      </c>
      <c r="E283" s="16" t="s">
        <v>89</v>
      </c>
      <c r="F283" s="17">
        <v>30</v>
      </c>
      <c r="G283" s="18">
        <v>1.42</v>
      </c>
      <c r="H283" s="18">
        <v>1</v>
      </c>
      <c r="I283" s="19">
        <v>1</v>
      </c>
      <c r="J283" s="71" t="s">
        <v>1611</v>
      </c>
      <c r="K283" s="48">
        <v>3</v>
      </c>
      <c r="L283" s="76" cm="1">
        <f t="array" ref="L283">_xlfn.IFS(C283="8.玩家基地","",C283="10.第一关基地","",G283+H283&lt;=2,"",G283+H283&gt;2,ROUND((G283+H283-2)*500,0))</f>
        <v>210</v>
      </c>
      <c r="M283" s="13"/>
      <c r="N283" s="13" t="s">
        <v>2046</v>
      </c>
      <c r="O283" s="41" t="s">
        <v>2255</v>
      </c>
      <c r="P283">
        <f t="shared" si="7"/>
        <v>1</v>
      </c>
      <c r="Q283" t="str">
        <f>VLOOKUP(A283,关卡种子!$A$2:$H$61,8,FALSE)</f>
        <v>0.摧毁基地</v>
      </c>
      <c r="R283" s="4">
        <v>1</v>
      </c>
      <c r="S283">
        <f t="shared" si="8"/>
        <v>1.42</v>
      </c>
    </row>
    <row r="284" spans="1:19">
      <c r="A284" s="16">
        <v>20</v>
      </c>
      <c r="B284" s="17">
        <v>150</v>
      </c>
      <c r="C284" s="16" t="s">
        <v>1394</v>
      </c>
      <c r="D284" s="17">
        <v>1</v>
      </c>
      <c r="E284" s="16" t="s">
        <v>89</v>
      </c>
      <c r="F284" s="17">
        <v>30</v>
      </c>
      <c r="G284" s="18">
        <v>1.45</v>
      </c>
      <c r="H284" s="18">
        <v>1</v>
      </c>
      <c r="I284" s="19">
        <v>1</v>
      </c>
      <c r="J284" s="71"/>
      <c r="K284" s="20"/>
      <c r="L284" s="76" cm="1">
        <f t="array" ref="L284">_xlfn.IFS(C284="8.玩家基地","",C284="10.第一关基地","",G284+H284&lt;=2,"",G284+H284&gt;2,ROUND((G284+H284-2)*500,0))</f>
        <v>225</v>
      </c>
      <c r="M284" s="13"/>
      <c r="N284" s="13" t="s">
        <v>2046</v>
      </c>
      <c r="O284" s="41" t="s">
        <v>2046</v>
      </c>
      <c r="P284">
        <f t="shared" si="7"/>
        <v>1</v>
      </c>
      <c r="Q284" t="str">
        <f>VLOOKUP(A284,关卡种子!$A$2:$H$61,8,FALSE)</f>
        <v>0.摧毁基地</v>
      </c>
      <c r="R284" s="4">
        <v>1</v>
      </c>
      <c r="S284">
        <f t="shared" si="8"/>
        <v>1.45</v>
      </c>
    </row>
    <row r="285" spans="1:19">
      <c r="A285" s="16">
        <v>20</v>
      </c>
      <c r="B285" s="17">
        <v>180</v>
      </c>
      <c r="C285" s="16" t="s">
        <v>1394</v>
      </c>
      <c r="D285" s="17">
        <v>1</v>
      </c>
      <c r="E285" s="16" t="s">
        <v>89</v>
      </c>
      <c r="F285" s="17">
        <v>30</v>
      </c>
      <c r="G285" s="18">
        <v>1.48</v>
      </c>
      <c r="H285" s="18">
        <v>1</v>
      </c>
      <c r="I285" s="19">
        <v>1</v>
      </c>
      <c r="J285" s="71" t="s">
        <v>1611</v>
      </c>
      <c r="K285" s="48">
        <v>3</v>
      </c>
      <c r="L285" s="76" cm="1">
        <f t="array" ref="L285">_xlfn.IFS(C285="8.玩家基地","",C285="10.第一关基地","",G285+H285&lt;=2,"",G285+H285&gt;2,ROUND((G285+H285-2)*500,0))</f>
        <v>240</v>
      </c>
      <c r="M285" s="13"/>
      <c r="N285" s="13" t="s">
        <v>2046</v>
      </c>
      <c r="O285" s="41" t="s">
        <v>2255</v>
      </c>
      <c r="P285">
        <f t="shared" si="7"/>
        <v>1</v>
      </c>
      <c r="Q285" t="str">
        <f>VLOOKUP(A285,关卡种子!$A$2:$H$61,8,FALSE)</f>
        <v>0.摧毁基地</v>
      </c>
      <c r="R285" s="4">
        <v>1</v>
      </c>
      <c r="S285">
        <f t="shared" si="8"/>
        <v>1.48</v>
      </c>
    </row>
    <row r="286" spans="1:19">
      <c r="A286" s="16">
        <v>20</v>
      </c>
      <c r="B286" s="17">
        <v>0</v>
      </c>
      <c r="C286" s="16" t="s">
        <v>1394</v>
      </c>
      <c r="D286" s="17">
        <v>2</v>
      </c>
      <c r="E286" s="16" t="s">
        <v>89</v>
      </c>
      <c r="F286" s="17">
        <v>30</v>
      </c>
      <c r="G286" s="18">
        <v>1.5</v>
      </c>
      <c r="H286" s="18">
        <v>1</v>
      </c>
      <c r="I286" s="19">
        <v>0.9</v>
      </c>
      <c r="J286" s="71" t="s">
        <v>1629</v>
      </c>
      <c r="K286" s="48">
        <v>36</v>
      </c>
      <c r="L286" s="76" cm="1">
        <f t="array" ref="L286">_xlfn.IFS(C286="8.玩家基地","",C286="10.第一关基地","",G286+H286&lt;=2,"",G286+H286&gt;2,ROUND((G286+H286-2)*500,0))</f>
        <v>250</v>
      </c>
      <c r="N286" s="13" t="s">
        <v>2046</v>
      </c>
      <c r="O286" s="41" t="s">
        <v>2256</v>
      </c>
      <c r="P286">
        <f t="shared" si="7"/>
        <v>2</v>
      </c>
      <c r="Q286" t="str">
        <f>VLOOKUP(A286,关卡种子!$A$2:$H$61,8,FALSE)</f>
        <v>0.摧毁基地</v>
      </c>
      <c r="R286" s="4">
        <v>1</v>
      </c>
      <c r="S286">
        <f t="shared" si="8"/>
        <v>1.5</v>
      </c>
    </row>
    <row r="287" spans="1:19">
      <c r="A287" s="16">
        <v>20</v>
      </c>
      <c r="B287" s="17">
        <v>0</v>
      </c>
      <c r="C287" s="16" t="s">
        <v>1391</v>
      </c>
      <c r="D287" s="17">
        <v>2</v>
      </c>
      <c r="E287" s="16" t="s">
        <v>89</v>
      </c>
      <c r="F287" s="17">
        <v>30</v>
      </c>
      <c r="G287" s="18">
        <v>1.5</v>
      </c>
      <c r="H287" s="18">
        <v>1</v>
      </c>
      <c r="I287" s="19">
        <v>0.9</v>
      </c>
      <c r="J287" s="71"/>
      <c r="K287" s="20"/>
      <c r="L287" s="76" cm="1">
        <f t="array" ref="L287">_xlfn.IFS(C287="8.玩家基地","",C287="10.第一关基地","",G287+H287&lt;=2,"",G287+H287&gt;2,ROUND((G287+H287-2)*500,0))</f>
        <v>250</v>
      </c>
      <c r="N287" s="13" t="s">
        <v>2046</v>
      </c>
      <c r="O287" s="41" t="s">
        <v>2046</v>
      </c>
      <c r="P287">
        <f t="shared" si="7"/>
        <v>2</v>
      </c>
      <c r="Q287" t="str">
        <f>VLOOKUP(A287,关卡种子!$A$2:$H$61,8,FALSE)</f>
        <v>0.摧毁基地</v>
      </c>
      <c r="R287" s="4">
        <v>1</v>
      </c>
      <c r="S287">
        <f t="shared" si="8"/>
        <v>1.5</v>
      </c>
    </row>
    <row r="288" spans="1:19">
      <c r="A288" s="16">
        <v>20</v>
      </c>
      <c r="B288" s="17">
        <v>0</v>
      </c>
      <c r="C288" s="16" t="s">
        <v>1394</v>
      </c>
      <c r="D288" s="17">
        <v>2</v>
      </c>
      <c r="E288" s="16" t="s">
        <v>89</v>
      </c>
      <c r="F288" s="17">
        <v>30</v>
      </c>
      <c r="G288" s="18">
        <v>1.5</v>
      </c>
      <c r="H288" s="18">
        <v>1</v>
      </c>
      <c r="I288" s="19">
        <v>0.7</v>
      </c>
      <c r="J288" s="71"/>
      <c r="K288" s="20"/>
      <c r="L288" s="76" cm="1">
        <f t="array" ref="L288">_xlfn.IFS(C288="8.玩家基地","",C288="10.第一关基地","",G288+H288&lt;=2,"",G288+H288&gt;2,ROUND((G288+H288-2)*500,0))</f>
        <v>250</v>
      </c>
      <c r="M288" s="13">
        <v>7</v>
      </c>
      <c r="N288" s="13" t="s">
        <v>2037</v>
      </c>
      <c r="O288" s="41" t="s">
        <v>2046</v>
      </c>
      <c r="P288">
        <f t="shared" si="7"/>
        <v>2</v>
      </c>
      <c r="Q288" t="str">
        <f>VLOOKUP(A288,关卡种子!$A$2:$H$61,8,FALSE)</f>
        <v>0.摧毁基地</v>
      </c>
      <c r="R288" s="4">
        <v>1</v>
      </c>
      <c r="S288">
        <f t="shared" si="8"/>
        <v>1.5</v>
      </c>
    </row>
    <row r="289" spans="1:19">
      <c r="A289" s="16">
        <v>20</v>
      </c>
      <c r="B289" s="17">
        <v>0</v>
      </c>
      <c r="C289" s="16" t="s">
        <v>1393</v>
      </c>
      <c r="D289" s="17">
        <v>2</v>
      </c>
      <c r="E289" s="16" t="s">
        <v>89</v>
      </c>
      <c r="F289" s="17">
        <v>30</v>
      </c>
      <c r="G289" s="18">
        <v>1.5</v>
      </c>
      <c r="H289" s="18">
        <v>1</v>
      </c>
      <c r="I289" s="19">
        <v>0.7</v>
      </c>
      <c r="J289" s="71"/>
      <c r="K289" s="20"/>
      <c r="L289" s="76" cm="1">
        <f t="array" ref="L289">_xlfn.IFS(C289="8.玩家基地","",C289="10.第一关基地","",G289+H289&lt;=2,"",G289+H289&gt;2,ROUND((G289+H289-2)*500,0))</f>
        <v>250</v>
      </c>
      <c r="N289" s="13" t="s">
        <v>2046</v>
      </c>
      <c r="O289" s="41" t="s">
        <v>2046</v>
      </c>
      <c r="P289">
        <f t="shared" si="7"/>
        <v>2</v>
      </c>
      <c r="Q289" t="str">
        <f>VLOOKUP(A289,关卡种子!$A$2:$H$61,8,FALSE)</f>
        <v>0.摧毁基地</v>
      </c>
      <c r="R289" s="4">
        <v>1</v>
      </c>
      <c r="S289">
        <f t="shared" si="8"/>
        <v>1.5</v>
      </c>
    </row>
    <row r="290" spans="1:19">
      <c r="A290" s="16">
        <v>20</v>
      </c>
      <c r="B290" s="17">
        <v>0</v>
      </c>
      <c r="C290" s="16" t="s">
        <v>1394</v>
      </c>
      <c r="D290" s="17">
        <v>2</v>
      </c>
      <c r="E290" s="16" t="s">
        <v>89</v>
      </c>
      <c r="F290" s="17">
        <v>30</v>
      </c>
      <c r="G290" s="18">
        <v>1.5</v>
      </c>
      <c r="H290" s="18">
        <v>1</v>
      </c>
      <c r="I290" s="19">
        <v>0.5</v>
      </c>
      <c r="J290" s="71" t="s">
        <v>1630</v>
      </c>
      <c r="K290" s="48">
        <v>7</v>
      </c>
      <c r="L290" s="76" cm="1">
        <f t="array" ref="L290">_xlfn.IFS(C290="8.玩家基地","",C290="10.第一关基地","",G290+H290&lt;=2,"",G290+H290&gt;2,ROUND((G290+H290-2)*500,0))</f>
        <v>250</v>
      </c>
      <c r="N290" s="13" t="s">
        <v>2046</v>
      </c>
      <c r="O290" s="41" t="s">
        <v>2255</v>
      </c>
      <c r="P290">
        <f t="shared" si="7"/>
        <v>2</v>
      </c>
      <c r="Q290" t="str">
        <f>VLOOKUP(A290,关卡种子!$A$2:$H$61,8,FALSE)</f>
        <v>0.摧毁基地</v>
      </c>
      <c r="R290" s="4">
        <v>1</v>
      </c>
      <c r="S290">
        <f t="shared" si="8"/>
        <v>1.5</v>
      </c>
    </row>
    <row r="291" spans="1:19">
      <c r="A291" s="16">
        <v>20</v>
      </c>
      <c r="B291" s="17">
        <v>0</v>
      </c>
      <c r="C291" s="16" t="s">
        <v>1390</v>
      </c>
      <c r="D291" s="17">
        <v>2</v>
      </c>
      <c r="E291" s="16" t="s">
        <v>89</v>
      </c>
      <c r="F291" s="17">
        <v>30</v>
      </c>
      <c r="G291" s="18">
        <v>1.5</v>
      </c>
      <c r="H291" s="18">
        <v>1</v>
      </c>
      <c r="I291" s="19">
        <v>0.5</v>
      </c>
      <c r="J291" s="71"/>
      <c r="K291" s="20"/>
      <c r="L291" s="76" cm="1">
        <f t="array" ref="L291">_xlfn.IFS(C291="8.玩家基地","",C291="10.第一关基地","",G291+H291&lt;=2,"",G291+H291&gt;2,ROUND((G291+H291-2)*500,0))</f>
        <v>250</v>
      </c>
      <c r="N291" s="13" t="s">
        <v>2046</v>
      </c>
      <c r="O291" s="41" t="s">
        <v>2046</v>
      </c>
      <c r="P291">
        <f t="shared" si="7"/>
        <v>2</v>
      </c>
      <c r="Q291" t="str">
        <f>VLOOKUP(A291,关卡种子!$A$2:$H$61,8,FALSE)</f>
        <v>0.摧毁基地</v>
      </c>
      <c r="R291" s="4">
        <v>1</v>
      </c>
      <c r="S291">
        <f t="shared" si="8"/>
        <v>1.5</v>
      </c>
    </row>
    <row r="292" spans="1:19">
      <c r="A292" s="16">
        <v>20</v>
      </c>
      <c r="B292" s="17">
        <v>0</v>
      </c>
      <c r="C292" s="16" t="s">
        <v>1394</v>
      </c>
      <c r="D292" s="17">
        <v>4</v>
      </c>
      <c r="E292" s="16" t="s">
        <v>89</v>
      </c>
      <c r="F292" s="17">
        <v>30</v>
      </c>
      <c r="G292" s="18">
        <v>1.5</v>
      </c>
      <c r="H292" s="18">
        <v>1</v>
      </c>
      <c r="I292" s="19">
        <v>0.3</v>
      </c>
      <c r="J292" s="71"/>
      <c r="K292" s="20"/>
      <c r="L292" s="76" cm="1">
        <f t="array" ref="L292">_xlfn.IFS(C292="8.玩家基地","",C292="10.第一关基地","",G292+H292&lt;=2,"",G292+H292&gt;2,ROUND((G292+H292-2)*500,0))</f>
        <v>250</v>
      </c>
      <c r="M292" s="13">
        <v>7</v>
      </c>
      <c r="N292" s="13" t="s">
        <v>2037</v>
      </c>
      <c r="O292" s="41" t="s">
        <v>2046</v>
      </c>
      <c r="P292">
        <f t="shared" si="7"/>
        <v>4</v>
      </c>
      <c r="Q292" t="str">
        <f>VLOOKUP(A292,关卡种子!$A$2:$H$61,8,FALSE)</f>
        <v>0.摧毁基地</v>
      </c>
      <c r="R292" s="4">
        <v>1</v>
      </c>
      <c r="S292">
        <f t="shared" si="8"/>
        <v>1.5</v>
      </c>
    </row>
    <row r="293" spans="1:19">
      <c r="A293" s="16">
        <v>20</v>
      </c>
      <c r="B293" s="17">
        <v>0</v>
      </c>
      <c r="C293" s="16" t="s">
        <v>1390</v>
      </c>
      <c r="D293" s="17">
        <v>2</v>
      </c>
      <c r="E293" s="16" t="s">
        <v>89</v>
      </c>
      <c r="F293" s="17">
        <v>30</v>
      </c>
      <c r="G293" s="18">
        <v>1.5</v>
      </c>
      <c r="H293" s="18">
        <v>1</v>
      </c>
      <c r="I293" s="19">
        <v>0.3</v>
      </c>
      <c r="J293" s="71"/>
      <c r="K293" s="20"/>
      <c r="L293" s="76" cm="1">
        <f t="array" ref="L293">_xlfn.IFS(C293="8.玩家基地","",C293="10.第一关基地","",G293+H293&lt;=2,"",G293+H293&gt;2,ROUND((G293+H293-2)*500,0))</f>
        <v>250</v>
      </c>
      <c r="N293" s="13" t="s">
        <v>2046</v>
      </c>
      <c r="O293" s="41" t="s">
        <v>2046</v>
      </c>
      <c r="P293">
        <f t="shared" si="7"/>
        <v>2</v>
      </c>
      <c r="Q293" t="str">
        <f>VLOOKUP(A293,关卡种子!$A$2:$H$61,8,FALSE)</f>
        <v>0.摧毁基地</v>
      </c>
      <c r="R293" s="4">
        <v>1</v>
      </c>
      <c r="S293">
        <f t="shared" si="8"/>
        <v>1.5</v>
      </c>
    </row>
    <row r="294" spans="1:19">
      <c r="A294" s="16">
        <v>21</v>
      </c>
      <c r="B294" s="17">
        <v>0</v>
      </c>
      <c r="C294" s="16" t="s">
        <v>86</v>
      </c>
      <c r="D294" s="17">
        <v>1</v>
      </c>
      <c r="E294" s="16" t="s">
        <v>87</v>
      </c>
      <c r="F294" s="17">
        <v>-30</v>
      </c>
      <c r="G294" s="18">
        <v>1</v>
      </c>
      <c r="H294" s="18">
        <v>1</v>
      </c>
      <c r="I294" s="19">
        <v>1</v>
      </c>
      <c r="J294" s="71"/>
      <c r="K294" s="20"/>
      <c r="L294" s="76" t="str" cm="1">
        <f t="array" ref="L294">_xlfn.IFS(C294="8.玩家基地","",C294="10.第一关基地","",G294+H294&lt;=2,"",G294+H294&gt;2,ROUND((G294+H294-2)*500,0))</f>
        <v/>
      </c>
      <c r="N294" s="13" t="s">
        <v>2046</v>
      </c>
      <c r="O294" s="41" t="s">
        <v>2046</v>
      </c>
      <c r="P294">
        <f t="shared" si="7"/>
        <v>1</v>
      </c>
      <c r="Q294" t="str">
        <f>VLOOKUP(A294,关卡种子!$A$2:$H$61,8,FALSE)</f>
        <v>0.摧毁基地</v>
      </c>
      <c r="R294">
        <v>1</v>
      </c>
      <c r="S294">
        <f t="shared" si="8"/>
        <v>1</v>
      </c>
    </row>
    <row r="295" spans="1:19">
      <c r="A295" s="16">
        <v>21</v>
      </c>
      <c r="B295" s="17">
        <v>0</v>
      </c>
      <c r="C295" s="16" t="s">
        <v>88</v>
      </c>
      <c r="D295" s="17">
        <v>1</v>
      </c>
      <c r="E295" s="16" t="s">
        <v>89</v>
      </c>
      <c r="F295" s="17">
        <v>30</v>
      </c>
      <c r="G295" s="18">
        <v>2.4</v>
      </c>
      <c r="H295" s="18">
        <v>1</v>
      </c>
      <c r="I295" s="19">
        <v>1</v>
      </c>
      <c r="J295" s="71"/>
      <c r="K295" s="20"/>
      <c r="L295" s="76" t="str" cm="1">
        <f t="array" ref="L295">_xlfn.IFS(C295="8.玩家基地","",C295="10.第一关基地","",G295+H295&lt;=2,"",G295+H295&gt;2,ROUND((G295+H295-2)*500,0))</f>
        <v/>
      </c>
      <c r="N295" s="13" t="s">
        <v>2046</v>
      </c>
      <c r="O295" s="41" t="s">
        <v>2046</v>
      </c>
      <c r="P295">
        <f t="shared" si="7"/>
        <v>1</v>
      </c>
      <c r="Q295" t="str">
        <f>VLOOKUP(A295,关卡种子!$A$2:$H$61,8,FALSE)</f>
        <v>0.摧毁基地</v>
      </c>
      <c r="R295">
        <v>1</v>
      </c>
      <c r="S295">
        <f t="shared" si="8"/>
        <v>2.4</v>
      </c>
    </row>
    <row r="296" spans="1:19">
      <c r="A296" s="16">
        <v>21</v>
      </c>
      <c r="B296" s="17">
        <v>1</v>
      </c>
      <c r="C296" s="16" t="s">
        <v>1394</v>
      </c>
      <c r="D296" s="17">
        <v>1</v>
      </c>
      <c r="E296" s="16" t="s">
        <v>89</v>
      </c>
      <c r="F296" s="17">
        <v>30</v>
      </c>
      <c r="G296" s="18">
        <v>1</v>
      </c>
      <c r="H296" s="18">
        <v>1</v>
      </c>
      <c r="I296" s="19">
        <v>1</v>
      </c>
      <c r="J296" s="71" t="s">
        <v>1631</v>
      </c>
      <c r="K296" s="48">
        <v>7</v>
      </c>
      <c r="L296" s="76" t="str" cm="1">
        <f t="array" ref="L296">_xlfn.IFS(C296="8.玩家基地","",C296="10.第一关基地","",G296+H296&lt;=2,"",G296+H296&gt;2,ROUND((G296+H296-2)*500,0))</f>
        <v/>
      </c>
      <c r="N296" s="13" t="s">
        <v>2046</v>
      </c>
      <c r="O296" s="41" t="s">
        <v>2255</v>
      </c>
      <c r="P296">
        <f t="shared" si="7"/>
        <v>1</v>
      </c>
      <c r="Q296" t="str">
        <f>VLOOKUP(A296,关卡种子!$A$2:$H$61,8,FALSE)</f>
        <v>0.摧毁基地</v>
      </c>
      <c r="R296">
        <v>1</v>
      </c>
      <c r="S296">
        <f t="shared" si="8"/>
        <v>1</v>
      </c>
    </row>
    <row r="297" spans="1:19">
      <c r="A297" s="16">
        <v>21</v>
      </c>
      <c r="B297" s="17">
        <v>6</v>
      </c>
      <c r="C297" s="16" t="s">
        <v>1395</v>
      </c>
      <c r="D297" s="17">
        <v>1</v>
      </c>
      <c r="E297" s="16" t="s">
        <v>89</v>
      </c>
      <c r="F297" s="17">
        <v>30</v>
      </c>
      <c r="G297" s="18">
        <v>1</v>
      </c>
      <c r="H297" s="18">
        <v>1</v>
      </c>
      <c r="I297" s="19">
        <v>1</v>
      </c>
      <c r="J297" s="71"/>
      <c r="K297" s="20"/>
      <c r="L297" s="76" t="str" cm="1">
        <f t="array" ref="L297">_xlfn.IFS(C297="8.玩家基地","",C297="10.第一关基地","",G297+H297&lt;=2,"",G297+H297&gt;2,ROUND((G297+H297-2)*500,0))</f>
        <v/>
      </c>
      <c r="M297" s="13">
        <v>1</v>
      </c>
      <c r="N297" s="13" t="s">
        <v>2031</v>
      </c>
      <c r="O297" s="41" t="s">
        <v>2046</v>
      </c>
      <c r="P297">
        <f t="shared" si="7"/>
        <v>1</v>
      </c>
      <c r="Q297" t="str">
        <f>VLOOKUP(A297,关卡种子!$A$2:$H$61,8,FALSE)</f>
        <v>0.摧毁基地</v>
      </c>
      <c r="R297">
        <v>1</v>
      </c>
      <c r="S297">
        <f t="shared" si="8"/>
        <v>1</v>
      </c>
    </row>
    <row r="298" spans="1:19">
      <c r="A298" s="16">
        <v>21</v>
      </c>
      <c r="B298" s="17">
        <v>11</v>
      </c>
      <c r="C298" s="16" t="s">
        <v>1391</v>
      </c>
      <c r="D298" s="17">
        <v>1</v>
      </c>
      <c r="E298" s="16" t="s">
        <v>89</v>
      </c>
      <c r="F298" s="17">
        <v>30</v>
      </c>
      <c r="G298" s="18">
        <v>1</v>
      </c>
      <c r="H298" s="18">
        <v>1</v>
      </c>
      <c r="I298" s="19">
        <v>1</v>
      </c>
      <c r="J298" s="71"/>
      <c r="K298" s="20"/>
      <c r="L298" s="76" t="str" cm="1">
        <f t="array" ref="L298">_xlfn.IFS(C298="8.玩家基地","",C298="10.第一关基地","",G298+H298&lt;=2,"",G298+H298&gt;2,ROUND((G298+H298-2)*500,0))</f>
        <v/>
      </c>
      <c r="M298" s="13">
        <v>4</v>
      </c>
      <c r="N298" s="13" t="s">
        <v>2035</v>
      </c>
      <c r="O298" s="41" t="s">
        <v>2046</v>
      </c>
      <c r="P298">
        <f t="shared" si="7"/>
        <v>1</v>
      </c>
      <c r="Q298" t="str">
        <f>VLOOKUP(A298,关卡种子!$A$2:$H$61,8,FALSE)</f>
        <v>0.摧毁基地</v>
      </c>
      <c r="R298">
        <v>1</v>
      </c>
      <c r="S298">
        <f t="shared" si="8"/>
        <v>1</v>
      </c>
    </row>
    <row r="299" spans="1:19">
      <c r="A299" s="16">
        <v>21</v>
      </c>
      <c r="B299" s="17">
        <v>16</v>
      </c>
      <c r="C299" s="16" t="s">
        <v>1390</v>
      </c>
      <c r="D299" s="17">
        <v>1</v>
      </c>
      <c r="E299" s="16" t="s">
        <v>89</v>
      </c>
      <c r="F299" s="17">
        <v>30</v>
      </c>
      <c r="G299" s="18">
        <v>1</v>
      </c>
      <c r="H299" s="18">
        <v>1</v>
      </c>
      <c r="I299" s="19">
        <v>1</v>
      </c>
      <c r="J299" s="71"/>
      <c r="K299" s="20"/>
      <c r="L299" s="76" t="str" cm="1">
        <f t="array" ref="L299">_xlfn.IFS(C299="8.玩家基地","",C299="10.第一关基地","",G299+H299&lt;=2,"",G299+H299&gt;2,ROUND((G299+H299-2)*500,0))</f>
        <v/>
      </c>
      <c r="M299" s="13">
        <v>3</v>
      </c>
      <c r="N299" s="13" t="s">
        <v>2033</v>
      </c>
      <c r="O299" s="41" t="s">
        <v>2046</v>
      </c>
      <c r="P299">
        <f t="shared" si="7"/>
        <v>1</v>
      </c>
      <c r="Q299" t="str">
        <f>VLOOKUP(A299,关卡种子!$A$2:$H$61,8,FALSE)</f>
        <v>0.摧毁基地</v>
      </c>
      <c r="R299">
        <v>1</v>
      </c>
      <c r="S299">
        <f t="shared" si="8"/>
        <v>1</v>
      </c>
    </row>
    <row r="300" spans="1:19">
      <c r="A300" s="16">
        <v>21</v>
      </c>
      <c r="B300" s="17">
        <v>30</v>
      </c>
      <c r="C300" s="16" t="s">
        <v>1395</v>
      </c>
      <c r="D300" s="17">
        <v>1</v>
      </c>
      <c r="E300" s="16" t="s">
        <v>89</v>
      </c>
      <c r="F300" s="17">
        <v>30</v>
      </c>
      <c r="G300" s="18">
        <v>1</v>
      </c>
      <c r="H300" s="18">
        <v>1</v>
      </c>
      <c r="I300" s="19">
        <v>1</v>
      </c>
      <c r="J300" s="71" t="s">
        <v>1632</v>
      </c>
      <c r="K300" s="48">
        <v>37</v>
      </c>
      <c r="L300" s="76" t="str" cm="1">
        <f t="array" ref="L300">_xlfn.IFS(C300="8.玩家基地","",C300="10.第一关基地","",G300+H300&lt;=2,"",G300+H300&gt;2,ROUND((G300+H300-2)*500,0))</f>
        <v/>
      </c>
      <c r="N300" s="13" t="s">
        <v>2046</v>
      </c>
      <c r="O300" s="41" t="s">
        <v>2256</v>
      </c>
      <c r="P300">
        <f t="shared" si="7"/>
        <v>1</v>
      </c>
      <c r="Q300" t="str">
        <f>VLOOKUP(A300,关卡种子!$A$2:$H$61,8,FALSE)</f>
        <v>0.摧毁基地</v>
      </c>
      <c r="R300">
        <v>1</v>
      </c>
      <c r="S300">
        <f t="shared" si="8"/>
        <v>1</v>
      </c>
    </row>
    <row r="301" spans="1:19">
      <c r="A301" s="16">
        <v>21</v>
      </c>
      <c r="B301" s="17">
        <v>35</v>
      </c>
      <c r="C301" s="16" t="s">
        <v>1395</v>
      </c>
      <c r="D301" s="17">
        <v>1</v>
      </c>
      <c r="E301" s="16" t="s">
        <v>89</v>
      </c>
      <c r="F301" s="17">
        <v>30</v>
      </c>
      <c r="G301" s="18">
        <v>1.34</v>
      </c>
      <c r="H301" s="18">
        <v>1</v>
      </c>
      <c r="I301" s="19">
        <v>1</v>
      </c>
      <c r="J301" s="71" t="s">
        <v>1633</v>
      </c>
      <c r="K301" s="48">
        <v>7</v>
      </c>
      <c r="L301" s="76" cm="1">
        <f t="array" ref="L301">_xlfn.IFS(C301="8.玩家基地","",C301="10.第一关基地","",G301+H301&lt;=2,"",G301+H301&gt;2,ROUND((G301+H301-2)*500,0))</f>
        <v>170</v>
      </c>
      <c r="N301" s="13" t="s">
        <v>2046</v>
      </c>
      <c r="O301" s="41" t="s">
        <v>2255</v>
      </c>
      <c r="P301">
        <f t="shared" si="7"/>
        <v>1</v>
      </c>
      <c r="Q301" t="str">
        <f>VLOOKUP(A301,关卡种子!$A$2:$H$61,8,FALSE)</f>
        <v>0.摧毁基地</v>
      </c>
      <c r="R301">
        <v>1</v>
      </c>
      <c r="S301">
        <f t="shared" si="8"/>
        <v>1.34</v>
      </c>
    </row>
    <row r="302" spans="1:19">
      <c r="A302" s="16">
        <v>21</v>
      </c>
      <c r="B302" s="17">
        <v>60</v>
      </c>
      <c r="C302" s="16" t="s">
        <v>1395</v>
      </c>
      <c r="D302" s="17">
        <v>1</v>
      </c>
      <c r="E302" s="16" t="s">
        <v>89</v>
      </c>
      <c r="F302" s="17">
        <v>30</v>
      </c>
      <c r="G302" s="18">
        <v>1.36</v>
      </c>
      <c r="H302" s="18">
        <v>1</v>
      </c>
      <c r="I302" s="19">
        <v>1</v>
      </c>
      <c r="J302" s="71" t="s">
        <v>1611</v>
      </c>
      <c r="K302" s="48">
        <v>3</v>
      </c>
      <c r="L302" s="76" cm="1">
        <f t="array" ref="L302">_xlfn.IFS(C302="8.玩家基地","",C302="10.第一关基地","",G302+H302&lt;=2,"",G302+H302&gt;2,ROUND((G302+H302-2)*500,0))</f>
        <v>180</v>
      </c>
      <c r="N302" s="13" t="s">
        <v>2046</v>
      </c>
      <c r="O302" s="41" t="s">
        <v>2255</v>
      </c>
      <c r="P302">
        <f t="shared" si="7"/>
        <v>1</v>
      </c>
      <c r="Q302" t="str">
        <f>VLOOKUP(A302,关卡种子!$A$2:$H$61,8,FALSE)</f>
        <v>0.摧毁基地</v>
      </c>
      <c r="R302">
        <v>1</v>
      </c>
      <c r="S302">
        <f t="shared" si="8"/>
        <v>1.36</v>
      </c>
    </row>
    <row r="303" spans="1:19">
      <c r="A303" s="16">
        <v>21</v>
      </c>
      <c r="B303" s="17">
        <v>90</v>
      </c>
      <c r="C303" s="16" t="s">
        <v>1395</v>
      </c>
      <c r="D303" s="17">
        <v>1</v>
      </c>
      <c r="E303" s="16" t="s">
        <v>89</v>
      </c>
      <c r="F303" s="17">
        <v>30</v>
      </c>
      <c r="G303" s="18">
        <v>1.39</v>
      </c>
      <c r="H303" s="18">
        <v>1</v>
      </c>
      <c r="I303" s="19">
        <v>1</v>
      </c>
      <c r="J303" s="71"/>
      <c r="K303" s="48"/>
      <c r="L303" s="76" cm="1">
        <f t="array" ref="L303">_xlfn.IFS(C303="8.玩家基地","",C303="10.第一关基地","",G303+H303&lt;=2,"",G303+H303&gt;2,ROUND((G303+H303-2)*500,0))</f>
        <v>195</v>
      </c>
      <c r="M303" s="13">
        <v>9</v>
      </c>
      <c r="N303" s="13" t="s">
        <v>2043</v>
      </c>
      <c r="O303" s="41" t="s">
        <v>2046</v>
      </c>
      <c r="P303">
        <f t="shared" si="7"/>
        <v>1</v>
      </c>
      <c r="Q303" t="str">
        <f>VLOOKUP(A303,关卡种子!$A$2:$H$61,8,FALSE)</f>
        <v>0.摧毁基地</v>
      </c>
      <c r="R303">
        <v>1</v>
      </c>
      <c r="S303">
        <f t="shared" si="8"/>
        <v>1.39</v>
      </c>
    </row>
    <row r="304" spans="1:19">
      <c r="A304" s="16">
        <v>21</v>
      </c>
      <c r="B304" s="17">
        <v>120</v>
      </c>
      <c r="C304" s="16" t="s">
        <v>1395</v>
      </c>
      <c r="D304" s="17">
        <v>1</v>
      </c>
      <c r="E304" s="16" t="s">
        <v>89</v>
      </c>
      <c r="F304" s="17">
        <v>30</v>
      </c>
      <c r="G304" s="18">
        <v>1.42</v>
      </c>
      <c r="H304" s="18">
        <v>1</v>
      </c>
      <c r="I304" s="19">
        <v>1</v>
      </c>
      <c r="J304" s="71"/>
      <c r="K304" s="48"/>
      <c r="L304" s="76" cm="1">
        <f t="array" ref="L304">_xlfn.IFS(C304="8.玩家基地","",C304="10.第一关基地","",G304+H304&lt;=2,"",G304+H304&gt;2,ROUND((G304+H304-2)*500,0))</f>
        <v>210</v>
      </c>
      <c r="N304" s="13" t="s">
        <v>2046</v>
      </c>
      <c r="O304" s="41" t="s">
        <v>2046</v>
      </c>
      <c r="P304">
        <f t="shared" si="7"/>
        <v>1</v>
      </c>
      <c r="Q304" t="str">
        <f>VLOOKUP(A304,关卡种子!$A$2:$H$61,8,FALSE)</f>
        <v>0.摧毁基地</v>
      </c>
      <c r="R304">
        <v>1</v>
      </c>
      <c r="S304">
        <f t="shared" si="8"/>
        <v>1.42</v>
      </c>
    </row>
    <row r="305" spans="1:19">
      <c r="A305" s="16">
        <v>21</v>
      </c>
      <c r="B305" s="17">
        <v>150</v>
      </c>
      <c r="C305" s="16" t="s">
        <v>1395</v>
      </c>
      <c r="D305" s="17">
        <v>1</v>
      </c>
      <c r="E305" s="16" t="s">
        <v>89</v>
      </c>
      <c r="F305" s="17">
        <v>30</v>
      </c>
      <c r="G305" s="18">
        <v>1.45</v>
      </c>
      <c r="H305" s="18">
        <v>1</v>
      </c>
      <c r="I305" s="19">
        <v>1</v>
      </c>
      <c r="J305" s="71"/>
      <c r="K305" s="48"/>
      <c r="L305" s="76" cm="1">
        <f t="array" ref="L305">_xlfn.IFS(C305="8.玩家基地","",C305="10.第一关基地","",G305+H305&lt;=2,"",G305+H305&gt;2,ROUND((G305+H305-2)*500,0))</f>
        <v>225</v>
      </c>
      <c r="M305" s="13">
        <v>5</v>
      </c>
      <c r="N305" s="13" t="s">
        <v>2039</v>
      </c>
      <c r="O305" s="41" t="s">
        <v>2046</v>
      </c>
      <c r="P305">
        <f t="shared" si="7"/>
        <v>1</v>
      </c>
      <c r="Q305" t="str">
        <f>VLOOKUP(A305,关卡种子!$A$2:$H$61,8,FALSE)</f>
        <v>0.摧毁基地</v>
      </c>
      <c r="R305">
        <v>1</v>
      </c>
      <c r="S305">
        <f t="shared" si="8"/>
        <v>1.45</v>
      </c>
    </row>
    <row r="306" spans="1:19">
      <c r="A306" s="16">
        <v>21</v>
      </c>
      <c r="B306" s="17">
        <v>180</v>
      </c>
      <c r="C306" s="16" t="s">
        <v>1395</v>
      </c>
      <c r="D306" s="17">
        <v>1</v>
      </c>
      <c r="E306" s="16" t="s">
        <v>89</v>
      </c>
      <c r="F306" s="17">
        <v>30</v>
      </c>
      <c r="G306" s="18">
        <v>1.48</v>
      </c>
      <c r="H306" s="18">
        <v>1</v>
      </c>
      <c r="I306" s="19">
        <v>1</v>
      </c>
      <c r="J306" s="71"/>
      <c r="K306" s="48"/>
      <c r="L306" s="76" cm="1">
        <f t="array" ref="L306">_xlfn.IFS(C306="8.玩家基地","",C306="10.第一关基地","",G306+H306&lt;=2,"",G306+H306&gt;2,ROUND((G306+H306-2)*500,0))</f>
        <v>240</v>
      </c>
      <c r="N306" s="13" t="s">
        <v>2046</v>
      </c>
      <c r="O306" s="41" t="s">
        <v>2046</v>
      </c>
      <c r="P306">
        <f t="shared" si="7"/>
        <v>1</v>
      </c>
      <c r="Q306" t="str">
        <f>VLOOKUP(A306,关卡种子!$A$2:$H$61,8,FALSE)</f>
        <v>0.摧毁基地</v>
      </c>
      <c r="R306">
        <v>1</v>
      </c>
      <c r="S306">
        <f t="shared" si="8"/>
        <v>1.48</v>
      </c>
    </row>
    <row r="307" spans="1:19">
      <c r="A307" s="16">
        <v>21</v>
      </c>
      <c r="B307" s="17">
        <v>210</v>
      </c>
      <c r="C307" s="16" t="s">
        <v>1395</v>
      </c>
      <c r="D307" s="17">
        <v>1</v>
      </c>
      <c r="E307" s="16" t="s">
        <v>89</v>
      </c>
      <c r="F307" s="17">
        <v>30</v>
      </c>
      <c r="G307" s="18">
        <v>1.51</v>
      </c>
      <c r="H307" s="18">
        <v>1</v>
      </c>
      <c r="I307" s="19">
        <v>1</v>
      </c>
      <c r="J307" s="71"/>
      <c r="K307" s="48"/>
      <c r="L307" s="76" cm="1">
        <f t="array" ref="L307">_xlfn.IFS(C307="8.玩家基地","",C307="10.第一关基地","",G307+H307&lt;=2,"",G307+H307&gt;2,ROUND((G307+H307-2)*500,0))</f>
        <v>255</v>
      </c>
      <c r="M307" s="13">
        <v>6</v>
      </c>
      <c r="N307" s="13" t="s">
        <v>2027</v>
      </c>
      <c r="O307" s="41" t="s">
        <v>2046</v>
      </c>
      <c r="P307">
        <f t="shared" si="7"/>
        <v>1</v>
      </c>
      <c r="Q307" t="str">
        <f>VLOOKUP(A307,关卡种子!$A$2:$H$61,8,FALSE)</f>
        <v>0.摧毁基地</v>
      </c>
      <c r="R307">
        <v>1</v>
      </c>
      <c r="S307">
        <f t="shared" si="8"/>
        <v>1.51</v>
      </c>
    </row>
    <row r="308" spans="1:19">
      <c r="A308" s="16">
        <v>21</v>
      </c>
      <c r="B308" s="17">
        <v>240</v>
      </c>
      <c r="C308" s="16" t="s">
        <v>1395</v>
      </c>
      <c r="D308" s="17">
        <v>1</v>
      </c>
      <c r="E308" s="16" t="s">
        <v>89</v>
      </c>
      <c r="F308" s="17">
        <v>30</v>
      </c>
      <c r="G308" s="18">
        <v>1.54</v>
      </c>
      <c r="H308" s="18">
        <v>1</v>
      </c>
      <c r="I308" s="19">
        <v>1</v>
      </c>
      <c r="J308" s="71"/>
      <c r="K308" s="48"/>
      <c r="L308" s="76" cm="1">
        <f t="array" ref="L308">_xlfn.IFS(C308="8.玩家基地","",C308="10.第一关基地","",G308+H308&lt;=2,"",G308+H308&gt;2,ROUND((G308+H308-2)*500,0))</f>
        <v>270</v>
      </c>
      <c r="N308" s="13" t="s">
        <v>2046</v>
      </c>
      <c r="O308" s="41" t="s">
        <v>2046</v>
      </c>
      <c r="P308">
        <f t="shared" si="7"/>
        <v>1</v>
      </c>
      <c r="Q308" t="str">
        <f>VLOOKUP(A308,关卡种子!$A$2:$H$61,8,FALSE)</f>
        <v>0.摧毁基地</v>
      </c>
      <c r="R308">
        <v>1</v>
      </c>
      <c r="S308">
        <f t="shared" si="8"/>
        <v>1.54</v>
      </c>
    </row>
    <row r="309" spans="1:19">
      <c r="A309" s="16">
        <v>21</v>
      </c>
      <c r="B309" s="17">
        <v>270</v>
      </c>
      <c r="C309" s="16" t="s">
        <v>1395</v>
      </c>
      <c r="D309" s="17">
        <v>1</v>
      </c>
      <c r="E309" s="16" t="s">
        <v>89</v>
      </c>
      <c r="F309" s="17">
        <v>30</v>
      </c>
      <c r="G309" s="18">
        <v>1.57</v>
      </c>
      <c r="H309" s="18">
        <v>1</v>
      </c>
      <c r="I309" s="19">
        <v>1</v>
      </c>
      <c r="J309" s="71"/>
      <c r="K309" s="48"/>
      <c r="L309" s="76" cm="1">
        <f t="array" ref="L309">_xlfn.IFS(C309="8.玩家基地","",C309="10.第一关基地","",G309+H309&lt;=2,"",G309+H309&gt;2,ROUND((G309+H309-2)*500,0))</f>
        <v>285</v>
      </c>
      <c r="M309" s="13">
        <v>5</v>
      </c>
      <c r="N309" s="13" t="s">
        <v>2039</v>
      </c>
      <c r="O309" s="41" t="s">
        <v>2046</v>
      </c>
      <c r="P309">
        <f t="shared" ref="P309:P372" si="9">IF(Q309="0.摧毁基地",IF(I309=1,IF(B309&gt;300,2,1),D309),D309)</f>
        <v>1</v>
      </c>
      <c r="Q309" t="str">
        <f>VLOOKUP(A309,关卡种子!$A$2:$H$61,8,FALSE)</f>
        <v>0.摧毁基地</v>
      </c>
      <c r="R309">
        <v>1</v>
      </c>
      <c r="S309">
        <f t="shared" ref="S309:S372" si="10">IF(C309="10.第一关基地",1+ROUND(A309/15,1),IF(C309="24.审判天使",1,IF(Q309="0.摧毁基地",IF(I309=1,IF(B309&gt;30,ROUND(1.3+B309/1000,2),1),1.5),IF(B309&gt;60,IF(R309=1,ROUND(1.25+B309/1000,2),1.3),1))))</f>
        <v>1.57</v>
      </c>
    </row>
    <row r="310" spans="1:19">
      <c r="A310" s="16">
        <v>21</v>
      </c>
      <c r="B310" s="17">
        <v>300</v>
      </c>
      <c r="C310" s="16" t="s">
        <v>1395</v>
      </c>
      <c r="D310" s="17">
        <v>1</v>
      </c>
      <c r="E310" s="16" t="s">
        <v>89</v>
      </c>
      <c r="F310" s="17">
        <v>30</v>
      </c>
      <c r="G310" s="18">
        <v>1.6</v>
      </c>
      <c r="H310" s="18">
        <v>1</v>
      </c>
      <c r="I310" s="19">
        <v>1</v>
      </c>
      <c r="J310" s="71"/>
      <c r="K310" s="48"/>
      <c r="L310" s="76" cm="1">
        <f t="array" ref="L310">_xlfn.IFS(C310="8.玩家基地","",C310="10.第一关基地","",G310+H310&lt;=2,"",G310+H310&gt;2,ROUND((G310+H310-2)*500,0))</f>
        <v>300</v>
      </c>
      <c r="N310" s="13" t="s">
        <v>2046</v>
      </c>
      <c r="O310" s="41" t="s">
        <v>2046</v>
      </c>
      <c r="P310">
        <f t="shared" si="9"/>
        <v>1</v>
      </c>
      <c r="Q310" t="str">
        <f>VLOOKUP(A310,关卡种子!$A$2:$H$61,8,FALSE)</f>
        <v>0.摧毁基地</v>
      </c>
      <c r="R310">
        <v>1</v>
      </c>
      <c r="S310">
        <f t="shared" si="10"/>
        <v>1.6</v>
      </c>
    </row>
    <row r="311" spans="1:19">
      <c r="A311" s="16">
        <v>21</v>
      </c>
      <c r="B311" s="17">
        <v>330</v>
      </c>
      <c r="C311" s="16" t="s">
        <v>1395</v>
      </c>
      <c r="D311" s="17">
        <v>2</v>
      </c>
      <c r="E311" s="16" t="s">
        <v>89</v>
      </c>
      <c r="F311" s="17">
        <v>30</v>
      </c>
      <c r="G311" s="18">
        <v>1.63</v>
      </c>
      <c r="H311" s="18">
        <v>1</v>
      </c>
      <c r="I311" s="19">
        <v>1</v>
      </c>
      <c r="J311" s="71"/>
      <c r="K311" s="48"/>
      <c r="L311" s="76" cm="1">
        <f t="array" ref="L311">_xlfn.IFS(C311="8.玩家基地","",C311="10.第一关基地","",G311+H311&lt;=2,"",G311+H311&gt;2,ROUND((G311+H311-2)*500,0))</f>
        <v>315</v>
      </c>
      <c r="M311" s="13">
        <v>6</v>
      </c>
      <c r="N311" s="13" t="s">
        <v>2027</v>
      </c>
      <c r="O311" s="41" t="s">
        <v>2046</v>
      </c>
      <c r="P311">
        <f t="shared" si="9"/>
        <v>2</v>
      </c>
      <c r="Q311" t="str">
        <f>VLOOKUP(A311,关卡种子!$A$2:$H$61,8,FALSE)</f>
        <v>0.摧毁基地</v>
      </c>
      <c r="R311">
        <v>1</v>
      </c>
      <c r="S311">
        <f t="shared" si="10"/>
        <v>1.63</v>
      </c>
    </row>
    <row r="312" spans="1:19">
      <c r="A312" s="16">
        <v>21</v>
      </c>
      <c r="B312" s="17">
        <v>360</v>
      </c>
      <c r="C312" s="16" t="s">
        <v>1395</v>
      </c>
      <c r="D312" s="17">
        <v>2</v>
      </c>
      <c r="E312" s="16" t="s">
        <v>89</v>
      </c>
      <c r="F312" s="17">
        <v>30</v>
      </c>
      <c r="G312" s="18">
        <v>1.66</v>
      </c>
      <c r="H312" s="18">
        <v>1</v>
      </c>
      <c r="I312" s="19">
        <v>1</v>
      </c>
      <c r="J312" s="71"/>
      <c r="K312" s="48"/>
      <c r="L312" s="76" cm="1">
        <f t="array" ref="L312">_xlfn.IFS(C312="8.玩家基地","",C312="10.第一关基地","",G312+H312&lt;=2,"",G312+H312&gt;2,ROUND((G312+H312-2)*500,0))</f>
        <v>330</v>
      </c>
      <c r="N312" s="13" t="s">
        <v>2046</v>
      </c>
      <c r="O312" s="41" t="s">
        <v>2046</v>
      </c>
      <c r="P312">
        <f t="shared" si="9"/>
        <v>2</v>
      </c>
      <c r="Q312" t="str">
        <f>VLOOKUP(A312,关卡种子!$A$2:$H$61,8,FALSE)</f>
        <v>0.摧毁基地</v>
      </c>
      <c r="R312">
        <v>1</v>
      </c>
      <c r="S312">
        <f t="shared" si="10"/>
        <v>1.66</v>
      </c>
    </row>
    <row r="313" spans="1:19">
      <c r="A313" s="16">
        <v>21</v>
      </c>
      <c r="B313" s="17">
        <v>390</v>
      </c>
      <c r="C313" s="16" t="s">
        <v>1395</v>
      </c>
      <c r="D313" s="17">
        <v>2</v>
      </c>
      <c r="E313" s="16" t="s">
        <v>89</v>
      </c>
      <c r="F313" s="17">
        <v>30</v>
      </c>
      <c r="G313" s="18">
        <v>1.69</v>
      </c>
      <c r="H313" s="18">
        <v>1</v>
      </c>
      <c r="I313" s="19">
        <v>1</v>
      </c>
      <c r="J313" s="71"/>
      <c r="K313" s="48"/>
      <c r="L313" s="76" cm="1">
        <f t="array" ref="L313">_xlfn.IFS(C313="8.玩家基地","",C313="10.第一关基地","",G313+H313&lt;=2,"",G313+H313&gt;2,ROUND((G313+H313-2)*500,0))</f>
        <v>345</v>
      </c>
      <c r="M313" s="13">
        <v>6</v>
      </c>
      <c r="N313" s="13" t="s">
        <v>2027</v>
      </c>
      <c r="O313" s="41" t="s">
        <v>2046</v>
      </c>
      <c r="P313">
        <f t="shared" si="9"/>
        <v>2</v>
      </c>
      <c r="Q313" t="str">
        <f>VLOOKUP(A313,关卡种子!$A$2:$H$61,8,FALSE)</f>
        <v>0.摧毁基地</v>
      </c>
      <c r="R313">
        <v>1</v>
      </c>
      <c r="S313">
        <f t="shared" si="10"/>
        <v>1.69</v>
      </c>
    </row>
    <row r="314" spans="1:19">
      <c r="A314" s="16">
        <v>21</v>
      </c>
      <c r="B314" s="17">
        <v>420</v>
      </c>
      <c r="C314" s="16" t="s">
        <v>1395</v>
      </c>
      <c r="D314" s="17">
        <v>2</v>
      </c>
      <c r="E314" s="16" t="s">
        <v>89</v>
      </c>
      <c r="F314" s="17">
        <v>30</v>
      </c>
      <c r="G314" s="18">
        <v>1.72</v>
      </c>
      <c r="H314" s="18">
        <v>1</v>
      </c>
      <c r="I314" s="19">
        <v>1</v>
      </c>
      <c r="J314" s="71" t="s">
        <v>1634</v>
      </c>
      <c r="K314" s="48">
        <v>7</v>
      </c>
      <c r="L314" s="76" cm="1">
        <f t="array" ref="L314">_xlfn.IFS(C314="8.玩家基地","",C314="10.第一关基地","",G314+H314&lt;=2,"",G314+H314&gt;2,ROUND((G314+H314-2)*500,0))</f>
        <v>360</v>
      </c>
      <c r="N314" s="13" t="s">
        <v>2046</v>
      </c>
      <c r="O314" s="41" t="s">
        <v>2255</v>
      </c>
      <c r="P314">
        <f t="shared" si="9"/>
        <v>2</v>
      </c>
      <c r="Q314" t="str">
        <f>VLOOKUP(A314,关卡种子!$A$2:$H$61,8,FALSE)</f>
        <v>0.摧毁基地</v>
      </c>
      <c r="R314">
        <v>1</v>
      </c>
      <c r="S314">
        <f t="shared" si="10"/>
        <v>1.72</v>
      </c>
    </row>
    <row r="315" spans="1:19">
      <c r="A315" s="16">
        <v>21</v>
      </c>
      <c r="B315" s="17">
        <v>435</v>
      </c>
      <c r="C315" s="16" t="s">
        <v>1395</v>
      </c>
      <c r="D315" s="17">
        <v>2</v>
      </c>
      <c r="E315" s="16" t="s">
        <v>89</v>
      </c>
      <c r="F315" s="17">
        <v>30</v>
      </c>
      <c r="G315" s="18">
        <v>1.74</v>
      </c>
      <c r="H315" s="18">
        <v>1</v>
      </c>
      <c r="I315" s="19">
        <v>1</v>
      </c>
      <c r="J315" s="71"/>
      <c r="K315" s="48"/>
      <c r="L315" s="76" cm="1">
        <f t="array" ref="L315">_xlfn.IFS(C315="8.玩家基地","",C315="10.第一关基地","",G315+H315&lt;=2,"",G315+H315&gt;2,ROUND((G315+H315-2)*500,0))</f>
        <v>370</v>
      </c>
      <c r="M315" s="13">
        <v>6</v>
      </c>
      <c r="N315" s="13" t="s">
        <v>2027</v>
      </c>
      <c r="O315" s="41" t="s">
        <v>2046</v>
      </c>
      <c r="P315">
        <f t="shared" si="9"/>
        <v>2</v>
      </c>
      <c r="Q315" t="str">
        <f>VLOOKUP(A315,关卡种子!$A$2:$H$61,8,FALSE)</f>
        <v>0.摧毁基地</v>
      </c>
      <c r="R315">
        <v>1</v>
      </c>
      <c r="S315">
        <f t="shared" si="10"/>
        <v>1.74</v>
      </c>
    </row>
    <row r="316" spans="1:19">
      <c r="A316" s="16">
        <v>21</v>
      </c>
      <c r="B316" s="17">
        <v>450</v>
      </c>
      <c r="C316" s="16" t="s">
        <v>1395</v>
      </c>
      <c r="D316" s="17">
        <v>2</v>
      </c>
      <c r="E316" s="16" t="s">
        <v>89</v>
      </c>
      <c r="F316" s="17">
        <v>30</v>
      </c>
      <c r="G316" s="18">
        <v>1.75</v>
      </c>
      <c r="H316" s="18">
        <v>1</v>
      </c>
      <c r="I316" s="19">
        <v>1</v>
      </c>
      <c r="J316" s="71" t="s">
        <v>1634</v>
      </c>
      <c r="K316" s="48">
        <v>7</v>
      </c>
      <c r="L316" s="76" cm="1">
        <f t="array" ref="L316">_xlfn.IFS(C316="8.玩家基地","",C316="10.第一关基地","",G316+H316&lt;=2,"",G316+H316&gt;2,ROUND((G316+H316-2)*500,0))</f>
        <v>375</v>
      </c>
      <c r="N316" s="13" t="s">
        <v>2046</v>
      </c>
      <c r="O316" s="41" t="s">
        <v>2255</v>
      </c>
      <c r="P316">
        <f t="shared" si="9"/>
        <v>2</v>
      </c>
      <c r="Q316" t="str">
        <f>VLOOKUP(A316,关卡种子!$A$2:$H$61,8,FALSE)</f>
        <v>0.摧毁基地</v>
      </c>
      <c r="R316">
        <v>1</v>
      </c>
      <c r="S316">
        <f t="shared" si="10"/>
        <v>1.75</v>
      </c>
    </row>
    <row r="317" spans="1:19">
      <c r="A317" s="16">
        <v>21</v>
      </c>
      <c r="B317" s="17">
        <v>465</v>
      </c>
      <c r="C317" s="16" t="s">
        <v>1395</v>
      </c>
      <c r="D317" s="17">
        <v>2</v>
      </c>
      <c r="E317" s="16" t="s">
        <v>89</v>
      </c>
      <c r="F317" s="17">
        <v>30</v>
      </c>
      <c r="G317" s="18">
        <v>1.77</v>
      </c>
      <c r="H317" s="18">
        <v>1</v>
      </c>
      <c r="I317" s="19">
        <v>1</v>
      </c>
      <c r="J317" s="71"/>
      <c r="K317" s="48"/>
      <c r="L317" s="76" cm="1">
        <f t="array" ref="L317">_xlfn.IFS(C317="8.玩家基地","",C317="10.第一关基地","",G317+H317&lt;=2,"",G317+H317&gt;2,ROUND((G317+H317-2)*500,0))</f>
        <v>385</v>
      </c>
      <c r="M317" s="13">
        <v>6</v>
      </c>
      <c r="N317" s="13" t="s">
        <v>2027</v>
      </c>
      <c r="O317" s="41" t="s">
        <v>2046</v>
      </c>
      <c r="P317">
        <f t="shared" si="9"/>
        <v>2</v>
      </c>
      <c r="Q317" t="str">
        <f>VLOOKUP(A317,关卡种子!$A$2:$H$61,8,FALSE)</f>
        <v>0.摧毁基地</v>
      </c>
      <c r="R317">
        <v>1</v>
      </c>
      <c r="S317">
        <f t="shared" si="10"/>
        <v>1.77</v>
      </c>
    </row>
    <row r="318" spans="1:19">
      <c r="A318" s="16">
        <v>21</v>
      </c>
      <c r="B318" s="17">
        <v>480</v>
      </c>
      <c r="C318" s="16" t="s">
        <v>1395</v>
      </c>
      <c r="D318" s="17">
        <v>2</v>
      </c>
      <c r="E318" s="16" t="s">
        <v>89</v>
      </c>
      <c r="F318" s="17">
        <v>30</v>
      </c>
      <c r="G318" s="18">
        <v>1.78</v>
      </c>
      <c r="H318" s="18">
        <v>1</v>
      </c>
      <c r="I318" s="19">
        <v>1</v>
      </c>
      <c r="J318" s="71" t="s">
        <v>1634</v>
      </c>
      <c r="K318" s="48">
        <v>7</v>
      </c>
      <c r="L318" s="76" cm="1">
        <f t="array" ref="L318">_xlfn.IFS(C318="8.玩家基地","",C318="10.第一关基地","",G318+H318&lt;=2,"",G318+H318&gt;2,ROUND((G318+H318-2)*500,0))</f>
        <v>390</v>
      </c>
      <c r="N318" s="13" t="s">
        <v>2046</v>
      </c>
      <c r="O318" s="41" t="s">
        <v>2255</v>
      </c>
      <c r="P318">
        <f t="shared" si="9"/>
        <v>2</v>
      </c>
      <c r="Q318" t="str">
        <f>VLOOKUP(A318,关卡种子!$A$2:$H$61,8,FALSE)</f>
        <v>0.摧毁基地</v>
      </c>
      <c r="R318">
        <v>1</v>
      </c>
      <c r="S318">
        <f t="shared" si="10"/>
        <v>1.78</v>
      </c>
    </row>
    <row r="319" spans="1:19">
      <c r="A319" s="16">
        <v>21</v>
      </c>
      <c r="B319" s="17">
        <v>495</v>
      </c>
      <c r="C319" s="16" t="s">
        <v>1395</v>
      </c>
      <c r="D319" s="17">
        <v>2</v>
      </c>
      <c r="E319" s="16" t="s">
        <v>89</v>
      </c>
      <c r="F319" s="17">
        <v>30</v>
      </c>
      <c r="G319" s="18">
        <v>1.8</v>
      </c>
      <c r="H319" s="18">
        <v>1</v>
      </c>
      <c r="I319" s="19">
        <v>1</v>
      </c>
      <c r="J319" s="71"/>
      <c r="K319" s="48"/>
      <c r="L319" s="76" cm="1">
        <f t="array" ref="L319">_xlfn.IFS(C319="8.玩家基地","",C319="10.第一关基地","",G319+H319&lt;=2,"",G319+H319&gt;2,ROUND((G319+H319-2)*500,0))</f>
        <v>400</v>
      </c>
      <c r="M319" s="13">
        <v>6</v>
      </c>
      <c r="N319" s="13" t="s">
        <v>2027</v>
      </c>
      <c r="O319" s="41" t="s">
        <v>2046</v>
      </c>
      <c r="P319">
        <f t="shared" si="9"/>
        <v>2</v>
      </c>
      <c r="Q319" t="str">
        <f>VLOOKUP(A319,关卡种子!$A$2:$H$61,8,FALSE)</f>
        <v>0.摧毁基地</v>
      </c>
      <c r="R319">
        <v>1</v>
      </c>
      <c r="S319">
        <f t="shared" si="10"/>
        <v>1.8</v>
      </c>
    </row>
    <row r="320" spans="1:19">
      <c r="A320" s="16">
        <v>21</v>
      </c>
      <c r="B320" s="17">
        <v>510</v>
      </c>
      <c r="C320" s="16" t="s">
        <v>1395</v>
      </c>
      <c r="D320" s="17">
        <v>2</v>
      </c>
      <c r="E320" s="16" t="s">
        <v>89</v>
      </c>
      <c r="F320" s="17">
        <v>30</v>
      </c>
      <c r="G320" s="18">
        <v>1.81</v>
      </c>
      <c r="H320" s="18">
        <v>1</v>
      </c>
      <c r="I320" s="19">
        <v>1</v>
      </c>
      <c r="J320" s="71" t="s">
        <v>1634</v>
      </c>
      <c r="K320" s="48">
        <v>7</v>
      </c>
      <c r="L320" s="76" cm="1">
        <f t="array" ref="L320">_xlfn.IFS(C320="8.玩家基地","",C320="10.第一关基地","",G320+H320&lt;=2,"",G320+H320&gt;2,ROUND((G320+H320-2)*500,0))</f>
        <v>405</v>
      </c>
      <c r="N320" s="13" t="s">
        <v>2046</v>
      </c>
      <c r="O320" s="41" t="s">
        <v>2255</v>
      </c>
      <c r="P320">
        <f t="shared" si="9"/>
        <v>2</v>
      </c>
      <c r="Q320" t="str">
        <f>VLOOKUP(A320,关卡种子!$A$2:$H$61,8,FALSE)</f>
        <v>0.摧毁基地</v>
      </c>
      <c r="R320">
        <v>1</v>
      </c>
      <c r="S320">
        <f t="shared" si="10"/>
        <v>1.81</v>
      </c>
    </row>
    <row r="321" spans="1:19">
      <c r="A321" s="16">
        <v>21</v>
      </c>
      <c r="B321" s="17">
        <v>525</v>
      </c>
      <c r="C321" s="16" t="s">
        <v>1395</v>
      </c>
      <c r="D321" s="17">
        <v>2</v>
      </c>
      <c r="E321" s="16" t="s">
        <v>89</v>
      </c>
      <c r="F321" s="17">
        <v>30</v>
      </c>
      <c r="G321" s="18">
        <v>1.83</v>
      </c>
      <c r="H321" s="18">
        <v>1</v>
      </c>
      <c r="I321" s="19">
        <v>1</v>
      </c>
      <c r="J321" s="71"/>
      <c r="K321" s="48"/>
      <c r="L321" s="76" cm="1">
        <f t="array" ref="L321">_xlfn.IFS(C321="8.玩家基地","",C321="10.第一关基地","",G321+H321&lt;=2,"",G321+H321&gt;2,ROUND((G321+H321-2)*500,0))</f>
        <v>415</v>
      </c>
      <c r="M321" s="13">
        <v>6</v>
      </c>
      <c r="N321" s="13" t="s">
        <v>2027</v>
      </c>
      <c r="O321" s="41" t="s">
        <v>2046</v>
      </c>
      <c r="P321">
        <f t="shared" si="9"/>
        <v>2</v>
      </c>
      <c r="Q321" t="str">
        <f>VLOOKUP(A321,关卡种子!$A$2:$H$61,8,FALSE)</f>
        <v>0.摧毁基地</v>
      </c>
      <c r="R321">
        <v>1</v>
      </c>
      <c r="S321">
        <f t="shared" si="10"/>
        <v>1.83</v>
      </c>
    </row>
    <row r="322" spans="1:19">
      <c r="A322" s="16">
        <v>21</v>
      </c>
      <c r="B322" s="17">
        <v>540</v>
      </c>
      <c r="C322" s="16" t="s">
        <v>1395</v>
      </c>
      <c r="D322" s="17">
        <v>2</v>
      </c>
      <c r="E322" s="16" t="s">
        <v>89</v>
      </c>
      <c r="F322" s="17">
        <v>30</v>
      </c>
      <c r="G322" s="18">
        <v>1.84</v>
      </c>
      <c r="H322" s="18">
        <v>1</v>
      </c>
      <c r="I322" s="19">
        <v>1</v>
      </c>
      <c r="J322" s="71" t="s">
        <v>1634</v>
      </c>
      <c r="K322" s="48">
        <v>7</v>
      </c>
      <c r="L322" s="76" cm="1">
        <f t="array" ref="L322">_xlfn.IFS(C322="8.玩家基地","",C322="10.第一关基地","",G322+H322&lt;=2,"",G322+H322&gt;2,ROUND((G322+H322-2)*500,0))</f>
        <v>420</v>
      </c>
      <c r="N322" s="13" t="s">
        <v>2046</v>
      </c>
      <c r="O322" s="41" t="s">
        <v>2255</v>
      </c>
      <c r="P322">
        <f t="shared" si="9"/>
        <v>2</v>
      </c>
      <c r="Q322" t="str">
        <f>VLOOKUP(A322,关卡种子!$A$2:$H$61,8,FALSE)</f>
        <v>0.摧毁基地</v>
      </c>
      <c r="R322">
        <v>1</v>
      </c>
      <c r="S322">
        <f t="shared" si="10"/>
        <v>1.84</v>
      </c>
    </row>
    <row r="323" spans="1:19">
      <c r="A323" s="16">
        <v>21</v>
      </c>
      <c r="B323" s="17">
        <v>555</v>
      </c>
      <c r="C323" s="16" t="s">
        <v>1395</v>
      </c>
      <c r="D323" s="17">
        <v>2</v>
      </c>
      <c r="E323" s="16" t="s">
        <v>89</v>
      </c>
      <c r="F323" s="17">
        <v>30</v>
      </c>
      <c r="G323" s="18">
        <v>1.86</v>
      </c>
      <c r="H323" s="18">
        <v>1</v>
      </c>
      <c r="I323" s="19">
        <v>1</v>
      </c>
      <c r="J323" s="71"/>
      <c r="K323" s="48"/>
      <c r="L323" s="76" cm="1">
        <f t="array" ref="L323">_xlfn.IFS(C323="8.玩家基地","",C323="10.第一关基地","",G323+H323&lt;=2,"",G323+H323&gt;2,ROUND((G323+H323-2)*500,0))</f>
        <v>430</v>
      </c>
      <c r="M323" s="13">
        <v>6</v>
      </c>
      <c r="N323" s="13" t="s">
        <v>2027</v>
      </c>
      <c r="O323" s="41" t="s">
        <v>2046</v>
      </c>
      <c r="P323">
        <f t="shared" si="9"/>
        <v>2</v>
      </c>
      <c r="Q323" t="str">
        <f>VLOOKUP(A323,关卡种子!$A$2:$H$61,8,FALSE)</f>
        <v>0.摧毁基地</v>
      </c>
      <c r="R323">
        <v>1</v>
      </c>
      <c r="S323">
        <f t="shared" si="10"/>
        <v>1.86</v>
      </c>
    </row>
    <row r="324" spans="1:19">
      <c r="A324" s="16">
        <v>21</v>
      </c>
      <c r="B324" s="17">
        <v>570</v>
      </c>
      <c r="C324" s="16" t="s">
        <v>1395</v>
      </c>
      <c r="D324" s="17">
        <v>2</v>
      </c>
      <c r="E324" s="16" t="s">
        <v>89</v>
      </c>
      <c r="F324" s="17">
        <v>30</v>
      </c>
      <c r="G324" s="18">
        <v>1.87</v>
      </c>
      <c r="H324" s="18">
        <v>1</v>
      </c>
      <c r="I324" s="19">
        <v>1</v>
      </c>
      <c r="J324" s="71" t="s">
        <v>1634</v>
      </c>
      <c r="K324" s="48">
        <v>7</v>
      </c>
      <c r="L324" s="76" cm="1">
        <f t="array" ref="L324">_xlfn.IFS(C324="8.玩家基地","",C324="10.第一关基地","",G324+H324&lt;=2,"",G324+H324&gt;2,ROUND((G324+H324-2)*500,0))</f>
        <v>435</v>
      </c>
      <c r="N324" s="13" t="s">
        <v>2046</v>
      </c>
      <c r="O324" s="41" t="s">
        <v>2255</v>
      </c>
      <c r="P324">
        <f t="shared" si="9"/>
        <v>2</v>
      </c>
      <c r="Q324" t="str">
        <f>VLOOKUP(A324,关卡种子!$A$2:$H$61,8,FALSE)</f>
        <v>0.摧毁基地</v>
      </c>
      <c r="R324">
        <v>1</v>
      </c>
      <c r="S324">
        <f t="shared" si="10"/>
        <v>1.87</v>
      </c>
    </row>
    <row r="325" spans="1:19">
      <c r="A325" s="16">
        <v>21</v>
      </c>
      <c r="B325" s="17">
        <v>585</v>
      </c>
      <c r="C325" s="16" t="s">
        <v>1395</v>
      </c>
      <c r="D325" s="17">
        <v>2</v>
      </c>
      <c r="E325" s="16" t="s">
        <v>89</v>
      </c>
      <c r="F325" s="17">
        <v>30</v>
      </c>
      <c r="G325" s="18">
        <v>1.89</v>
      </c>
      <c r="H325" s="18">
        <v>1</v>
      </c>
      <c r="I325" s="19">
        <v>1</v>
      </c>
      <c r="J325" s="71"/>
      <c r="K325" s="48"/>
      <c r="L325" s="76" cm="1">
        <f t="array" ref="L325">_xlfn.IFS(C325="8.玩家基地","",C325="10.第一关基地","",G325+H325&lt;=2,"",G325+H325&gt;2,ROUND((G325+H325-2)*500,0))</f>
        <v>445</v>
      </c>
      <c r="M325" s="13">
        <v>6</v>
      </c>
      <c r="N325" s="13" t="s">
        <v>2027</v>
      </c>
      <c r="O325" s="41" t="s">
        <v>2046</v>
      </c>
      <c r="P325">
        <f t="shared" si="9"/>
        <v>2</v>
      </c>
      <c r="Q325" t="str">
        <f>VLOOKUP(A325,关卡种子!$A$2:$H$61,8,FALSE)</f>
        <v>0.摧毁基地</v>
      </c>
      <c r="R325">
        <v>1</v>
      </c>
      <c r="S325">
        <f t="shared" si="10"/>
        <v>1.89</v>
      </c>
    </row>
    <row r="326" spans="1:19">
      <c r="A326" s="16">
        <v>21</v>
      </c>
      <c r="B326" s="17">
        <v>600</v>
      </c>
      <c r="C326" s="16" t="s">
        <v>1395</v>
      </c>
      <c r="D326" s="17">
        <v>2</v>
      </c>
      <c r="E326" s="16" t="s">
        <v>89</v>
      </c>
      <c r="F326" s="17">
        <v>30</v>
      </c>
      <c r="G326" s="18">
        <v>1.9</v>
      </c>
      <c r="H326" s="18">
        <v>1</v>
      </c>
      <c r="I326" s="19">
        <v>1</v>
      </c>
      <c r="J326" s="71" t="s">
        <v>1634</v>
      </c>
      <c r="K326" s="48">
        <v>7</v>
      </c>
      <c r="L326" s="76" cm="1">
        <f t="array" ref="L326">_xlfn.IFS(C326="8.玩家基地","",C326="10.第一关基地","",G326+H326&lt;=2,"",G326+H326&gt;2,ROUND((G326+H326-2)*500,0))</f>
        <v>450</v>
      </c>
      <c r="N326" s="13" t="s">
        <v>2046</v>
      </c>
      <c r="O326" s="41" t="s">
        <v>2255</v>
      </c>
      <c r="P326">
        <f t="shared" si="9"/>
        <v>2</v>
      </c>
      <c r="Q326" t="str">
        <f>VLOOKUP(A326,关卡种子!$A$2:$H$61,8,FALSE)</f>
        <v>0.摧毁基地</v>
      </c>
      <c r="R326">
        <v>1</v>
      </c>
      <c r="S326">
        <f t="shared" si="10"/>
        <v>1.9</v>
      </c>
    </row>
    <row r="327" spans="1:19">
      <c r="A327" s="16">
        <v>21</v>
      </c>
      <c r="B327" s="17">
        <v>615</v>
      </c>
      <c r="C327" s="16" t="s">
        <v>1395</v>
      </c>
      <c r="D327" s="17">
        <v>2</v>
      </c>
      <c r="E327" s="16" t="s">
        <v>89</v>
      </c>
      <c r="F327" s="17">
        <v>30</v>
      </c>
      <c r="G327" s="18">
        <v>1.92</v>
      </c>
      <c r="H327" s="18">
        <v>1</v>
      </c>
      <c r="I327" s="19">
        <v>1</v>
      </c>
      <c r="J327" s="71"/>
      <c r="K327" s="48"/>
      <c r="L327" s="76" cm="1">
        <f t="array" ref="L327">_xlfn.IFS(C327="8.玩家基地","",C327="10.第一关基地","",G327+H327&lt;=2,"",G327+H327&gt;2,ROUND((G327+H327-2)*500,0))</f>
        <v>460</v>
      </c>
      <c r="M327" s="13">
        <v>6</v>
      </c>
      <c r="N327" s="13" t="s">
        <v>2027</v>
      </c>
      <c r="O327" s="41" t="s">
        <v>2046</v>
      </c>
      <c r="P327">
        <f t="shared" si="9"/>
        <v>2</v>
      </c>
      <c r="Q327" t="str">
        <f>VLOOKUP(A327,关卡种子!$A$2:$H$61,8,FALSE)</f>
        <v>0.摧毁基地</v>
      </c>
      <c r="R327">
        <v>1</v>
      </c>
      <c r="S327">
        <f t="shared" si="10"/>
        <v>1.92</v>
      </c>
    </row>
    <row r="328" spans="1:19">
      <c r="A328" s="16">
        <v>21</v>
      </c>
      <c r="B328" s="17">
        <v>630</v>
      </c>
      <c r="C328" s="16" t="s">
        <v>1395</v>
      </c>
      <c r="D328" s="17">
        <v>2</v>
      </c>
      <c r="E328" s="16" t="s">
        <v>89</v>
      </c>
      <c r="F328" s="17">
        <v>30</v>
      </c>
      <c r="G328" s="18">
        <v>1.93</v>
      </c>
      <c r="H328" s="18">
        <v>1</v>
      </c>
      <c r="I328" s="19">
        <v>1</v>
      </c>
      <c r="J328" s="71" t="s">
        <v>1634</v>
      </c>
      <c r="K328" s="48">
        <v>7</v>
      </c>
      <c r="L328" s="76" cm="1">
        <f t="array" ref="L328">_xlfn.IFS(C328="8.玩家基地","",C328="10.第一关基地","",G328+H328&lt;=2,"",G328+H328&gt;2,ROUND((G328+H328-2)*500,0))</f>
        <v>465</v>
      </c>
      <c r="N328" s="13" t="s">
        <v>2046</v>
      </c>
      <c r="O328" s="41" t="s">
        <v>2255</v>
      </c>
      <c r="P328">
        <f t="shared" si="9"/>
        <v>2</v>
      </c>
      <c r="Q328" t="str">
        <f>VLOOKUP(A328,关卡种子!$A$2:$H$61,8,FALSE)</f>
        <v>0.摧毁基地</v>
      </c>
      <c r="R328">
        <v>1</v>
      </c>
      <c r="S328">
        <f t="shared" si="10"/>
        <v>1.93</v>
      </c>
    </row>
    <row r="329" spans="1:19">
      <c r="A329" s="16">
        <v>21</v>
      </c>
      <c r="B329" s="17">
        <v>645</v>
      </c>
      <c r="C329" s="16" t="s">
        <v>1395</v>
      </c>
      <c r="D329" s="17">
        <v>2</v>
      </c>
      <c r="E329" s="16" t="s">
        <v>89</v>
      </c>
      <c r="F329" s="17">
        <v>30</v>
      </c>
      <c r="G329" s="18">
        <v>1.95</v>
      </c>
      <c r="H329" s="18">
        <v>1</v>
      </c>
      <c r="I329" s="19">
        <v>1</v>
      </c>
      <c r="J329" s="71"/>
      <c r="K329" s="48"/>
      <c r="L329" s="76" cm="1">
        <f t="array" ref="L329">_xlfn.IFS(C329="8.玩家基地","",C329="10.第一关基地","",G329+H329&lt;=2,"",G329+H329&gt;2,ROUND((G329+H329-2)*500,0))</f>
        <v>475</v>
      </c>
      <c r="M329" s="13">
        <v>6</v>
      </c>
      <c r="N329" s="13" t="s">
        <v>2027</v>
      </c>
      <c r="O329" s="41" t="s">
        <v>2046</v>
      </c>
      <c r="P329">
        <f t="shared" si="9"/>
        <v>2</v>
      </c>
      <c r="Q329" t="str">
        <f>VLOOKUP(A329,关卡种子!$A$2:$H$61,8,FALSE)</f>
        <v>0.摧毁基地</v>
      </c>
      <c r="R329">
        <v>1</v>
      </c>
      <c r="S329">
        <f t="shared" si="10"/>
        <v>1.95</v>
      </c>
    </row>
    <row r="330" spans="1:19">
      <c r="A330" s="16">
        <v>21</v>
      </c>
      <c r="B330" s="17">
        <v>0</v>
      </c>
      <c r="C330" s="16" t="s">
        <v>1394</v>
      </c>
      <c r="D330" s="17">
        <v>1</v>
      </c>
      <c r="E330" s="16" t="s">
        <v>89</v>
      </c>
      <c r="F330" s="17">
        <v>30</v>
      </c>
      <c r="G330" s="18">
        <v>1.5</v>
      </c>
      <c r="H330" s="18">
        <v>1</v>
      </c>
      <c r="I330" s="19">
        <v>0.9</v>
      </c>
      <c r="J330" s="71" t="s">
        <v>1636</v>
      </c>
      <c r="K330" s="48">
        <v>36</v>
      </c>
      <c r="L330" s="76" cm="1">
        <f t="array" ref="L330">_xlfn.IFS(C330="8.玩家基地","",C330="10.第一关基地","",G330+H330&lt;=2,"",G330+H330&gt;2,ROUND((G330+H330-2)*500,0))</f>
        <v>250</v>
      </c>
      <c r="N330" s="13" t="s">
        <v>2046</v>
      </c>
      <c r="O330" s="41" t="s">
        <v>2256</v>
      </c>
      <c r="P330">
        <f t="shared" si="9"/>
        <v>1</v>
      </c>
      <c r="Q330" t="str">
        <f>VLOOKUP(A330,关卡种子!$A$2:$H$61,8,FALSE)</f>
        <v>0.摧毁基地</v>
      </c>
      <c r="R330">
        <v>1</v>
      </c>
      <c r="S330">
        <f t="shared" si="10"/>
        <v>1.5</v>
      </c>
    </row>
    <row r="331" spans="1:19">
      <c r="A331" s="16">
        <v>21</v>
      </c>
      <c r="B331" s="17">
        <v>0</v>
      </c>
      <c r="C331" s="16" t="s">
        <v>1391</v>
      </c>
      <c r="D331" s="17">
        <v>1</v>
      </c>
      <c r="E331" s="16" t="s">
        <v>89</v>
      </c>
      <c r="F331" s="17">
        <v>30</v>
      </c>
      <c r="G331" s="18">
        <v>1.5</v>
      </c>
      <c r="H331" s="18">
        <v>1</v>
      </c>
      <c r="I331" s="19">
        <v>0.9</v>
      </c>
      <c r="J331" s="71"/>
      <c r="K331" s="20"/>
      <c r="L331" s="76" cm="1">
        <f t="array" ref="L331">_xlfn.IFS(C331="8.玩家基地","",C331="10.第一关基地","",G331+H331&lt;=2,"",G331+H331&gt;2,ROUND((G331+H331-2)*500,0))</f>
        <v>250</v>
      </c>
      <c r="N331" s="13" t="s">
        <v>2046</v>
      </c>
      <c r="O331" s="41" t="s">
        <v>2046</v>
      </c>
      <c r="P331">
        <f t="shared" si="9"/>
        <v>1</v>
      </c>
      <c r="Q331" t="str">
        <f>VLOOKUP(A331,关卡种子!$A$2:$H$61,8,FALSE)</f>
        <v>0.摧毁基地</v>
      </c>
      <c r="R331">
        <v>1</v>
      </c>
      <c r="S331">
        <f t="shared" si="10"/>
        <v>1.5</v>
      </c>
    </row>
    <row r="332" spans="1:19">
      <c r="A332" s="16">
        <v>21</v>
      </c>
      <c r="B332" s="17">
        <v>0</v>
      </c>
      <c r="C332" s="16" t="s">
        <v>1394</v>
      </c>
      <c r="D332" s="17">
        <v>1</v>
      </c>
      <c r="E332" s="16" t="s">
        <v>89</v>
      </c>
      <c r="F332" s="17">
        <v>30</v>
      </c>
      <c r="G332" s="18">
        <v>1.5</v>
      </c>
      <c r="H332" s="18">
        <v>1</v>
      </c>
      <c r="I332" s="19">
        <v>0.7</v>
      </c>
      <c r="J332" s="71" t="s">
        <v>1635</v>
      </c>
      <c r="K332" s="48">
        <v>7</v>
      </c>
      <c r="L332" s="76" cm="1">
        <f t="array" ref="L332">_xlfn.IFS(C332="8.玩家基地","",C332="10.第一关基地","",G332+H332&lt;=2,"",G332+H332&gt;2,ROUND((G332+H332-2)*500,0))</f>
        <v>250</v>
      </c>
      <c r="N332" s="13" t="s">
        <v>2046</v>
      </c>
      <c r="O332" s="41" t="s">
        <v>2255</v>
      </c>
      <c r="P332">
        <f t="shared" si="9"/>
        <v>1</v>
      </c>
      <c r="Q332" t="str">
        <f>VLOOKUP(A332,关卡种子!$A$2:$H$61,8,FALSE)</f>
        <v>0.摧毁基地</v>
      </c>
      <c r="R332">
        <v>1</v>
      </c>
      <c r="S332">
        <f t="shared" si="10"/>
        <v>1.5</v>
      </c>
    </row>
    <row r="333" spans="1:19">
      <c r="A333" s="16">
        <v>21</v>
      </c>
      <c r="B333" s="17">
        <v>0</v>
      </c>
      <c r="C333" s="16" t="s">
        <v>1393</v>
      </c>
      <c r="D333" s="17">
        <v>1</v>
      </c>
      <c r="E333" s="16" t="s">
        <v>89</v>
      </c>
      <c r="F333" s="17">
        <v>30</v>
      </c>
      <c r="G333" s="18">
        <v>1.5</v>
      </c>
      <c r="H333" s="18">
        <v>1</v>
      </c>
      <c r="I333" s="19">
        <v>0.7</v>
      </c>
      <c r="J333" s="71"/>
      <c r="K333" s="20"/>
      <c r="L333" s="76" cm="1">
        <f t="array" ref="L333">_xlfn.IFS(C333="8.玩家基地","",C333="10.第一关基地","",G333+H333&lt;=2,"",G333+H333&gt;2,ROUND((G333+H333-2)*500,0))</f>
        <v>250</v>
      </c>
      <c r="N333" s="13" t="s">
        <v>2046</v>
      </c>
      <c r="O333" s="41" t="s">
        <v>2046</v>
      </c>
      <c r="P333">
        <f t="shared" si="9"/>
        <v>1</v>
      </c>
      <c r="Q333" t="str">
        <f>VLOOKUP(A333,关卡种子!$A$2:$H$61,8,FALSE)</f>
        <v>0.摧毁基地</v>
      </c>
      <c r="R333">
        <v>1</v>
      </c>
      <c r="S333">
        <f t="shared" si="10"/>
        <v>1.5</v>
      </c>
    </row>
    <row r="334" spans="1:19">
      <c r="A334" s="16">
        <v>21</v>
      </c>
      <c r="B334" s="17">
        <v>0</v>
      </c>
      <c r="C334" s="16" t="s">
        <v>1394</v>
      </c>
      <c r="D334" s="17">
        <v>1</v>
      </c>
      <c r="E334" s="16" t="s">
        <v>89</v>
      </c>
      <c r="F334" s="17">
        <v>30</v>
      </c>
      <c r="G334" s="18">
        <v>1.5</v>
      </c>
      <c r="H334" s="18">
        <v>1</v>
      </c>
      <c r="I334" s="19">
        <v>0.5</v>
      </c>
      <c r="J334" s="71" t="s">
        <v>1637</v>
      </c>
      <c r="K334" s="48">
        <v>34</v>
      </c>
      <c r="L334" s="76" cm="1">
        <f t="array" ref="L334">_xlfn.IFS(C334="8.玩家基地","",C334="10.第一关基地","",G334+H334&lt;=2,"",G334+H334&gt;2,ROUND((G334+H334-2)*500,0))</f>
        <v>250</v>
      </c>
      <c r="N334" s="13" t="s">
        <v>2046</v>
      </c>
      <c r="O334" s="41" t="s">
        <v>2256</v>
      </c>
      <c r="P334">
        <f t="shared" si="9"/>
        <v>1</v>
      </c>
      <c r="Q334" t="str">
        <f>VLOOKUP(A334,关卡种子!$A$2:$H$61,8,FALSE)</f>
        <v>0.摧毁基地</v>
      </c>
      <c r="R334">
        <v>1</v>
      </c>
      <c r="S334">
        <f t="shared" si="10"/>
        <v>1.5</v>
      </c>
    </row>
    <row r="335" spans="1:19">
      <c r="A335" s="16">
        <v>21</v>
      </c>
      <c r="B335" s="17">
        <v>0</v>
      </c>
      <c r="C335" s="16" t="s">
        <v>1390</v>
      </c>
      <c r="D335" s="17">
        <v>1</v>
      </c>
      <c r="E335" s="16" t="s">
        <v>89</v>
      </c>
      <c r="F335" s="17">
        <v>30</v>
      </c>
      <c r="G335" s="18">
        <v>1.5</v>
      </c>
      <c r="H335" s="18">
        <v>1</v>
      </c>
      <c r="I335" s="19">
        <v>0.5</v>
      </c>
      <c r="J335" s="71"/>
      <c r="K335" s="20"/>
      <c r="L335" s="76" cm="1">
        <f t="array" ref="L335">_xlfn.IFS(C335="8.玩家基地","",C335="10.第一关基地","",G335+H335&lt;=2,"",G335+H335&gt;2,ROUND((G335+H335-2)*500,0))</f>
        <v>250</v>
      </c>
      <c r="N335" s="13" t="s">
        <v>2046</v>
      </c>
      <c r="O335" s="41" t="s">
        <v>2046</v>
      </c>
      <c r="P335">
        <f t="shared" si="9"/>
        <v>1</v>
      </c>
      <c r="Q335" t="str">
        <f>VLOOKUP(A335,关卡种子!$A$2:$H$61,8,FALSE)</f>
        <v>0.摧毁基地</v>
      </c>
      <c r="R335">
        <v>1</v>
      </c>
      <c r="S335">
        <f t="shared" si="10"/>
        <v>1.5</v>
      </c>
    </row>
    <row r="336" spans="1:19">
      <c r="A336" s="16">
        <v>21</v>
      </c>
      <c r="B336" s="17">
        <v>0</v>
      </c>
      <c r="C336" s="16" t="s">
        <v>1394</v>
      </c>
      <c r="D336" s="17">
        <v>2</v>
      </c>
      <c r="E336" s="16" t="s">
        <v>89</v>
      </c>
      <c r="F336" s="17">
        <v>30</v>
      </c>
      <c r="G336" s="18">
        <v>1.5</v>
      </c>
      <c r="H336" s="18">
        <v>1</v>
      </c>
      <c r="I336" s="19">
        <v>0.3</v>
      </c>
      <c r="J336" s="71" t="s">
        <v>1638</v>
      </c>
      <c r="K336" s="48">
        <v>7</v>
      </c>
      <c r="L336" s="76" cm="1">
        <f t="array" ref="L336">_xlfn.IFS(C336="8.玩家基地","",C336="10.第一关基地","",G336+H336&lt;=2,"",G336+H336&gt;2,ROUND((G336+H336-2)*500,0))</f>
        <v>250</v>
      </c>
      <c r="N336" s="13" t="s">
        <v>2046</v>
      </c>
      <c r="O336" s="41" t="s">
        <v>2255</v>
      </c>
      <c r="P336">
        <f t="shared" si="9"/>
        <v>2</v>
      </c>
      <c r="Q336" t="str">
        <f>VLOOKUP(A336,关卡种子!$A$2:$H$61,8,FALSE)</f>
        <v>0.摧毁基地</v>
      </c>
      <c r="R336">
        <v>1</v>
      </c>
      <c r="S336">
        <f t="shared" si="10"/>
        <v>1.5</v>
      </c>
    </row>
    <row r="337" spans="1:19">
      <c r="A337" s="16">
        <v>21</v>
      </c>
      <c r="B337" s="17">
        <v>0</v>
      </c>
      <c r="C337" s="16" t="s">
        <v>1390</v>
      </c>
      <c r="D337" s="17">
        <v>2</v>
      </c>
      <c r="E337" s="16" t="s">
        <v>89</v>
      </c>
      <c r="F337" s="17">
        <v>30</v>
      </c>
      <c r="G337" s="18">
        <v>1.5</v>
      </c>
      <c r="H337" s="18">
        <v>1</v>
      </c>
      <c r="I337" s="19">
        <v>0.3</v>
      </c>
      <c r="J337" s="71"/>
      <c r="K337" s="20"/>
      <c r="L337" s="76" cm="1">
        <f t="array" ref="L337">_xlfn.IFS(C337="8.玩家基地","",C337="10.第一关基地","",G337+H337&lt;=2,"",G337+H337&gt;2,ROUND((G337+H337-2)*500,0))</f>
        <v>250</v>
      </c>
      <c r="N337" s="13" t="s">
        <v>2046</v>
      </c>
      <c r="O337" s="41" t="s">
        <v>2046</v>
      </c>
      <c r="P337">
        <f t="shared" si="9"/>
        <v>2</v>
      </c>
      <c r="Q337" t="str">
        <f>VLOOKUP(A337,关卡种子!$A$2:$H$61,8,FALSE)</f>
        <v>0.摧毁基地</v>
      </c>
      <c r="R337">
        <v>1</v>
      </c>
      <c r="S337">
        <f t="shared" si="10"/>
        <v>1.5</v>
      </c>
    </row>
    <row r="338" spans="1:19">
      <c r="A338" s="16">
        <v>21</v>
      </c>
      <c r="B338" s="17">
        <v>0</v>
      </c>
      <c r="C338" s="16" t="s">
        <v>1394</v>
      </c>
      <c r="D338" s="17">
        <v>2</v>
      </c>
      <c r="E338" s="16" t="s">
        <v>89</v>
      </c>
      <c r="F338" s="17">
        <v>30</v>
      </c>
      <c r="G338" s="18">
        <v>1.5</v>
      </c>
      <c r="H338" s="18">
        <v>1</v>
      </c>
      <c r="I338" s="19">
        <v>0.1</v>
      </c>
      <c r="J338" s="71" t="s">
        <v>1639</v>
      </c>
      <c r="K338" s="48">
        <v>7</v>
      </c>
      <c r="L338" s="76" cm="1">
        <f t="array" ref="L338">_xlfn.IFS(C338="8.玩家基地","",C338="10.第一关基地","",G338+H338&lt;=2,"",G338+H338&gt;2,ROUND((G338+H338-2)*500,0))</f>
        <v>250</v>
      </c>
      <c r="N338" s="13" t="s">
        <v>2046</v>
      </c>
      <c r="O338" s="41" t="s">
        <v>2255</v>
      </c>
      <c r="P338">
        <f t="shared" si="9"/>
        <v>2</v>
      </c>
      <c r="Q338" t="str">
        <f>VLOOKUP(A338,关卡种子!$A$2:$H$61,8,FALSE)</f>
        <v>0.摧毁基地</v>
      </c>
      <c r="R338">
        <v>1</v>
      </c>
      <c r="S338">
        <f t="shared" si="10"/>
        <v>1.5</v>
      </c>
    </row>
    <row r="339" spans="1:19">
      <c r="A339" s="61">
        <v>22</v>
      </c>
      <c r="B339" s="17">
        <v>1</v>
      </c>
      <c r="C339" s="16" t="s">
        <v>1394</v>
      </c>
      <c r="D339" s="17">
        <v>1</v>
      </c>
      <c r="E339" s="16" t="s">
        <v>89</v>
      </c>
      <c r="F339" s="17">
        <v>30</v>
      </c>
      <c r="G339" s="18">
        <v>1</v>
      </c>
      <c r="H339" s="18">
        <v>1</v>
      </c>
      <c r="I339" s="19">
        <v>1</v>
      </c>
      <c r="J339" s="71" t="s">
        <v>1642</v>
      </c>
      <c r="K339" s="48">
        <v>7</v>
      </c>
      <c r="L339" s="76" t="str" cm="1">
        <f t="array" ref="L339">_xlfn.IFS(C339="8.玩家基地","",C339="10.第一关基地","",G339+H339&lt;=2,"",G339+H339&gt;2,ROUND((G339+H339-2)*500,0))</f>
        <v/>
      </c>
      <c r="N339" s="13" t="s">
        <v>2046</v>
      </c>
      <c r="O339" s="41" t="s">
        <v>2255</v>
      </c>
      <c r="P339">
        <f t="shared" si="9"/>
        <v>1</v>
      </c>
      <c r="Q339" t="str">
        <f>VLOOKUP(A339,关卡种子!$A$2:$H$61,8,FALSE)</f>
        <v>1.坚守到底</v>
      </c>
      <c r="R339" s="4">
        <v>0</v>
      </c>
      <c r="S339">
        <f t="shared" si="10"/>
        <v>1</v>
      </c>
    </row>
    <row r="340" spans="1:19">
      <c r="A340" s="16">
        <v>22</v>
      </c>
      <c r="B340" s="17">
        <v>15</v>
      </c>
      <c r="C340" s="16" t="s">
        <v>1393</v>
      </c>
      <c r="D340" s="17">
        <v>1</v>
      </c>
      <c r="E340" s="16" t="s">
        <v>89</v>
      </c>
      <c r="F340" s="17">
        <v>30</v>
      </c>
      <c r="G340" s="18">
        <v>1</v>
      </c>
      <c r="H340" s="18">
        <v>1</v>
      </c>
      <c r="I340" s="19">
        <v>1</v>
      </c>
      <c r="J340" s="71" t="s">
        <v>1643</v>
      </c>
      <c r="K340" s="48">
        <v>26</v>
      </c>
      <c r="L340" s="76" t="str" cm="1">
        <f t="array" ref="L340">_xlfn.IFS(C340="8.玩家基地","",C340="10.第一关基地","",G340+H340&lt;=2,"",G340+H340&gt;2,ROUND((G340+H340-2)*500,0))</f>
        <v/>
      </c>
      <c r="N340" s="13" t="s">
        <v>2046</v>
      </c>
      <c r="O340" s="41" t="s">
        <v>2256</v>
      </c>
      <c r="P340">
        <f t="shared" si="9"/>
        <v>1</v>
      </c>
      <c r="Q340" t="str">
        <f>VLOOKUP(A340,关卡种子!$A$2:$H$61,8,FALSE)</f>
        <v>1.坚守到底</v>
      </c>
      <c r="R340" s="4">
        <v>0</v>
      </c>
      <c r="S340">
        <f t="shared" si="10"/>
        <v>1</v>
      </c>
    </row>
    <row r="341" spans="1:19">
      <c r="A341" s="16">
        <v>22</v>
      </c>
      <c r="B341" s="17">
        <v>30</v>
      </c>
      <c r="C341" s="16" t="s">
        <v>1394</v>
      </c>
      <c r="D341" s="17">
        <v>2</v>
      </c>
      <c r="E341" s="16" t="s">
        <v>89</v>
      </c>
      <c r="F341" s="17">
        <v>30</v>
      </c>
      <c r="G341" s="18">
        <v>1</v>
      </c>
      <c r="H341" s="18">
        <v>1</v>
      </c>
      <c r="I341" s="19">
        <v>1</v>
      </c>
      <c r="J341" s="71" t="s">
        <v>1644</v>
      </c>
      <c r="K341" s="48">
        <v>7</v>
      </c>
      <c r="L341" s="76" t="str" cm="1">
        <f t="array" ref="L341">_xlfn.IFS(C341="8.玩家基地","",C341="10.第一关基地","",G341+H341&lt;=2,"",G341+H341&gt;2,ROUND((G341+H341-2)*500,0))</f>
        <v/>
      </c>
      <c r="N341" s="13" t="s">
        <v>2046</v>
      </c>
      <c r="O341" s="41" t="s">
        <v>2255</v>
      </c>
      <c r="P341">
        <f t="shared" si="9"/>
        <v>2</v>
      </c>
      <c r="Q341" t="str">
        <f>VLOOKUP(A341,关卡种子!$A$2:$H$61,8,FALSE)</f>
        <v>1.坚守到底</v>
      </c>
      <c r="R341" s="4">
        <v>0</v>
      </c>
      <c r="S341">
        <f t="shared" si="10"/>
        <v>1</v>
      </c>
    </row>
    <row r="342" spans="1:19">
      <c r="A342" s="16">
        <v>22</v>
      </c>
      <c r="B342" s="17">
        <v>35</v>
      </c>
      <c r="C342" s="16" t="s">
        <v>1393</v>
      </c>
      <c r="D342" s="17">
        <v>2</v>
      </c>
      <c r="E342" s="16" t="s">
        <v>89</v>
      </c>
      <c r="F342" s="17">
        <v>30</v>
      </c>
      <c r="G342" s="18">
        <v>1</v>
      </c>
      <c r="H342" s="18">
        <v>1</v>
      </c>
      <c r="I342" s="19">
        <v>1</v>
      </c>
      <c r="J342" s="71"/>
      <c r="K342" s="20"/>
      <c r="L342" s="76" t="str" cm="1">
        <f t="array" ref="L342">_xlfn.IFS(C342="8.玩家基地","",C342="10.第一关基地","",G342+H342&lt;=2,"",G342+H342&gt;2,ROUND((G342+H342-2)*500,0))</f>
        <v/>
      </c>
      <c r="N342" s="13" t="s">
        <v>2046</v>
      </c>
      <c r="O342" s="41" t="s">
        <v>2046</v>
      </c>
      <c r="P342">
        <f t="shared" si="9"/>
        <v>2</v>
      </c>
      <c r="Q342" t="str">
        <f>VLOOKUP(A342,关卡种子!$A$2:$H$61,8,FALSE)</f>
        <v>1.坚守到底</v>
      </c>
      <c r="R342" s="4">
        <v>0</v>
      </c>
      <c r="S342">
        <f t="shared" si="10"/>
        <v>1</v>
      </c>
    </row>
    <row r="343" spans="1:19">
      <c r="A343" s="16">
        <v>22</v>
      </c>
      <c r="B343" s="17">
        <v>45</v>
      </c>
      <c r="C343" s="16" t="s">
        <v>1394</v>
      </c>
      <c r="D343" s="17">
        <v>2</v>
      </c>
      <c r="E343" s="16" t="s">
        <v>89</v>
      </c>
      <c r="F343" s="17">
        <v>30</v>
      </c>
      <c r="G343" s="18">
        <v>1</v>
      </c>
      <c r="H343" s="18">
        <v>1</v>
      </c>
      <c r="I343" s="19">
        <v>1</v>
      </c>
      <c r="J343" s="71"/>
      <c r="K343" s="20"/>
      <c r="L343" s="76" t="str" cm="1">
        <f t="array" ref="L343">_xlfn.IFS(C343="8.玩家基地","",C343="10.第一关基地","",G343+H343&lt;=2,"",G343+H343&gt;2,ROUND((G343+H343-2)*500,0))</f>
        <v/>
      </c>
      <c r="M343" s="13">
        <v>4</v>
      </c>
      <c r="N343" s="13" t="s">
        <v>2035</v>
      </c>
      <c r="O343" s="41" t="s">
        <v>2046</v>
      </c>
      <c r="P343">
        <f t="shared" si="9"/>
        <v>2</v>
      </c>
      <c r="Q343" t="str">
        <f>VLOOKUP(A343,关卡种子!$A$2:$H$61,8,FALSE)</f>
        <v>1.坚守到底</v>
      </c>
      <c r="R343" s="4">
        <v>0</v>
      </c>
      <c r="S343">
        <f t="shared" si="10"/>
        <v>1</v>
      </c>
    </row>
    <row r="344" spans="1:19">
      <c r="A344" s="16">
        <v>22</v>
      </c>
      <c r="B344" s="17">
        <v>50</v>
      </c>
      <c r="C344" s="16" t="s">
        <v>1391</v>
      </c>
      <c r="D344" s="17">
        <v>2</v>
      </c>
      <c r="E344" s="16" t="s">
        <v>89</v>
      </c>
      <c r="F344" s="17">
        <v>30</v>
      </c>
      <c r="G344" s="18">
        <v>1</v>
      </c>
      <c r="H344" s="18">
        <v>1</v>
      </c>
      <c r="I344" s="19">
        <v>1</v>
      </c>
      <c r="J344" s="71"/>
      <c r="K344" s="20"/>
      <c r="L344" s="76" t="str" cm="1">
        <f t="array" ref="L344">_xlfn.IFS(C344="8.玩家基地","",C344="10.第一关基地","",G344+H344&lt;=2,"",G344+H344&gt;2,ROUND((G344+H344-2)*500,0))</f>
        <v/>
      </c>
      <c r="N344" s="13" t="s">
        <v>2046</v>
      </c>
      <c r="O344" s="41" t="s">
        <v>2046</v>
      </c>
      <c r="P344">
        <f t="shared" si="9"/>
        <v>2</v>
      </c>
      <c r="Q344" t="str">
        <f>VLOOKUP(A344,关卡种子!$A$2:$H$61,8,FALSE)</f>
        <v>1.坚守到底</v>
      </c>
      <c r="R344" s="4">
        <v>0</v>
      </c>
      <c r="S344">
        <f t="shared" si="10"/>
        <v>1</v>
      </c>
    </row>
    <row r="345" spans="1:19">
      <c r="A345" s="16">
        <v>22</v>
      </c>
      <c r="B345" s="17">
        <v>55</v>
      </c>
      <c r="C345" s="16" t="s">
        <v>1394</v>
      </c>
      <c r="D345" s="17">
        <v>2</v>
      </c>
      <c r="E345" s="16" t="s">
        <v>89</v>
      </c>
      <c r="F345" s="17">
        <v>30</v>
      </c>
      <c r="G345" s="18">
        <v>1</v>
      </c>
      <c r="H345" s="18">
        <v>1</v>
      </c>
      <c r="I345" s="19">
        <v>1</v>
      </c>
      <c r="J345" s="71"/>
      <c r="K345" s="20"/>
      <c r="L345" s="76" t="str" cm="1">
        <f t="array" ref="L345">_xlfn.IFS(C345="8.玩家基地","",C345="10.第一关基地","",G345+H345&lt;=2,"",G345+H345&gt;2,ROUND((G345+H345-2)*500,0))</f>
        <v/>
      </c>
      <c r="N345" s="13" t="s">
        <v>2046</v>
      </c>
      <c r="O345" s="41" t="s">
        <v>2046</v>
      </c>
      <c r="P345">
        <f t="shared" si="9"/>
        <v>2</v>
      </c>
      <c r="Q345" t="str">
        <f>VLOOKUP(A345,关卡种子!$A$2:$H$61,8,FALSE)</f>
        <v>1.坚守到底</v>
      </c>
      <c r="R345" s="4">
        <v>0</v>
      </c>
      <c r="S345">
        <f t="shared" si="10"/>
        <v>1</v>
      </c>
    </row>
    <row r="346" spans="1:19">
      <c r="A346" s="16">
        <v>22</v>
      </c>
      <c r="B346" s="17">
        <v>60</v>
      </c>
      <c r="C346" s="16" t="s">
        <v>1393</v>
      </c>
      <c r="D346" s="17">
        <v>2</v>
      </c>
      <c r="E346" s="16" t="s">
        <v>89</v>
      </c>
      <c r="F346" s="17">
        <v>30</v>
      </c>
      <c r="G346" s="18">
        <v>1</v>
      </c>
      <c r="H346" s="18">
        <v>1</v>
      </c>
      <c r="I346" s="19">
        <v>1</v>
      </c>
      <c r="J346" s="71" t="s">
        <v>1650</v>
      </c>
      <c r="K346" s="48">
        <v>3</v>
      </c>
      <c r="L346" s="76" t="str" cm="1">
        <f t="array" ref="L346">_xlfn.IFS(C346="8.玩家基地","",C346="10.第一关基地","",G346+H346&lt;=2,"",G346+H346&gt;2,ROUND((G346+H346-2)*500,0))</f>
        <v/>
      </c>
      <c r="N346" s="13" t="s">
        <v>2046</v>
      </c>
      <c r="O346" s="41" t="s">
        <v>2255</v>
      </c>
      <c r="P346">
        <f t="shared" si="9"/>
        <v>2</v>
      </c>
      <c r="Q346" t="str">
        <f>VLOOKUP(A346,关卡种子!$A$2:$H$61,8,FALSE)</f>
        <v>1.坚守到底</v>
      </c>
      <c r="R346" s="4">
        <v>0</v>
      </c>
      <c r="S346">
        <f t="shared" si="10"/>
        <v>1</v>
      </c>
    </row>
    <row r="347" spans="1:19">
      <c r="A347" s="16">
        <v>22</v>
      </c>
      <c r="B347" s="17">
        <v>75</v>
      </c>
      <c r="C347" s="16" t="s">
        <v>1394</v>
      </c>
      <c r="D347" s="17">
        <v>2</v>
      </c>
      <c r="E347" s="16" t="s">
        <v>89</v>
      </c>
      <c r="F347" s="17">
        <v>30</v>
      </c>
      <c r="G347" s="18">
        <v>1.3</v>
      </c>
      <c r="H347" s="18">
        <v>1</v>
      </c>
      <c r="I347" s="19">
        <v>1</v>
      </c>
      <c r="J347" s="71"/>
      <c r="K347" s="20"/>
      <c r="L347" s="76" cm="1">
        <f t="array" ref="L347">_xlfn.IFS(C347="8.玩家基地","",C347="10.第一关基地","",G347+H347&lt;=2,"",G347+H347&gt;2,ROUND((G347+H347-2)*500,0))</f>
        <v>150</v>
      </c>
      <c r="N347" s="13" t="s">
        <v>2046</v>
      </c>
      <c r="O347" s="41" t="s">
        <v>2046</v>
      </c>
      <c r="P347">
        <f t="shared" si="9"/>
        <v>2</v>
      </c>
      <c r="Q347" t="str">
        <f>VLOOKUP(A347,关卡种子!$A$2:$H$61,8,FALSE)</f>
        <v>1.坚守到底</v>
      </c>
      <c r="R347" s="4">
        <v>0</v>
      </c>
      <c r="S347">
        <f t="shared" si="10"/>
        <v>1.3</v>
      </c>
    </row>
    <row r="348" spans="1:19">
      <c r="A348" s="16">
        <v>22</v>
      </c>
      <c r="B348" s="17">
        <v>85</v>
      </c>
      <c r="C348" s="16" t="s">
        <v>1394</v>
      </c>
      <c r="D348" s="17">
        <v>1</v>
      </c>
      <c r="E348" s="16" t="s">
        <v>89</v>
      </c>
      <c r="F348" s="17">
        <v>30</v>
      </c>
      <c r="G348" s="18">
        <v>1.3</v>
      </c>
      <c r="H348" s="18">
        <v>1</v>
      </c>
      <c r="I348" s="19">
        <v>1</v>
      </c>
      <c r="J348" s="71"/>
      <c r="K348" s="20"/>
      <c r="L348" s="76" cm="1">
        <f t="array" ref="L348">_xlfn.IFS(C348="8.玩家基地","",C348="10.第一关基地","",G348+H348&lt;=2,"",G348+H348&gt;2,ROUND((G348+H348-2)*500,0))</f>
        <v>150</v>
      </c>
      <c r="N348" s="13" t="s">
        <v>2046</v>
      </c>
      <c r="O348" s="41" t="s">
        <v>2046</v>
      </c>
      <c r="P348">
        <f t="shared" si="9"/>
        <v>1</v>
      </c>
      <c r="Q348" t="str">
        <f>VLOOKUP(A348,关卡种子!$A$2:$H$61,8,FALSE)</f>
        <v>1.坚守到底</v>
      </c>
      <c r="R348" s="4">
        <v>0</v>
      </c>
      <c r="S348">
        <f t="shared" si="10"/>
        <v>1.3</v>
      </c>
    </row>
    <row r="349" spans="1:19">
      <c r="A349" s="16">
        <v>22</v>
      </c>
      <c r="B349" s="17">
        <v>90</v>
      </c>
      <c r="C349" s="16" t="s">
        <v>1391</v>
      </c>
      <c r="D349" s="17">
        <v>1</v>
      </c>
      <c r="E349" s="16" t="s">
        <v>89</v>
      </c>
      <c r="F349" s="17">
        <v>30</v>
      </c>
      <c r="G349" s="18">
        <v>1.3</v>
      </c>
      <c r="H349" s="18">
        <v>1</v>
      </c>
      <c r="I349" s="19">
        <v>1</v>
      </c>
      <c r="J349" s="71"/>
      <c r="K349" s="20"/>
      <c r="L349" s="76" cm="1">
        <f t="array" ref="L349">_xlfn.IFS(C349="8.玩家基地","",C349="10.第一关基地","",G349+H349&lt;=2,"",G349+H349&gt;2,ROUND((G349+H349-2)*500,0))</f>
        <v>150</v>
      </c>
      <c r="N349" s="13" t="s">
        <v>2046</v>
      </c>
      <c r="O349" s="41" t="s">
        <v>2046</v>
      </c>
      <c r="P349">
        <f t="shared" si="9"/>
        <v>1</v>
      </c>
      <c r="Q349" t="str">
        <f>VLOOKUP(A349,关卡种子!$A$2:$H$61,8,FALSE)</f>
        <v>1.坚守到底</v>
      </c>
      <c r="R349" s="4">
        <v>0</v>
      </c>
      <c r="S349">
        <f t="shared" si="10"/>
        <v>1.3</v>
      </c>
    </row>
    <row r="350" spans="1:19">
      <c r="A350" s="16">
        <v>22</v>
      </c>
      <c r="B350" s="17">
        <v>95</v>
      </c>
      <c r="C350" s="16" t="s">
        <v>1394</v>
      </c>
      <c r="D350" s="17">
        <v>1</v>
      </c>
      <c r="E350" s="16" t="s">
        <v>89</v>
      </c>
      <c r="F350" s="17">
        <v>30</v>
      </c>
      <c r="G350" s="18">
        <v>1.3</v>
      </c>
      <c r="H350" s="18">
        <v>1</v>
      </c>
      <c r="I350" s="19">
        <v>1</v>
      </c>
      <c r="J350" s="71"/>
      <c r="K350" s="20"/>
      <c r="L350" s="76" cm="1">
        <f t="array" ref="L350">_xlfn.IFS(C350="8.玩家基地","",C350="10.第一关基地","",G350+H350&lt;=2,"",G350+H350&gt;2,ROUND((G350+H350-2)*500,0))</f>
        <v>150</v>
      </c>
      <c r="N350" s="13" t="s">
        <v>2046</v>
      </c>
      <c r="O350" s="41" t="s">
        <v>2046</v>
      </c>
      <c r="P350">
        <f t="shared" si="9"/>
        <v>1</v>
      </c>
      <c r="Q350" t="str">
        <f>VLOOKUP(A350,关卡种子!$A$2:$H$61,8,FALSE)</f>
        <v>1.坚守到底</v>
      </c>
      <c r="R350" s="4">
        <v>0</v>
      </c>
      <c r="S350">
        <f t="shared" si="10"/>
        <v>1.3</v>
      </c>
    </row>
    <row r="351" spans="1:19">
      <c r="A351" s="16">
        <v>22</v>
      </c>
      <c r="B351" s="17">
        <v>100</v>
      </c>
      <c r="C351" s="16" t="s">
        <v>1393</v>
      </c>
      <c r="D351" s="17">
        <v>1</v>
      </c>
      <c r="E351" s="16" t="s">
        <v>89</v>
      </c>
      <c r="F351" s="17">
        <v>30</v>
      </c>
      <c r="G351" s="18">
        <v>1.3</v>
      </c>
      <c r="H351" s="18">
        <v>1</v>
      </c>
      <c r="I351" s="19">
        <v>1</v>
      </c>
      <c r="J351" s="71"/>
      <c r="K351" s="20"/>
      <c r="L351" s="76" cm="1">
        <f t="array" ref="L351">_xlfn.IFS(C351="8.玩家基地","",C351="10.第一关基地","",G351+H351&lt;=2,"",G351+H351&gt;2,ROUND((G351+H351-2)*500,0))</f>
        <v>150</v>
      </c>
      <c r="N351" s="13" t="s">
        <v>2046</v>
      </c>
      <c r="O351" s="41" t="s">
        <v>2046</v>
      </c>
      <c r="P351">
        <f t="shared" si="9"/>
        <v>1</v>
      </c>
      <c r="Q351" t="str">
        <f>VLOOKUP(A351,关卡种子!$A$2:$H$61,8,FALSE)</f>
        <v>1.坚守到底</v>
      </c>
      <c r="R351" s="4">
        <v>0</v>
      </c>
      <c r="S351">
        <f t="shared" si="10"/>
        <v>1.3</v>
      </c>
    </row>
    <row r="352" spans="1:19">
      <c r="A352" s="16">
        <v>22</v>
      </c>
      <c r="B352" s="17">
        <v>105</v>
      </c>
      <c r="C352" s="16" t="s">
        <v>1388</v>
      </c>
      <c r="D352" s="17">
        <v>1</v>
      </c>
      <c r="E352" s="16" t="s">
        <v>89</v>
      </c>
      <c r="F352" s="17">
        <v>30</v>
      </c>
      <c r="G352" s="18">
        <v>1</v>
      </c>
      <c r="H352" s="18">
        <v>1</v>
      </c>
      <c r="I352" s="19">
        <v>1</v>
      </c>
      <c r="J352" s="71" t="s">
        <v>1645</v>
      </c>
      <c r="K352" s="48">
        <v>13</v>
      </c>
      <c r="L352" s="76" t="str" cm="1">
        <f t="array" ref="L352">_xlfn.IFS(C352="8.玩家基地","",C352="10.第一关基地","",G352+H352&lt;=2,"",G352+H352&gt;2,ROUND((G352+H352-2)*500,0))</f>
        <v/>
      </c>
      <c r="N352" s="13" t="s">
        <v>2046</v>
      </c>
      <c r="O352" s="41" t="s">
        <v>2256</v>
      </c>
      <c r="P352">
        <f t="shared" si="9"/>
        <v>1</v>
      </c>
      <c r="Q352" t="str">
        <f>VLOOKUP(A352,关卡种子!$A$2:$H$61,8,FALSE)</f>
        <v>1.坚守到底</v>
      </c>
      <c r="R352" s="4">
        <v>0</v>
      </c>
      <c r="S352">
        <f t="shared" si="10"/>
        <v>1.3</v>
      </c>
    </row>
    <row r="353" spans="1:19">
      <c r="A353" s="16">
        <v>22</v>
      </c>
      <c r="B353" s="17">
        <v>110</v>
      </c>
      <c r="C353" s="16" t="s">
        <v>1391</v>
      </c>
      <c r="D353" s="17">
        <v>1</v>
      </c>
      <c r="E353" s="16" t="s">
        <v>89</v>
      </c>
      <c r="F353" s="17">
        <v>30</v>
      </c>
      <c r="G353" s="18">
        <v>1.3</v>
      </c>
      <c r="H353" s="18">
        <v>1</v>
      </c>
      <c r="I353" s="19">
        <v>1</v>
      </c>
      <c r="J353" s="71" t="s">
        <v>1646</v>
      </c>
      <c r="K353" s="48">
        <v>7</v>
      </c>
      <c r="L353" s="76" cm="1">
        <f t="array" ref="L353">_xlfn.IFS(C353="8.玩家基地","",C353="10.第一关基地","",G353+H353&lt;=2,"",G353+H353&gt;2,ROUND((G353+H353-2)*500,0))</f>
        <v>150</v>
      </c>
      <c r="N353" s="13" t="s">
        <v>2046</v>
      </c>
      <c r="O353" s="41" t="s">
        <v>2255</v>
      </c>
      <c r="P353">
        <f t="shared" si="9"/>
        <v>1</v>
      </c>
      <c r="Q353" t="str">
        <f>VLOOKUP(A353,关卡种子!$A$2:$H$61,8,FALSE)</f>
        <v>1.坚守到底</v>
      </c>
      <c r="R353" s="4">
        <v>0</v>
      </c>
      <c r="S353">
        <f t="shared" si="10"/>
        <v>1.3</v>
      </c>
    </row>
    <row r="354" spans="1:19">
      <c r="A354" s="16">
        <v>22</v>
      </c>
      <c r="B354" s="17">
        <v>115</v>
      </c>
      <c r="C354" s="16" t="s">
        <v>1394</v>
      </c>
      <c r="D354" s="17">
        <v>1</v>
      </c>
      <c r="E354" s="16" t="s">
        <v>89</v>
      </c>
      <c r="F354" s="17">
        <v>30</v>
      </c>
      <c r="G354" s="18">
        <v>1.3</v>
      </c>
      <c r="H354" s="18">
        <v>1</v>
      </c>
      <c r="I354" s="19">
        <v>1</v>
      </c>
      <c r="J354" s="71"/>
      <c r="K354" s="48"/>
      <c r="L354" s="76" cm="1">
        <f t="array" ref="L354">_xlfn.IFS(C354="8.玩家基地","",C354="10.第一关基地","",G354+H354&lt;=2,"",G354+H354&gt;2,ROUND((G354+H354-2)*500,0))</f>
        <v>150</v>
      </c>
      <c r="N354" s="13" t="s">
        <v>2046</v>
      </c>
      <c r="O354" s="41" t="s">
        <v>2046</v>
      </c>
      <c r="P354">
        <f t="shared" si="9"/>
        <v>1</v>
      </c>
      <c r="Q354" t="str">
        <f>VLOOKUP(A354,关卡种子!$A$2:$H$61,8,FALSE)</f>
        <v>1.坚守到底</v>
      </c>
      <c r="R354" s="4">
        <v>0</v>
      </c>
      <c r="S354">
        <f t="shared" si="10"/>
        <v>1.3</v>
      </c>
    </row>
    <row r="355" spans="1:19">
      <c r="A355" s="16">
        <v>22</v>
      </c>
      <c r="B355" s="17">
        <v>120</v>
      </c>
      <c r="C355" s="16" t="s">
        <v>1393</v>
      </c>
      <c r="D355" s="17">
        <v>1</v>
      </c>
      <c r="E355" s="16" t="s">
        <v>89</v>
      </c>
      <c r="F355" s="17">
        <v>30</v>
      </c>
      <c r="G355" s="18">
        <v>1.3</v>
      </c>
      <c r="H355" s="18">
        <v>1</v>
      </c>
      <c r="I355" s="19">
        <v>1</v>
      </c>
      <c r="J355" s="71" t="s">
        <v>1650</v>
      </c>
      <c r="K355" s="48">
        <v>3</v>
      </c>
      <c r="L355" s="76" cm="1">
        <f t="array" ref="L355">_xlfn.IFS(C355="8.玩家基地","",C355="10.第一关基地","",G355+H355&lt;=2,"",G355+H355&gt;2,ROUND((G355+H355-2)*500,0))</f>
        <v>150</v>
      </c>
      <c r="N355" s="13" t="s">
        <v>2046</v>
      </c>
      <c r="O355" s="41" t="s">
        <v>2255</v>
      </c>
      <c r="P355">
        <f t="shared" si="9"/>
        <v>1</v>
      </c>
      <c r="Q355" t="str">
        <f>VLOOKUP(A355,关卡种子!$A$2:$H$61,8,FALSE)</f>
        <v>1.坚守到底</v>
      </c>
      <c r="R355" s="4">
        <v>0</v>
      </c>
      <c r="S355">
        <f t="shared" si="10"/>
        <v>1.3</v>
      </c>
    </row>
    <row r="356" spans="1:19">
      <c r="A356" s="16">
        <v>22</v>
      </c>
      <c r="B356" s="17">
        <v>125</v>
      </c>
      <c r="C356" s="16" t="s">
        <v>1391</v>
      </c>
      <c r="D356" s="17">
        <v>1</v>
      </c>
      <c r="E356" s="16" t="s">
        <v>89</v>
      </c>
      <c r="F356" s="17">
        <v>30</v>
      </c>
      <c r="G356" s="18">
        <v>1.3</v>
      </c>
      <c r="H356" s="18">
        <v>1</v>
      </c>
      <c r="I356" s="19">
        <v>1</v>
      </c>
      <c r="J356" s="71"/>
      <c r="K356" s="48"/>
      <c r="L356" s="76" cm="1">
        <f t="array" ref="L356">_xlfn.IFS(C356="8.玩家基地","",C356="10.第一关基地","",G356+H356&lt;=2,"",G356+H356&gt;2,ROUND((G356+H356-2)*500,0))</f>
        <v>150</v>
      </c>
      <c r="N356" s="13" t="s">
        <v>2046</v>
      </c>
      <c r="O356" s="41" t="s">
        <v>2046</v>
      </c>
      <c r="P356">
        <f t="shared" si="9"/>
        <v>1</v>
      </c>
      <c r="Q356" t="str">
        <f>VLOOKUP(A356,关卡种子!$A$2:$H$61,8,FALSE)</f>
        <v>1.坚守到底</v>
      </c>
      <c r="R356" s="4">
        <v>0</v>
      </c>
      <c r="S356">
        <f t="shared" si="10"/>
        <v>1.3</v>
      </c>
    </row>
    <row r="357" spans="1:19">
      <c r="A357" s="16">
        <v>22</v>
      </c>
      <c r="B357" s="17">
        <v>130</v>
      </c>
      <c r="C357" s="16" t="s">
        <v>1394</v>
      </c>
      <c r="D357" s="17">
        <v>1</v>
      </c>
      <c r="E357" s="16" t="s">
        <v>89</v>
      </c>
      <c r="F357" s="17">
        <v>30</v>
      </c>
      <c r="G357" s="18">
        <v>1.3</v>
      </c>
      <c r="H357" s="18">
        <v>1</v>
      </c>
      <c r="I357" s="19">
        <v>1</v>
      </c>
      <c r="J357" s="71" t="s">
        <v>1649</v>
      </c>
      <c r="K357" s="48">
        <v>3</v>
      </c>
      <c r="L357" s="76" cm="1">
        <f t="array" ref="L357">_xlfn.IFS(C357="8.玩家基地","",C357="10.第一关基地","",G357+H357&lt;=2,"",G357+H357&gt;2,ROUND((G357+H357-2)*500,0))</f>
        <v>150</v>
      </c>
      <c r="N357" s="13" t="s">
        <v>2046</v>
      </c>
      <c r="O357" s="41" t="s">
        <v>2255</v>
      </c>
      <c r="P357">
        <f t="shared" si="9"/>
        <v>1</v>
      </c>
      <c r="Q357" t="str">
        <f>VLOOKUP(A357,关卡种子!$A$2:$H$61,8,FALSE)</f>
        <v>1.坚守到底</v>
      </c>
      <c r="R357" s="4">
        <v>0</v>
      </c>
      <c r="S357">
        <f t="shared" si="10"/>
        <v>1.3</v>
      </c>
    </row>
    <row r="358" spans="1:19">
      <c r="A358" s="16">
        <v>22</v>
      </c>
      <c r="B358" s="17">
        <v>135</v>
      </c>
      <c r="C358" s="16" t="s">
        <v>1394</v>
      </c>
      <c r="D358" s="17">
        <v>2</v>
      </c>
      <c r="E358" s="16" t="s">
        <v>89</v>
      </c>
      <c r="F358" s="17">
        <v>30</v>
      </c>
      <c r="G358" s="18">
        <v>1.3</v>
      </c>
      <c r="H358" s="18">
        <v>1</v>
      </c>
      <c r="I358" s="19">
        <v>1</v>
      </c>
      <c r="J358" s="71"/>
      <c r="K358" s="20"/>
      <c r="L358" s="76" cm="1">
        <f t="array" ref="L358">_xlfn.IFS(C358="8.玩家基地","",C358="10.第一关基地","",G358+H358&lt;=2,"",G358+H358&gt;2,ROUND((G358+H358-2)*500,0))</f>
        <v>150</v>
      </c>
      <c r="N358" s="13" t="s">
        <v>2046</v>
      </c>
      <c r="O358" s="41" t="s">
        <v>2046</v>
      </c>
      <c r="P358">
        <f t="shared" si="9"/>
        <v>2</v>
      </c>
      <c r="Q358" t="str">
        <f>VLOOKUP(A358,关卡种子!$A$2:$H$61,8,FALSE)</f>
        <v>1.坚守到底</v>
      </c>
      <c r="R358" s="4">
        <v>0</v>
      </c>
      <c r="S358">
        <f t="shared" si="10"/>
        <v>1.3</v>
      </c>
    </row>
    <row r="359" spans="1:19">
      <c r="A359" s="16">
        <v>22</v>
      </c>
      <c r="B359" s="17">
        <v>140</v>
      </c>
      <c r="C359" s="16" t="s">
        <v>1393</v>
      </c>
      <c r="D359" s="17">
        <v>2</v>
      </c>
      <c r="E359" s="16" t="s">
        <v>89</v>
      </c>
      <c r="F359" s="17">
        <v>30</v>
      </c>
      <c r="G359" s="18">
        <v>1.3</v>
      </c>
      <c r="H359" s="18">
        <v>1</v>
      </c>
      <c r="I359" s="19">
        <v>1</v>
      </c>
      <c r="J359" s="71"/>
      <c r="K359" s="20"/>
      <c r="L359" s="76" cm="1">
        <f t="array" ref="L359">_xlfn.IFS(C359="8.玩家基地","",C359="10.第一关基地","",G359+H359&lt;=2,"",G359+H359&gt;2,ROUND((G359+H359-2)*500,0))</f>
        <v>150</v>
      </c>
      <c r="N359" s="13" t="s">
        <v>2046</v>
      </c>
      <c r="O359" s="41" t="s">
        <v>2046</v>
      </c>
      <c r="P359">
        <f t="shared" si="9"/>
        <v>2</v>
      </c>
      <c r="Q359" t="str">
        <f>VLOOKUP(A359,关卡种子!$A$2:$H$61,8,FALSE)</f>
        <v>1.坚守到底</v>
      </c>
      <c r="R359" s="4">
        <v>0</v>
      </c>
      <c r="S359">
        <f t="shared" si="10"/>
        <v>1.3</v>
      </c>
    </row>
    <row r="360" spans="1:19">
      <c r="A360" s="16">
        <v>22</v>
      </c>
      <c r="B360" s="17">
        <v>145</v>
      </c>
      <c r="C360" s="16" t="s">
        <v>1391</v>
      </c>
      <c r="D360" s="17">
        <v>2</v>
      </c>
      <c r="E360" s="16" t="s">
        <v>89</v>
      </c>
      <c r="F360" s="17">
        <v>30</v>
      </c>
      <c r="G360" s="18">
        <v>1.3</v>
      </c>
      <c r="H360" s="18">
        <v>1</v>
      </c>
      <c r="I360" s="19">
        <v>1</v>
      </c>
      <c r="J360" s="71"/>
      <c r="K360" s="20"/>
      <c r="L360" s="76" cm="1">
        <f t="array" ref="L360">_xlfn.IFS(C360="8.玩家基地","",C360="10.第一关基地","",G360+H360&lt;=2,"",G360+H360&gt;2,ROUND((G360+H360-2)*500,0))</f>
        <v>150</v>
      </c>
      <c r="N360" s="13" t="s">
        <v>2046</v>
      </c>
      <c r="O360" s="41" t="s">
        <v>2046</v>
      </c>
      <c r="P360">
        <f t="shared" si="9"/>
        <v>2</v>
      </c>
      <c r="Q360" t="str">
        <f>VLOOKUP(A360,关卡种子!$A$2:$H$61,8,FALSE)</f>
        <v>1.坚守到底</v>
      </c>
      <c r="R360" s="4">
        <v>0</v>
      </c>
      <c r="S360">
        <f t="shared" si="10"/>
        <v>1.3</v>
      </c>
    </row>
    <row r="361" spans="1:19">
      <c r="A361" s="16">
        <v>23</v>
      </c>
      <c r="B361" s="17">
        <v>0</v>
      </c>
      <c r="C361" s="16" t="s">
        <v>86</v>
      </c>
      <c r="D361" s="17">
        <v>1</v>
      </c>
      <c r="E361" s="16" t="s">
        <v>87</v>
      </c>
      <c r="F361" s="17">
        <v>-30</v>
      </c>
      <c r="G361" s="18">
        <v>1</v>
      </c>
      <c r="H361" s="18">
        <v>1</v>
      </c>
      <c r="I361" s="19">
        <v>1</v>
      </c>
      <c r="J361" s="71"/>
      <c r="K361" s="20"/>
      <c r="L361" s="76" t="str" cm="1">
        <f t="array" ref="L361">_xlfn.IFS(C361="8.玩家基地","",C361="10.第一关基地","",G361+H361&lt;=2,"",G361+H361&gt;2,ROUND((G361+H361-2)*500,0))</f>
        <v/>
      </c>
      <c r="N361" s="13" t="s">
        <v>2046</v>
      </c>
      <c r="O361" s="41" t="s">
        <v>2046</v>
      </c>
      <c r="P361">
        <f t="shared" si="9"/>
        <v>1</v>
      </c>
      <c r="Q361" t="str">
        <f>VLOOKUP(A361,关卡种子!$A$2:$H$61,8,FALSE)</f>
        <v>1.坚守到底</v>
      </c>
      <c r="R361">
        <v>1</v>
      </c>
      <c r="S361">
        <f t="shared" si="10"/>
        <v>1</v>
      </c>
    </row>
    <row r="362" spans="1:19">
      <c r="A362" s="16">
        <v>23</v>
      </c>
      <c r="B362" s="17">
        <v>1</v>
      </c>
      <c r="C362" s="16" t="s">
        <v>1389</v>
      </c>
      <c r="D362" s="17">
        <v>1</v>
      </c>
      <c r="E362" s="16" t="s">
        <v>89</v>
      </c>
      <c r="F362" s="17">
        <v>30</v>
      </c>
      <c r="G362" s="18">
        <v>1</v>
      </c>
      <c r="H362" s="18">
        <v>1</v>
      </c>
      <c r="I362" s="19">
        <v>1</v>
      </c>
      <c r="J362" s="71" t="s">
        <v>1647</v>
      </c>
      <c r="K362" s="48">
        <v>7</v>
      </c>
      <c r="L362" s="76" t="str" cm="1">
        <f t="array" ref="L362">_xlfn.IFS(C362="8.玩家基地","",C362="10.第一关基地","",G362+H362&lt;=2,"",G362+H362&gt;2,ROUND((G362+H362-2)*500,0))</f>
        <v/>
      </c>
      <c r="N362" s="13" t="s">
        <v>2046</v>
      </c>
      <c r="O362" s="41" t="s">
        <v>2255</v>
      </c>
      <c r="P362">
        <f t="shared" si="9"/>
        <v>1</v>
      </c>
      <c r="Q362" t="str">
        <f>VLOOKUP(A362,关卡种子!$A$2:$H$61,8,FALSE)</f>
        <v>1.坚守到底</v>
      </c>
      <c r="R362">
        <v>1</v>
      </c>
      <c r="S362">
        <f t="shared" si="10"/>
        <v>1</v>
      </c>
    </row>
    <row r="363" spans="1:19">
      <c r="A363" s="16">
        <v>23</v>
      </c>
      <c r="B363" s="17">
        <v>30</v>
      </c>
      <c r="C363" s="16" t="s">
        <v>1391</v>
      </c>
      <c r="D363" s="17">
        <v>2</v>
      </c>
      <c r="E363" s="16" t="s">
        <v>89</v>
      </c>
      <c r="F363" s="17">
        <v>30</v>
      </c>
      <c r="G363" s="18">
        <v>1</v>
      </c>
      <c r="H363" s="18">
        <v>1</v>
      </c>
      <c r="I363" s="19">
        <v>1</v>
      </c>
      <c r="J363" s="71"/>
      <c r="K363" s="20"/>
      <c r="L363" s="76" t="str" cm="1">
        <f t="array" ref="L363">_xlfn.IFS(C363="8.玩家基地","",C363="10.第一关基地","",G363+H363&lt;=2,"",G363+H363&gt;2,ROUND((G363+H363-2)*500,0))</f>
        <v/>
      </c>
      <c r="N363" s="13" t="s">
        <v>2046</v>
      </c>
      <c r="O363" s="41" t="s">
        <v>2046</v>
      </c>
      <c r="P363">
        <f t="shared" si="9"/>
        <v>2</v>
      </c>
      <c r="Q363" t="str">
        <f>VLOOKUP(A363,关卡种子!$A$2:$H$61,8,FALSE)</f>
        <v>1.坚守到底</v>
      </c>
      <c r="R363">
        <v>1</v>
      </c>
      <c r="S363">
        <f t="shared" si="10"/>
        <v>1</v>
      </c>
    </row>
    <row r="364" spans="1:19">
      <c r="A364" s="16">
        <v>23</v>
      </c>
      <c r="B364" s="17">
        <v>60</v>
      </c>
      <c r="C364" s="16" t="s">
        <v>1394</v>
      </c>
      <c r="D364" s="17">
        <v>1</v>
      </c>
      <c r="E364" s="16" t="s">
        <v>89</v>
      </c>
      <c r="F364" s="17">
        <v>30</v>
      </c>
      <c r="G364" s="18">
        <v>1</v>
      </c>
      <c r="H364" s="18">
        <v>1</v>
      </c>
      <c r="I364" s="19">
        <v>1</v>
      </c>
      <c r="J364" s="71"/>
      <c r="K364" s="20"/>
      <c r="L364" s="76" t="str" cm="1">
        <f t="array" ref="L364">_xlfn.IFS(C364="8.玩家基地","",C364="10.第一关基地","",G364+H364&lt;=2,"",G364+H364&gt;2,ROUND((G364+H364-2)*500,0))</f>
        <v/>
      </c>
      <c r="N364" s="13" t="s">
        <v>2046</v>
      </c>
      <c r="O364" s="41" t="s">
        <v>2046</v>
      </c>
      <c r="P364">
        <f t="shared" si="9"/>
        <v>1</v>
      </c>
      <c r="Q364" t="str">
        <f>VLOOKUP(A364,关卡种子!$A$2:$H$61,8,FALSE)</f>
        <v>1.坚守到底</v>
      </c>
      <c r="R364">
        <v>1</v>
      </c>
      <c r="S364">
        <f t="shared" si="10"/>
        <v>1</v>
      </c>
    </row>
    <row r="365" spans="1:19">
      <c r="A365" s="16">
        <v>23</v>
      </c>
      <c r="B365" s="17">
        <v>61</v>
      </c>
      <c r="C365" s="16" t="s">
        <v>1393</v>
      </c>
      <c r="D365" s="17">
        <v>2</v>
      </c>
      <c r="E365" s="16" t="s">
        <v>89</v>
      </c>
      <c r="F365" s="17">
        <v>30</v>
      </c>
      <c r="G365" s="18">
        <v>1.31</v>
      </c>
      <c r="H365" s="18">
        <v>1</v>
      </c>
      <c r="I365" s="19">
        <v>1</v>
      </c>
      <c r="J365" s="71" t="s">
        <v>1648</v>
      </c>
      <c r="K365" s="48">
        <v>26</v>
      </c>
      <c r="L365" s="76" cm="1">
        <f t="array" ref="L365">_xlfn.IFS(C365="8.玩家基地","",C365="10.第一关基地","",G365+H365&lt;=2,"",G365+H365&gt;2,ROUND((G365+H365-2)*500,0))</f>
        <v>155</v>
      </c>
      <c r="N365" s="13" t="s">
        <v>2046</v>
      </c>
      <c r="O365" s="41" t="s">
        <v>2256</v>
      </c>
      <c r="P365">
        <f t="shared" si="9"/>
        <v>2</v>
      </c>
      <c r="Q365" t="str">
        <f>VLOOKUP(A365,关卡种子!$A$2:$H$61,8,FALSE)</f>
        <v>1.坚守到底</v>
      </c>
      <c r="R365">
        <v>1</v>
      </c>
      <c r="S365">
        <f t="shared" si="10"/>
        <v>1.31</v>
      </c>
    </row>
    <row r="366" spans="1:19">
      <c r="A366" s="16">
        <v>23</v>
      </c>
      <c r="B366" s="17">
        <v>75</v>
      </c>
      <c r="C366" s="16" t="s">
        <v>1394</v>
      </c>
      <c r="D366" s="17">
        <v>1</v>
      </c>
      <c r="E366" s="16" t="s">
        <v>89</v>
      </c>
      <c r="F366" s="17">
        <v>30</v>
      </c>
      <c r="G366" s="18">
        <v>1.33</v>
      </c>
      <c r="H366" s="18">
        <v>1</v>
      </c>
      <c r="I366" s="19">
        <v>1</v>
      </c>
      <c r="J366" s="71" t="s">
        <v>1651</v>
      </c>
      <c r="K366" s="48">
        <v>7</v>
      </c>
      <c r="L366" s="76" cm="1">
        <f t="array" ref="L366">_xlfn.IFS(C366="8.玩家基地","",C366="10.第一关基地","",G366+H366&lt;=2,"",G366+H366&gt;2,ROUND((G366+H366-2)*500,0))</f>
        <v>165</v>
      </c>
      <c r="N366" s="13" t="s">
        <v>2046</v>
      </c>
      <c r="O366" s="41" t="s">
        <v>2255</v>
      </c>
      <c r="P366">
        <f t="shared" si="9"/>
        <v>1</v>
      </c>
      <c r="Q366" t="str">
        <f>VLOOKUP(A366,关卡种子!$A$2:$H$61,8,FALSE)</f>
        <v>1.坚守到底</v>
      </c>
      <c r="R366">
        <v>1</v>
      </c>
      <c r="S366">
        <f t="shared" si="10"/>
        <v>1.33</v>
      </c>
    </row>
    <row r="367" spans="1:19">
      <c r="A367" s="16">
        <v>23</v>
      </c>
      <c r="B367" s="17">
        <v>90</v>
      </c>
      <c r="C367" s="16" t="s">
        <v>1394</v>
      </c>
      <c r="D367" s="17">
        <v>1</v>
      </c>
      <c r="E367" s="16" t="s">
        <v>89</v>
      </c>
      <c r="F367" s="17">
        <v>30</v>
      </c>
      <c r="G367" s="18">
        <v>1.34</v>
      </c>
      <c r="H367" s="18">
        <v>1</v>
      </c>
      <c r="I367" s="19">
        <v>1</v>
      </c>
      <c r="J367" s="71"/>
      <c r="K367" s="20"/>
      <c r="L367" s="76" cm="1">
        <f t="array" ref="L367">_xlfn.IFS(C367="8.玩家基地","",C367="10.第一关基地","",G367+H367&lt;=2,"",G367+H367&gt;2,ROUND((G367+H367-2)*500,0))</f>
        <v>170</v>
      </c>
      <c r="M367" s="13">
        <v>3</v>
      </c>
      <c r="N367" s="13" t="s">
        <v>2033</v>
      </c>
      <c r="O367" s="41" t="s">
        <v>2046</v>
      </c>
      <c r="P367">
        <f t="shared" si="9"/>
        <v>1</v>
      </c>
      <c r="Q367" t="str">
        <f>VLOOKUP(A367,关卡种子!$A$2:$H$61,8,FALSE)</f>
        <v>1.坚守到底</v>
      </c>
      <c r="R367">
        <v>1</v>
      </c>
      <c r="S367">
        <f t="shared" si="10"/>
        <v>1.34</v>
      </c>
    </row>
    <row r="368" spans="1:19">
      <c r="A368" s="16">
        <v>23</v>
      </c>
      <c r="B368" s="17">
        <v>91</v>
      </c>
      <c r="C368" s="16" t="s">
        <v>1391</v>
      </c>
      <c r="D368" s="17">
        <v>2</v>
      </c>
      <c r="E368" s="16" t="s">
        <v>89</v>
      </c>
      <c r="F368" s="17">
        <v>30</v>
      </c>
      <c r="G368" s="18">
        <v>1.34</v>
      </c>
      <c r="H368" s="18">
        <v>1</v>
      </c>
      <c r="I368" s="19">
        <v>1</v>
      </c>
      <c r="J368" s="71"/>
      <c r="K368" s="20"/>
      <c r="L368" s="76" cm="1">
        <f t="array" ref="L368">_xlfn.IFS(C368="8.玩家基地","",C368="10.第一关基地","",G368+H368&lt;=2,"",G368+H368&gt;2,ROUND((G368+H368-2)*500,0))</f>
        <v>170</v>
      </c>
      <c r="N368" s="13" t="s">
        <v>2046</v>
      </c>
      <c r="O368" s="41" t="s">
        <v>2046</v>
      </c>
      <c r="P368">
        <f t="shared" si="9"/>
        <v>2</v>
      </c>
      <c r="Q368" t="str">
        <f>VLOOKUP(A368,关卡种子!$A$2:$H$61,8,FALSE)</f>
        <v>1.坚守到底</v>
      </c>
      <c r="R368">
        <v>1</v>
      </c>
      <c r="S368">
        <f t="shared" si="10"/>
        <v>1.34</v>
      </c>
    </row>
    <row r="369" spans="1:19">
      <c r="A369" s="16">
        <v>23</v>
      </c>
      <c r="B369" s="17">
        <v>100</v>
      </c>
      <c r="C369" s="16" t="s">
        <v>1389</v>
      </c>
      <c r="D369" s="17">
        <v>1</v>
      </c>
      <c r="E369" s="16" t="s">
        <v>89</v>
      </c>
      <c r="F369" s="17">
        <v>30</v>
      </c>
      <c r="G369" s="18">
        <v>1</v>
      </c>
      <c r="H369" s="18">
        <v>1</v>
      </c>
      <c r="I369" s="19">
        <v>1</v>
      </c>
      <c r="J369" s="71"/>
      <c r="K369" s="20"/>
      <c r="L369" s="76" t="str" cm="1">
        <f t="array" ref="L369">_xlfn.IFS(C369="8.玩家基地","",C369="10.第一关基地","",G369+H369&lt;=2,"",G369+H369&gt;2,ROUND((G369+H369-2)*500,0))</f>
        <v/>
      </c>
      <c r="M369" s="13">
        <v>6</v>
      </c>
      <c r="N369" s="13" t="s">
        <v>2027</v>
      </c>
      <c r="O369" s="41" t="s">
        <v>2046</v>
      </c>
      <c r="P369">
        <f t="shared" si="9"/>
        <v>1</v>
      </c>
      <c r="Q369" t="str">
        <f>VLOOKUP(A369,关卡种子!$A$2:$H$61,8,FALSE)</f>
        <v>1.坚守到底</v>
      </c>
      <c r="R369">
        <v>1</v>
      </c>
      <c r="S369">
        <f t="shared" si="10"/>
        <v>1</v>
      </c>
    </row>
    <row r="370" spans="1:19">
      <c r="A370" s="16">
        <v>23</v>
      </c>
      <c r="B370" s="17">
        <v>120</v>
      </c>
      <c r="C370" s="16" t="s">
        <v>1394</v>
      </c>
      <c r="D370" s="17">
        <v>2</v>
      </c>
      <c r="E370" s="16" t="s">
        <v>89</v>
      </c>
      <c r="F370" s="17">
        <v>30</v>
      </c>
      <c r="G370" s="18">
        <v>1.37</v>
      </c>
      <c r="H370" s="18">
        <v>1</v>
      </c>
      <c r="I370" s="19">
        <v>1</v>
      </c>
      <c r="J370" s="71"/>
      <c r="K370" s="20"/>
      <c r="L370" s="76" cm="1">
        <f t="array" ref="L370">_xlfn.IFS(C370="8.玩家基地","",C370="10.第一关基地","",G370+H370&lt;=2,"",G370+H370&gt;2,ROUND((G370+H370-2)*500,0))</f>
        <v>185</v>
      </c>
      <c r="N370" s="13" t="s">
        <v>2046</v>
      </c>
      <c r="O370" s="41" t="s">
        <v>2046</v>
      </c>
      <c r="P370">
        <f t="shared" si="9"/>
        <v>2</v>
      </c>
      <c r="Q370" t="str">
        <f>VLOOKUP(A370,关卡种子!$A$2:$H$61,8,FALSE)</f>
        <v>1.坚守到底</v>
      </c>
      <c r="R370">
        <v>1</v>
      </c>
      <c r="S370">
        <f t="shared" si="10"/>
        <v>1.37</v>
      </c>
    </row>
    <row r="371" spans="1:19">
      <c r="A371" s="16">
        <v>23</v>
      </c>
      <c r="B371" s="17">
        <v>121</v>
      </c>
      <c r="C371" s="16" t="s">
        <v>1393</v>
      </c>
      <c r="D371" s="17">
        <v>2</v>
      </c>
      <c r="E371" s="16" t="s">
        <v>89</v>
      </c>
      <c r="F371" s="17">
        <v>30</v>
      </c>
      <c r="G371" s="18">
        <v>1.37</v>
      </c>
      <c r="H371" s="18">
        <v>1</v>
      </c>
      <c r="I371" s="19">
        <v>1</v>
      </c>
      <c r="J371" s="71"/>
      <c r="K371" s="20"/>
      <c r="L371" s="76" cm="1">
        <f t="array" ref="L371">_xlfn.IFS(C371="8.玩家基地","",C371="10.第一关基地","",G371+H371&lt;=2,"",G371+H371&gt;2,ROUND((G371+H371-2)*500,0))</f>
        <v>185</v>
      </c>
      <c r="N371" s="13" t="s">
        <v>2046</v>
      </c>
      <c r="O371" s="41" t="s">
        <v>2046</v>
      </c>
      <c r="P371">
        <f t="shared" si="9"/>
        <v>2</v>
      </c>
      <c r="Q371" t="str">
        <f>VLOOKUP(A371,关卡种子!$A$2:$H$61,8,FALSE)</f>
        <v>1.坚守到底</v>
      </c>
      <c r="R371">
        <v>1</v>
      </c>
      <c r="S371">
        <f t="shared" si="10"/>
        <v>1.37</v>
      </c>
    </row>
    <row r="372" spans="1:19">
      <c r="A372" s="16">
        <v>23</v>
      </c>
      <c r="B372" s="17">
        <v>122</v>
      </c>
      <c r="C372" s="16" t="s">
        <v>1391</v>
      </c>
      <c r="D372" s="17">
        <v>2</v>
      </c>
      <c r="E372" s="16" t="s">
        <v>89</v>
      </c>
      <c r="F372" s="17">
        <v>30</v>
      </c>
      <c r="G372" s="18">
        <v>1.37</v>
      </c>
      <c r="H372" s="18">
        <v>1</v>
      </c>
      <c r="I372" s="19">
        <v>1</v>
      </c>
      <c r="J372" s="71"/>
      <c r="K372" s="20"/>
      <c r="L372" s="76" cm="1">
        <f t="array" ref="L372">_xlfn.IFS(C372="8.玩家基地","",C372="10.第一关基地","",G372+H372&lt;=2,"",G372+H372&gt;2,ROUND((G372+H372-2)*500,0))</f>
        <v>185</v>
      </c>
      <c r="N372" s="13" t="s">
        <v>2046</v>
      </c>
      <c r="O372" s="41" t="s">
        <v>2046</v>
      </c>
      <c r="P372">
        <f t="shared" si="9"/>
        <v>2</v>
      </c>
      <c r="Q372" t="str">
        <f>VLOOKUP(A372,关卡种子!$A$2:$H$61,8,FALSE)</f>
        <v>1.坚守到底</v>
      </c>
      <c r="R372">
        <v>1</v>
      </c>
      <c r="S372">
        <f t="shared" si="10"/>
        <v>1.37</v>
      </c>
    </row>
    <row r="373" spans="1:19">
      <c r="A373" s="16">
        <v>23</v>
      </c>
      <c r="B373" s="17">
        <v>130</v>
      </c>
      <c r="C373" s="16" t="s">
        <v>1394</v>
      </c>
      <c r="D373" s="17">
        <v>2</v>
      </c>
      <c r="E373" s="16" t="s">
        <v>89</v>
      </c>
      <c r="F373" s="17">
        <v>30</v>
      </c>
      <c r="G373" s="18">
        <v>1.38</v>
      </c>
      <c r="H373" s="18">
        <v>1</v>
      </c>
      <c r="I373" s="19">
        <v>1</v>
      </c>
      <c r="J373" s="71"/>
      <c r="K373" s="20"/>
      <c r="L373" s="76" cm="1">
        <f t="array" ref="L373">_xlfn.IFS(C373="8.玩家基地","",C373="10.第一关基地","",G373+H373&lt;=2,"",G373+H373&gt;2,ROUND((G373+H373-2)*500,0))</f>
        <v>190</v>
      </c>
      <c r="M373" s="13">
        <v>5</v>
      </c>
      <c r="N373" s="13" t="s">
        <v>2039</v>
      </c>
      <c r="O373" s="41" t="s">
        <v>2046</v>
      </c>
      <c r="P373">
        <f t="shared" ref="P373:P436" si="11">IF(Q373="0.摧毁基地",IF(I373=1,IF(B373&gt;300,2,1),D373),D373)</f>
        <v>2</v>
      </c>
      <c r="Q373" t="str">
        <f>VLOOKUP(A373,关卡种子!$A$2:$H$61,8,FALSE)</f>
        <v>1.坚守到底</v>
      </c>
      <c r="R373">
        <v>1</v>
      </c>
      <c r="S373">
        <f t="shared" ref="S373:S436" si="12">IF(C373="10.第一关基地",1+ROUND(A373/15,1),IF(C373="24.审判天使",1,IF(Q373="0.摧毁基地",IF(I373=1,IF(B373&gt;30,ROUND(1.3+B373/1000,2),1),1.5),IF(B373&gt;60,IF(R373=1,ROUND(1.25+B373/1000,2),1.3),1))))</f>
        <v>1.38</v>
      </c>
    </row>
    <row r="374" spans="1:19">
      <c r="A374" s="16">
        <v>23</v>
      </c>
      <c r="B374" s="17">
        <v>135</v>
      </c>
      <c r="C374" s="16" t="s">
        <v>1393</v>
      </c>
      <c r="D374" s="17">
        <v>1</v>
      </c>
      <c r="E374" s="16" t="s">
        <v>89</v>
      </c>
      <c r="F374" s="17">
        <v>30</v>
      </c>
      <c r="G374" s="18">
        <v>1.39</v>
      </c>
      <c r="H374" s="18">
        <v>1</v>
      </c>
      <c r="I374" s="19">
        <v>1</v>
      </c>
      <c r="J374" s="71" t="s">
        <v>1650</v>
      </c>
      <c r="K374" s="48">
        <v>3</v>
      </c>
      <c r="L374" s="76" cm="1">
        <f t="array" ref="L374">_xlfn.IFS(C374="8.玩家基地","",C374="10.第一关基地","",G374+H374&lt;=2,"",G374+H374&gt;2,ROUND((G374+H374-2)*500,0))</f>
        <v>195</v>
      </c>
      <c r="N374" s="13" t="s">
        <v>2046</v>
      </c>
      <c r="O374" s="41" t="s">
        <v>2255</v>
      </c>
      <c r="P374">
        <f t="shared" si="11"/>
        <v>1</v>
      </c>
      <c r="Q374" t="str">
        <f>VLOOKUP(A374,关卡种子!$A$2:$H$61,8,FALSE)</f>
        <v>1.坚守到底</v>
      </c>
      <c r="R374">
        <v>1</v>
      </c>
      <c r="S374">
        <f t="shared" si="12"/>
        <v>1.39</v>
      </c>
    </row>
    <row r="375" spans="1:19">
      <c r="A375" s="16">
        <v>23</v>
      </c>
      <c r="B375" s="17">
        <v>140</v>
      </c>
      <c r="C375" s="16" t="s">
        <v>1391</v>
      </c>
      <c r="D375" s="17">
        <v>2</v>
      </c>
      <c r="E375" s="16" t="s">
        <v>89</v>
      </c>
      <c r="F375" s="17">
        <v>30</v>
      </c>
      <c r="G375" s="18">
        <v>1.39</v>
      </c>
      <c r="H375" s="18">
        <v>1</v>
      </c>
      <c r="I375" s="19">
        <v>1</v>
      </c>
      <c r="J375" s="71"/>
      <c r="K375" s="20"/>
      <c r="L375" s="76" cm="1">
        <f t="array" ref="L375">_xlfn.IFS(C375="8.玩家基地","",C375="10.第一关基地","",G375+H375&lt;=2,"",G375+H375&gt;2,ROUND((G375+H375-2)*500,0))</f>
        <v>195</v>
      </c>
      <c r="N375" s="13" t="s">
        <v>2046</v>
      </c>
      <c r="O375" s="41" t="s">
        <v>2046</v>
      </c>
      <c r="P375">
        <f t="shared" si="11"/>
        <v>2</v>
      </c>
      <c r="Q375" t="str">
        <f>VLOOKUP(A375,关卡种子!$A$2:$H$61,8,FALSE)</f>
        <v>1.坚守到底</v>
      </c>
      <c r="R375">
        <v>1</v>
      </c>
      <c r="S375">
        <f t="shared" si="12"/>
        <v>1.39</v>
      </c>
    </row>
    <row r="376" spans="1:19">
      <c r="A376" s="16">
        <v>23</v>
      </c>
      <c r="B376" s="17">
        <v>145</v>
      </c>
      <c r="C376" s="16" t="s">
        <v>1394</v>
      </c>
      <c r="D376" s="17">
        <v>1</v>
      </c>
      <c r="E376" s="16" t="s">
        <v>89</v>
      </c>
      <c r="F376" s="17">
        <v>30</v>
      </c>
      <c r="G376" s="18">
        <v>1.4</v>
      </c>
      <c r="H376" s="18">
        <v>1</v>
      </c>
      <c r="I376" s="19">
        <v>1</v>
      </c>
      <c r="J376" s="71" t="s">
        <v>1649</v>
      </c>
      <c r="K376" s="48">
        <v>3</v>
      </c>
      <c r="L376" s="76" cm="1">
        <f t="array" ref="L376">_xlfn.IFS(C376="8.玩家基地","",C376="10.第一关基地","",G376+H376&lt;=2,"",G376+H376&gt;2,ROUND((G376+H376-2)*500,0))</f>
        <v>200</v>
      </c>
      <c r="N376" s="13" t="s">
        <v>2046</v>
      </c>
      <c r="O376" s="41" t="s">
        <v>2255</v>
      </c>
      <c r="P376">
        <f t="shared" si="11"/>
        <v>1</v>
      </c>
      <c r="Q376" t="str">
        <f>VLOOKUP(A376,关卡种子!$A$2:$H$61,8,FALSE)</f>
        <v>1.坚守到底</v>
      </c>
      <c r="R376">
        <v>1</v>
      </c>
      <c r="S376">
        <f t="shared" si="12"/>
        <v>1.4</v>
      </c>
    </row>
    <row r="377" spans="1:19">
      <c r="A377" s="16">
        <v>23</v>
      </c>
      <c r="B377" s="17">
        <v>150</v>
      </c>
      <c r="C377" s="16" t="s">
        <v>1393</v>
      </c>
      <c r="D377" s="17">
        <v>2</v>
      </c>
      <c r="E377" s="16" t="s">
        <v>89</v>
      </c>
      <c r="F377" s="17">
        <v>30</v>
      </c>
      <c r="G377" s="18">
        <v>1.4</v>
      </c>
      <c r="H377" s="18">
        <v>1</v>
      </c>
      <c r="I377" s="19">
        <v>1</v>
      </c>
      <c r="J377" s="71"/>
      <c r="K377" s="20"/>
      <c r="L377" s="76" cm="1">
        <f t="array" ref="L377">_xlfn.IFS(C377="8.玩家基地","",C377="10.第一关基地","",G377+H377&lt;=2,"",G377+H377&gt;2,ROUND((G377+H377-2)*500,0))</f>
        <v>200</v>
      </c>
      <c r="N377" s="13" t="s">
        <v>2046</v>
      </c>
      <c r="O377" s="41" t="s">
        <v>2046</v>
      </c>
      <c r="P377">
        <f t="shared" si="11"/>
        <v>2</v>
      </c>
      <c r="Q377" t="str">
        <f>VLOOKUP(A377,关卡种子!$A$2:$H$61,8,FALSE)</f>
        <v>1.坚守到底</v>
      </c>
      <c r="R377">
        <v>1</v>
      </c>
      <c r="S377">
        <f t="shared" si="12"/>
        <v>1.4</v>
      </c>
    </row>
    <row r="378" spans="1:19">
      <c r="A378" s="16">
        <v>23</v>
      </c>
      <c r="B378" s="17">
        <v>155</v>
      </c>
      <c r="C378" s="16" t="s">
        <v>1391</v>
      </c>
      <c r="D378" s="17">
        <v>2</v>
      </c>
      <c r="E378" s="16" t="s">
        <v>89</v>
      </c>
      <c r="F378" s="17">
        <v>30</v>
      </c>
      <c r="G378" s="18">
        <v>1.41</v>
      </c>
      <c r="H378" s="18">
        <v>1</v>
      </c>
      <c r="I378" s="19">
        <v>1</v>
      </c>
      <c r="J378" s="71"/>
      <c r="K378" s="20"/>
      <c r="L378" s="76" cm="1">
        <f t="array" ref="L378">_xlfn.IFS(C378="8.玩家基地","",C378="10.第一关基地","",G378+H378&lt;=2,"",G378+H378&gt;2,ROUND((G378+H378-2)*500,0))</f>
        <v>205</v>
      </c>
      <c r="N378" s="13" t="s">
        <v>2046</v>
      </c>
      <c r="O378" s="41" t="s">
        <v>2046</v>
      </c>
      <c r="P378">
        <f t="shared" si="11"/>
        <v>2</v>
      </c>
      <c r="Q378" t="str">
        <f>VLOOKUP(A378,关卡种子!$A$2:$H$61,8,FALSE)</f>
        <v>1.坚守到底</v>
      </c>
      <c r="R378">
        <v>1</v>
      </c>
      <c r="S378">
        <f t="shared" si="12"/>
        <v>1.41</v>
      </c>
    </row>
    <row r="379" spans="1:19">
      <c r="A379" s="16">
        <v>23</v>
      </c>
      <c r="B379" s="17">
        <v>160</v>
      </c>
      <c r="C379" s="16" t="s">
        <v>1394</v>
      </c>
      <c r="D379" s="17">
        <v>1</v>
      </c>
      <c r="E379" s="16" t="s">
        <v>89</v>
      </c>
      <c r="F379" s="17">
        <v>30</v>
      </c>
      <c r="G379" s="18">
        <v>1.41</v>
      </c>
      <c r="H379" s="18">
        <v>1</v>
      </c>
      <c r="I379" s="19">
        <v>1</v>
      </c>
      <c r="J379" s="71" t="s">
        <v>1649</v>
      </c>
      <c r="K379" s="48">
        <v>3</v>
      </c>
      <c r="L379" s="76" cm="1">
        <f t="array" ref="L379">_xlfn.IFS(C379="8.玩家基地","",C379="10.第一关基地","",G379+H379&lt;=2,"",G379+H379&gt;2,ROUND((G379+H379-2)*500,0))</f>
        <v>205</v>
      </c>
      <c r="M379" s="13">
        <v>7</v>
      </c>
      <c r="N379" s="13" t="s">
        <v>2037</v>
      </c>
      <c r="O379" s="41" t="s">
        <v>2255</v>
      </c>
      <c r="P379">
        <f t="shared" si="11"/>
        <v>1</v>
      </c>
      <c r="Q379" t="str">
        <f>VLOOKUP(A379,关卡种子!$A$2:$H$61,8,FALSE)</f>
        <v>1.坚守到底</v>
      </c>
      <c r="R379">
        <v>1</v>
      </c>
      <c r="S379">
        <f t="shared" si="12"/>
        <v>1.41</v>
      </c>
    </row>
    <row r="380" spans="1:19">
      <c r="A380" s="16">
        <v>23</v>
      </c>
      <c r="B380" s="17">
        <v>165</v>
      </c>
      <c r="C380" s="16" t="s">
        <v>1393</v>
      </c>
      <c r="D380" s="17">
        <v>2</v>
      </c>
      <c r="E380" s="16" t="s">
        <v>89</v>
      </c>
      <c r="F380" s="17">
        <v>30</v>
      </c>
      <c r="G380" s="18">
        <v>1.42</v>
      </c>
      <c r="H380" s="18">
        <v>1</v>
      </c>
      <c r="I380" s="19">
        <v>1</v>
      </c>
      <c r="J380" s="71"/>
      <c r="K380" s="20"/>
      <c r="L380" s="76" cm="1">
        <f t="array" ref="L380">_xlfn.IFS(C380="8.玩家基地","",C380="10.第一关基地","",G380+H380&lt;=2,"",G380+H380&gt;2,ROUND((G380+H380-2)*500,0))</f>
        <v>210</v>
      </c>
      <c r="N380" s="13" t="s">
        <v>2046</v>
      </c>
      <c r="O380" s="41" t="s">
        <v>2046</v>
      </c>
      <c r="P380">
        <f t="shared" si="11"/>
        <v>2</v>
      </c>
      <c r="Q380" t="str">
        <f>VLOOKUP(A380,关卡种子!$A$2:$H$61,8,FALSE)</f>
        <v>1.坚守到底</v>
      </c>
      <c r="R380">
        <v>1</v>
      </c>
      <c r="S380">
        <f t="shared" si="12"/>
        <v>1.42</v>
      </c>
    </row>
    <row r="381" spans="1:19">
      <c r="A381" s="16">
        <v>23</v>
      </c>
      <c r="B381" s="17">
        <v>170</v>
      </c>
      <c r="C381" s="16" t="s">
        <v>1391</v>
      </c>
      <c r="D381" s="17">
        <v>2</v>
      </c>
      <c r="E381" s="16" t="s">
        <v>89</v>
      </c>
      <c r="F381" s="17">
        <v>30</v>
      </c>
      <c r="G381" s="18">
        <v>1.42</v>
      </c>
      <c r="H381" s="18">
        <v>1</v>
      </c>
      <c r="I381" s="19">
        <v>1</v>
      </c>
      <c r="J381" s="71"/>
      <c r="K381" s="20"/>
      <c r="L381" s="76" cm="1">
        <f t="array" ref="L381">_xlfn.IFS(C381="8.玩家基地","",C381="10.第一关基地","",G381+H381&lt;=2,"",G381+H381&gt;2,ROUND((G381+H381-2)*500,0))</f>
        <v>210</v>
      </c>
      <c r="N381" s="13" t="s">
        <v>2046</v>
      </c>
      <c r="O381" s="41" t="s">
        <v>2046</v>
      </c>
      <c r="P381">
        <f t="shared" si="11"/>
        <v>2</v>
      </c>
      <c r="Q381" t="str">
        <f>VLOOKUP(A381,关卡种子!$A$2:$H$61,8,FALSE)</f>
        <v>1.坚守到底</v>
      </c>
      <c r="R381">
        <v>1</v>
      </c>
      <c r="S381">
        <f t="shared" si="12"/>
        <v>1.42</v>
      </c>
    </row>
    <row r="382" spans="1:19">
      <c r="A382" s="16">
        <v>23</v>
      </c>
      <c r="B382" s="17">
        <v>180</v>
      </c>
      <c r="C382" s="16" t="s">
        <v>1389</v>
      </c>
      <c r="D382" s="17">
        <v>1</v>
      </c>
      <c r="E382" s="16" t="s">
        <v>89</v>
      </c>
      <c r="F382" s="17">
        <v>30</v>
      </c>
      <c r="G382" s="18">
        <v>1</v>
      </c>
      <c r="H382" s="18">
        <v>1</v>
      </c>
      <c r="I382" s="19">
        <v>1</v>
      </c>
      <c r="J382" s="71"/>
      <c r="K382" s="20"/>
      <c r="L382" s="76" t="str" cm="1">
        <f t="array" ref="L382">_xlfn.IFS(C382="8.玩家基地","",C382="10.第一关基地","",G382+H382&lt;=2,"",G382+H382&gt;2,ROUND((G382+H382-2)*500,0))</f>
        <v/>
      </c>
      <c r="M382" s="13">
        <v>6</v>
      </c>
      <c r="N382" s="13" t="s">
        <v>2027</v>
      </c>
      <c r="O382" s="41" t="s">
        <v>2046</v>
      </c>
      <c r="P382">
        <f t="shared" si="11"/>
        <v>1</v>
      </c>
      <c r="Q382" t="str">
        <f>VLOOKUP(A382,关卡种子!$A$2:$H$61,8,FALSE)</f>
        <v>1.坚守到底</v>
      </c>
      <c r="R382">
        <v>1</v>
      </c>
      <c r="S382">
        <f t="shared" si="12"/>
        <v>1</v>
      </c>
    </row>
    <row r="383" spans="1:19">
      <c r="A383" s="16">
        <v>23</v>
      </c>
      <c r="B383" s="17">
        <v>185</v>
      </c>
      <c r="C383" s="16" t="s">
        <v>1394</v>
      </c>
      <c r="D383" s="17">
        <v>2</v>
      </c>
      <c r="E383" s="16" t="s">
        <v>89</v>
      </c>
      <c r="F383" s="17">
        <v>30</v>
      </c>
      <c r="G383" s="18">
        <v>1.44</v>
      </c>
      <c r="H383" s="18">
        <v>1</v>
      </c>
      <c r="I383" s="19">
        <v>1</v>
      </c>
      <c r="J383" s="71"/>
      <c r="K383" s="20"/>
      <c r="L383" s="76" cm="1">
        <f t="array" ref="L383">_xlfn.IFS(C383="8.玩家基地","",C383="10.第一关基地","",G383+H383&lt;=2,"",G383+H383&gt;2,ROUND((G383+H383-2)*500,0))</f>
        <v>220</v>
      </c>
      <c r="N383" s="13" t="s">
        <v>2046</v>
      </c>
      <c r="O383" s="41" t="s">
        <v>2046</v>
      </c>
      <c r="P383">
        <f t="shared" si="11"/>
        <v>2</v>
      </c>
      <c r="Q383" t="str">
        <f>VLOOKUP(A383,关卡种子!$A$2:$H$61,8,FALSE)</f>
        <v>1.坚守到底</v>
      </c>
      <c r="R383">
        <v>1</v>
      </c>
      <c r="S383">
        <f t="shared" si="12"/>
        <v>1.44</v>
      </c>
    </row>
    <row r="384" spans="1:19">
      <c r="A384" s="16">
        <v>23</v>
      </c>
      <c r="B384" s="17">
        <v>190</v>
      </c>
      <c r="C384" s="16" t="s">
        <v>1393</v>
      </c>
      <c r="D384" s="17">
        <v>2</v>
      </c>
      <c r="E384" s="16" t="s">
        <v>89</v>
      </c>
      <c r="F384" s="17">
        <v>30</v>
      </c>
      <c r="G384" s="18">
        <v>1.44</v>
      </c>
      <c r="H384" s="18">
        <v>1</v>
      </c>
      <c r="I384" s="19">
        <v>1</v>
      </c>
      <c r="J384" s="71"/>
      <c r="K384" s="20"/>
      <c r="L384" s="76" cm="1">
        <f t="array" ref="L384">_xlfn.IFS(C384="8.玩家基地","",C384="10.第一关基地","",G384+H384&lt;=2,"",G384+H384&gt;2,ROUND((G384+H384-2)*500,0))</f>
        <v>220</v>
      </c>
      <c r="N384" s="13" t="s">
        <v>2046</v>
      </c>
      <c r="O384" s="41" t="s">
        <v>2046</v>
      </c>
      <c r="P384">
        <f t="shared" si="11"/>
        <v>2</v>
      </c>
      <c r="Q384" t="str">
        <f>VLOOKUP(A384,关卡种子!$A$2:$H$61,8,FALSE)</f>
        <v>1.坚守到底</v>
      </c>
      <c r="R384">
        <v>1</v>
      </c>
      <c r="S384">
        <f t="shared" si="12"/>
        <v>1.44</v>
      </c>
    </row>
    <row r="385" spans="1:19">
      <c r="A385" s="16">
        <v>23</v>
      </c>
      <c r="B385" s="17">
        <v>195</v>
      </c>
      <c r="C385" s="16" t="s">
        <v>1391</v>
      </c>
      <c r="D385" s="17">
        <v>2</v>
      </c>
      <c r="E385" s="16" t="s">
        <v>89</v>
      </c>
      <c r="F385" s="17">
        <v>30</v>
      </c>
      <c r="G385" s="18">
        <v>1.45</v>
      </c>
      <c r="H385" s="18">
        <v>1</v>
      </c>
      <c r="I385" s="19">
        <v>1</v>
      </c>
      <c r="J385" s="71" t="s">
        <v>1652</v>
      </c>
      <c r="K385" s="48">
        <v>7</v>
      </c>
      <c r="L385" s="76" cm="1">
        <f t="array" ref="L385">_xlfn.IFS(C385="8.玩家基地","",C385="10.第一关基地","",G385+H385&lt;=2,"",G385+H385&gt;2,ROUND((G385+H385-2)*500,0))</f>
        <v>225</v>
      </c>
      <c r="N385" s="13" t="s">
        <v>2046</v>
      </c>
      <c r="O385" s="41" t="s">
        <v>2255</v>
      </c>
      <c r="P385">
        <f t="shared" si="11"/>
        <v>2</v>
      </c>
      <c r="Q385" t="str">
        <f>VLOOKUP(A385,关卡种子!$A$2:$H$61,8,FALSE)</f>
        <v>1.坚守到底</v>
      </c>
      <c r="R385">
        <v>1</v>
      </c>
      <c r="S385">
        <f t="shared" si="12"/>
        <v>1.45</v>
      </c>
    </row>
    <row r="386" spans="1:19">
      <c r="A386" s="16">
        <v>23</v>
      </c>
      <c r="B386" s="17">
        <v>200</v>
      </c>
      <c r="C386" s="16" t="s">
        <v>1394</v>
      </c>
      <c r="D386" s="17">
        <v>2</v>
      </c>
      <c r="E386" s="16" t="s">
        <v>89</v>
      </c>
      <c r="F386" s="17">
        <v>30</v>
      </c>
      <c r="G386" s="18">
        <v>1.45</v>
      </c>
      <c r="H386" s="18">
        <v>1</v>
      </c>
      <c r="I386" s="19">
        <v>1</v>
      </c>
      <c r="J386" s="71"/>
      <c r="K386" s="20"/>
      <c r="L386" s="76" cm="1">
        <f t="array" ref="L386">_xlfn.IFS(C386="8.玩家基地","",C386="10.第一关基地","",G386+H386&lt;=2,"",G386+H386&gt;2,ROUND((G386+H386-2)*500,0))</f>
        <v>225</v>
      </c>
      <c r="M386" s="13">
        <v>6</v>
      </c>
      <c r="N386" s="13" t="s">
        <v>2027</v>
      </c>
      <c r="O386" s="41" t="s">
        <v>2046</v>
      </c>
      <c r="P386">
        <f t="shared" si="11"/>
        <v>2</v>
      </c>
      <c r="Q386" t="str">
        <f>VLOOKUP(A386,关卡种子!$A$2:$H$61,8,FALSE)</f>
        <v>1.坚守到底</v>
      </c>
      <c r="R386">
        <v>1</v>
      </c>
      <c r="S386">
        <f t="shared" si="12"/>
        <v>1.45</v>
      </c>
    </row>
    <row r="387" spans="1:19">
      <c r="A387" s="16">
        <v>24</v>
      </c>
      <c r="B387" s="17">
        <v>0</v>
      </c>
      <c r="C387" s="16" t="s">
        <v>86</v>
      </c>
      <c r="D387" s="17">
        <v>1</v>
      </c>
      <c r="E387" s="16" t="s">
        <v>87</v>
      </c>
      <c r="F387" s="17">
        <v>-30</v>
      </c>
      <c r="G387" s="18">
        <v>1</v>
      </c>
      <c r="H387" s="18">
        <v>1</v>
      </c>
      <c r="I387" s="19">
        <v>1</v>
      </c>
      <c r="J387" s="71"/>
      <c r="K387" s="20"/>
      <c r="L387" s="76" t="str" cm="1">
        <f t="array" ref="L387">_xlfn.IFS(C387="8.玩家基地","",C387="10.第一关基地","",G387+H387&lt;=2,"",G387+H387&gt;2,ROUND((G387+H387-2)*500,0))</f>
        <v/>
      </c>
      <c r="N387" s="13" t="s">
        <v>2046</v>
      </c>
      <c r="O387" s="41" t="s">
        <v>2046</v>
      </c>
      <c r="P387">
        <f t="shared" si="11"/>
        <v>1</v>
      </c>
      <c r="Q387" t="str">
        <f>VLOOKUP(A387,关卡种子!$A$2:$H$61,8,FALSE)</f>
        <v>0.摧毁基地</v>
      </c>
      <c r="R387">
        <v>1</v>
      </c>
      <c r="S387">
        <f t="shared" si="12"/>
        <v>1</v>
      </c>
    </row>
    <row r="388" spans="1:19">
      <c r="A388" s="16">
        <v>24</v>
      </c>
      <c r="B388" s="17">
        <v>0</v>
      </c>
      <c r="C388" s="16" t="s">
        <v>88</v>
      </c>
      <c r="D388" s="17">
        <v>1</v>
      </c>
      <c r="E388" s="16" t="s">
        <v>89</v>
      </c>
      <c r="F388" s="17">
        <v>30</v>
      </c>
      <c r="G388" s="18">
        <v>2.6</v>
      </c>
      <c r="H388" s="18">
        <v>1</v>
      </c>
      <c r="I388" s="19">
        <v>1</v>
      </c>
      <c r="J388" s="71"/>
      <c r="K388" s="20"/>
      <c r="L388" s="76" t="str" cm="1">
        <f t="array" ref="L388">_xlfn.IFS(C388="8.玩家基地","",C388="10.第一关基地","",G388+H388&lt;=2,"",G388+H388&gt;2,ROUND((G388+H388-2)*500,0))</f>
        <v/>
      </c>
      <c r="N388" s="13" t="s">
        <v>2046</v>
      </c>
      <c r="O388" s="41" t="s">
        <v>2046</v>
      </c>
      <c r="P388">
        <f t="shared" si="11"/>
        <v>1</v>
      </c>
      <c r="Q388" t="str">
        <f>VLOOKUP(A388,关卡种子!$A$2:$H$61,8,FALSE)</f>
        <v>0.摧毁基地</v>
      </c>
      <c r="R388">
        <v>1</v>
      </c>
      <c r="S388">
        <f t="shared" si="12"/>
        <v>2.6</v>
      </c>
    </row>
    <row r="389" spans="1:19">
      <c r="A389" s="16">
        <v>24</v>
      </c>
      <c r="B389" s="17">
        <v>1</v>
      </c>
      <c r="C389" s="16" t="s">
        <v>1388</v>
      </c>
      <c r="D389" s="17">
        <v>1</v>
      </c>
      <c r="E389" s="16" t="s">
        <v>89</v>
      </c>
      <c r="F389" s="17">
        <v>30</v>
      </c>
      <c r="G389" s="18">
        <v>1</v>
      </c>
      <c r="H389" s="18">
        <v>1</v>
      </c>
      <c r="I389" s="19">
        <v>1</v>
      </c>
      <c r="J389" s="71" t="s">
        <v>2401</v>
      </c>
      <c r="K389" s="48" t="s">
        <v>2402</v>
      </c>
      <c r="L389" s="76" t="str" cm="1">
        <f t="array" ref="L389">_xlfn.IFS(C389="8.玩家基地","",C389="10.第一关基地","",G389+H389&lt;=2,"",G389+H389&gt;2,ROUND((G389+H389-2)*500,0))</f>
        <v/>
      </c>
      <c r="N389" s="13" t="s">
        <v>2046</v>
      </c>
      <c r="O389" s="41" t="s">
        <v>2256</v>
      </c>
      <c r="P389">
        <f t="shared" si="11"/>
        <v>1</v>
      </c>
      <c r="Q389" t="str">
        <f>VLOOKUP(A389,关卡种子!$A$2:$H$61,8,FALSE)</f>
        <v>0.摧毁基地</v>
      </c>
      <c r="R389">
        <v>1</v>
      </c>
      <c r="S389">
        <f t="shared" si="12"/>
        <v>1</v>
      </c>
    </row>
    <row r="390" spans="1:19">
      <c r="A390" s="16">
        <v>24</v>
      </c>
      <c r="B390" s="17">
        <v>6</v>
      </c>
      <c r="C390" s="16" t="s">
        <v>1393</v>
      </c>
      <c r="D390" s="17">
        <v>1</v>
      </c>
      <c r="E390" s="16" t="s">
        <v>89</v>
      </c>
      <c r="F390" s="17">
        <v>30</v>
      </c>
      <c r="G390" s="18">
        <v>1</v>
      </c>
      <c r="H390" s="18">
        <v>1</v>
      </c>
      <c r="I390" s="19">
        <v>1</v>
      </c>
      <c r="J390" s="71" t="s">
        <v>2403</v>
      </c>
      <c r="K390" s="48">
        <v>13</v>
      </c>
      <c r="L390" s="76" t="str" cm="1">
        <f t="array" ref="L390">_xlfn.IFS(C390="8.玩家基地","",C390="10.第一关基地","",G390+H390&lt;=2,"",G390+H390&gt;2,ROUND((G390+H390-2)*500,0))</f>
        <v/>
      </c>
      <c r="N390" s="13" t="s">
        <v>2046</v>
      </c>
      <c r="O390" s="41" t="s">
        <v>2256</v>
      </c>
      <c r="P390">
        <f t="shared" si="11"/>
        <v>1</v>
      </c>
      <c r="Q390" t="str">
        <f>VLOOKUP(A390,关卡种子!$A$2:$H$61,8,FALSE)</f>
        <v>0.摧毁基地</v>
      </c>
      <c r="R390">
        <v>1</v>
      </c>
      <c r="S390">
        <f t="shared" si="12"/>
        <v>1</v>
      </c>
    </row>
    <row r="391" spans="1:19">
      <c r="A391" s="16">
        <v>24</v>
      </c>
      <c r="B391" s="17">
        <v>11</v>
      </c>
      <c r="C391" s="16" t="s">
        <v>1393</v>
      </c>
      <c r="D391" s="17">
        <v>1</v>
      </c>
      <c r="E391" s="16" t="s">
        <v>89</v>
      </c>
      <c r="F391" s="17">
        <v>30</v>
      </c>
      <c r="G391" s="18">
        <v>1</v>
      </c>
      <c r="H391" s="18">
        <v>1</v>
      </c>
      <c r="I391" s="19">
        <v>1</v>
      </c>
      <c r="J391" s="71" t="s">
        <v>1653</v>
      </c>
      <c r="K391" s="48">
        <v>13</v>
      </c>
      <c r="L391" s="76" t="str" cm="1">
        <f t="array" ref="L391">_xlfn.IFS(C391="8.玩家基地","",C391="10.第一关基地","",G391+H391&lt;=2,"",G391+H391&gt;2,ROUND((G391+H391-2)*500,0))</f>
        <v/>
      </c>
      <c r="N391" s="13" t="s">
        <v>2046</v>
      </c>
      <c r="O391" s="41" t="s">
        <v>2256</v>
      </c>
      <c r="P391">
        <f t="shared" si="11"/>
        <v>1</v>
      </c>
      <c r="Q391" t="str">
        <f>VLOOKUP(A391,关卡种子!$A$2:$H$61,8,FALSE)</f>
        <v>0.摧毁基地</v>
      </c>
      <c r="R391">
        <v>1</v>
      </c>
      <c r="S391">
        <f t="shared" si="12"/>
        <v>1</v>
      </c>
    </row>
    <row r="392" spans="1:19">
      <c r="A392" s="16">
        <v>24</v>
      </c>
      <c r="B392" s="17">
        <v>16</v>
      </c>
      <c r="C392" s="16" t="s">
        <v>1393</v>
      </c>
      <c r="D392" s="17">
        <v>1</v>
      </c>
      <c r="E392" s="16" t="s">
        <v>89</v>
      </c>
      <c r="F392" s="17">
        <v>30</v>
      </c>
      <c r="G392" s="18">
        <v>1</v>
      </c>
      <c r="H392" s="18">
        <v>1</v>
      </c>
      <c r="I392" s="19">
        <v>1</v>
      </c>
      <c r="J392" s="71" t="s">
        <v>1654</v>
      </c>
      <c r="K392" s="48">
        <v>13</v>
      </c>
      <c r="L392" s="76" t="str" cm="1">
        <f t="array" ref="L392">_xlfn.IFS(C392="8.玩家基地","",C392="10.第一关基地","",G392+H392&lt;=2,"",G392+H392&gt;2,ROUND((G392+H392-2)*500,0))</f>
        <v/>
      </c>
      <c r="N392" s="13" t="s">
        <v>2046</v>
      </c>
      <c r="O392" s="41" t="s">
        <v>2256</v>
      </c>
      <c r="P392">
        <f t="shared" si="11"/>
        <v>1</v>
      </c>
      <c r="Q392" t="str">
        <f>VLOOKUP(A392,关卡种子!$A$2:$H$61,8,FALSE)</f>
        <v>0.摧毁基地</v>
      </c>
      <c r="R392">
        <v>1</v>
      </c>
      <c r="S392">
        <f t="shared" si="12"/>
        <v>1</v>
      </c>
    </row>
    <row r="393" spans="1:19">
      <c r="A393" s="16">
        <v>24</v>
      </c>
      <c r="B393" s="17">
        <v>21</v>
      </c>
      <c r="C393" s="16" t="s">
        <v>1393</v>
      </c>
      <c r="D393" s="17">
        <v>1</v>
      </c>
      <c r="E393" s="16" t="s">
        <v>89</v>
      </c>
      <c r="F393" s="17">
        <v>30</v>
      </c>
      <c r="G393" s="18">
        <v>1</v>
      </c>
      <c r="H393" s="18">
        <v>1</v>
      </c>
      <c r="I393" s="19">
        <v>1</v>
      </c>
      <c r="J393" s="71"/>
      <c r="K393" s="20"/>
      <c r="L393" s="76" t="str" cm="1">
        <f t="array" ref="L393">_xlfn.IFS(C393="8.玩家基地","",C393="10.第一关基地","",G393+H393&lt;=2,"",G393+H393&gt;2,ROUND((G393+H393-2)*500,0))</f>
        <v/>
      </c>
      <c r="M393" s="13">
        <v>1</v>
      </c>
      <c r="N393" s="13" t="s">
        <v>2031</v>
      </c>
      <c r="O393" s="41" t="s">
        <v>2046</v>
      </c>
      <c r="P393">
        <f t="shared" si="11"/>
        <v>1</v>
      </c>
      <c r="Q393" t="str">
        <f>VLOOKUP(A393,关卡种子!$A$2:$H$61,8,FALSE)</f>
        <v>0.摧毁基地</v>
      </c>
      <c r="R393">
        <v>1</v>
      </c>
      <c r="S393">
        <f t="shared" si="12"/>
        <v>1</v>
      </c>
    </row>
    <row r="394" spans="1:19">
      <c r="A394" s="16">
        <v>24</v>
      </c>
      <c r="B394" s="17">
        <v>60</v>
      </c>
      <c r="C394" s="16" t="s">
        <v>1394</v>
      </c>
      <c r="D394" s="17">
        <v>1</v>
      </c>
      <c r="E394" s="16" t="s">
        <v>89</v>
      </c>
      <c r="F394" s="17">
        <v>30</v>
      </c>
      <c r="G394" s="18">
        <v>1.36</v>
      </c>
      <c r="H394" s="18">
        <v>1</v>
      </c>
      <c r="I394" s="19">
        <v>1</v>
      </c>
      <c r="J394" s="71"/>
      <c r="K394" s="20"/>
      <c r="L394" s="76" cm="1">
        <f t="array" ref="L394">_xlfn.IFS(C394="8.玩家基地","",C394="10.第一关基地","",G394+H394&lt;=2,"",G394+H394&gt;2,ROUND((G394+H394-2)*500,0))</f>
        <v>180</v>
      </c>
      <c r="M394" s="13">
        <v>9</v>
      </c>
      <c r="N394" s="13" t="s">
        <v>2043</v>
      </c>
      <c r="O394" s="41" t="s">
        <v>2046</v>
      </c>
      <c r="P394">
        <f t="shared" si="11"/>
        <v>1</v>
      </c>
      <c r="Q394" t="str">
        <f>VLOOKUP(A394,关卡种子!$A$2:$H$61,8,FALSE)</f>
        <v>0.摧毁基地</v>
      </c>
      <c r="R394">
        <v>1</v>
      </c>
      <c r="S394">
        <f t="shared" si="12"/>
        <v>1.36</v>
      </c>
    </row>
    <row r="395" spans="1:19">
      <c r="A395" s="16">
        <v>24</v>
      </c>
      <c r="B395" s="17">
        <v>61</v>
      </c>
      <c r="C395" s="16" t="s">
        <v>1390</v>
      </c>
      <c r="D395" s="17">
        <v>1</v>
      </c>
      <c r="E395" s="16" t="s">
        <v>89</v>
      </c>
      <c r="F395" s="17">
        <v>30</v>
      </c>
      <c r="G395" s="18">
        <v>1.36</v>
      </c>
      <c r="H395" s="18">
        <v>1</v>
      </c>
      <c r="I395" s="19">
        <v>1</v>
      </c>
      <c r="J395" s="71" t="s">
        <v>1655</v>
      </c>
      <c r="K395" s="48">
        <v>7</v>
      </c>
      <c r="L395" s="76" cm="1">
        <f t="array" ref="L395">_xlfn.IFS(C395="8.玩家基地","",C395="10.第一关基地","",G395+H395&lt;=2,"",G395+H395&gt;2,ROUND((G395+H395-2)*500,0))</f>
        <v>180</v>
      </c>
      <c r="N395" s="13" t="s">
        <v>2046</v>
      </c>
      <c r="O395" s="41" t="s">
        <v>2255</v>
      </c>
      <c r="P395">
        <f t="shared" si="11"/>
        <v>1</v>
      </c>
      <c r="Q395" t="str">
        <f>VLOOKUP(A395,关卡种子!$A$2:$H$61,8,FALSE)</f>
        <v>0.摧毁基地</v>
      </c>
      <c r="R395">
        <v>1</v>
      </c>
      <c r="S395">
        <f t="shared" si="12"/>
        <v>1.36</v>
      </c>
    </row>
    <row r="396" spans="1:19">
      <c r="A396" s="16">
        <v>24</v>
      </c>
      <c r="B396" s="17">
        <v>90</v>
      </c>
      <c r="C396" s="16" t="s">
        <v>1394</v>
      </c>
      <c r="D396" s="17">
        <v>1</v>
      </c>
      <c r="E396" s="16" t="s">
        <v>89</v>
      </c>
      <c r="F396" s="17">
        <v>30</v>
      </c>
      <c r="G396" s="18">
        <v>1.39</v>
      </c>
      <c r="H396" s="18">
        <v>1</v>
      </c>
      <c r="I396" s="19">
        <v>1</v>
      </c>
      <c r="J396" s="71"/>
      <c r="K396" s="20"/>
      <c r="L396" s="76" cm="1">
        <f t="array" ref="L396">_xlfn.IFS(C396="8.玩家基地","",C396="10.第一关基地","",G396+H396&lt;=2,"",G396+H396&gt;2,ROUND((G396+H396-2)*500,0))</f>
        <v>195</v>
      </c>
      <c r="M396" s="13">
        <v>9</v>
      </c>
      <c r="N396" s="13" t="s">
        <v>2043</v>
      </c>
      <c r="O396" s="41" t="s">
        <v>2046</v>
      </c>
      <c r="P396">
        <f t="shared" si="11"/>
        <v>1</v>
      </c>
      <c r="Q396" t="str">
        <f>VLOOKUP(A396,关卡种子!$A$2:$H$61,8,FALSE)</f>
        <v>0.摧毁基地</v>
      </c>
      <c r="R396">
        <v>1</v>
      </c>
      <c r="S396">
        <f t="shared" si="12"/>
        <v>1.39</v>
      </c>
    </row>
    <row r="397" spans="1:19">
      <c r="A397" s="16">
        <v>24</v>
      </c>
      <c r="B397" s="17">
        <v>90</v>
      </c>
      <c r="C397" s="16" t="s">
        <v>1390</v>
      </c>
      <c r="D397" s="17">
        <v>1</v>
      </c>
      <c r="E397" s="16" t="s">
        <v>89</v>
      </c>
      <c r="F397" s="17">
        <v>30</v>
      </c>
      <c r="G397" s="18">
        <v>1.39</v>
      </c>
      <c r="H397" s="18">
        <v>1</v>
      </c>
      <c r="I397" s="19">
        <v>1</v>
      </c>
      <c r="J397" s="71" t="s">
        <v>1667</v>
      </c>
      <c r="K397" s="48">
        <v>3</v>
      </c>
      <c r="L397" s="76" cm="1">
        <f t="array" ref="L397">_xlfn.IFS(C397="8.玩家基地","",C397="10.第一关基地","",G397+H397&lt;=2,"",G397+H397&gt;2,ROUND((G397+H397-2)*500,0))</f>
        <v>195</v>
      </c>
      <c r="N397" s="13" t="s">
        <v>2046</v>
      </c>
      <c r="O397" s="41" t="s">
        <v>2255</v>
      </c>
      <c r="P397">
        <f t="shared" si="11"/>
        <v>1</v>
      </c>
      <c r="Q397" t="str">
        <f>VLOOKUP(A397,关卡种子!$A$2:$H$61,8,FALSE)</f>
        <v>0.摧毁基地</v>
      </c>
      <c r="R397">
        <v>1</v>
      </c>
      <c r="S397">
        <f t="shared" si="12"/>
        <v>1.39</v>
      </c>
    </row>
    <row r="398" spans="1:19">
      <c r="A398" s="16">
        <v>24</v>
      </c>
      <c r="B398" s="17">
        <v>120</v>
      </c>
      <c r="C398" s="16" t="s">
        <v>1394</v>
      </c>
      <c r="D398" s="17">
        <v>1</v>
      </c>
      <c r="E398" s="16" t="s">
        <v>89</v>
      </c>
      <c r="F398" s="17">
        <v>30</v>
      </c>
      <c r="G398" s="18">
        <v>1.42</v>
      </c>
      <c r="H398" s="18">
        <v>1</v>
      </c>
      <c r="I398" s="19">
        <v>1</v>
      </c>
      <c r="J398" s="71" t="s">
        <v>1656</v>
      </c>
      <c r="K398" s="48">
        <v>7</v>
      </c>
      <c r="L398" s="76" cm="1">
        <f t="array" ref="L398">_xlfn.IFS(C398="8.玩家基地","",C398="10.第一关基地","",G398+H398&lt;=2,"",G398+H398&gt;2,ROUND((G398+H398-2)*500,0))</f>
        <v>210</v>
      </c>
      <c r="N398" s="13" t="s">
        <v>2046</v>
      </c>
      <c r="O398" s="41" t="s">
        <v>2255</v>
      </c>
      <c r="P398">
        <f t="shared" si="11"/>
        <v>1</v>
      </c>
      <c r="Q398" t="str">
        <f>VLOOKUP(A398,关卡种子!$A$2:$H$61,8,FALSE)</f>
        <v>0.摧毁基地</v>
      </c>
      <c r="R398">
        <v>1</v>
      </c>
      <c r="S398">
        <f t="shared" si="12"/>
        <v>1.42</v>
      </c>
    </row>
    <row r="399" spans="1:19">
      <c r="A399" s="16">
        <v>24</v>
      </c>
      <c r="B399" s="17">
        <v>125</v>
      </c>
      <c r="C399" s="16" t="s">
        <v>1390</v>
      </c>
      <c r="D399" s="17">
        <v>1</v>
      </c>
      <c r="E399" s="16" t="s">
        <v>89</v>
      </c>
      <c r="F399" s="17">
        <v>30</v>
      </c>
      <c r="G399" s="18">
        <v>1.43</v>
      </c>
      <c r="H399" s="18">
        <v>1</v>
      </c>
      <c r="I399" s="19">
        <v>1</v>
      </c>
      <c r="J399" s="71"/>
      <c r="K399" s="20"/>
      <c r="L399" s="76" cm="1">
        <f t="array" ref="L399">_xlfn.IFS(C399="8.玩家基地","",C399="10.第一关基地","",G399+H399&lt;=2,"",G399+H399&gt;2,ROUND((G399+H399-2)*500,0))</f>
        <v>215</v>
      </c>
      <c r="M399" s="13">
        <v>3</v>
      </c>
      <c r="N399" s="13" t="s">
        <v>2033</v>
      </c>
      <c r="O399" s="41" t="s">
        <v>2046</v>
      </c>
      <c r="P399">
        <f t="shared" si="11"/>
        <v>1</v>
      </c>
      <c r="Q399" t="str">
        <f>VLOOKUP(A399,关卡种子!$A$2:$H$61,8,FALSE)</f>
        <v>0.摧毁基地</v>
      </c>
      <c r="R399">
        <v>1</v>
      </c>
      <c r="S399">
        <f t="shared" si="12"/>
        <v>1.43</v>
      </c>
    </row>
    <row r="400" spans="1:19">
      <c r="A400" s="16">
        <v>24</v>
      </c>
      <c r="B400" s="17">
        <v>150</v>
      </c>
      <c r="C400" s="16" t="s">
        <v>1394</v>
      </c>
      <c r="D400" s="17">
        <v>1</v>
      </c>
      <c r="E400" s="16" t="s">
        <v>89</v>
      </c>
      <c r="F400" s="17">
        <v>30</v>
      </c>
      <c r="G400" s="18">
        <v>1.45</v>
      </c>
      <c r="H400" s="18">
        <v>1</v>
      </c>
      <c r="I400" s="19">
        <v>1</v>
      </c>
      <c r="J400" s="71" t="s">
        <v>1649</v>
      </c>
      <c r="K400" s="48">
        <v>3</v>
      </c>
      <c r="L400" s="76" cm="1">
        <f t="array" ref="L400">_xlfn.IFS(C400="8.玩家基地","",C400="10.第一关基地","",G400+H400&lt;=2,"",G400+H400&gt;2,ROUND((G400+H400-2)*500,0))</f>
        <v>225</v>
      </c>
      <c r="N400" s="13" t="s">
        <v>2046</v>
      </c>
      <c r="O400" s="41" t="s">
        <v>2255</v>
      </c>
      <c r="P400">
        <f t="shared" si="11"/>
        <v>1</v>
      </c>
      <c r="Q400" t="str">
        <f>VLOOKUP(A400,关卡种子!$A$2:$H$61,8,FALSE)</f>
        <v>0.摧毁基地</v>
      </c>
      <c r="R400">
        <v>1</v>
      </c>
      <c r="S400">
        <f t="shared" si="12"/>
        <v>1.45</v>
      </c>
    </row>
    <row r="401" spans="1:19">
      <c r="A401" s="16">
        <v>24</v>
      </c>
      <c r="B401" s="17">
        <v>155</v>
      </c>
      <c r="C401" s="16" t="s">
        <v>1390</v>
      </c>
      <c r="D401" s="17">
        <v>1</v>
      </c>
      <c r="E401" s="16" t="s">
        <v>89</v>
      </c>
      <c r="F401" s="17">
        <v>30</v>
      </c>
      <c r="G401" s="18">
        <v>1.46</v>
      </c>
      <c r="H401" s="18">
        <v>1</v>
      </c>
      <c r="I401" s="19">
        <v>1</v>
      </c>
      <c r="J401" s="71"/>
      <c r="K401" s="20"/>
      <c r="L401" s="76" cm="1">
        <f t="array" ref="L401">_xlfn.IFS(C401="8.玩家基地","",C401="10.第一关基地","",G401+H401&lt;=2,"",G401+H401&gt;2,ROUND((G401+H401-2)*500,0))</f>
        <v>230</v>
      </c>
      <c r="M401" s="13">
        <v>9</v>
      </c>
      <c r="N401" s="13" t="s">
        <v>2043</v>
      </c>
      <c r="O401" s="41" t="s">
        <v>2046</v>
      </c>
      <c r="P401">
        <f t="shared" si="11"/>
        <v>1</v>
      </c>
      <c r="Q401" t="str">
        <f>VLOOKUP(A401,关卡种子!$A$2:$H$61,8,FALSE)</f>
        <v>0.摧毁基地</v>
      </c>
      <c r="R401">
        <v>1</v>
      </c>
      <c r="S401">
        <f t="shared" si="12"/>
        <v>1.46</v>
      </c>
    </row>
    <row r="402" spans="1:19">
      <c r="A402" s="16">
        <v>24</v>
      </c>
      <c r="B402" s="17">
        <v>180</v>
      </c>
      <c r="C402" s="16" t="s">
        <v>1390</v>
      </c>
      <c r="D402" s="17">
        <v>1</v>
      </c>
      <c r="E402" s="16" t="s">
        <v>89</v>
      </c>
      <c r="F402" s="17">
        <v>30</v>
      </c>
      <c r="G402" s="18">
        <v>1.48</v>
      </c>
      <c r="H402" s="18">
        <v>1</v>
      </c>
      <c r="I402" s="19">
        <v>1</v>
      </c>
      <c r="J402" s="71" t="s">
        <v>1657</v>
      </c>
      <c r="K402" s="48">
        <v>7</v>
      </c>
      <c r="L402" s="76" cm="1">
        <f t="array" ref="L402">_xlfn.IFS(C402="8.玩家基地","",C402="10.第一关基地","",G402+H402&lt;=2,"",G402+H402&gt;2,ROUND((G402+H402-2)*500,0))</f>
        <v>240</v>
      </c>
      <c r="N402" s="13" t="s">
        <v>2046</v>
      </c>
      <c r="O402" s="41" t="s">
        <v>2255</v>
      </c>
      <c r="P402">
        <f t="shared" si="11"/>
        <v>1</v>
      </c>
      <c r="Q402" t="str">
        <f>VLOOKUP(A402,关卡种子!$A$2:$H$61,8,FALSE)</f>
        <v>0.摧毁基地</v>
      </c>
      <c r="R402">
        <v>1</v>
      </c>
      <c r="S402">
        <f t="shared" si="12"/>
        <v>1.48</v>
      </c>
    </row>
    <row r="403" spans="1:19">
      <c r="A403" s="16">
        <v>24</v>
      </c>
      <c r="B403" s="17">
        <v>182</v>
      </c>
      <c r="C403" s="16" t="s">
        <v>1394</v>
      </c>
      <c r="D403" s="17">
        <v>1</v>
      </c>
      <c r="E403" s="16" t="s">
        <v>89</v>
      </c>
      <c r="F403" s="17">
        <v>30</v>
      </c>
      <c r="G403" s="18">
        <v>1.48</v>
      </c>
      <c r="H403" s="18">
        <v>1</v>
      </c>
      <c r="I403" s="19">
        <v>1</v>
      </c>
      <c r="J403" s="71" t="s">
        <v>1649</v>
      </c>
      <c r="K403" s="48">
        <v>3</v>
      </c>
      <c r="L403" s="76" cm="1">
        <f t="array" ref="L403">_xlfn.IFS(C403="8.玩家基地","",C403="10.第一关基地","",G403+H403&lt;=2,"",G403+H403&gt;2,ROUND((G403+H403-2)*500,0))</f>
        <v>240</v>
      </c>
      <c r="N403" s="13" t="s">
        <v>2046</v>
      </c>
      <c r="O403" s="41" t="s">
        <v>2255</v>
      </c>
      <c r="P403">
        <f t="shared" si="11"/>
        <v>1</v>
      </c>
      <c r="Q403" t="str">
        <f>VLOOKUP(A403,关卡种子!$A$2:$H$61,8,FALSE)</f>
        <v>0.摧毁基地</v>
      </c>
      <c r="R403">
        <v>1</v>
      </c>
      <c r="S403">
        <f t="shared" si="12"/>
        <v>1.48</v>
      </c>
    </row>
    <row r="404" spans="1:19">
      <c r="A404" s="16">
        <v>24</v>
      </c>
      <c r="B404" s="17">
        <v>185</v>
      </c>
      <c r="C404" s="16" t="s">
        <v>1393</v>
      </c>
      <c r="D404" s="17">
        <v>1</v>
      </c>
      <c r="E404" s="16" t="s">
        <v>89</v>
      </c>
      <c r="F404" s="17">
        <v>30</v>
      </c>
      <c r="G404" s="18">
        <v>1.49</v>
      </c>
      <c r="H404" s="18">
        <v>1</v>
      </c>
      <c r="I404" s="19">
        <v>1</v>
      </c>
      <c r="J404" s="71"/>
      <c r="K404" s="20"/>
      <c r="L404" s="76" cm="1">
        <f t="array" ref="L404">_xlfn.IFS(C404="8.玩家基地","",C404="10.第一关基地","",G404+H404&lt;=2,"",G404+H404&gt;2,ROUND((G404+H404-2)*500,0))</f>
        <v>245</v>
      </c>
      <c r="M404" s="13">
        <v>6</v>
      </c>
      <c r="N404" s="13" t="s">
        <v>2027</v>
      </c>
      <c r="O404" s="41" t="s">
        <v>2046</v>
      </c>
      <c r="P404">
        <f t="shared" si="11"/>
        <v>1</v>
      </c>
      <c r="Q404" t="str">
        <f>VLOOKUP(A404,关卡种子!$A$2:$H$61,8,FALSE)</f>
        <v>0.摧毁基地</v>
      </c>
      <c r="R404">
        <v>1</v>
      </c>
      <c r="S404">
        <f t="shared" si="12"/>
        <v>1.49</v>
      </c>
    </row>
    <row r="405" spans="1:19">
      <c r="A405" s="16">
        <v>24</v>
      </c>
      <c r="B405" s="17">
        <v>210</v>
      </c>
      <c r="C405" s="16" t="s">
        <v>1390</v>
      </c>
      <c r="D405" s="17">
        <v>1</v>
      </c>
      <c r="E405" s="16" t="s">
        <v>89</v>
      </c>
      <c r="F405" s="17">
        <v>30</v>
      </c>
      <c r="G405" s="18">
        <v>1.51</v>
      </c>
      <c r="H405" s="18">
        <v>1</v>
      </c>
      <c r="I405" s="19">
        <v>1</v>
      </c>
      <c r="J405" s="71" t="s">
        <v>1667</v>
      </c>
      <c r="K405" s="48">
        <v>3</v>
      </c>
      <c r="L405" s="76" cm="1">
        <f t="array" ref="L405">_xlfn.IFS(C405="8.玩家基地","",C405="10.第一关基地","",G405+H405&lt;=2,"",G405+H405&gt;2,ROUND((G405+H405-2)*500,0))</f>
        <v>255</v>
      </c>
      <c r="N405" s="13" t="s">
        <v>2046</v>
      </c>
      <c r="O405" s="41" t="s">
        <v>2255</v>
      </c>
      <c r="P405">
        <f t="shared" si="11"/>
        <v>1</v>
      </c>
      <c r="Q405" t="str">
        <f>VLOOKUP(A405,关卡种子!$A$2:$H$61,8,FALSE)</f>
        <v>0.摧毁基地</v>
      </c>
      <c r="R405">
        <v>1</v>
      </c>
      <c r="S405">
        <f t="shared" si="12"/>
        <v>1.51</v>
      </c>
    </row>
    <row r="406" spans="1:19">
      <c r="A406" s="16">
        <v>24</v>
      </c>
      <c r="B406" s="17">
        <v>212</v>
      </c>
      <c r="C406" s="16" t="s">
        <v>1394</v>
      </c>
      <c r="D406" s="17">
        <v>1</v>
      </c>
      <c r="E406" s="16" t="s">
        <v>89</v>
      </c>
      <c r="F406" s="17">
        <v>30</v>
      </c>
      <c r="G406" s="18">
        <v>1.51</v>
      </c>
      <c r="H406" s="18">
        <v>1</v>
      </c>
      <c r="I406" s="19">
        <v>1</v>
      </c>
      <c r="J406" s="71"/>
      <c r="K406" s="20"/>
      <c r="L406" s="76" cm="1">
        <f t="array" ref="L406">_xlfn.IFS(C406="8.玩家基地","",C406="10.第一关基地","",G406+H406&lt;=2,"",G406+H406&gt;2,ROUND((G406+H406-2)*500,0))</f>
        <v>255</v>
      </c>
      <c r="M406" s="13">
        <v>9</v>
      </c>
      <c r="N406" s="13" t="s">
        <v>2043</v>
      </c>
      <c r="O406" s="41" t="s">
        <v>2046</v>
      </c>
      <c r="P406">
        <f t="shared" si="11"/>
        <v>1</v>
      </c>
      <c r="Q406" t="str">
        <f>VLOOKUP(A406,关卡种子!$A$2:$H$61,8,FALSE)</f>
        <v>0.摧毁基地</v>
      </c>
      <c r="R406">
        <v>1</v>
      </c>
      <c r="S406">
        <f t="shared" si="12"/>
        <v>1.51</v>
      </c>
    </row>
    <row r="407" spans="1:19">
      <c r="A407" s="16">
        <v>24</v>
      </c>
      <c r="B407" s="17">
        <v>240</v>
      </c>
      <c r="C407" s="16" t="s">
        <v>1393</v>
      </c>
      <c r="D407" s="17">
        <v>1</v>
      </c>
      <c r="E407" s="16" t="s">
        <v>89</v>
      </c>
      <c r="F407" s="17">
        <v>30</v>
      </c>
      <c r="G407" s="18">
        <v>1.54</v>
      </c>
      <c r="H407" s="18">
        <v>1</v>
      </c>
      <c r="I407" s="19">
        <v>1</v>
      </c>
      <c r="J407" s="71" t="s">
        <v>1658</v>
      </c>
      <c r="K407" s="48">
        <v>7</v>
      </c>
      <c r="L407" s="76" cm="1">
        <f t="array" ref="L407">_xlfn.IFS(C407="8.玩家基地","",C407="10.第一关基地","",G407+H407&lt;=2,"",G407+H407&gt;2,ROUND((G407+H407-2)*500,0))</f>
        <v>270</v>
      </c>
      <c r="N407" s="13" t="s">
        <v>2046</v>
      </c>
      <c r="O407" s="41" t="s">
        <v>2255</v>
      </c>
      <c r="P407">
        <f t="shared" si="11"/>
        <v>1</v>
      </c>
      <c r="Q407" t="str">
        <f>VLOOKUP(A407,关卡种子!$A$2:$H$61,8,FALSE)</f>
        <v>0.摧毁基地</v>
      </c>
      <c r="R407">
        <v>1</v>
      </c>
      <c r="S407">
        <f t="shared" si="12"/>
        <v>1.54</v>
      </c>
    </row>
    <row r="408" spans="1:19">
      <c r="A408" s="16">
        <v>24</v>
      </c>
      <c r="B408" s="17">
        <v>300</v>
      </c>
      <c r="C408" s="16" t="s">
        <v>1390</v>
      </c>
      <c r="D408" s="17">
        <v>1</v>
      </c>
      <c r="E408" s="16" t="s">
        <v>89</v>
      </c>
      <c r="F408" s="17">
        <v>30</v>
      </c>
      <c r="G408" s="18">
        <v>1.6</v>
      </c>
      <c r="H408" s="18">
        <v>1</v>
      </c>
      <c r="I408" s="19">
        <v>1</v>
      </c>
      <c r="J408" s="71" t="s">
        <v>1659</v>
      </c>
      <c r="K408" s="48">
        <v>13</v>
      </c>
      <c r="L408" s="76" cm="1">
        <f t="array" ref="L408">_xlfn.IFS(C408="8.玩家基地","",C408="10.第一关基地","",G408+H408&lt;=2,"",G408+H408&gt;2,ROUND((G408+H408-2)*500,0))</f>
        <v>300</v>
      </c>
      <c r="N408" s="13" t="s">
        <v>2046</v>
      </c>
      <c r="O408" s="41" t="s">
        <v>2256</v>
      </c>
      <c r="P408">
        <f t="shared" si="11"/>
        <v>1</v>
      </c>
      <c r="Q408" t="str">
        <f>VLOOKUP(A408,关卡种子!$A$2:$H$61,8,FALSE)</f>
        <v>0.摧毁基地</v>
      </c>
      <c r="R408">
        <v>1</v>
      </c>
      <c r="S408">
        <f t="shared" si="12"/>
        <v>1.6</v>
      </c>
    </row>
    <row r="409" spans="1:19">
      <c r="A409" s="16">
        <v>24</v>
      </c>
      <c r="B409" s="17">
        <v>301</v>
      </c>
      <c r="C409" s="16" t="s">
        <v>1394</v>
      </c>
      <c r="D409" s="17">
        <v>2</v>
      </c>
      <c r="E409" s="16" t="s">
        <v>89</v>
      </c>
      <c r="F409" s="17">
        <v>30</v>
      </c>
      <c r="G409" s="18">
        <v>1.6</v>
      </c>
      <c r="H409" s="18">
        <v>1</v>
      </c>
      <c r="I409" s="19">
        <v>1</v>
      </c>
      <c r="J409" s="71"/>
      <c r="K409" s="20"/>
      <c r="L409" s="76" cm="1">
        <f t="array" ref="L409">_xlfn.IFS(C409="8.玩家基地","",C409="10.第一关基地","",G409+H409&lt;=2,"",G409+H409&gt;2,ROUND((G409+H409-2)*500,0))</f>
        <v>300</v>
      </c>
      <c r="N409" s="13" t="s">
        <v>2046</v>
      </c>
      <c r="O409" s="41" t="s">
        <v>2046</v>
      </c>
      <c r="P409">
        <f t="shared" si="11"/>
        <v>2</v>
      </c>
      <c r="Q409" t="str">
        <f>VLOOKUP(A409,关卡种子!$A$2:$H$61,8,FALSE)</f>
        <v>0.摧毁基地</v>
      </c>
      <c r="R409">
        <v>1</v>
      </c>
      <c r="S409">
        <f t="shared" si="12"/>
        <v>1.6</v>
      </c>
    </row>
    <row r="410" spans="1:19">
      <c r="A410" s="16">
        <v>24</v>
      </c>
      <c r="B410" s="17">
        <v>305</v>
      </c>
      <c r="C410" s="16" t="s">
        <v>1393</v>
      </c>
      <c r="D410" s="17">
        <v>2</v>
      </c>
      <c r="E410" s="16" t="s">
        <v>89</v>
      </c>
      <c r="F410" s="17">
        <v>30</v>
      </c>
      <c r="G410" s="18">
        <v>1.61</v>
      </c>
      <c r="H410" s="18">
        <v>1</v>
      </c>
      <c r="I410" s="19">
        <v>1</v>
      </c>
      <c r="J410" s="71" t="s">
        <v>1660</v>
      </c>
      <c r="K410" s="48">
        <v>7</v>
      </c>
      <c r="L410" s="76" cm="1">
        <f t="array" ref="L410">_xlfn.IFS(C410="8.玩家基地","",C410="10.第一关基地","",G410+H410&lt;=2,"",G410+H410&gt;2,ROUND((G410+H410-2)*500,0))</f>
        <v>305</v>
      </c>
      <c r="N410" s="13" t="s">
        <v>2046</v>
      </c>
      <c r="O410" s="41" t="s">
        <v>2255</v>
      </c>
      <c r="P410">
        <f t="shared" si="11"/>
        <v>2</v>
      </c>
      <c r="Q410" t="str">
        <f>VLOOKUP(A410,关卡种子!$A$2:$H$61,8,FALSE)</f>
        <v>0.摧毁基地</v>
      </c>
      <c r="R410">
        <v>1</v>
      </c>
      <c r="S410">
        <f t="shared" si="12"/>
        <v>1.61</v>
      </c>
    </row>
    <row r="411" spans="1:19">
      <c r="A411" s="16">
        <v>24</v>
      </c>
      <c r="B411" s="17">
        <v>330</v>
      </c>
      <c r="C411" s="16" t="s">
        <v>1390</v>
      </c>
      <c r="D411" s="17">
        <v>2</v>
      </c>
      <c r="E411" s="16" t="s">
        <v>89</v>
      </c>
      <c r="F411" s="17">
        <v>30</v>
      </c>
      <c r="G411" s="18">
        <v>1.63</v>
      </c>
      <c r="H411" s="18">
        <v>1</v>
      </c>
      <c r="I411" s="19">
        <v>1</v>
      </c>
      <c r="J411" s="71" t="s">
        <v>1661</v>
      </c>
      <c r="K411" s="48">
        <v>13</v>
      </c>
      <c r="L411" s="76" cm="1">
        <f t="array" ref="L411">_xlfn.IFS(C411="8.玩家基地","",C411="10.第一关基地","",G411+H411&lt;=2,"",G411+H411&gt;2,ROUND((G411+H411-2)*500,0))</f>
        <v>315</v>
      </c>
      <c r="N411" s="13" t="s">
        <v>2046</v>
      </c>
      <c r="O411" s="41" t="s">
        <v>2256</v>
      </c>
      <c r="P411">
        <f t="shared" si="11"/>
        <v>2</v>
      </c>
      <c r="Q411" t="str">
        <f>VLOOKUP(A411,关卡种子!$A$2:$H$61,8,FALSE)</f>
        <v>0.摧毁基地</v>
      </c>
      <c r="R411">
        <v>1</v>
      </c>
      <c r="S411">
        <f t="shared" si="12"/>
        <v>1.63</v>
      </c>
    </row>
    <row r="412" spans="1:19">
      <c r="A412" s="16">
        <v>24</v>
      </c>
      <c r="B412" s="17">
        <v>335</v>
      </c>
      <c r="C412" s="16" t="s">
        <v>1394</v>
      </c>
      <c r="D412" s="17">
        <v>2</v>
      </c>
      <c r="E412" s="16" t="s">
        <v>89</v>
      </c>
      <c r="F412" s="17">
        <v>30</v>
      </c>
      <c r="G412" s="18">
        <v>1.64</v>
      </c>
      <c r="H412" s="18">
        <v>1</v>
      </c>
      <c r="I412" s="19">
        <v>1</v>
      </c>
      <c r="J412" s="71"/>
      <c r="K412" s="20"/>
      <c r="L412" s="76" cm="1">
        <f t="array" ref="L412">_xlfn.IFS(C412="8.玩家基地","",C412="10.第一关基地","",G412+H412&lt;=2,"",G412+H412&gt;2,ROUND((G412+H412-2)*500,0))</f>
        <v>320</v>
      </c>
      <c r="N412" s="13" t="s">
        <v>2046</v>
      </c>
      <c r="O412" s="41" t="s">
        <v>2046</v>
      </c>
      <c r="P412">
        <f t="shared" si="11"/>
        <v>2</v>
      </c>
      <c r="Q412" t="str">
        <f>VLOOKUP(A412,关卡种子!$A$2:$H$61,8,FALSE)</f>
        <v>0.摧毁基地</v>
      </c>
      <c r="R412">
        <v>1</v>
      </c>
      <c r="S412">
        <f t="shared" si="12"/>
        <v>1.64</v>
      </c>
    </row>
    <row r="413" spans="1:19">
      <c r="A413" s="16">
        <v>24</v>
      </c>
      <c r="B413" s="17">
        <v>340</v>
      </c>
      <c r="C413" s="16" t="s">
        <v>1393</v>
      </c>
      <c r="D413" s="17">
        <v>2</v>
      </c>
      <c r="E413" s="16" t="s">
        <v>89</v>
      </c>
      <c r="F413" s="17">
        <v>30</v>
      </c>
      <c r="G413" s="18">
        <v>1.64</v>
      </c>
      <c r="H413" s="18">
        <v>1</v>
      </c>
      <c r="I413" s="19">
        <v>1</v>
      </c>
      <c r="J413" s="71"/>
      <c r="K413" s="20"/>
      <c r="L413" s="76" cm="1">
        <f t="array" ref="L413">_xlfn.IFS(C413="8.玩家基地","",C413="10.第一关基地","",G413+H413&lt;=2,"",G413+H413&gt;2,ROUND((G413+H413-2)*500,0))</f>
        <v>320</v>
      </c>
      <c r="M413" s="13">
        <v>9</v>
      </c>
      <c r="N413" s="13" t="s">
        <v>2043</v>
      </c>
      <c r="O413" s="41" t="s">
        <v>2046</v>
      </c>
      <c r="P413">
        <f t="shared" si="11"/>
        <v>2</v>
      </c>
      <c r="Q413" t="str">
        <f>VLOOKUP(A413,关卡种子!$A$2:$H$61,8,FALSE)</f>
        <v>0.摧毁基地</v>
      </c>
      <c r="R413">
        <v>1</v>
      </c>
      <c r="S413">
        <f t="shared" si="12"/>
        <v>1.64</v>
      </c>
    </row>
    <row r="414" spans="1:19">
      <c r="A414" s="16">
        <v>24</v>
      </c>
      <c r="B414" s="17">
        <v>345</v>
      </c>
      <c r="C414" s="16" t="s">
        <v>1389</v>
      </c>
      <c r="D414" s="17">
        <v>2</v>
      </c>
      <c r="E414" s="16" t="s">
        <v>89</v>
      </c>
      <c r="F414" s="17">
        <v>30</v>
      </c>
      <c r="G414" s="18">
        <v>1</v>
      </c>
      <c r="H414" s="18">
        <v>1</v>
      </c>
      <c r="I414" s="19">
        <v>1</v>
      </c>
      <c r="J414" s="71"/>
      <c r="K414" s="20"/>
      <c r="L414" s="76" t="str" cm="1">
        <f t="array" ref="L414">_xlfn.IFS(C414="8.玩家基地","",C414="10.第一关基地","",G414+H414&lt;=2,"",G414+H414&gt;2,ROUND((G414+H414-2)*500,0))</f>
        <v/>
      </c>
      <c r="M414" s="13">
        <v>6</v>
      </c>
      <c r="N414" s="13" t="s">
        <v>2027</v>
      </c>
      <c r="O414" s="41" t="s">
        <v>2046</v>
      </c>
      <c r="P414">
        <f t="shared" si="11"/>
        <v>2</v>
      </c>
      <c r="Q414" t="str">
        <f>VLOOKUP(A414,关卡种子!$A$2:$H$61,8,FALSE)</f>
        <v>0.摧毁基地</v>
      </c>
      <c r="R414">
        <v>1</v>
      </c>
      <c r="S414">
        <f t="shared" si="12"/>
        <v>1</v>
      </c>
    </row>
    <row r="415" spans="1:19">
      <c r="A415" s="16">
        <v>24</v>
      </c>
      <c r="B415" s="17">
        <f>B411+30</f>
        <v>360</v>
      </c>
      <c r="C415" s="16" t="s">
        <v>1390</v>
      </c>
      <c r="D415" s="17">
        <v>2</v>
      </c>
      <c r="E415" s="16" t="s">
        <v>89</v>
      </c>
      <c r="F415" s="17">
        <v>30</v>
      </c>
      <c r="G415" s="18">
        <v>1.66</v>
      </c>
      <c r="H415" s="18">
        <v>1</v>
      </c>
      <c r="I415" s="19">
        <v>1</v>
      </c>
      <c r="J415" s="71" t="s">
        <v>1662</v>
      </c>
      <c r="K415" s="48">
        <v>13</v>
      </c>
      <c r="L415" s="76" cm="1">
        <f t="array" ref="L415">_xlfn.IFS(C415="8.玩家基地","",C415="10.第一关基地","",G415+H415&lt;=2,"",G415+H415&gt;2,ROUND((G415+H415-2)*500,0))</f>
        <v>330</v>
      </c>
      <c r="N415" s="13" t="s">
        <v>2046</v>
      </c>
      <c r="O415" s="41" t="s">
        <v>2256</v>
      </c>
      <c r="P415">
        <f t="shared" si="11"/>
        <v>2</v>
      </c>
      <c r="Q415" t="str">
        <f>VLOOKUP(A415,关卡种子!$A$2:$H$61,8,FALSE)</f>
        <v>0.摧毁基地</v>
      </c>
      <c r="R415">
        <v>1</v>
      </c>
      <c r="S415">
        <f t="shared" si="12"/>
        <v>1.66</v>
      </c>
    </row>
    <row r="416" spans="1:19">
      <c r="A416" s="16">
        <v>24</v>
      </c>
      <c r="B416" s="17">
        <f t="shared" ref="B416:B450" si="13">B412+30</f>
        <v>365</v>
      </c>
      <c r="C416" s="16" t="s">
        <v>1394</v>
      </c>
      <c r="D416" s="17">
        <v>2</v>
      </c>
      <c r="E416" s="16" t="s">
        <v>89</v>
      </c>
      <c r="F416" s="17">
        <v>30</v>
      </c>
      <c r="G416" s="18">
        <v>1.67</v>
      </c>
      <c r="H416" s="18">
        <v>1</v>
      </c>
      <c r="I416" s="19">
        <v>1</v>
      </c>
      <c r="J416" s="71" t="s">
        <v>1663</v>
      </c>
      <c r="K416" s="48">
        <v>7</v>
      </c>
      <c r="L416" s="76" cm="1">
        <f t="array" ref="L416">_xlfn.IFS(C416="8.玩家基地","",C416="10.第一关基地","",G416+H416&lt;=2,"",G416+H416&gt;2,ROUND((G416+H416-2)*500,0))</f>
        <v>335</v>
      </c>
      <c r="N416" s="13" t="s">
        <v>2046</v>
      </c>
      <c r="O416" s="41" t="s">
        <v>2255</v>
      </c>
      <c r="P416">
        <f t="shared" si="11"/>
        <v>2</v>
      </c>
      <c r="Q416" t="str">
        <f>VLOOKUP(A416,关卡种子!$A$2:$H$61,8,FALSE)</f>
        <v>0.摧毁基地</v>
      </c>
      <c r="R416">
        <v>1</v>
      </c>
      <c r="S416">
        <f t="shared" si="12"/>
        <v>1.67</v>
      </c>
    </row>
    <row r="417" spans="1:19">
      <c r="A417" s="16">
        <v>24</v>
      </c>
      <c r="B417" s="17">
        <f t="shared" si="13"/>
        <v>370</v>
      </c>
      <c r="C417" s="16" t="s">
        <v>1393</v>
      </c>
      <c r="D417" s="17">
        <v>2</v>
      </c>
      <c r="E417" s="16" t="s">
        <v>89</v>
      </c>
      <c r="F417" s="17">
        <v>30</v>
      </c>
      <c r="G417" s="18">
        <v>1.67</v>
      </c>
      <c r="H417" s="18">
        <v>1</v>
      </c>
      <c r="I417" s="19">
        <v>1</v>
      </c>
      <c r="J417" s="71"/>
      <c r="K417" s="20"/>
      <c r="L417" s="76" cm="1">
        <f t="array" ref="L417">_xlfn.IFS(C417="8.玩家基地","",C417="10.第一关基地","",G417+H417&lt;=2,"",G417+H417&gt;2,ROUND((G417+H417-2)*500,0))</f>
        <v>335</v>
      </c>
      <c r="M417" s="13">
        <v>9</v>
      </c>
      <c r="N417" s="13" t="s">
        <v>2043</v>
      </c>
      <c r="O417" s="41" t="s">
        <v>2046</v>
      </c>
      <c r="P417">
        <f t="shared" si="11"/>
        <v>2</v>
      </c>
      <c r="Q417" t="str">
        <f>VLOOKUP(A417,关卡种子!$A$2:$H$61,8,FALSE)</f>
        <v>0.摧毁基地</v>
      </c>
      <c r="R417">
        <v>1</v>
      </c>
      <c r="S417">
        <f t="shared" si="12"/>
        <v>1.67</v>
      </c>
    </row>
    <row r="418" spans="1:19">
      <c r="A418" s="16">
        <v>24</v>
      </c>
      <c r="B418" s="17">
        <f t="shared" si="13"/>
        <v>375</v>
      </c>
      <c r="C418" s="16" t="s">
        <v>1393</v>
      </c>
      <c r="D418" s="17">
        <v>2</v>
      </c>
      <c r="E418" s="16" t="s">
        <v>89</v>
      </c>
      <c r="F418" s="17">
        <v>30</v>
      </c>
      <c r="G418" s="18">
        <v>1.68</v>
      </c>
      <c r="H418" s="18">
        <v>1</v>
      </c>
      <c r="I418" s="19">
        <v>1</v>
      </c>
      <c r="J418" s="71"/>
      <c r="K418" s="20"/>
      <c r="L418" s="76" cm="1">
        <f t="array" ref="L418">_xlfn.IFS(C418="8.玩家基地","",C418="10.第一关基地","",G418+H418&lt;=2,"",G418+H418&gt;2,ROUND((G418+H418-2)*500,0))</f>
        <v>340</v>
      </c>
      <c r="M418" s="13">
        <v>6</v>
      </c>
      <c r="N418" s="13" t="s">
        <v>2027</v>
      </c>
      <c r="O418" s="41" t="s">
        <v>2046</v>
      </c>
      <c r="P418">
        <f t="shared" si="11"/>
        <v>2</v>
      </c>
      <c r="Q418" t="str">
        <f>VLOOKUP(A418,关卡种子!$A$2:$H$61,8,FALSE)</f>
        <v>0.摧毁基地</v>
      </c>
      <c r="R418">
        <v>1</v>
      </c>
      <c r="S418">
        <f t="shared" si="12"/>
        <v>1.68</v>
      </c>
    </row>
    <row r="419" spans="1:19">
      <c r="A419" s="16">
        <v>24</v>
      </c>
      <c r="B419" s="17">
        <f t="shared" si="13"/>
        <v>390</v>
      </c>
      <c r="C419" s="16" t="s">
        <v>1390</v>
      </c>
      <c r="D419" s="17">
        <v>2</v>
      </c>
      <c r="E419" s="16" t="s">
        <v>89</v>
      </c>
      <c r="F419" s="17">
        <v>30</v>
      </c>
      <c r="G419" s="18">
        <v>1.69</v>
      </c>
      <c r="H419" s="18">
        <v>1</v>
      </c>
      <c r="I419" s="19">
        <v>1</v>
      </c>
      <c r="J419" s="71" t="s">
        <v>1664</v>
      </c>
      <c r="K419" s="48">
        <v>13</v>
      </c>
      <c r="L419" s="76" cm="1">
        <f t="array" ref="L419">_xlfn.IFS(C419="8.玩家基地","",C419="10.第一关基地","",G419+H419&lt;=2,"",G419+H419&gt;2,ROUND((G419+H419-2)*500,0))</f>
        <v>345</v>
      </c>
      <c r="N419" s="13" t="s">
        <v>2046</v>
      </c>
      <c r="O419" s="41" t="s">
        <v>2256</v>
      </c>
      <c r="P419">
        <f t="shared" si="11"/>
        <v>2</v>
      </c>
      <c r="Q419" t="str">
        <f>VLOOKUP(A419,关卡种子!$A$2:$H$61,8,FALSE)</f>
        <v>0.摧毁基地</v>
      </c>
      <c r="R419">
        <v>1</v>
      </c>
      <c r="S419">
        <f t="shared" si="12"/>
        <v>1.69</v>
      </c>
    </row>
    <row r="420" spans="1:19">
      <c r="A420" s="16">
        <v>24</v>
      </c>
      <c r="B420" s="17">
        <f t="shared" si="13"/>
        <v>395</v>
      </c>
      <c r="C420" s="16" t="s">
        <v>1394</v>
      </c>
      <c r="D420" s="17">
        <v>2</v>
      </c>
      <c r="E420" s="16" t="s">
        <v>89</v>
      </c>
      <c r="F420" s="17">
        <v>30</v>
      </c>
      <c r="G420" s="18">
        <v>1.7</v>
      </c>
      <c r="H420" s="18">
        <v>1</v>
      </c>
      <c r="I420" s="19">
        <v>1</v>
      </c>
      <c r="J420" s="71" t="s">
        <v>1665</v>
      </c>
      <c r="K420" s="48">
        <v>7</v>
      </c>
      <c r="L420" s="76" cm="1">
        <f t="array" ref="L420">_xlfn.IFS(C420="8.玩家基地","",C420="10.第一关基地","",G420+H420&lt;=2,"",G420+H420&gt;2,ROUND((G420+H420-2)*500,0))</f>
        <v>350</v>
      </c>
      <c r="N420" s="13" t="s">
        <v>2046</v>
      </c>
      <c r="O420" s="41" t="s">
        <v>2255</v>
      </c>
      <c r="P420">
        <f t="shared" si="11"/>
        <v>2</v>
      </c>
      <c r="Q420" t="str">
        <f>VLOOKUP(A420,关卡种子!$A$2:$H$61,8,FALSE)</f>
        <v>0.摧毁基地</v>
      </c>
      <c r="R420">
        <v>1</v>
      </c>
      <c r="S420">
        <f t="shared" si="12"/>
        <v>1.7</v>
      </c>
    </row>
    <row r="421" spans="1:19">
      <c r="A421" s="16">
        <v>24</v>
      </c>
      <c r="B421" s="17">
        <f t="shared" si="13"/>
        <v>400</v>
      </c>
      <c r="C421" s="16" t="s">
        <v>1393</v>
      </c>
      <c r="D421" s="17">
        <v>2</v>
      </c>
      <c r="E421" s="16" t="s">
        <v>89</v>
      </c>
      <c r="F421" s="17">
        <v>30</v>
      </c>
      <c r="G421" s="18">
        <v>1.7</v>
      </c>
      <c r="H421" s="18">
        <v>1</v>
      </c>
      <c r="I421" s="19">
        <v>1</v>
      </c>
      <c r="J421" s="71"/>
      <c r="K421" s="20"/>
      <c r="L421" s="76" cm="1">
        <f t="array" ref="L421">_xlfn.IFS(C421="8.玩家基地","",C421="10.第一关基地","",G421+H421&lt;=2,"",G421+H421&gt;2,ROUND((G421+H421-2)*500,0))</f>
        <v>350</v>
      </c>
      <c r="M421" s="13">
        <v>9</v>
      </c>
      <c r="N421" s="13" t="s">
        <v>2043</v>
      </c>
      <c r="O421" s="41" t="s">
        <v>2046</v>
      </c>
      <c r="P421">
        <f t="shared" si="11"/>
        <v>2</v>
      </c>
      <c r="Q421" t="str">
        <f>VLOOKUP(A421,关卡种子!$A$2:$H$61,8,FALSE)</f>
        <v>0.摧毁基地</v>
      </c>
      <c r="R421">
        <v>1</v>
      </c>
      <c r="S421">
        <f t="shared" si="12"/>
        <v>1.7</v>
      </c>
    </row>
    <row r="422" spans="1:19">
      <c r="A422" s="16">
        <v>24</v>
      </c>
      <c r="B422" s="17">
        <f t="shared" si="13"/>
        <v>405</v>
      </c>
      <c r="C422" s="16" t="s">
        <v>1389</v>
      </c>
      <c r="D422" s="17">
        <v>2</v>
      </c>
      <c r="E422" s="16" t="s">
        <v>89</v>
      </c>
      <c r="F422" s="17">
        <v>30</v>
      </c>
      <c r="G422" s="18">
        <v>1</v>
      </c>
      <c r="H422" s="18">
        <v>1</v>
      </c>
      <c r="I422" s="19">
        <v>1</v>
      </c>
      <c r="J422" s="71"/>
      <c r="K422" s="20"/>
      <c r="L422" s="76" t="str" cm="1">
        <f t="array" ref="L422">_xlfn.IFS(C422="8.玩家基地","",C422="10.第一关基地","",G422+H422&lt;=2,"",G422+H422&gt;2,ROUND((G422+H422-2)*500,0))</f>
        <v/>
      </c>
      <c r="M422" s="13">
        <v>6</v>
      </c>
      <c r="N422" s="13" t="s">
        <v>2027</v>
      </c>
      <c r="O422" s="41" t="s">
        <v>2046</v>
      </c>
      <c r="P422">
        <f t="shared" si="11"/>
        <v>2</v>
      </c>
      <c r="Q422" t="str">
        <f>VLOOKUP(A422,关卡种子!$A$2:$H$61,8,FALSE)</f>
        <v>0.摧毁基地</v>
      </c>
      <c r="R422">
        <v>1</v>
      </c>
      <c r="S422">
        <f t="shared" si="12"/>
        <v>1</v>
      </c>
    </row>
    <row r="423" spans="1:19">
      <c r="A423" s="16">
        <v>24</v>
      </c>
      <c r="B423" s="17">
        <f t="shared" si="13"/>
        <v>420</v>
      </c>
      <c r="C423" s="16" t="s">
        <v>1390</v>
      </c>
      <c r="D423" s="17">
        <v>2</v>
      </c>
      <c r="E423" s="16" t="s">
        <v>89</v>
      </c>
      <c r="F423" s="17">
        <v>30</v>
      </c>
      <c r="G423" s="18">
        <v>1.72</v>
      </c>
      <c r="H423" s="18">
        <v>1</v>
      </c>
      <c r="I423" s="19">
        <v>1</v>
      </c>
      <c r="J423" s="71" t="s">
        <v>1666</v>
      </c>
      <c r="K423" s="48">
        <v>13</v>
      </c>
      <c r="L423" s="76" cm="1">
        <f t="array" ref="L423">_xlfn.IFS(C423="8.玩家基地","",C423="10.第一关基地","",G423+H423&lt;=2,"",G423+H423&gt;2,ROUND((G423+H423-2)*500,0))</f>
        <v>360</v>
      </c>
      <c r="N423" s="13" t="s">
        <v>2046</v>
      </c>
      <c r="O423" s="41" t="s">
        <v>2256</v>
      </c>
      <c r="P423">
        <f t="shared" si="11"/>
        <v>2</v>
      </c>
      <c r="Q423" t="str">
        <f>VLOOKUP(A423,关卡种子!$A$2:$H$61,8,FALSE)</f>
        <v>0.摧毁基地</v>
      </c>
      <c r="R423">
        <v>1</v>
      </c>
      <c r="S423">
        <f t="shared" si="12"/>
        <v>1.72</v>
      </c>
    </row>
    <row r="424" spans="1:19">
      <c r="A424" s="16">
        <v>24</v>
      </c>
      <c r="B424" s="17">
        <f t="shared" si="13"/>
        <v>425</v>
      </c>
      <c r="C424" s="16" t="s">
        <v>1394</v>
      </c>
      <c r="D424" s="17">
        <v>2</v>
      </c>
      <c r="E424" s="16" t="s">
        <v>89</v>
      </c>
      <c r="F424" s="17">
        <v>30</v>
      </c>
      <c r="G424" s="18">
        <v>1.73</v>
      </c>
      <c r="H424" s="18">
        <v>1</v>
      </c>
      <c r="I424" s="19">
        <v>1</v>
      </c>
      <c r="J424" s="71"/>
      <c r="K424" s="20"/>
      <c r="L424" s="76" cm="1">
        <f t="array" ref="L424">_xlfn.IFS(C424="8.玩家基地","",C424="10.第一关基地","",G424+H424&lt;=2,"",G424+H424&gt;2,ROUND((G424+H424-2)*500,0))</f>
        <v>365</v>
      </c>
      <c r="N424" s="13" t="s">
        <v>2046</v>
      </c>
      <c r="O424" s="41" t="s">
        <v>2046</v>
      </c>
      <c r="P424">
        <f t="shared" si="11"/>
        <v>2</v>
      </c>
      <c r="Q424" t="str">
        <f>VLOOKUP(A424,关卡种子!$A$2:$H$61,8,FALSE)</f>
        <v>0.摧毁基地</v>
      </c>
      <c r="R424">
        <v>1</v>
      </c>
      <c r="S424">
        <f t="shared" si="12"/>
        <v>1.73</v>
      </c>
    </row>
    <row r="425" spans="1:19">
      <c r="A425" s="16">
        <v>24</v>
      </c>
      <c r="B425" s="17">
        <f t="shared" si="13"/>
        <v>430</v>
      </c>
      <c r="C425" s="16" t="s">
        <v>1393</v>
      </c>
      <c r="D425" s="17">
        <v>2</v>
      </c>
      <c r="E425" s="16" t="s">
        <v>89</v>
      </c>
      <c r="F425" s="17">
        <v>30</v>
      </c>
      <c r="G425" s="18">
        <v>1.73</v>
      </c>
      <c r="H425" s="18">
        <v>1</v>
      </c>
      <c r="I425" s="19">
        <v>1</v>
      </c>
      <c r="J425" s="71"/>
      <c r="K425" s="20"/>
      <c r="L425" s="76" cm="1">
        <f t="array" ref="L425">_xlfn.IFS(C425="8.玩家基地","",C425="10.第一关基地","",G425+H425&lt;=2,"",G425+H425&gt;2,ROUND((G425+H425-2)*500,0))</f>
        <v>365</v>
      </c>
      <c r="M425" s="13">
        <v>9</v>
      </c>
      <c r="N425" s="13" t="s">
        <v>2043</v>
      </c>
      <c r="O425" s="41" t="s">
        <v>2046</v>
      </c>
      <c r="P425">
        <f t="shared" si="11"/>
        <v>2</v>
      </c>
      <c r="Q425" t="str">
        <f>VLOOKUP(A425,关卡种子!$A$2:$H$61,8,FALSE)</f>
        <v>0.摧毁基地</v>
      </c>
      <c r="R425">
        <v>1</v>
      </c>
      <c r="S425">
        <f t="shared" si="12"/>
        <v>1.73</v>
      </c>
    </row>
    <row r="426" spans="1:19">
      <c r="A426" s="16">
        <v>24</v>
      </c>
      <c r="B426" s="17">
        <f t="shared" si="13"/>
        <v>435</v>
      </c>
      <c r="C426" s="16" t="s">
        <v>1393</v>
      </c>
      <c r="D426" s="17">
        <v>2</v>
      </c>
      <c r="E426" s="16" t="s">
        <v>89</v>
      </c>
      <c r="F426" s="17">
        <v>30</v>
      </c>
      <c r="G426" s="18">
        <v>1.74</v>
      </c>
      <c r="H426" s="18">
        <v>1</v>
      </c>
      <c r="I426" s="19">
        <v>1</v>
      </c>
      <c r="J426" s="71"/>
      <c r="K426" s="20"/>
      <c r="L426" s="76" cm="1">
        <f t="array" ref="L426">_xlfn.IFS(C426="8.玩家基地","",C426="10.第一关基地","",G426+H426&lt;=2,"",G426+H426&gt;2,ROUND((G426+H426-2)*500,0))</f>
        <v>370</v>
      </c>
      <c r="M426" s="13">
        <v>6</v>
      </c>
      <c r="N426" s="13" t="s">
        <v>2027</v>
      </c>
      <c r="O426" s="41" t="s">
        <v>2046</v>
      </c>
      <c r="P426">
        <f t="shared" si="11"/>
        <v>2</v>
      </c>
      <c r="Q426" t="str">
        <f>VLOOKUP(A426,关卡种子!$A$2:$H$61,8,FALSE)</f>
        <v>0.摧毁基地</v>
      </c>
      <c r="R426">
        <v>1</v>
      </c>
      <c r="S426">
        <f t="shared" si="12"/>
        <v>1.74</v>
      </c>
    </row>
    <row r="427" spans="1:19">
      <c r="A427" s="16">
        <v>24</v>
      </c>
      <c r="B427" s="17">
        <f t="shared" si="13"/>
        <v>450</v>
      </c>
      <c r="C427" s="16" t="s">
        <v>1390</v>
      </c>
      <c r="D427" s="17">
        <v>2</v>
      </c>
      <c r="E427" s="16" t="s">
        <v>89</v>
      </c>
      <c r="F427" s="17">
        <v>30</v>
      </c>
      <c r="G427" s="18">
        <v>1.75</v>
      </c>
      <c r="H427" s="18">
        <v>1</v>
      </c>
      <c r="I427" s="19">
        <v>1</v>
      </c>
      <c r="J427" s="71"/>
      <c r="K427" s="20"/>
      <c r="L427" s="76" cm="1">
        <f t="array" ref="L427">_xlfn.IFS(C427="8.玩家基地","",C427="10.第一关基地","",G427+H427&lt;=2,"",G427+H427&gt;2,ROUND((G427+H427-2)*500,0))</f>
        <v>375</v>
      </c>
      <c r="N427" s="13" t="s">
        <v>2046</v>
      </c>
      <c r="O427" s="41" t="s">
        <v>2046</v>
      </c>
      <c r="P427">
        <f t="shared" si="11"/>
        <v>2</v>
      </c>
      <c r="Q427" t="str">
        <f>VLOOKUP(A427,关卡种子!$A$2:$H$61,8,FALSE)</f>
        <v>0.摧毁基地</v>
      </c>
      <c r="R427">
        <v>1</v>
      </c>
      <c r="S427">
        <f t="shared" si="12"/>
        <v>1.75</v>
      </c>
    </row>
    <row r="428" spans="1:19">
      <c r="A428" s="16">
        <v>24</v>
      </c>
      <c r="B428" s="17">
        <f t="shared" si="13"/>
        <v>455</v>
      </c>
      <c r="C428" s="16" t="s">
        <v>1394</v>
      </c>
      <c r="D428" s="17">
        <v>2</v>
      </c>
      <c r="E428" s="16" t="s">
        <v>89</v>
      </c>
      <c r="F428" s="17">
        <v>30</v>
      </c>
      <c r="G428" s="18">
        <v>1.76</v>
      </c>
      <c r="H428" s="18">
        <v>1</v>
      </c>
      <c r="I428" s="19">
        <v>1</v>
      </c>
      <c r="J428" s="71"/>
      <c r="K428" s="20"/>
      <c r="L428" s="76" cm="1">
        <f t="array" ref="L428">_xlfn.IFS(C428="8.玩家基地","",C428="10.第一关基地","",G428+H428&lt;=2,"",G428+H428&gt;2,ROUND((G428+H428-2)*500,0))</f>
        <v>380</v>
      </c>
      <c r="N428" s="13" t="s">
        <v>2046</v>
      </c>
      <c r="O428" s="41" t="s">
        <v>2046</v>
      </c>
      <c r="P428">
        <f t="shared" si="11"/>
        <v>2</v>
      </c>
      <c r="Q428" t="str">
        <f>VLOOKUP(A428,关卡种子!$A$2:$H$61,8,FALSE)</f>
        <v>0.摧毁基地</v>
      </c>
      <c r="R428">
        <v>1</v>
      </c>
      <c r="S428">
        <f t="shared" si="12"/>
        <v>1.76</v>
      </c>
    </row>
    <row r="429" spans="1:19">
      <c r="A429" s="16">
        <v>24</v>
      </c>
      <c r="B429" s="17">
        <f t="shared" si="13"/>
        <v>460</v>
      </c>
      <c r="C429" s="16" t="s">
        <v>1393</v>
      </c>
      <c r="D429" s="17">
        <v>2</v>
      </c>
      <c r="E429" s="16" t="s">
        <v>89</v>
      </c>
      <c r="F429" s="17">
        <v>30</v>
      </c>
      <c r="G429" s="18">
        <v>1.76</v>
      </c>
      <c r="H429" s="18">
        <v>1</v>
      </c>
      <c r="I429" s="19">
        <v>1</v>
      </c>
      <c r="J429" s="71"/>
      <c r="K429" s="20"/>
      <c r="L429" s="76" cm="1">
        <f t="array" ref="L429">_xlfn.IFS(C429="8.玩家基地","",C429="10.第一关基地","",G429+H429&lt;=2,"",G429+H429&gt;2,ROUND((G429+H429-2)*500,0))</f>
        <v>380</v>
      </c>
      <c r="M429" s="13">
        <v>9</v>
      </c>
      <c r="N429" s="13" t="s">
        <v>2043</v>
      </c>
      <c r="O429" s="41" t="s">
        <v>2046</v>
      </c>
      <c r="P429">
        <f t="shared" si="11"/>
        <v>2</v>
      </c>
      <c r="Q429" t="str">
        <f>VLOOKUP(A429,关卡种子!$A$2:$H$61,8,FALSE)</f>
        <v>0.摧毁基地</v>
      </c>
      <c r="R429">
        <v>1</v>
      </c>
      <c r="S429">
        <f t="shared" si="12"/>
        <v>1.76</v>
      </c>
    </row>
    <row r="430" spans="1:19">
      <c r="A430" s="16">
        <v>24</v>
      </c>
      <c r="B430" s="17">
        <f t="shared" si="13"/>
        <v>465</v>
      </c>
      <c r="C430" s="16" t="s">
        <v>1389</v>
      </c>
      <c r="D430" s="17">
        <v>2</v>
      </c>
      <c r="E430" s="16" t="s">
        <v>89</v>
      </c>
      <c r="F430" s="17">
        <v>30</v>
      </c>
      <c r="G430" s="18">
        <v>1</v>
      </c>
      <c r="H430" s="18">
        <v>1</v>
      </c>
      <c r="I430" s="19">
        <v>1</v>
      </c>
      <c r="J430" s="71"/>
      <c r="K430" s="20"/>
      <c r="L430" s="76" t="str" cm="1">
        <f t="array" ref="L430">_xlfn.IFS(C430="8.玩家基地","",C430="10.第一关基地","",G430+H430&lt;=2,"",G430+H430&gt;2,ROUND((G430+H430-2)*500,0))</f>
        <v/>
      </c>
      <c r="M430" s="13">
        <v>6</v>
      </c>
      <c r="N430" s="13" t="s">
        <v>2027</v>
      </c>
      <c r="O430" s="41" t="s">
        <v>2046</v>
      </c>
      <c r="P430">
        <f t="shared" si="11"/>
        <v>2</v>
      </c>
      <c r="Q430" t="str">
        <f>VLOOKUP(A430,关卡种子!$A$2:$H$61,8,FALSE)</f>
        <v>0.摧毁基地</v>
      </c>
      <c r="R430">
        <v>1</v>
      </c>
      <c r="S430">
        <f t="shared" si="12"/>
        <v>1</v>
      </c>
    </row>
    <row r="431" spans="1:19">
      <c r="A431" s="16">
        <v>24</v>
      </c>
      <c r="B431" s="17">
        <f t="shared" si="13"/>
        <v>480</v>
      </c>
      <c r="C431" s="16" t="s">
        <v>1390</v>
      </c>
      <c r="D431" s="17">
        <v>2</v>
      </c>
      <c r="E431" s="16" t="s">
        <v>89</v>
      </c>
      <c r="F431" s="17">
        <v>30</v>
      </c>
      <c r="G431" s="18">
        <v>1.78</v>
      </c>
      <c r="H431" s="18">
        <v>1</v>
      </c>
      <c r="I431" s="19">
        <v>1</v>
      </c>
      <c r="J431" s="71"/>
      <c r="K431" s="20"/>
      <c r="L431" s="76" cm="1">
        <f t="array" ref="L431">_xlfn.IFS(C431="8.玩家基地","",C431="10.第一关基地","",G431+H431&lt;=2,"",G431+H431&gt;2,ROUND((G431+H431-2)*500,0))</f>
        <v>390</v>
      </c>
      <c r="N431" s="13" t="s">
        <v>2046</v>
      </c>
      <c r="O431" s="41" t="s">
        <v>2046</v>
      </c>
      <c r="P431">
        <f t="shared" si="11"/>
        <v>2</v>
      </c>
      <c r="Q431" t="str">
        <f>VLOOKUP(A431,关卡种子!$A$2:$H$61,8,FALSE)</f>
        <v>0.摧毁基地</v>
      </c>
      <c r="R431">
        <v>1</v>
      </c>
      <c r="S431">
        <f t="shared" si="12"/>
        <v>1.78</v>
      </c>
    </row>
    <row r="432" spans="1:19">
      <c r="A432" s="16">
        <v>24</v>
      </c>
      <c r="B432" s="17">
        <f t="shared" si="13"/>
        <v>485</v>
      </c>
      <c r="C432" s="16" t="s">
        <v>1394</v>
      </c>
      <c r="D432" s="17">
        <v>2</v>
      </c>
      <c r="E432" s="16" t="s">
        <v>89</v>
      </c>
      <c r="F432" s="17">
        <v>30</v>
      </c>
      <c r="G432" s="18">
        <v>1.79</v>
      </c>
      <c r="H432" s="18">
        <v>1</v>
      </c>
      <c r="I432" s="19">
        <v>1</v>
      </c>
      <c r="J432" s="71"/>
      <c r="K432" s="20"/>
      <c r="L432" s="76" cm="1">
        <f t="array" ref="L432">_xlfn.IFS(C432="8.玩家基地","",C432="10.第一关基地","",G432+H432&lt;=2,"",G432+H432&gt;2,ROUND((G432+H432-2)*500,0))</f>
        <v>395</v>
      </c>
      <c r="N432" s="13" t="s">
        <v>2046</v>
      </c>
      <c r="O432" s="41" t="s">
        <v>2046</v>
      </c>
      <c r="P432">
        <f t="shared" si="11"/>
        <v>2</v>
      </c>
      <c r="Q432" t="str">
        <f>VLOOKUP(A432,关卡种子!$A$2:$H$61,8,FALSE)</f>
        <v>0.摧毁基地</v>
      </c>
      <c r="R432">
        <v>1</v>
      </c>
      <c r="S432">
        <f t="shared" si="12"/>
        <v>1.79</v>
      </c>
    </row>
    <row r="433" spans="1:19">
      <c r="A433" s="16">
        <v>24</v>
      </c>
      <c r="B433" s="17">
        <f t="shared" si="13"/>
        <v>490</v>
      </c>
      <c r="C433" s="16" t="s">
        <v>1393</v>
      </c>
      <c r="D433" s="17">
        <v>2</v>
      </c>
      <c r="E433" s="16" t="s">
        <v>89</v>
      </c>
      <c r="F433" s="17">
        <v>30</v>
      </c>
      <c r="G433" s="18">
        <v>1.79</v>
      </c>
      <c r="H433" s="18">
        <v>1</v>
      </c>
      <c r="I433" s="19">
        <v>1</v>
      </c>
      <c r="J433" s="71"/>
      <c r="K433" s="20"/>
      <c r="L433" s="76" cm="1">
        <f t="array" ref="L433">_xlfn.IFS(C433="8.玩家基地","",C433="10.第一关基地","",G433+H433&lt;=2,"",G433+H433&gt;2,ROUND((G433+H433-2)*500,0))</f>
        <v>395</v>
      </c>
      <c r="M433" s="13">
        <v>9</v>
      </c>
      <c r="N433" s="13" t="s">
        <v>2043</v>
      </c>
      <c r="O433" s="41" t="s">
        <v>2046</v>
      </c>
      <c r="P433">
        <f t="shared" si="11"/>
        <v>2</v>
      </c>
      <c r="Q433" t="str">
        <f>VLOOKUP(A433,关卡种子!$A$2:$H$61,8,FALSE)</f>
        <v>0.摧毁基地</v>
      </c>
      <c r="R433">
        <v>1</v>
      </c>
      <c r="S433">
        <f t="shared" si="12"/>
        <v>1.79</v>
      </c>
    </row>
    <row r="434" spans="1:19">
      <c r="A434" s="16">
        <v>24</v>
      </c>
      <c r="B434" s="17">
        <f t="shared" si="13"/>
        <v>495</v>
      </c>
      <c r="C434" s="16" t="s">
        <v>1393</v>
      </c>
      <c r="D434" s="17">
        <v>2</v>
      </c>
      <c r="E434" s="16" t="s">
        <v>89</v>
      </c>
      <c r="F434" s="17">
        <v>30</v>
      </c>
      <c r="G434" s="18">
        <v>1.8</v>
      </c>
      <c r="H434" s="18">
        <v>1</v>
      </c>
      <c r="I434" s="19">
        <v>1</v>
      </c>
      <c r="J434" s="71"/>
      <c r="K434" s="20"/>
      <c r="L434" s="76" cm="1">
        <f t="array" ref="L434">_xlfn.IFS(C434="8.玩家基地","",C434="10.第一关基地","",G434+H434&lt;=2,"",G434+H434&gt;2,ROUND((G434+H434-2)*500,0))</f>
        <v>400</v>
      </c>
      <c r="M434" s="13">
        <v>6</v>
      </c>
      <c r="N434" s="13" t="s">
        <v>2027</v>
      </c>
      <c r="O434" s="41" t="s">
        <v>2046</v>
      </c>
      <c r="P434">
        <f t="shared" si="11"/>
        <v>2</v>
      </c>
      <c r="Q434" t="str">
        <f>VLOOKUP(A434,关卡种子!$A$2:$H$61,8,FALSE)</f>
        <v>0.摧毁基地</v>
      </c>
      <c r="R434">
        <v>1</v>
      </c>
      <c r="S434">
        <f t="shared" si="12"/>
        <v>1.8</v>
      </c>
    </row>
    <row r="435" spans="1:19">
      <c r="A435" s="16">
        <v>24</v>
      </c>
      <c r="B435" s="17">
        <f t="shared" si="13"/>
        <v>510</v>
      </c>
      <c r="C435" s="16" t="s">
        <v>1390</v>
      </c>
      <c r="D435" s="17">
        <v>2</v>
      </c>
      <c r="E435" s="16" t="s">
        <v>89</v>
      </c>
      <c r="F435" s="17">
        <v>30</v>
      </c>
      <c r="G435" s="18">
        <v>1.81</v>
      </c>
      <c r="H435" s="18">
        <v>1</v>
      </c>
      <c r="I435" s="19">
        <v>1</v>
      </c>
      <c r="J435" s="71"/>
      <c r="K435" s="20"/>
      <c r="L435" s="76" cm="1">
        <f t="array" ref="L435">_xlfn.IFS(C435="8.玩家基地","",C435="10.第一关基地","",G435+H435&lt;=2,"",G435+H435&gt;2,ROUND((G435+H435-2)*500,0))</f>
        <v>405</v>
      </c>
      <c r="N435" s="13" t="s">
        <v>2046</v>
      </c>
      <c r="O435" s="41" t="s">
        <v>2046</v>
      </c>
      <c r="P435">
        <f t="shared" si="11"/>
        <v>2</v>
      </c>
      <c r="Q435" t="str">
        <f>VLOOKUP(A435,关卡种子!$A$2:$H$61,8,FALSE)</f>
        <v>0.摧毁基地</v>
      </c>
      <c r="R435">
        <v>1</v>
      </c>
      <c r="S435">
        <f t="shared" si="12"/>
        <v>1.81</v>
      </c>
    </row>
    <row r="436" spans="1:19">
      <c r="A436" s="16">
        <v>24</v>
      </c>
      <c r="B436" s="17">
        <f t="shared" si="13"/>
        <v>515</v>
      </c>
      <c r="C436" s="16" t="s">
        <v>1394</v>
      </c>
      <c r="D436" s="17">
        <v>2</v>
      </c>
      <c r="E436" s="16" t="s">
        <v>89</v>
      </c>
      <c r="F436" s="17">
        <v>30</v>
      </c>
      <c r="G436" s="18">
        <v>1.82</v>
      </c>
      <c r="H436" s="18">
        <v>1</v>
      </c>
      <c r="I436" s="19">
        <v>1</v>
      </c>
      <c r="J436" s="71"/>
      <c r="K436" s="20"/>
      <c r="L436" s="76" cm="1">
        <f t="array" ref="L436">_xlfn.IFS(C436="8.玩家基地","",C436="10.第一关基地","",G436+H436&lt;=2,"",G436+H436&gt;2,ROUND((G436+H436-2)*500,0))</f>
        <v>410</v>
      </c>
      <c r="N436" s="13" t="s">
        <v>2046</v>
      </c>
      <c r="O436" s="41" t="s">
        <v>2046</v>
      </c>
      <c r="P436">
        <f t="shared" si="11"/>
        <v>2</v>
      </c>
      <c r="Q436" t="str">
        <f>VLOOKUP(A436,关卡种子!$A$2:$H$61,8,FALSE)</f>
        <v>0.摧毁基地</v>
      </c>
      <c r="R436">
        <v>1</v>
      </c>
      <c r="S436">
        <f t="shared" si="12"/>
        <v>1.82</v>
      </c>
    </row>
    <row r="437" spans="1:19">
      <c r="A437" s="16">
        <v>24</v>
      </c>
      <c r="B437" s="17">
        <f t="shared" si="13"/>
        <v>520</v>
      </c>
      <c r="C437" s="16" t="s">
        <v>1393</v>
      </c>
      <c r="D437" s="17">
        <v>2</v>
      </c>
      <c r="E437" s="16" t="s">
        <v>89</v>
      </c>
      <c r="F437" s="17">
        <v>30</v>
      </c>
      <c r="G437" s="18">
        <v>1.82</v>
      </c>
      <c r="H437" s="18">
        <v>1</v>
      </c>
      <c r="I437" s="19">
        <v>1</v>
      </c>
      <c r="J437" s="71"/>
      <c r="K437" s="20"/>
      <c r="L437" s="76" cm="1">
        <f t="array" ref="L437">_xlfn.IFS(C437="8.玩家基地","",C437="10.第一关基地","",G437+H437&lt;=2,"",G437+H437&gt;2,ROUND((G437+H437-2)*500,0))</f>
        <v>410</v>
      </c>
      <c r="M437" s="13">
        <v>9</v>
      </c>
      <c r="N437" s="13" t="s">
        <v>2043</v>
      </c>
      <c r="O437" s="41" t="s">
        <v>2046</v>
      </c>
      <c r="P437">
        <f t="shared" ref="P437:P500" si="14">IF(Q437="0.摧毁基地",IF(I437=1,IF(B437&gt;300,2,1),D437),D437)</f>
        <v>2</v>
      </c>
      <c r="Q437" t="str">
        <f>VLOOKUP(A437,关卡种子!$A$2:$H$61,8,FALSE)</f>
        <v>0.摧毁基地</v>
      </c>
      <c r="R437">
        <v>1</v>
      </c>
      <c r="S437">
        <f t="shared" ref="S437:S500" si="15">IF(C437="10.第一关基地",1+ROUND(A437/15,1),IF(C437="24.审判天使",1,IF(Q437="0.摧毁基地",IF(I437=1,IF(B437&gt;30,ROUND(1.3+B437/1000,2),1),1.5),IF(B437&gt;60,IF(R437=1,ROUND(1.25+B437/1000,2),1.3),1))))</f>
        <v>1.82</v>
      </c>
    </row>
    <row r="438" spans="1:19">
      <c r="A438" s="16">
        <v>24</v>
      </c>
      <c r="B438" s="17">
        <f t="shared" si="13"/>
        <v>525</v>
      </c>
      <c r="C438" s="16" t="s">
        <v>1389</v>
      </c>
      <c r="D438" s="17">
        <v>2</v>
      </c>
      <c r="E438" s="16" t="s">
        <v>89</v>
      </c>
      <c r="F438" s="17">
        <v>30</v>
      </c>
      <c r="G438" s="18">
        <v>1</v>
      </c>
      <c r="H438" s="18">
        <v>1</v>
      </c>
      <c r="I438" s="19">
        <v>1</v>
      </c>
      <c r="J438" s="71"/>
      <c r="K438" s="20"/>
      <c r="L438" s="76" t="str" cm="1">
        <f t="array" ref="L438">_xlfn.IFS(C438="8.玩家基地","",C438="10.第一关基地","",G438+H438&lt;=2,"",G438+H438&gt;2,ROUND((G438+H438-2)*500,0))</f>
        <v/>
      </c>
      <c r="M438" s="13">
        <v>6</v>
      </c>
      <c r="N438" s="13" t="s">
        <v>2027</v>
      </c>
      <c r="O438" s="41" t="s">
        <v>2046</v>
      </c>
      <c r="P438">
        <f t="shared" si="14"/>
        <v>2</v>
      </c>
      <c r="Q438" t="str">
        <f>VLOOKUP(A438,关卡种子!$A$2:$H$61,8,FALSE)</f>
        <v>0.摧毁基地</v>
      </c>
      <c r="R438">
        <v>1</v>
      </c>
      <c r="S438">
        <f t="shared" si="15"/>
        <v>1</v>
      </c>
    </row>
    <row r="439" spans="1:19">
      <c r="A439" s="16">
        <v>24</v>
      </c>
      <c r="B439" s="17">
        <f t="shared" si="13"/>
        <v>540</v>
      </c>
      <c r="C439" s="16" t="s">
        <v>1390</v>
      </c>
      <c r="D439" s="17">
        <v>2</v>
      </c>
      <c r="E439" s="16" t="s">
        <v>89</v>
      </c>
      <c r="F439" s="17">
        <v>30</v>
      </c>
      <c r="G439" s="18">
        <v>1.84</v>
      </c>
      <c r="H439" s="18">
        <v>1</v>
      </c>
      <c r="I439" s="19">
        <v>1</v>
      </c>
      <c r="J439" s="71"/>
      <c r="K439" s="20"/>
      <c r="L439" s="76" cm="1">
        <f t="array" ref="L439">_xlfn.IFS(C439="8.玩家基地","",C439="10.第一关基地","",G439+H439&lt;=2,"",G439+H439&gt;2,ROUND((G439+H439-2)*500,0))</f>
        <v>420</v>
      </c>
      <c r="N439" s="13" t="s">
        <v>2046</v>
      </c>
      <c r="O439" s="41" t="s">
        <v>2046</v>
      </c>
      <c r="P439">
        <f t="shared" si="14"/>
        <v>2</v>
      </c>
      <c r="Q439" t="str">
        <f>VLOOKUP(A439,关卡种子!$A$2:$H$61,8,FALSE)</f>
        <v>0.摧毁基地</v>
      </c>
      <c r="R439">
        <v>1</v>
      </c>
      <c r="S439">
        <f t="shared" si="15"/>
        <v>1.84</v>
      </c>
    </row>
    <row r="440" spans="1:19">
      <c r="A440" s="16">
        <v>24</v>
      </c>
      <c r="B440" s="17">
        <f t="shared" si="13"/>
        <v>545</v>
      </c>
      <c r="C440" s="16" t="s">
        <v>1394</v>
      </c>
      <c r="D440" s="17">
        <v>2</v>
      </c>
      <c r="E440" s="16" t="s">
        <v>89</v>
      </c>
      <c r="F440" s="17">
        <v>30</v>
      </c>
      <c r="G440" s="18">
        <v>1.85</v>
      </c>
      <c r="H440" s="18">
        <v>1</v>
      </c>
      <c r="I440" s="19">
        <v>1</v>
      </c>
      <c r="J440" s="71"/>
      <c r="K440" s="20"/>
      <c r="L440" s="76" cm="1">
        <f t="array" ref="L440">_xlfn.IFS(C440="8.玩家基地","",C440="10.第一关基地","",G440+H440&lt;=2,"",G440+H440&gt;2,ROUND((G440+H440-2)*500,0))</f>
        <v>425</v>
      </c>
      <c r="N440" s="13" t="s">
        <v>2046</v>
      </c>
      <c r="O440" s="41" t="s">
        <v>2046</v>
      </c>
      <c r="P440">
        <f t="shared" si="14"/>
        <v>2</v>
      </c>
      <c r="Q440" t="str">
        <f>VLOOKUP(A440,关卡种子!$A$2:$H$61,8,FALSE)</f>
        <v>0.摧毁基地</v>
      </c>
      <c r="R440">
        <v>1</v>
      </c>
      <c r="S440">
        <f t="shared" si="15"/>
        <v>1.85</v>
      </c>
    </row>
    <row r="441" spans="1:19">
      <c r="A441" s="16">
        <v>24</v>
      </c>
      <c r="B441" s="17">
        <f t="shared" si="13"/>
        <v>550</v>
      </c>
      <c r="C441" s="16" t="s">
        <v>1393</v>
      </c>
      <c r="D441" s="17">
        <v>2</v>
      </c>
      <c r="E441" s="16" t="s">
        <v>89</v>
      </c>
      <c r="F441" s="17">
        <v>30</v>
      </c>
      <c r="G441" s="18">
        <v>1.85</v>
      </c>
      <c r="H441" s="18">
        <v>1</v>
      </c>
      <c r="I441" s="19">
        <v>1</v>
      </c>
      <c r="J441" s="71"/>
      <c r="K441" s="20"/>
      <c r="L441" s="76" cm="1">
        <f t="array" ref="L441">_xlfn.IFS(C441="8.玩家基地","",C441="10.第一关基地","",G441+H441&lt;=2,"",G441+H441&gt;2,ROUND((G441+H441-2)*500,0))</f>
        <v>425</v>
      </c>
      <c r="M441" s="13">
        <v>9</v>
      </c>
      <c r="N441" s="13" t="s">
        <v>2043</v>
      </c>
      <c r="O441" s="41" t="s">
        <v>2046</v>
      </c>
      <c r="P441">
        <f t="shared" si="14"/>
        <v>2</v>
      </c>
      <c r="Q441" t="str">
        <f>VLOOKUP(A441,关卡种子!$A$2:$H$61,8,FALSE)</f>
        <v>0.摧毁基地</v>
      </c>
      <c r="R441">
        <v>1</v>
      </c>
      <c r="S441">
        <f t="shared" si="15"/>
        <v>1.85</v>
      </c>
    </row>
    <row r="442" spans="1:19">
      <c r="A442" s="16">
        <v>24</v>
      </c>
      <c r="B442" s="17">
        <f t="shared" si="13"/>
        <v>555</v>
      </c>
      <c r="C442" s="16" t="s">
        <v>1393</v>
      </c>
      <c r="D442" s="17">
        <v>2</v>
      </c>
      <c r="E442" s="16" t="s">
        <v>89</v>
      </c>
      <c r="F442" s="17">
        <v>30</v>
      </c>
      <c r="G442" s="18">
        <v>1.86</v>
      </c>
      <c r="H442" s="18">
        <v>1</v>
      </c>
      <c r="I442" s="19">
        <v>1</v>
      </c>
      <c r="J442" s="71"/>
      <c r="K442" s="20"/>
      <c r="L442" s="76" cm="1">
        <f t="array" ref="L442">_xlfn.IFS(C442="8.玩家基地","",C442="10.第一关基地","",G442+H442&lt;=2,"",G442+H442&gt;2,ROUND((G442+H442-2)*500,0))</f>
        <v>430</v>
      </c>
      <c r="M442" s="13">
        <v>6</v>
      </c>
      <c r="N442" s="13" t="s">
        <v>2027</v>
      </c>
      <c r="O442" s="41" t="s">
        <v>2046</v>
      </c>
      <c r="P442">
        <f t="shared" si="14"/>
        <v>2</v>
      </c>
      <c r="Q442" t="str">
        <f>VLOOKUP(A442,关卡种子!$A$2:$H$61,8,FALSE)</f>
        <v>0.摧毁基地</v>
      </c>
      <c r="R442">
        <v>1</v>
      </c>
      <c r="S442">
        <f t="shared" si="15"/>
        <v>1.86</v>
      </c>
    </row>
    <row r="443" spans="1:19">
      <c r="A443" s="16">
        <v>24</v>
      </c>
      <c r="B443" s="17">
        <f t="shared" si="13"/>
        <v>570</v>
      </c>
      <c r="C443" s="16" t="s">
        <v>1390</v>
      </c>
      <c r="D443" s="17">
        <v>2</v>
      </c>
      <c r="E443" s="16" t="s">
        <v>89</v>
      </c>
      <c r="F443" s="17">
        <v>30</v>
      </c>
      <c r="G443" s="18">
        <v>1.87</v>
      </c>
      <c r="H443" s="18">
        <v>1</v>
      </c>
      <c r="I443" s="19">
        <v>1</v>
      </c>
      <c r="J443" s="71"/>
      <c r="K443" s="20"/>
      <c r="L443" s="76" cm="1">
        <f t="array" ref="L443">_xlfn.IFS(C443="8.玩家基地","",C443="10.第一关基地","",G443+H443&lt;=2,"",G443+H443&gt;2,ROUND((G443+H443-2)*500,0))</f>
        <v>435</v>
      </c>
      <c r="N443" s="13" t="s">
        <v>2046</v>
      </c>
      <c r="O443" s="41" t="s">
        <v>2046</v>
      </c>
      <c r="P443">
        <f t="shared" si="14"/>
        <v>2</v>
      </c>
      <c r="Q443" t="str">
        <f>VLOOKUP(A443,关卡种子!$A$2:$H$61,8,FALSE)</f>
        <v>0.摧毁基地</v>
      </c>
      <c r="R443">
        <v>1</v>
      </c>
      <c r="S443">
        <f t="shared" si="15"/>
        <v>1.87</v>
      </c>
    </row>
    <row r="444" spans="1:19">
      <c r="A444" s="16">
        <v>24</v>
      </c>
      <c r="B444" s="17">
        <f t="shared" si="13"/>
        <v>575</v>
      </c>
      <c r="C444" s="16" t="s">
        <v>1394</v>
      </c>
      <c r="D444" s="17">
        <v>2</v>
      </c>
      <c r="E444" s="16" t="s">
        <v>89</v>
      </c>
      <c r="F444" s="17">
        <v>30</v>
      </c>
      <c r="G444" s="18">
        <v>1.88</v>
      </c>
      <c r="H444" s="18">
        <v>1</v>
      </c>
      <c r="I444" s="19">
        <v>1</v>
      </c>
      <c r="J444" s="71"/>
      <c r="K444" s="20"/>
      <c r="L444" s="76" cm="1">
        <f t="array" ref="L444">_xlfn.IFS(C444="8.玩家基地","",C444="10.第一关基地","",G444+H444&lt;=2,"",G444+H444&gt;2,ROUND((G444+H444-2)*500,0))</f>
        <v>440</v>
      </c>
      <c r="N444" s="13" t="s">
        <v>2046</v>
      </c>
      <c r="O444" s="41" t="s">
        <v>2046</v>
      </c>
      <c r="P444">
        <f t="shared" si="14"/>
        <v>2</v>
      </c>
      <c r="Q444" t="str">
        <f>VLOOKUP(A444,关卡种子!$A$2:$H$61,8,FALSE)</f>
        <v>0.摧毁基地</v>
      </c>
      <c r="R444">
        <v>1</v>
      </c>
      <c r="S444">
        <f t="shared" si="15"/>
        <v>1.88</v>
      </c>
    </row>
    <row r="445" spans="1:19">
      <c r="A445" s="16">
        <v>24</v>
      </c>
      <c r="B445" s="17">
        <f t="shared" si="13"/>
        <v>580</v>
      </c>
      <c r="C445" s="16" t="s">
        <v>1393</v>
      </c>
      <c r="D445" s="17">
        <v>2</v>
      </c>
      <c r="E445" s="16" t="s">
        <v>89</v>
      </c>
      <c r="F445" s="17">
        <v>30</v>
      </c>
      <c r="G445" s="18">
        <v>1.88</v>
      </c>
      <c r="H445" s="18">
        <v>1</v>
      </c>
      <c r="I445" s="19">
        <v>1</v>
      </c>
      <c r="J445" s="71"/>
      <c r="K445" s="20"/>
      <c r="L445" s="76" cm="1">
        <f t="array" ref="L445">_xlfn.IFS(C445="8.玩家基地","",C445="10.第一关基地","",G445+H445&lt;=2,"",G445+H445&gt;2,ROUND((G445+H445-2)*500,0))</f>
        <v>440</v>
      </c>
      <c r="M445" s="13">
        <v>9</v>
      </c>
      <c r="N445" s="13" t="s">
        <v>2043</v>
      </c>
      <c r="O445" s="41" t="s">
        <v>2046</v>
      </c>
      <c r="P445">
        <f t="shared" si="14"/>
        <v>2</v>
      </c>
      <c r="Q445" t="str">
        <f>VLOOKUP(A445,关卡种子!$A$2:$H$61,8,FALSE)</f>
        <v>0.摧毁基地</v>
      </c>
      <c r="R445">
        <v>1</v>
      </c>
      <c r="S445">
        <f t="shared" si="15"/>
        <v>1.88</v>
      </c>
    </row>
    <row r="446" spans="1:19">
      <c r="A446" s="16">
        <v>24</v>
      </c>
      <c r="B446" s="17">
        <f t="shared" si="13"/>
        <v>585</v>
      </c>
      <c r="C446" s="16" t="s">
        <v>1389</v>
      </c>
      <c r="D446" s="17">
        <v>2</v>
      </c>
      <c r="E446" s="16" t="s">
        <v>89</v>
      </c>
      <c r="F446" s="17">
        <v>30</v>
      </c>
      <c r="G446" s="18">
        <v>1</v>
      </c>
      <c r="H446" s="18">
        <v>1</v>
      </c>
      <c r="I446" s="19">
        <v>1</v>
      </c>
      <c r="J446" s="71"/>
      <c r="K446" s="20"/>
      <c r="L446" s="76" t="str" cm="1">
        <f t="array" ref="L446">_xlfn.IFS(C446="8.玩家基地","",C446="10.第一关基地","",G446+H446&lt;=2,"",G446+H446&gt;2,ROUND((G446+H446-2)*500,0))</f>
        <v/>
      </c>
      <c r="M446" s="13">
        <v>6</v>
      </c>
      <c r="N446" s="13" t="s">
        <v>2027</v>
      </c>
      <c r="O446" s="41" t="s">
        <v>2046</v>
      </c>
      <c r="P446">
        <f t="shared" si="14"/>
        <v>2</v>
      </c>
      <c r="Q446" t="str">
        <f>VLOOKUP(A446,关卡种子!$A$2:$H$61,8,FALSE)</f>
        <v>0.摧毁基地</v>
      </c>
      <c r="R446">
        <v>1</v>
      </c>
      <c r="S446">
        <f t="shared" si="15"/>
        <v>1</v>
      </c>
    </row>
    <row r="447" spans="1:19">
      <c r="A447" s="16">
        <v>24</v>
      </c>
      <c r="B447" s="17">
        <f t="shared" si="13"/>
        <v>600</v>
      </c>
      <c r="C447" s="16" t="s">
        <v>1390</v>
      </c>
      <c r="D447" s="17">
        <v>2</v>
      </c>
      <c r="E447" s="16" t="s">
        <v>89</v>
      </c>
      <c r="F447" s="17">
        <v>30</v>
      </c>
      <c r="G447" s="18">
        <v>1.9</v>
      </c>
      <c r="H447" s="18">
        <v>1</v>
      </c>
      <c r="I447" s="19">
        <v>1</v>
      </c>
      <c r="J447" s="71"/>
      <c r="K447" s="20"/>
      <c r="L447" s="76" cm="1">
        <f t="array" ref="L447">_xlfn.IFS(C447="8.玩家基地","",C447="10.第一关基地","",G447+H447&lt;=2,"",G447+H447&gt;2,ROUND((G447+H447-2)*500,0))</f>
        <v>450</v>
      </c>
      <c r="N447" s="13" t="s">
        <v>2046</v>
      </c>
      <c r="O447" s="41" t="s">
        <v>2046</v>
      </c>
      <c r="P447">
        <f t="shared" si="14"/>
        <v>2</v>
      </c>
      <c r="Q447" t="str">
        <f>VLOOKUP(A447,关卡种子!$A$2:$H$61,8,FALSE)</f>
        <v>0.摧毁基地</v>
      </c>
      <c r="R447">
        <v>1</v>
      </c>
      <c r="S447">
        <f t="shared" si="15"/>
        <v>1.9</v>
      </c>
    </row>
    <row r="448" spans="1:19">
      <c r="A448" s="16">
        <v>24</v>
      </c>
      <c r="B448" s="17">
        <f t="shared" si="13"/>
        <v>605</v>
      </c>
      <c r="C448" s="16" t="s">
        <v>1394</v>
      </c>
      <c r="D448" s="17">
        <v>2</v>
      </c>
      <c r="E448" s="16" t="s">
        <v>89</v>
      </c>
      <c r="F448" s="17">
        <v>30</v>
      </c>
      <c r="G448" s="18">
        <v>1.91</v>
      </c>
      <c r="H448" s="18">
        <v>1</v>
      </c>
      <c r="I448" s="19">
        <v>1</v>
      </c>
      <c r="J448" s="71"/>
      <c r="K448" s="20"/>
      <c r="L448" s="76" cm="1">
        <f t="array" ref="L448">_xlfn.IFS(C448="8.玩家基地","",C448="10.第一关基地","",G448+H448&lt;=2,"",G448+H448&gt;2,ROUND((G448+H448-2)*500,0))</f>
        <v>455</v>
      </c>
      <c r="N448" s="13" t="s">
        <v>2046</v>
      </c>
      <c r="O448" s="41" t="s">
        <v>2046</v>
      </c>
      <c r="P448">
        <f t="shared" si="14"/>
        <v>2</v>
      </c>
      <c r="Q448" t="str">
        <f>VLOOKUP(A448,关卡种子!$A$2:$H$61,8,FALSE)</f>
        <v>0.摧毁基地</v>
      </c>
      <c r="R448">
        <v>1</v>
      </c>
      <c r="S448">
        <f t="shared" si="15"/>
        <v>1.91</v>
      </c>
    </row>
    <row r="449" spans="1:19">
      <c r="A449" s="16">
        <v>24</v>
      </c>
      <c r="B449" s="17">
        <f t="shared" si="13"/>
        <v>610</v>
      </c>
      <c r="C449" s="16" t="s">
        <v>1393</v>
      </c>
      <c r="D449" s="17">
        <v>2</v>
      </c>
      <c r="E449" s="16" t="s">
        <v>89</v>
      </c>
      <c r="F449" s="17">
        <v>30</v>
      </c>
      <c r="G449" s="18">
        <v>1.91</v>
      </c>
      <c r="H449" s="18">
        <v>1</v>
      </c>
      <c r="I449" s="19">
        <v>1</v>
      </c>
      <c r="J449" s="71"/>
      <c r="K449" s="20"/>
      <c r="L449" s="76" cm="1">
        <f t="array" ref="L449">_xlfn.IFS(C449="8.玩家基地","",C449="10.第一关基地","",G449+H449&lt;=2,"",G449+H449&gt;2,ROUND((G449+H449-2)*500,0))</f>
        <v>455</v>
      </c>
      <c r="M449" s="13">
        <v>9</v>
      </c>
      <c r="N449" s="13" t="s">
        <v>2043</v>
      </c>
      <c r="O449" s="41" t="s">
        <v>2046</v>
      </c>
      <c r="P449">
        <f t="shared" si="14"/>
        <v>2</v>
      </c>
      <c r="Q449" t="str">
        <f>VLOOKUP(A449,关卡种子!$A$2:$H$61,8,FALSE)</f>
        <v>0.摧毁基地</v>
      </c>
      <c r="R449">
        <v>1</v>
      </c>
      <c r="S449">
        <f t="shared" si="15"/>
        <v>1.91</v>
      </c>
    </row>
    <row r="450" spans="1:19">
      <c r="A450" s="16">
        <v>24</v>
      </c>
      <c r="B450" s="17">
        <f t="shared" si="13"/>
        <v>615</v>
      </c>
      <c r="C450" s="16" t="s">
        <v>1389</v>
      </c>
      <c r="D450" s="17">
        <v>2</v>
      </c>
      <c r="E450" s="16" t="s">
        <v>89</v>
      </c>
      <c r="F450" s="17">
        <v>30</v>
      </c>
      <c r="G450" s="18">
        <v>1</v>
      </c>
      <c r="H450" s="18">
        <v>1</v>
      </c>
      <c r="I450" s="19">
        <v>1</v>
      </c>
      <c r="J450" s="71"/>
      <c r="K450" s="20"/>
      <c r="L450" s="76" t="str" cm="1">
        <f t="array" ref="L450">_xlfn.IFS(C450="8.玩家基地","",C450="10.第一关基地","",G450+H450&lt;=2,"",G450+H450&gt;2,ROUND((G450+H450-2)*500,0))</f>
        <v/>
      </c>
      <c r="M450" s="13">
        <v>6</v>
      </c>
      <c r="N450" s="13" t="s">
        <v>2027</v>
      </c>
      <c r="O450" s="41" t="s">
        <v>2046</v>
      </c>
      <c r="P450">
        <f t="shared" si="14"/>
        <v>2</v>
      </c>
      <c r="Q450" t="str">
        <f>VLOOKUP(A450,关卡种子!$A$2:$H$61,8,FALSE)</f>
        <v>0.摧毁基地</v>
      </c>
      <c r="R450">
        <v>1</v>
      </c>
      <c r="S450">
        <f t="shared" si="15"/>
        <v>1</v>
      </c>
    </row>
    <row r="451" spans="1:19">
      <c r="A451" s="16">
        <v>24</v>
      </c>
      <c r="B451" s="17">
        <v>0</v>
      </c>
      <c r="C451" s="16" t="s">
        <v>1394</v>
      </c>
      <c r="D451" s="17">
        <v>2</v>
      </c>
      <c r="E451" s="16" t="s">
        <v>89</v>
      </c>
      <c r="F451" s="17">
        <v>30</v>
      </c>
      <c r="G451" s="18">
        <v>1.5</v>
      </c>
      <c r="H451" s="18">
        <v>1</v>
      </c>
      <c r="I451" s="19">
        <v>0.9</v>
      </c>
      <c r="J451" s="71"/>
      <c r="K451" s="20"/>
      <c r="L451" s="76" cm="1">
        <f t="array" ref="L451">_xlfn.IFS(C451="8.玩家基地","",C451="10.第一关基地","",G451+H451&lt;=2,"",G451+H451&gt;2,ROUND((G451+H451-2)*500,0))</f>
        <v>250</v>
      </c>
      <c r="N451" s="13" t="s">
        <v>2046</v>
      </c>
      <c r="O451" s="41" t="s">
        <v>2046</v>
      </c>
      <c r="P451">
        <f t="shared" si="14"/>
        <v>2</v>
      </c>
      <c r="Q451" t="str">
        <f>VLOOKUP(A451,关卡种子!$A$2:$H$61,8,FALSE)</f>
        <v>0.摧毁基地</v>
      </c>
      <c r="R451">
        <v>1</v>
      </c>
      <c r="S451">
        <f t="shared" si="15"/>
        <v>1.5</v>
      </c>
    </row>
    <row r="452" spans="1:19">
      <c r="A452" s="16">
        <v>24</v>
      </c>
      <c r="B452" s="17">
        <v>0</v>
      </c>
      <c r="C452" s="16" t="s">
        <v>1389</v>
      </c>
      <c r="D452" s="17">
        <v>1</v>
      </c>
      <c r="E452" s="16" t="s">
        <v>89</v>
      </c>
      <c r="F452" s="17">
        <v>30</v>
      </c>
      <c r="G452" s="18">
        <v>1</v>
      </c>
      <c r="H452" s="18">
        <v>1</v>
      </c>
      <c r="I452" s="19">
        <v>0.8</v>
      </c>
      <c r="J452" s="71"/>
      <c r="K452" s="20"/>
      <c r="L452" s="76" t="str" cm="1">
        <f t="array" ref="L452">_xlfn.IFS(C452="8.玩家基地","",C452="10.第一关基地","",G452+H452&lt;=2,"",G452+H452&gt;2,ROUND((G452+H452-2)*500,0))</f>
        <v/>
      </c>
      <c r="M452" s="13">
        <v>6</v>
      </c>
      <c r="N452" s="13" t="s">
        <v>2027</v>
      </c>
      <c r="O452" s="41" t="s">
        <v>2046</v>
      </c>
      <c r="P452">
        <f t="shared" si="14"/>
        <v>1</v>
      </c>
      <c r="Q452" t="str">
        <f>VLOOKUP(A452,关卡种子!$A$2:$H$61,8,FALSE)</f>
        <v>0.摧毁基地</v>
      </c>
      <c r="R452">
        <v>1</v>
      </c>
      <c r="S452">
        <f t="shared" si="15"/>
        <v>1</v>
      </c>
    </row>
    <row r="453" spans="1:19">
      <c r="A453" s="16">
        <v>24</v>
      </c>
      <c r="B453" s="17">
        <v>0</v>
      </c>
      <c r="C453" s="16" t="s">
        <v>1394</v>
      </c>
      <c r="D453" s="17">
        <v>1</v>
      </c>
      <c r="E453" s="16" t="s">
        <v>89</v>
      </c>
      <c r="F453" s="17">
        <v>30</v>
      </c>
      <c r="G453" s="18">
        <v>1.5</v>
      </c>
      <c r="H453" s="18">
        <v>1</v>
      </c>
      <c r="I453" s="19">
        <v>0.7</v>
      </c>
      <c r="J453" s="71"/>
      <c r="K453" s="20"/>
      <c r="L453" s="76" cm="1">
        <f t="array" ref="L453">_xlfn.IFS(C453="8.玩家基地","",C453="10.第一关基地","",G453+H453&lt;=2,"",G453+H453&gt;2,ROUND((G453+H453-2)*500,0))</f>
        <v>250</v>
      </c>
      <c r="N453" s="13" t="s">
        <v>2046</v>
      </c>
      <c r="O453" s="41" t="s">
        <v>2046</v>
      </c>
      <c r="P453">
        <f t="shared" si="14"/>
        <v>1</v>
      </c>
      <c r="Q453" t="str">
        <f>VLOOKUP(A453,关卡种子!$A$2:$H$61,8,FALSE)</f>
        <v>0.摧毁基地</v>
      </c>
      <c r="R453">
        <v>1</v>
      </c>
      <c r="S453">
        <f t="shared" si="15"/>
        <v>1.5</v>
      </c>
    </row>
    <row r="454" spans="1:19">
      <c r="A454" s="16">
        <v>24</v>
      </c>
      <c r="B454" s="17">
        <v>0</v>
      </c>
      <c r="C454" s="16" t="s">
        <v>1394</v>
      </c>
      <c r="D454" s="17">
        <v>2</v>
      </c>
      <c r="E454" s="16" t="s">
        <v>89</v>
      </c>
      <c r="F454" s="17">
        <v>30</v>
      </c>
      <c r="G454" s="18">
        <v>1.5</v>
      </c>
      <c r="H454" s="18">
        <v>1</v>
      </c>
      <c r="I454" s="19">
        <v>0.6</v>
      </c>
      <c r="J454" s="71"/>
      <c r="K454" s="20"/>
      <c r="L454" s="76" cm="1">
        <f t="array" ref="L454">_xlfn.IFS(C454="8.玩家基地","",C454="10.第一关基地","",G454+H454&lt;=2,"",G454+H454&gt;2,ROUND((G454+H454-2)*500,0))</f>
        <v>250</v>
      </c>
      <c r="N454" s="13" t="s">
        <v>2046</v>
      </c>
      <c r="O454" s="41" t="s">
        <v>2046</v>
      </c>
      <c r="P454">
        <f t="shared" si="14"/>
        <v>2</v>
      </c>
      <c r="Q454" t="str">
        <f>VLOOKUP(A454,关卡种子!$A$2:$H$61,8,FALSE)</f>
        <v>0.摧毁基地</v>
      </c>
      <c r="R454">
        <v>1</v>
      </c>
      <c r="S454">
        <f t="shared" si="15"/>
        <v>1.5</v>
      </c>
    </row>
    <row r="455" spans="1:19">
      <c r="A455" s="16">
        <v>24</v>
      </c>
      <c r="B455" s="17">
        <v>0</v>
      </c>
      <c r="C455" s="16" t="s">
        <v>1389</v>
      </c>
      <c r="D455" s="17">
        <v>2</v>
      </c>
      <c r="E455" s="16" t="s">
        <v>89</v>
      </c>
      <c r="F455" s="17">
        <v>30</v>
      </c>
      <c r="G455" s="18">
        <v>1</v>
      </c>
      <c r="H455" s="18">
        <v>1</v>
      </c>
      <c r="I455" s="19">
        <v>0.5</v>
      </c>
      <c r="J455" s="71"/>
      <c r="K455" s="20"/>
      <c r="L455" s="76" t="str" cm="1">
        <f t="array" ref="L455">_xlfn.IFS(C455="8.玩家基地","",C455="10.第一关基地","",G455+H455&lt;=2,"",G455+H455&gt;2,ROUND((G455+H455-2)*500,0))</f>
        <v/>
      </c>
      <c r="M455" s="13">
        <v>6</v>
      </c>
      <c r="N455" s="13" t="s">
        <v>2027</v>
      </c>
      <c r="O455" s="41" t="s">
        <v>2046</v>
      </c>
      <c r="P455">
        <f t="shared" si="14"/>
        <v>2</v>
      </c>
      <c r="Q455" t="str">
        <f>VLOOKUP(A455,关卡种子!$A$2:$H$61,8,FALSE)</f>
        <v>0.摧毁基地</v>
      </c>
      <c r="R455">
        <v>1</v>
      </c>
      <c r="S455">
        <f t="shared" si="15"/>
        <v>1</v>
      </c>
    </row>
    <row r="456" spans="1:19">
      <c r="A456" s="16">
        <v>24</v>
      </c>
      <c r="B456" s="17">
        <v>0</v>
      </c>
      <c r="C456" s="16" t="s">
        <v>1394</v>
      </c>
      <c r="D456" s="17">
        <v>2</v>
      </c>
      <c r="E456" s="16" t="s">
        <v>89</v>
      </c>
      <c r="F456" s="17">
        <v>30</v>
      </c>
      <c r="G456" s="18">
        <v>1.5</v>
      </c>
      <c r="H456" s="18">
        <v>1</v>
      </c>
      <c r="I456" s="19">
        <v>0.4</v>
      </c>
      <c r="J456" s="71"/>
      <c r="K456" s="20"/>
      <c r="L456" s="76" cm="1">
        <f t="array" ref="L456">_xlfn.IFS(C456="8.玩家基地","",C456="10.第一关基地","",G456+H456&lt;=2,"",G456+H456&gt;2,ROUND((G456+H456-2)*500,0))</f>
        <v>250</v>
      </c>
      <c r="N456" s="13" t="s">
        <v>2046</v>
      </c>
      <c r="O456" s="41" t="s">
        <v>2046</v>
      </c>
      <c r="P456">
        <f t="shared" si="14"/>
        <v>2</v>
      </c>
      <c r="Q456" t="str">
        <f>VLOOKUP(A456,关卡种子!$A$2:$H$61,8,FALSE)</f>
        <v>0.摧毁基地</v>
      </c>
      <c r="R456">
        <v>1</v>
      </c>
      <c r="S456">
        <f t="shared" si="15"/>
        <v>1.5</v>
      </c>
    </row>
    <row r="457" spans="1:19">
      <c r="A457" s="16">
        <v>24</v>
      </c>
      <c r="B457" s="17">
        <v>0</v>
      </c>
      <c r="C457" s="16" t="s">
        <v>1393</v>
      </c>
      <c r="D457" s="17">
        <v>3</v>
      </c>
      <c r="E457" s="16" t="s">
        <v>89</v>
      </c>
      <c r="F457" s="17">
        <v>30</v>
      </c>
      <c r="G457" s="18">
        <v>1.5</v>
      </c>
      <c r="H457" s="18">
        <v>1</v>
      </c>
      <c r="I457" s="19">
        <v>0.3</v>
      </c>
      <c r="J457" s="71"/>
      <c r="K457" s="20"/>
      <c r="L457" s="76" cm="1">
        <f t="array" ref="L457">_xlfn.IFS(C457="8.玩家基地","",C457="10.第一关基地","",G457+H457&lt;=2,"",G457+H457&gt;2,ROUND((G457+H457-2)*500,0))</f>
        <v>250</v>
      </c>
      <c r="N457" s="13" t="s">
        <v>2046</v>
      </c>
      <c r="O457" s="41" t="s">
        <v>2046</v>
      </c>
      <c r="P457">
        <f t="shared" si="14"/>
        <v>3</v>
      </c>
      <c r="Q457" t="str">
        <f>VLOOKUP(A457,关卡种子!$A$2:$H$61,8,FALSE)</f>
        <v>0.摧毁基地</v>
      </c>
      <c r="R457">
        <v>1</v>
      </c>
      <c r="S457">
        <f t="shared" si="15"/>
        <v>1.5</v>
      </c>
    </row>
    <row r="458" spans="1:19">
      <c r="A458" s="16">
        <v>24</v>
      </c>
      <c r="B458" s="17">
        <v>0</v>
      </c>
      <c r="C458" s="16" t="s">
        <v>1394</v>
      </c>
      <c r="D458" s="17">
        <v>3</v>
      </c>
      <c r="E458" s="16" t="s">
        <v>89</v>
      </c>
      <c r="F458" s="17">
        <v>30</v>
      </c>
      <c r="G458" s="18">
        <v>1.5</v>
      </c>
      <c r="H458" s="18">
        <v>1</v>
      </c>
      <c r="I458" s="19">
        <v>0.2</v>
      </c>
      <c r="J458" s="71"/>
      <c r="K458" s="20"/>
      <c r="L458" s="76" cm="1">
        <f t="array" ref="L458">_xlfn.IFS(C458="8.玩家基地","",C458="10.第一关基地","",G458+H458&lt;=2,"",G458+H458&gt;2,ROUND((G458+H458-2)*500,0))</f>
        <v>250</v>
      </c>
      <c r="N458" s="13" t="s">
        <v>2046</v>
      </c>
      <c r="O458" s="41" t="s">
        <v>2046</v>
      </c>
      <c r="P458">
        <f t="shared" si="14"/>
        <v>3</v>
      </c>
      <c r="Q458" t="str">
        <f>VLOOKUP(A458,关卡种子!$A$2:$H$61,8,FALSE)</f>
        <v>0.摧毁基地</v>
      </c>
      <c r="R458">
        <v>1</v>
      </c>
      <c r="S458">
        <f t="shared" si="15"/>
        <v>1.5</v>
      </c>
    </row>
    <row r="459" spans="1:19">
      <c r="A459" s="16">
        <v>24</v>
      </c>
      <c r="B459" s="17">
        <v>0</v>
      </c>
      <c r="C459" s="16" t="s">
        <v>1389</v>
      </c>
      <c r="D459" s="17">
        <v>2</v>
      </c>
      <c r="E459" s="16" t="s">
        <v>89</v>
      </c>
      <c r="F459" s="17">
        <v>30</v>
      </c>
      <c r="G459" s="18">
        <v>1</v>
      </c>
      <c r="H459" s="18">
        <v>1</v>
      </c>
      <c r="I459" s="19">
        <v>0.1</v>
      </c>
      <c r="J459" s="71"/>
      <c r="K459" s="20"/>
      <c r="L459" s="76" t="str" cm="1">
        <f t="array" ref="L459">_xlfn.IFS(C459="8.玩家基地","",C459="10.第一关基地","",G459+H459&lt;=2,"",G459+H459&gt;2,ROUND((G459+H459-2)*500,0))</f>
        <v/>
      </c>
      <c r="M459" s="13">
        <v>6</v>
      </c>
      <c r="N459" s="13" t="s">
        <v>2027</v>
      </c>
      <c r="O459" s="41" t="s">
        <v>2046</v>
      </c>
      <c r="P459">
        <f t="shared" si="14"/>
        <v>2</v>
      </c>
      <c r="Q459" t="str">
        <f>VLOOKUP(A459,关卡种子!$A$2:$H$61,8,FALSE)</f>
        <v>0.摧毁基地</v>
      </c>
      <c r="R459">
        <v>1</v>
      </c>
      <c r="S459">
        <f t="shared" si="15"/>
        <v>1</v>
      </c>
    </row>
    <row r="460" spans="1:19">
      <c r="A460" s="16">
        <v>25</v>
      </c>
      <c r="B460" s="17">
        <v>0</v>
      </c>
      <c r="C460" s="16" t="s">
        <v>86</v>
      </c>
      <c r="D460" s="17">
        <v>1</v>
      </c>
      <c r="E460" s="16" t="s">
        <v>87</v>
      </c>
      <c r="F460" s="17">
        <v>-30</v>
      </c>
      <c r="G460" s="18">
        <v>1</v>
      </c>
      <c r="H460" s="18">
        <v>1</v>
      </c>
      <c r="I460" s="19">
        <v>1</v>
      </c>
      <c r="J460" s="71"/>
      <c r="K460" s="20"/>
      <c r="L460" s="76" t="str" cm="1">
        <f t="array" ref="L460">_xlfn.IFS(C460="8.玩家基地","",C460="10.第一关基地","",G460+H460&lt;=2,"",G460+H460&gt;2,ROUND((G460+H460-2)*500,0))</f>
        <v/>
      </c>
      <c r="N460" s="13" t="s">
        <v>2046</v>
      </c>
      <c r="O460" s="41" t="s">
        <v>2046</v>
      </c>
      <c r="P460">
        <f t="shared" si="14"/>
        <v>1</v>
      </c>
      <c r="Q460" t="str">
        <f>VLOOKUP(A460,关卡种子!$A$2:$H$61,8,FALSE)</f>
        <v>1.坚守到底</v>
      </c>
      <c r="R460">
        <v>1</v>
      </c>
      <c r="S460">
        <f t="shared" si="15"/>
        <v>1</v>
      </c>
    </row>
    <row r="461" spans="1:19">
      <c r="A461" s="16">
        <v>25</v>
      </c>
      <c r="B461" s="17">
        <v>5</v>
      </c>
      <c r="C461" s="16" t="s">
        <v>1434</v>
      </c>
      <c r="D461" s="17">
        <v>4</v>
      </c>
      <c r="E461" s="16" t="s">
        <v>89</v>
      </c>
      <c r="F461" s="17">
        <v>30</v>
      </c>
      <c r="G461" s="18">
        <v>1</v>
      </c>
      <c r="H461" s="18">
        <v>1</v>
      </c>
      <c r="I461" s="19">
        <v>1</v>
      </c>
      <c r="J461" s="71" t="s">
        <v>1668</v>
      </c>
      <c r="K461" s="48">
        <v>7</v>
      </c>
      <c r="L461" s="76" t="str" cm="1">
        <f t="array" ref="L461">_xlfn.IFS(C461="8.玩家基地","",C461="10.第一关基地","",G461+H461&lt;=2,"",G461+H461&gt;2,ROUND((G461+H461-2)*500,0))</f>
        <v/>
      </c>
      <c r="N461" s="13" t="s">
        <v>2046</v>
      </c>
      <c r="O461" s="41" t="s">
        <v>2255</v>
      </c>
      <c r="P461">
        <f t="shared" si="14"/>
        <v>4</v>
      </c>
      <c r="Q461" t="str">
        <f>VLOOKUP(A461,关卡种子!$A$2:$H$61,8,FALSE)</f>
        <v>1.坚守到底</v>
      </c>
      <c r="R461">
        <v>1</v>
      </c>
      <c r="S461">
        <f t="shared" si="15"/>
        <v>1</v>
      </c>
    </row>
    <row r="462" spans="1:19">
      <c r="A462" s="16">
        <v>25</v>
      </c>
      <c r="B462" s="17">
        <v>15</v>
      </c>
      <c r="C462" s="16" t="s">
        <v>1435</v>
      </c>
      <c r="D462" s="17">
        <v>4</v>
      </c>
      <c r="E462" s="16" t="s">
        <v>89</v>
      </c>
      <c r="F462" s="17">
        <v>30</v>
      </c>
      <c r="G462" s="18">
        <v>1</v>
      </c>
      <c r="H462" s="18">
        <v>1</v>
      </c>
      <c r="I462" s="19">
        <v>1</v>
      </c>
      <c r="J462" s="71" t="s">
        <v>1669</v>
      </c>
      <c r="K462" s="48">
        <v>7</v>
      </c>
      <c r="L462" s="76" t="str" cm="1">
        <f t="array" ref="L462">_xlfn.IFS(C462="8.玩家基地","",C462="10.第一关基地","",G462+H462&lt;=2,"",G462+H462&gt;2,ROUND((G462+H462-2)*500,0))</f>
        <v/>
      </c>
      <c r="N462" s="13" t="s">
        <v>2046</v>
      </c>
      <c r="O462" s="41" t="s">
        <v>2255</v>
      </c>
      <c r="P462">
        <f t="shared" si="14"/>
        <v>4</v>
      </c>
      <c r="Q462" t="str">
        <f>VLOOKUP(A462,关卡种子!$A$2:$H$61,8,FALSE)</f>
        <v>1.坚守到底</v>
      </c>
      <c r="R462">
        <v>1</v>
      </c>
      <c r="S462">
        <f t="shared" si="15"/>
        <v>1</v>
      </c>
    </row>
    <row r="463" spans="1:19">
      <c r="A463" s="16">
        <v>25</v>
      </c>
      <c r="B463" s="17">
        <v>30</v>
      </c>
      <c r="C463" s="16" t="s">
        <v>1394</v>
      </c>
      <c r="D463" s="17">
        <v>4</v>
      </c>
      <c r="E463" s="16" t="s">
        <v>89</v>
      </c>
      <c r="F463" s="17">
        <v>30</v>
      </c>
      <c r="G463" s="18">
        <v>1</v>
      </c>
      <c r="H463" s="18">
        <v>1</v>
      </c>
      <c r="I463" s="19">
        <v>1</v>
      </c>
      <c r="J463" s="71"/>
      <c r="K463" s="20"/>
      <c r="L463" s="76" t="str" cm="1">
        <f t="array" ref="L463">_xlfn.IFS(C463="8.玩家基地","",C463="10.第一关基地","",G463+H463&lt;=2,"",G463+H463&gt;2,ROUND((G463+H463-2)*500,0))</f>
        <v/>
      </c>
      <c r="M463" s="13">
        <v>4</v>
      </c>
      <c r="N463" s="13" t="s">
        <v>2035</v>
      </c>
      <c r="O463" s="41" t="s">
        <v>2046</v>
      </c>
      <c r="P463">
        <f t="shared" si="14"/>
        <v>4</v>
      </c>
      <c r="Q463" t="str">
        <f>VLOOKUP(A463,关卡种子!$A$2:$H$61,8,FALSE)</f>
        <v>1.坚守到底</v>
      </c>
      <c r="R463">
        <v>1</v>
      </c>
      <c r="S463">
        <f t="shared" si="15"/>
        <v>1</v>
      </c>
    </row>
    <row r="464" spans="1:19">
      <c r="A464" s="16">
        <v>25</v>
      </c>
      <c r="B464" s="17">
        <v>60</v>
      </c>
      <c r="C464" s="16" t="s">
        <v>1390</v>
      </c>
      <c r="D464" s="17">
        <v>3</v>
      </c>
      <c r="E464" s="16" t="s">
        <v>89</v>
      </c>
      <c r="F464" s="17">
        <v>30</v>
      </c>
      <c r="G464" s="18">
        <v>1</v>
      </c>
      <c r="H464" s="18">
        <v>1</v>
      </c>
      <c r="I464" s="19">
        <v>1</v>
      </c>
      <c r="J464" s="71"/>
      <c r="K464" s="20"/>
      <c r="L464" s="76" t="str" cm="1">
        <f t="array" ref="L464">_xlfn.IFS(C464="8.玩家基地","",C464="10.第一关基地","",G464+H464&lt;=2,"",G464+H464&gt;2,ROUND((G464+H464-2)*500,0))</f>
        <v/>
      </c>
      <c r="M464" s="13">
        <v>5</v>
      </c>
      <c r="N464" s="13" t="s">
        <v>2039</v>
      </c>
      <c r="O464" s="41" t="s">
        <v>2046</v>
      </c>
      <c r="P464">
        <f t="shared" si="14"/>
        <v>3</v>
      </c>
      <c r="Q464" t="str">
        <f>VLOOKUP(A464,关卡种子!$A$2:$H$61,8,FALSE)</f>
        <v>1.坚守到底</v>
      </c>
      <c r="R464">
        <v>1</v>
      </c>
      <c r="S464">
        <f t="shared" si="15"/>
        <v>1</v>
      </c>
    </row>
    <row r="465" spans="1:19">
      <c r="A465" s="16">
        <v>25</v>
      </c>
      <c r="B465" s="17">
        <v>90</v>
      </c>
      <c r="C465" s="16" t="s">
        <v>1434</v>
      </c>
      <c r="D465" s="17">
        <v>2</v>
      </c>
      <c r="E465" s="16" t="s">
        <v>89</v>
      </c>
      <c r="F465" s="17">
        <v>30</v>
      </c>
      <c r="G465" s="18">
        <v>1.34</v>
      </c>
      <c r="H465" s="18">
        <v>1</v>
      </c>
      <c r="I465" s="19">
        <v>1</v>
      </c>
      <c r="J465" s="71" t="s">
        <v>1670</v>
      </c>
      <c r="K465" s="48">
        <v>5</v>
      </c>
      <c r="L465" s="76" cm="1">
        <f t="array" ref="L465">_xlfn.IFS(C465="8.玩家基地","",C465="10.第一关基地","",G465+H465&lt;=2,"",G465+H465&gt;2,ROUND((G465+H465-2)*500,0))</f>
        <v>170</v>
      </c>
      <c r="N465" s="13" t="s">
        <v>2046</v>
      </c>
      <c r="O465" s="41" t="s">
        <v>2256</v>
      </c>
      <c r="P465">
        <f t="shared" si="14"/>
        <v>2</v>
      </c>
      <c r="Q465" t="str">
        <f>VLOOKUP(A465,关卡种子!$A$2:$H$61,8,FALSE)</f>
        <v>1.坚守到底</v>
      </c>
      <c r="R465">
        <v>1</v>
      </c>
      <c r="S465">
        <f t="shared" si="15"/>
        <v>1.34</v>
      </c>
    </row>
    <row r="466" spans="1:19">
      <c r="A466" s="16">
        <v>25</v>
      </c>
      <c r="B466" s="17">
        <v>120</v>
      </c>
      <c r="C466" s="16" t="s">
        <v>1394</v>
      </c>
      <c r="D466" s="17">
        <v>3</v>
      </c>
      <c r="E466" s="16" t="s">
        <v>89</v>
      </c>
      <c r="F466" s="17">
        <v>30</v>
      </c>
      <c r="G466" s="18">
        <v>1.37</v>
      </c>
      <c r="H466" s="18">
        <v>1</v>
      </c>
      <c r="I466" s="19">
        <v>1</v>
      </c>
      <c r="J466" s="71"/>
      <c r="K466" s="20"/>
      <c r="L466" s="76" cm="1">
        <f t="array" ref="L466">_xlfn.IFS(C466="8.玩家基地","",C466="10.第一关基地","",G466+H466&lt;=2,"",G466+H466&gt;2,ROUND((G466+H466-2)*500,0))</f>
        <v>185</v>
      </c>
      <c r="N466" s="13" t="s">
        <v>2046</v>
      </c>
      <c r="O466" s="41" t="s">
        <v>2046</v>
      </c>
      <c r="P466">
        <f t="shared" si="14"/>
        <v>3</v>
      </c>
      <c r="Q466" t="str">
        <f>VLOOKUP(A466,关卡种子!$A$2:$H$61,8,FALSE)</f>
        <v>1.坚守到底</v>
      </c>
      <c r="R466">
        <v>1</v>
      </c>
      <c r="S466">
        <f t="shared" si="15"/>
        <v>1.37</v>
      </c>
    </row>
    <row r="467" spans="1:19">
      <c r="A467" s="16">
        <v>25</v>
      </c>
      <c r="B467" s="17">
        <v>122</v>
      </c>
      <c r="C467" s="16" t="s">
        <v>1434</v>
      </c>
      <c r="D467" s="17">
        <v>2</v>
      </c>
      <c r="E467" s="16" t="s">
        <v>89</v>
      </c>
      <c r="F467" s="17">
        <v>30</v>
      </c>
      <c r="G467" s="18">
        <v>1.37</v>
      </c>
      <c r="H467" s="18">
        <v>1</v>
      </c>
      <c r="I467" s="19">
        <v>1</v>
      </c>
      <c r="J467" s="71" t="s">
        <v>1671</v>
      </c>
      <c r="K467" s="48">
        <v>5</v>
      </c>
      <c r="L467" s="76" cm="1">
        <f t="array" ref="L467">_xlfn.IFS(C467="8.玩家基地","",C467="10.第一关基地","",G467+H467&lt;=2,"",G467+H467&gt;2,ROUND((G467+H467-2)*500,0))</f>
        <v>185</v>
      </c>
      <c r="N467" s="13" t="s">
        <v>2046</v>
      </c>
      <c r="O467" s="41" t="s">
        <v>2256</v>
      </c>
      <c r="P467">
        <f t="shared" si="14"/>
        <v>2</v>
      </c>
      <c r="Q467" t="str">
        <f>VLOOKUP(A467,关卡种子!$A$2:$H$61,8,FALSE)</f>
        <v>1.坚守到底</v>
      </c>
      <c r="R467">
        <v>1</v>
      </c>
      <c r="S467">
        <f t="shared" si="15"/>
        <v>1.37</v>
      </c>
    </row>
    <row r="468" spans="1:19">
      <c r="A468" s="16">
        <v>25</v>
      </c>
      <c r="B468" s="17">
        <v>150</v>
      </c>
      <c r="C468" s="16" t="s">
        <v>1394</v>
      </c>
      <c r="D468" s="17">
        <v>3</v>
      </c>
      <c r="E468" s="16" t="s">
        <v>89</v>
      </c>
      <c r="F468" s="17">
        <v>30</v>
      </c>
      <c r="G468" s="18">
        <v>1.4</v>
      </c>
      <c r="H468" s="18">
        <v>1</v>
      </c>
      <c r="I468" s="19">
        <v>1</v>
      </c>
      <c r="J468" s="71"/>
      <c r="K468" s="20"/>
      <c r="L468" s="76" cm="1">
        <f t="array" ref="L468">_xlfn.IFS(C468="8.玩家基地","",C468="10.第一关基地","",G468+H468&lt;=2,"",G468+H468&gt;2,ROUND((G468+H468-2)*500,0))</f>
        <v>200</v>
      </c>
      <c r="N468" s="13" t="s">
        <v>2046</v>
      </c>
      <c r="O468" s="41" t="s">
        <v>2046</v>
      </c>
      <c r="P468">
        <f t="shared" si="14"/>
        <v>3</v>
      </c>
      <c r="Q468" t="str">
        <f>VLOOKUP(A468,关卡种子!$A$2:$H$61,8,FALSE)</f>
        <v>1.坚守到底</v>
      </c>
      <c r="R468">
        <v>1</v>
      </c>
      <c r="S468">
        <f t="shared" si="15"/>
        <v>1.4</v>
      </c>
    </row>
    <row r="469" spans="1:19">
      <c r="A469" s="16">
        <v>25</v>
      </c>
      <c r="B469" s="17">
        <v>152</v>
      </c>
      <c r="C469" s="16" t="s">
        <v>1390</v>
      </c>
      <c r="D469" s="17">
        <v>2</v>
      </c>
      <c r="E469" s="16" t="s">
        <v>89</v>
      </c>
      <c r="F469" s="17">
        <v>30</v>
      </c>
      <c r="G469" s="18">
        <v>1.4</v>
      </c>
      <c r="H469" s="18">
        <v>1</v>
      </c>
      <c r="I469" s="19">
        <v>1</v>
      </c>
      <c r="J469" s="71"/>
      <c r="K469" s="20"/>
      <c r="L469" s="76" cm="1">
        <f t="array" ref="L469">_xlfn.IFS(C469="8.玩家基地","",C469="10.第一关基地","",G469+H469&lt;=2,"",G469+H469&gt;2,ROUND((G469+H469-2)*500,0))</f>
        <v>200</v>
      </c>
      <c r="N469" s="13" t="s">
        <v>2046</v>
      </c>
      <c r="O469" s="41" t="s">
        <v>2046</v>
      </c>
      <c r="P469">
        <f t="shared" si="14"/>
        <v>2</v>
      </c>
      <c r="Q469" t="str">
        <f>VLOOKUP(A469,关卡种子!$A$2:$H$61,8,FALSE)</f>
        <v>1.坚守到底</v>
      </c>
      <c r="R469">
        <v>1</v>
      </c>
      <c r="S469">
        <f t="shared" si="15"/>
        <v>1.4</v>
      </c>
    </row>
    <row r="470" spans="1:19">
      <c r="A470" s="16">
        <v>25</v>
      </c>
      <c r="B470" s="17">
        <v>180</v>
      </c>
      <c r="C470" s="16" t="s">
        <v>1394</v>
      </c>
      <c r="D470" s="17">
        <v>3</v>
      </c>
      <c r="E470" s="16" t="s">
        <v>89</v>
      </c>
      <c r="F470" s="17">
        <v>30</v>
      </c>
      <c r="G470" s="18">
        <v>1.43</v>
      </c>
      <c r="H470" s="18">
        <v>1</v>
      </c>
      <c r="I470" s="19">
        <v>1</v>
      </c>
      <c r="J470" s="71"/>
      <c r="K470" s="20"/>
      <c r="L470" s="76" cm="1">
        <f t="array" ref="L470">_xlfn.IFS(C470="8.玩家基地","",C470="10.第一关基地","",G470+H470&lt;=2,"",G470+H470&gt;2,ROUND((G470+H470-2)*500,0))</f>
        <v>215</v>
      </c>
      <c r="N470" s="13" t="s">
        <v>2046</v>
      </c>
      <c r="O470" s="41" t="s">
        <v>2046</v>
      </c>
      <c r="P470">
        <f t="shared" si="14"/>
        <v>3</v>
      </c>
      <c r="Q470" t="str">
        <f>VLOOKUP(A470,关卡种子!$A$2:$H$61,8,FALSE)</f>
        <v>1.坚守到底</v>
      </c>
      <c r="R470">
        <v>1</v>
      </c>
      <c r="S470">
        <f t="shared" si="15"/>
        <v>1.43</v>
      </c>
    </row>
    <row r="471" spans="1:19">
      <c r="A471" s="16">
        <v>25</v>
      </c>
      <c r="B471" s="17">
        <v>181</v>
      </c>
      <c r="C471" s="16" t="s">
        <v>1390</v>
      </c>
      <c r="D471" s="17">
        <v>2</v>
      </c>
      <c r="E471" s="16" t="s">
        <v>89</v>
      </c>
      <c r="F471" s="17">
        <v>30</v>
      </c>
      <c r="G471" s="18">
        <v>1.43</v>
      </c>
      <c r="H471" s="18">
        <v>1</v>
      </c>
      <c r="I471" s="19">
        <v>1</v>
      </c>
      <c r="J471" s="71"/>
      <c r="K471" s="20"/>
      <c r="L471" s="76" cm="1">
        <f t="array" ref="L471">_xlfn.IFS(C471="8.玩家基地","",C471="10.第一关基地","",G471+H471&lt;=2,"",G471+H471&gt;2,ROUND((G471+H471-2)*500,0))</f>
        <v>215</v>
      </c>
      <c r="M471" s="13">
        <v>6</v>
      </c>
      <c r="N471" s="13" t="s">
        <v>2027</v>
      </c>
      <c r="O471" s="41" t="s">
        <v>2046</v>
      </c>
      <c r="P471">
        <f t="shared" si="14"/>
        <v>2</v>
      </c>
      <c r="Q471" t="str">
        <f>VLOOKUP(A471,关卡种子!$A$2:$H$61,8,FALSE)</f>
        <v>1.坚守到底</v>
      </c>
      <c r="R471">
        <v>1</v>
      </c>
      <c r="S471">
        <f t="shared" si="15"/>
        <v>1.43</v>
      </c>
    </row>
    <row r="472" spans="1:19">
      <c r="A472" s="16">
        <v>25</v>
      </c>
      <c r="B472" s="17">
        <v>182</v>
      </c>
      <c r="C472" s="16" t="s">
        <v>1435</v>
      </c>
      <c r="D472" s="17">
        <v>3</v>
      </c>
      <c r="E472" s="16" t="s">
        <v>89</v>
      </c>
      <c r="F472" s="17">
        <v>30</v>
      </c>
      <c r="G472" s="18">
        <v>1.43</v>
      </c>
      <c r="H472" s="18">
        <v>1</v>
      </c>
      <c r="I472" s="19">
        <v>1</v>
      </c>
      <c r="J472" s="71"/>
      <c r="K472" s="20"/>
      <c r="L472" s="76" cm="1">
        <f t="array" ref="L472">_xlfn.IFS(C472="8.玩家基地","",C472="10.第一关基地","",G472+H472&lt;=2,"",G472+H472&gt;2,ROUND((G472+H472-2)*500,0))</f>
        <v>215</v>
      </c>
      <c r="N472" s="13" t="s">
        <v>2046</v>
      </c>
      <c r="O472" s="41" t="s">
        <v>2046</v>
      </c>
      <c r="P472">
        <f t="shared" si="14"/>
        <v>3</v>
      </c>
      <c r="Q472" t="str">
        <f>VLOOKUP(A472,关卡种子!$A$2:$H$61,8,FALSE)</f>
        <v>1.坚守到底</v>
      </c>
      <c r="R472">
        <v>1</v>
      </c>
      <c r="S472">
        <f t="shared" si="15"/>
        <v>1.43</v>
      </c>
    </row>
    <row r="473" spans="1:19">
      <c r="A473" s="16">
        <v>25</v>
      </c>
      <c r="B473" s="17">
        <v>195</v>
      </c>
      <c r="C473" s="16" t="s">
        <v>1434</v>
      </c>
      <c r="D473" s="17">
        <v>2</v>
      </c>
      <c r="E473" s="16" t="s">
        <v>89</v>
      </c>
      <c r="F473" s="17">
        <v>30</v>
      </c>
      <c r="G473" s="18">
        <v>1.45</v>
      </c>
      <c r="H473" s="18">
        <v>1</v>
      </c>
      <c r="I473" s="19">
        <v>1</v>
      </c>
      <c r="J473" s="71" t="s">
        <v>1672</v>
      </c>
      <c r="K473" s="48">
        <v>7</v>
      </c>
      <c r="L473" s="76" cm="1">
        <f t="array" ref="L473">_xlfn.IFS(C473="8.玩家基地","",C473="10.第一关基地","",G473+H473&lt;=2,"",G473+H473&gt;2,ROUND((G473+H473-2)*500,0))</f>
        <v>225</v>
      </c>
      <c r="N473" s="13" t="s">
        <v>2046</v>
      </c>
      <c r="O473" s="41" t="s">
        <v>2255</v>
      </c>
      <c r="P473">
        <f t="shared" si="14"/>
        <v>2</v>
      </c>
      <c r="Q473" t="str">
        <f>VLOOKUP(A473,关卡种子!$A$2:$H$61,8,FALSE)</f>
        <v>1.坚守到底</v>
      </c>
      <c r="R473">
        <v>1</v>
      </c>
      <c r="S473">
        <f t="shared" si="15"/>
        <v>1.45</v>
      </c>
    </row>
    <row r="474" spans="1:19">
      <c r="A474" s="16">
        <v>25</v>
      </c>
      <c r="B474" s="17">
        <v>200</v>
      </c>
      <c r="C474" s="16" t="s">
        <v>1434</v>
      </c>
      <c r="D474" s="17">
        <v>2</v>
      </c>
      <c r="E474" s="16" t="s">
        <v>89</v>
      </c>
      <c r="F474" s="17">
        <v>30</v>
      </c>
      <c r="G474" s="18">
        <v>1.45</v>
      </c>
      <c r="H474" s="18">
        <v>1</v>
      </c>
      <c r="I474" s="19">
        <v>1</v>
      </c>
      <c r="J474" s="71"/>
      <c r="K474" s="20"/>
      <c r="L474" s="76" cm="1">
        <f t="array" ref="L474">_xlfn.IFS(C474="8.玩家基地","",C474="10.第一关基地","",G474+H474&lt;=2,"",G474+H474&gt;2,ROUND((G474+H474-2)*500,0))</f>
        <v>225</v>
      </c>
      <c r="N474" s="13" t="s">
        <v>2046</v>
      </c>
      <c r="O474" s="41" t="s">
        <v>2046</v>
      </c>
      <c r="P474">
        <f t="shared" si="14"/>
        <v>2</v>
      </c>
      <c r="Q474" t="str">
        <f>VLOOKUP(A474,关卡种子!$A$2:$H$61,8,FALSE)</f>
        <v>1.坚守到底</v>
      </c>
      <c r="R474">
        <v>1</v>
      </c>
      <c r="S474">
        <f t="shared" si="15"/>
        <v>1.45</v>
      </c>
    </row>
    <row r="475" spans="1:19">
      <c r="A475" s="16">
        <v>25</v>
      </c>
      <c r="B475" s="17">
        <v>205</v>
      </c>
      <c r="C475" s="16" t="s">
        <v>1434</v>
      </c>
      <c r="D475" s="17">
        <v>3</v>
      </c>
      <c r="E475" s="16" t="s">
        <v>89</v>
      </c>
      <c r="F475" s="17">
        <v>30</v>
      </c>
      <c r="G475" s="18">
        <v>1.46</v>
      </c>
      <c r="H475" s="18">
        <v>1</v>
      </c>
      <c r="I475" s="19">
        <v>1</v>
      </c>
      <c r="J475" s="71" t="s">
        <v>1673</v>
      </c>
      <c r="K475" s="48">
        <v>5</v>
      </c>
      <c r="L475" s="76" cm="1">
        <f t="array" ref="L475">_xlfn.IFS(C475="8.玩家基地","",C475="10.第一关基地","",G475+H475&lt;=2,"",G475+H475&gt;2,ROUND((G475+H475-2)*500,0))</f>
        <v>230</v>
      </c>
      <c r="N475" s="13" t="s">
        <v>2046</v>
      </c>
      <c r="O475" s="41" t="s">
        <v>2256</v>
      </c>
      <c r="P475">
        <f t="shared" si="14"/>
        <v>3</v>
      </c>
      <c r="Q475" t="str">
        <f>VLOOKUP(A475,关卡种子!$A$2:$H$61,8,FALSE)</f>
        <v>1.坚守到底</v>
      </c>
      <c r="R475">
        <v>1</v>
      </c>
      <c r="S475">
        <f t="shared" si="15"/>
        <v>1.46</v>
      </c>
    </row>
    <row r="476" spans="1:19">
      <c r="A476" s="16">
        <v>25</v>
      </c>
      <c r="B476" s="17">
        <v>210</v>
      </c>
      <c r="C476" s="16" t="s">
        <v>1434</v>
      </c>
      <c r="D476" s="17">
        <v>3</v>
      </c>
      <c r="E476" s="16" t="s">
        <v>89</v>
      </c>
      <c r="F476" s="17">
        <v>30</v>
      </c>
      <c r="G476" s="18">
        <v>1.46</v>
      </c>
      <c r="H476" s="18">
        <v>1</v>
      </c>
      <c r="I476" s="19">
        <v>1</v>
      </c>
      <c r="J476" s="71"/>
      <c r="K476" s="20"/>
      <c r="L476" s="76" cm="1">
        <f t="array" ref="L476">_xlfn.IFS(C476="8.玩家基地","",C476="10.第一关基地","",G476+H476&lt;=2,"",G476+H476&gt;2,ROUND((G476+H476-2)*500,0))</f>
        <v>230</v>
      </c>
      <c r="M476" s="13">
        <v>5</v>
      </c>
      <c r="N476" s="13" t="s">
        <v>2039</v>
      </c>
      <c r="O476" s="41" t="s">
        <v>2046</v>
      </c>
      <c r="P476">
        <f t="shared" si="14"/>
        <v>3</v>
      </c>
      <c r="Q476" t="str">
        <f>VLOOKUP(A476,关卡种子!$A$2:$H$61,8,FALSE)</f>
        <v>1.坚守到底</v>
      </c>
      <c r="R476">
        <v>1</v>
      </c>
      <c r="S476">
        <f t="shared" si="15"/>
        <v>1.46</v>
      </c>
    </row>
    <row r="477" spans="1:19">
      <c r="A477" s="16">
        <v>25</v>
      </c>
      <c r="B477" s="17">
        <v>215</v>
      </c>
      <c r="C477" s="16" t="s">
        <v>1434</v>
      </c>
      <c r="D477" s="17">
        <v>3</v>
      </c>
      <c r="E477" s="16" t="s">
        <v>89</v>
      </c>
      <c r="F477" s="17">
        <v>30</v>
      </c>
      <c r="G477" s="18">
        <v>1.47</v>
      </c>
      <c r="H477" s="18">
        <v>1</v>
      </c>
      <c r="I477" s="19">
        <v>1</v>
      </c>
      <c r="J477" s="71"/>
      <c r="K477" s="20"/>
      <c r="L477" s="76" cm="1">
        <f t="array" ref="L477">_xlfn.IFS(C477="8.玩家基地","",C477="10.第一关基地","",G477+H477&lt;=2,"",G477+H477&gt;2,ROUND((G477+H477-2)*500,0))</f>
        <v>235</v>
      </c>
      <c r="N477" s="13" t="s">
        <v>2046</v>
      </c>
      <c r="O477" s="41" t="s">
        <v>2046</v>
      </c>
      <c r="P477">
        <f t="shared" si="14"/>
        <v>3</v>
      </c>
      <c r="Q477" t="str">
        <f>VLOOKUP(A477,关卡种子!$A$2:$H$61,8,FALSE)</f>
        <v>1.坚守到底</v>
      </c>
      <c r="R477">
        <v>1</v>
      </c>
      <c r="S477">
        <f t="shared" si="15"/>
        <v>1.47</v>
      </c>
    </row>
    <row r="478" spans="1:19">
      <c r="A478" s="16">
        <v>26</v>
      </c>
      <c r="B478" s="17">
        <v>0</v>
      </c>
      <c r="C478" s="16" t="s">
        <v>86</v>
      </c>
      <c r="D478" s="17">
        <v>1</v>
      </c>
      <c r="E478" s="16" t="s">
        <v>87</v>
      </c>
      <c r="F478" s="17">
        <v>-30</v>
      </c>
      <c r="G478" s="18">
        <v>1</v>
      </c>
      <c r="H478" s="18">
        <v>1</v>
      </c>
      <c r="I478" s="19">
        <v>1</v>
      </c>
      <c r="J478" s="71"/>
      <c r="K478" s="20"/>
      <c r="L478" s="76" t="str" cm="1">
        <f t="array" ref="L478">_xlfn.IFS(C478="8.玩家基地","",C478="10.第一关基地","",G478+H478&lt;=2,"",G478+H478&gt;2,ROUND((G478+H478-2)*500,0))</f>
        <v/>
      </c>
      <c r="N478" s="13" t="s">
        <v>2046</v>
      </c>
      <c r="O478" s="41" t="s">
        <v>2046</v>
      </c>
      <c r="P478">
        <f t="shared" si="14"/>
        <v>1</v>
      </c>
      <c r="Q478" t="str">
        <f>VLOOKUP(A478,关卡种子!$A$2:$H$61,8,FALSE)</f>
        <v>0.摧毁基地</v>
      </c>
      <c r="R478">
        <v>1</v>
      </c>
      <c r="S478">
        <f t="shared" si="15"/>
        <v>1</v>
      </c>
    </row>
    <row r="479" spans="1:19">
      <c r="A479" s="16">
        <v>26</v>
      </c>
      <c r="B479" s="17">
        <v>0</v>
      </c>
      <c r="C479" s="16" t="s">
        <v>88</v>
      </c>
      <c r="D479" s="17">
        <v>1</v>
      </c>
      <c r="E479" s="16" t="s">
        <v>89</v>
      </c>
      <c r="F479" s="17">
        <v>30</v>
      </c>
      <c r="G479" s="18">
        <v>2.7</v>
      </c>
      <c r="H479" s="18">
        <v>1</v>
      </c>
      <c r="I479" s="19">
        <v>1</v>
      </c>
      <c r="J479" s="71"/>
      <c r="K479" s="20"/>
      <c r="L479" s="76" t="str" cm="1">
        <f t="array" ref="L479">_xlfn.IFS(C479="8.玩家基地","",C479="10.第一关基地","",G479+H479&lt;=2,"",G479+H479&gt;2,ROUND((G479+H479-2)*500,0))</f>
        <v/>
      </c>
      <c r="N479" s="13" t="s">
        <v>2046</v>
      </c>
      <c r="O479" s="41" t="s">
        <v>2046</v>
      </c>
      <c r="P479">
        <f t="shared" si="14"/>
        <v>1</v>
      </c>
      <c r="Q479" t="str">
        <f>VLOOKUP(A479,关卡种子!$A$2:$H$61,8,FALSE)</f>
        <v>0.摧毁基地</v>
      </c>
      <c r="R479">
        <v>1</v>
      </c>
      <c r="S479">
        <f t="shared" si="15"/>
        <v>2.7</v>
      </c>
    </row>
    <row r="480" spans="1:19">
      <c r="A480" s="16">
        <v>26</v>
      </c>
      <c r="B480" s="17">
        <v>2</v>
      </c>
      <c r="C480" s="16" t="s">
        <v>1391</v>
      </c>
      <c r="D480" s="17">
        <v>1</v>
      </c>
      <c r="E480" s="16" t="s">
        <v>89</v>
      </c>
      <c r="F480" s="17">
        <v>30</v>
      </c>
      <c r="G480" s="18">
        <v>1</v>
      </c>
      <c r="H480" s="18">
        <v>1</v>
      </c>
      <c r="I480" s="19">
        <v>1</v>
      </c>
      <c r="J480" s="71" t="s">
        <v>1674</v>
      </c>
      <c r="K480" s="48">
        <v>23</v>
      </c>
      <c r="L480" s="76" t="str" cm="1">
        <f t="array" ref="L480">_xlfn.IFS(C480="8.玩家基地","",C480="10.第一关基地","",G480+H480&lt;=2,"",G480+H480&gt;2,ROUND((G480+H480-2)*500,0))</f>
        <v/>
      </c>
      <c r="N480" s="13" t="s">
        <v>2046</v>
      </c>
      <c r="O480" s="41" t="s">
        <v>2256</v>
      </c>
      <c r="P480">
        <f t="shared" si="14"/>
        <v>1</v>
      </c>
      <c r="Q480" t="str">
        <f>VLOOKUP(A480,关卡种子!$A$2:$H$61,8,FALSE)</f>
        <v>0.摧毁基地</v>
      </c>
      <c r="R480">
        <v>1</v>
      </c>
      <c r="S480">
        <f t="shared" si="15"/>
        <v>1</v>
      </c>
    </row>
    <row r="481" spans="1:19">
      <c r="A481" s="16">
        <v>26</v>
      </c>
      <c r="B481" s="17">
        <v>4</v>
      </c>
      <c r="C481" s="16" t="s">
        <v>1394</v>
      </c>
      <c r="D481" s="17">
        <v>1</v>
      </c>
      <c r="E481" s="16" t="s">
        <v>89</v>
      </c>
      <c r="F481" s="17">
        <v>30</v>
      </c>
      <c r="G481" s="18">
        <v>1</v>
      </c>
      <c r="H481" s="18">
        <v>1</v>
      </c>
      <c r="I481" s="19">
        <v>1</v>
      </c>
      <c r="J481" s="71"/>
      <c r="K481" s="20"/>
      <c r="L481" s="76" t="str" cm="1">
        <f t="array" ref="L481">_xlfn.IFS(C481="8.玩家基地","",C481="10.第一关基地","",G481+H481&lt;=2,"",G481+H481&gt;2,ROUND((G481+H481-2)*500,0))</f>
        <v/>
      </c>
      <c r="N481" s="13" t="s">
        <v>2046</v>
      </c>
      <c r="O481" s="41" t="s">
        <v>2046</v>
      </c>
      <c r="P481">
        <f t="shared" si="14"/>
        <v>1</v>
      </c>
      <c r="Q481" t="str">
        <f>VLOOKUP(A481,关卡种子!$A$2:$H$61,8,FALSE)</f>
        <v>0.摧毁基地</v>
      </c>
      <c r="R481">
        <v>1</v>
      </c>
      <c r="S481">
        <f t="shared" si="15"/>
        <v>1</v>
      </c>
    </row>
    <row r="482" spans="1:19">
      <c r="A482" s="16">
        <v>26</v>
      </c>
      <c r="B482" s="17">
        <v>6</v>
      </c>
      <c r="C482" s="16" t="s">
        <v>1390</v>
      </c>
      <c r="D482" s="17">
        <v>1</v>
      </c>
      <c r="E482" s="16" t="s">
        <v>89</v>
      </c>
      <c r="F482" s="17">
        <v>30</v>
      </c>
      <c r="G482" s="18">
        <v>1</v>
      </c>
      <c r="H482" s="18">
        <v>1</v>
      </c>
      <c r="I482" s="19">
        <v>1</v>
      </c>
      <c r="J482" s="71" t="s">
        <v>1675</v>
      </c>
      <c r="K482" s="20"/>
      <c r="L482" s="76" t="str" cm="1">
        <f t="array" ref="L482">_xlfn.IFS(C482="8.玩家基地","",C482="10.第一关基地","",G482+H482&lt;=2,"",G482+H482&gt;2,ROUND((G482+H482-2)*500,0))</f>
        <v/>
      </c>
      <c r="N482" s="13" t="s">
        <v>2046</v>
      </c>
      <c r="O482" s="41" t="s">
        <v>2046</v>
      </c>
      <c r="P482">
        <f t="shared" si="14"/>
        <v>1</v>
      </c>
      <c r="Q482" t="str">
        <f>VLOOKUP(A482,关卡种子!$A$2:$H$61,8,FALSE)</f>
        <v>0.摧毁基地</v>
      </c>
      <c r="R482">
        <v>1</v>
      </c>
      <c r="S482">
        <f t="shared" si="15"/>
        <v>1</v>
      </c>
    </row>
    <row r="483" spans="1:19">
      <c r="A483" s="16">
        <v>26</v>
      </c>
      <c r="B483" s="17">
        <v>61</v>
      </c>
      <c r="C483" s="16" t="s">
        <v>1392</v>
      </c>
      <c r="D483" s="17">
        <v>1</v>
      </c>
      <c r="E483" s="16" t="s">
        <v>89</v>
      </c>
      <c r="F483" s="17">
        <v>30</v>
      </c>
      <c r="G483" s="18">
        <v>1.36</v>
      </c>
      <c r="H483" s="18">
        <v>1</v>
      </c>
      <c r="I483" s="19">
        <v>1</v>
      </c>
      <c r="J483" s="71"/>
      <c r="K483" s="20"/>
      <c r="L483" s="76" cm="1">
        <f t="array" ref="L483">_xlfn.IFS(C483="8.玩家基地","",C483="10.第一关基地","",G483+H483&lt;=2,"",G483+H483&gt;2,ROUND((G483+H483-2)*500,0))</f>
        <v>180</v>
      </c>
      <c r="N483" s="13" t="s">
        <v>2046</v>
      </c>
      <c r="O483" s="41" t="s">
        <v>2046</v>
      </c>
      <c r="P483">
        <f t="shared" si="14"/>
        <v>1</v>
      </c>
      <c r="Q483" t="str">
        <f>VLOOKUP(A483,关卡种子!$A$2:$H$61,8,FALSE)</f>
        <v>0.摧毁基地</v>
      </c>
      <c r="R483">
        <v>1</v>
      </c>
      <c r="S483">
        <f t="shared" si="15"/>
        <v>1.36</v>
      </c>
    </row>
    <row r="484" spans="1:19">
      <c r="A484" s="16">
        <v>26</v>
      </c>
      <c r="B484" s="17">
        <v>62</v>
      </c>
      <c r="C484" s="16" t="s">
        <v>1392</v>
      </c>
      <c r="D484" s="17">
        <v>1</v>
      </c>
      <c r="E484" s="16" t="s">
        <v>89</v>
      </c>
      <c r="F484" s="17">
        <v>30</v>
      </c>
      <c r="G484" s="18">
        <v>1.36</v>
      </c>
      <c r="H484" s="18">
        <v>1</v>
      </c>
      <c r="I484" s="19">
        <v>1</v>
      </c>
      <c r="J484" s="71" t="s">
        <v>1667</v>
      </c>
      <c r="K484" s="48">
        <v>3</v>
      </c>
      <c r="L484" s="76" cm="1">
        <f t="array" ref="L484">_xlfn.IFS(C484="8.玩家基地","",C484="10.第一关基地","",G484+H484&lt;=2,"",G484+H484&gt;2,ROUND((G484+H484-2)*500,0))</f>
        <v>180</v>
      </c>
      <c r="N484" s="13" t="s">
        <v>2046</v>
      </c>
      <c r="O484" s="41" t="s">
        <v>2255</v>
      </c>
      <c r="P484">
        <f t="shared" si="14"/>
        <v>1</v>
      </c>
      <c r="Q484" t="str">
        <f>VLOOKUP(A484,关卡种子!$A$2:$H$61,8,FALSE)</f>
        <v>0.摧毁基地</v>
      </c>
      <c r="R484">
        <v>1</v>
      </c>
      <c r="S484">
        <f t="shared" si="15"/>
        <v>1.36</v>
      </c>
    </row>
    <row r="485" spans="1:19">
      <c r="A485" s="16">
        <v>26</v>
      </c>
      <c r="B485" s="17">
        <v>63</v>
      </c>
      <c r="C485" s="16" t="s">
        <v>1394</v>
      </c>
      <c r="D485" s="17">
        <v>1</v>
      </c>
      <c r="E485" s="16" t="s">
        <v>89</v>
      </c>
      <c r="F485" s="17">
        <v>30</v>
      </c>
      <c r="G485" s="18">
        <v>1.36</v>
      </c>
      <c r="H485" s="18">
        <v>1</v>
      </c>
      <c r="I485" s="19">
        <v>1</v>
      </c>
      <c r="J485" s="71"/>
      <c r="K485" s="20"/>
      <c r="L485" s="76" cm="1">
        <f t="array" ref="L485">_xlfn.IFS(C485="8.玩家基地","",C485="10.第一关基地","",G485+H485&lt;=2,"",G485+H485&gt;2,ROUND((G485+H485-2)*500,0))</f>
        <v>180</v>
      </c>
      <c r="N485" s="13" t="s">
        <v>2046</v>
      </c>
      <c r="O485" s="41" t="s">
        <v>2046</v>
      </c>
      <c r="P485">
        <f t="shared" si="14"/>
        <v>1</v>
      </c>
      <c r="Q485" t="str">
        <f>VLOOKUP(A485,关卡种子!$A$2:$H$61,8,FALSE)</f>
        <v>0.摧毁基地</v>
      </c>
      <c r="R485">
        <v>1</v>
      </c>
      <c r="S485">
        <f t="shared" si="15"/>
        <v>1.36</v>
      </c>
    </row>
    <row r="486" spans="1:19">
      <c r="A486" s="16">
        <v>26</v>
      </c>
      <c r="B486" s="17">
        <v>121</v>
      </c>
      <c r="C486" s="16" t="s">
        <v>1392</v>
      </c>
      <c r="D486" s="17">
        <v>1</v>
      </c>
      <c r="E486" s="16" t="s">
        <v>89</v>
      </c>
      <c r="F486" s="17">
        <v>30</v>
      </c>
      <c r="G486" s="18">
        <v>1.42</v>
      </c>
      <c r="H486" s="18">
        <v>1</v>
      </c>
      <c r="I486" s="19">
        <v>1</v>
      </c>
      <c r="J486" s="71"/>
      <c r="K486" s="20"/>
      <c r="L486" s="76" cm="1">
        <f t="array" ref="L486">_xlfn.IFS(C486="8.玩家基地","",C486="10.第一关基地","",G486+H486&lt;=2,"",G486+H486&gt;2,ROUND((G486+H486-2)*500,0))</f>
        <v>210</v>
      </c>
      <c r="M486" s="13">
        <v>6</v>
      </c>
      <c r="N486" s="13" t="s">
        <v>2027</v>
      </c>
      <c r="O486" s="41" t="s">
        <v>2046</v>
      </c>
      <c r="P486">
        <f t="shared" si="14"/>
        <v>1</v>
      </c>
      <c r="Q486" t="str">
        <f>VLOOKUP(A486,关卡种子!$A$2:$H$61,8,FALSE)</f>
        <v>0.摧毁基地</v>
      </c>
      <c r="R486">
        <v>1</v>
      </c>
      <c r="S486">
        <f t="shared" si="15"/>
        <v>1.42</v>
      </c>
    </row>
    <row r="487" spans="1:19">
      <c r="A487" s="16">
        <v>26</v>
      </c>
      <c r="B487" s="17">
        <v>122</v>
      </c>
      <c r="C487" s="16" t="s">
        <v>1390</v>
      </c>
      <c r="D487" s="17">
        <v>1</v>
      </c>
      <c r="E487" s="16" t="s">
        <v>89</v>
      </c>
      <c r="F487" s="17">
        <v>30</v>
      </c>
      <c r="G487" s="18">
        <v>1.42</v>
      </c>
      <c r="H487" s="18">
        <v>1</v>
      </c>
      <c r="I487" s="19">
        <v>1</v>
      </c>
      <c r="J487" s="71"/>
      <c r="K487" s="20"/>
      <c r="L487" s="76" cm="1">
        <f t="array" ref="L487">_xlfn.IFS(C487="8.玩家基地","",C487="10.第一关基地","",G487+H487&lt;=2,"",G487+H487&gt;2,ROUND((G487+H487-2)*500,0))</f>
        <v>210</v>
      </c>
      <c r="N487" s="13" t="s">
        <v>2046</v>
      </c>
      <c r="O487" s="41" t="s">
        <v>2046</v>
      </c>
      <c r="P487">
        <f t="shared" si="14"/>
        <v>1</v>
      </c>
      <c r="Q487" t="str">
        <f>VLOOKUP(A487,关卡种子!$A$2:$H$61,8,FALSE)</f>
        <v>0.摧毁基地</v>
      </c>
      <c r="R487">
        <v>1</v>
      </c>
      <c r="S487">
        <f t="shared" si="15"/>
        <v>1.42</v>
      </c>
    </row>
    <row r="488" spans="1:19">
      <c r="A488" s="16">
        <v>26</v>
      </c>
      <c r="B488" s="17">
        <v>150</v>
      </c>
      <c r="C488" s="16" t="s">
        <v>1392</v>
      </c>
      <c r="D488" s="17">
        <v>1</v>
      </c>
      <c r="E488" s="16" t="s">
        <v>89</v>
      </c>
      <c r="F488" s="17">
        <v>30</v>
      </c>
      <c r="G488" s="18">
        <v>1.45</v>
      </c>
      <c r="H488" s="18">
        <v>1</v>
      </c>
      <c r="I488" s="19">
        <v>1</v>
      </c>
      <c r="J488" s="71" t="s">
        <v>1649</v>
      </c>
      <c r="K488" s="48">
        <v>3</v>
      </c>
      <c r="L488" s="76" cm="1">
        <f t="array" ref="L488">_xlfn.IFS(C488="8.玩家基地","",C488="10.第一关基地","",G488+H488&lt;=2,"",G488+H488&gt;2,ROUND((G488+H488-2)*500,0))</f>
        <v>225</v>
      </c>
      <c r="M488" s="13"/>
      <c r="N488" s="13" t="s">
        <v>2046</v>
      </c>
      <c r="O488" s="41" t="s">
        <v>2255</v>
      </c>
      <c r="P488">
        <f t="shared" si="14"/>
        <v>1</v>
      </c>
      <c r="Q488" t="str">
        <f>VLOOKUP(A488,关卡种子!$A$2:$H$61,8,FALSE)</f>
        <v>0.摧毁基地</v>
      </c>
      <c r="R488">
        <v>1</v>
      </c>
      <c r="S488">
        <f t="shared" si="15"/>
        <v>1.45</v>
      </c>
    </row>
    <row r="489" spans="1:19">
      <c r="A489" s="16">
        <v>26</v>
      </c>
      <c r="B489" s="17">
        <v>181</v>
      </c>
      <c r="C489" s="16" t="s">
        <v>1394</v>
      </c>
      <c r="D489" s="17">
        <v>1</v>
      </c>
      <c r="E489" s="16" t="s">
        <v>89</v>
      </c>
      <c r="F489" s="17">
        <v>30</v>
      </c>
      <c r="G489" s="18">
        <v>1.48</v>
      </c>
      <c r="H489" s="18">
        <v>1</v>
      </c>
      <c r="I489" s="19">
        <v>1</v>
      </c>
      <c r="J489" s="71"/>
      <c r="K489" s="20"/>
      <c r="L489" s="76" cm="1">
        <f t="array" ref="L489">_xlfn.IFS(C489="8.玩家基地","",C489="10.第一关基地","",G489+H489&lt;=2,"",G489+H489&gt;2,ROUND((G489+H489-2)*500,0))</f>
        <v>240</v>
      </c>
      <c r="M489" s="13">
        <v>7</v>
      </c>
      <c r="N489" s="13" t="s">
        <v>2037</v>
      </c>
      <c r="O489" s="41" t="s">
        <v>2046</v>
      </c>
      <c r="P489">
        <f t="shared" si="14"/>
        <v>1</v>
      </c>
      <c r="Q489" t="str">
        <f>VLOOKUP(A489,关卡种子!$A$2:$H$61,8,FALSE)</f>
        <v>0.摧毁基地</v>
      </c>
      <c r="R489">
        <v>1</v>
      </c>
      <c r="S489">
        <f t="shared" si="15"/>
        <v>1.48</v>
      </c>
    </row>
    <row r="490" spans="1:19">
      <c r="A490" s="16">
        <v>26</v>
      </c>
      <c r="B490" s="17">
        <v>182</v>
      </c>
      <c r="C490" s="16" t="s">
        <v>1392</v>
      </c>
      <c r="D490" s="17">
        <v>1</v>
      </c>
      <c r="E490" s="16" t="s">
        <v>89</v>
      </c>
      <c r="F490" s="17">
        <v>30</v>
      </c>
      <c r="G490" s="18">
        <v>1.48</v>
      </c>
      <c r="H490" s="18">
        <v>1</v>
      </c>
      <c r="I490" s="19">
        <v>1</v>
      </c>
      <c r="J490" s="71"/>
      <c r="K490" s="20"/>
      <c r="L490" s="76" cm="1">
        <f t="array" ref="L490">_xlfn.IFS(C490="8.玩家基地","",C490="10.第一关基地","",G490+H490&lt;=2,"",G490+H490&gt;2,ROUND((G490+H490-2)*500,0))</f>
        <v>240</v>
      </c>
      <c r="N490" s="13" t="s">
        <v>2046</v>
      </c>
      <c r="O490" s="41" t="s">
        <v>2046</v>
      </c>
      <c r="P490">
        <f t="shared" si="14"/>
        <v>1</v>
      </c>
      <c r="Q490" t="str">
        <f>VLOOKUP(A490,关卡种子!$A$2:$H$61,8,FALSE)</f>
        <v>0.摧毁基地</v>
      </c>
      <c r="R490">
        <v>1</v>
      </c>
      <c r="S490">
        <f t="shared" si="15"/>
        <v>1.48</v>
      </c>
    </row>
    <row r="491" spans="1:19">
      <c r="A491" s="16">
        <v>26</v>
      </c>
      <c r="B491" s="17">
        <v>183</v>
      </c>
      <c r="C491" s="16" t="s">
        <v>1390</v>
      </c>
      <c r="D491" s="17">
        <v>1</v>
      </c>
      <c r="E491" s="16" t="s">
        <v>89</v>
      </c>
      <c r="F491" s="17">
        <v>30</v>
      </c>
      <c r="G491" s="18">
        <v>1.48</v>
      </c>
      <c r="H491" s="18">
        <v>1</v>
      </c>
      <c r="I491" s="19">
        <v>1</v>
      </c>
      <c r="J491" s="71"/>
      <c r="K491" s="20"/>
      <c r="L491" s="76" cm="1">
        <f t="array" ref="L491">_xlfn.IFS(C491="8.玩家基地","",C491="10.第一关基地","",G491+H491&lt;=2,"",G491+H491&gt;2,ROUND((G491+H491-2)*500,0))</f>
        <v>240</v>
      </c>
      <c r="N491" s="13" t="s">
        <v>2046</v>
      </c>
      <c r="O491" s="41" t="s">
        <v>2046</v>
      </c>
      <c r="P491">
        <f t="shared" si="14"/>
        <v>1</v>
      </c>
      <c r="Q491" t="str">
        <f>VLOOKUP(A491,关卡种子!$A$2:$H$61,8,FALSE)</f>
        <v>0.摧毁基地</v>
      </c>
      <c r="R491">
        <v>1</v>
      </c>
      <c r="S491">
        <f t="shared" si="15"/>
        <v>1.48</v>
      </c>
    </row>
    <row r="492" spans="1:19">
      <c r="A492" s="16">
        <v>26</v>
      </c>
      <c r="B492" s="17">
        <v>0</v>
      </c>
      <c r="C492" s="16" t="s">
        <v>1394</v>
      </c>
      <c r="D492" s="17">
        <v>1</v>
      </c>
      <c r="E492" s="16" t="s">
        <v>89</v>
      </c>
      <c r="F492" s="17">
        <v>30</v>
      </c>
      <c r="G492" s="18">
        <v>1.5</v>
      </c>
      <c r="H492" s="18">
        <v>1</v>
      </c>
      <c r="I492" s="19">
        <v>0.8</v>
      </c>
      <c r="J492" s="71"/>
      <c r="K492" s="20"/>
      <c r="L492" s="76" cm="1">
        <f t="array" ref="L492">_xlfn.IFS(C492="8.玩家基地","",C492="10.第一关基地","",G492+H492&lt;=2,"",G492+H492&gt;2,ROUND((G492+H492-2)*500,0))</f>
        <v>250</v>
      </c>
      <c r="N492" s="13" t="s">
        <v>2046</v>
      </c>
      <c r="O492" s="41" t="s">
        <v>2046</v>
      </c>
      <c r="P492">
        <f t="shared" si="14"/>
        <v>1</v>
      </c>
      <c r="Q492" t="str">
        <f>VLOOKUP(A492,关卡种子!$A$2:$H$61,8,FALSE)</f>
        <v>0.摧毁基地</v>
      </c>
      <c r="R492">
        <v>1</v>
      </c>
      <c r="S492">
        <f t="shared" si="15"/>
        <v>1.5</v>
      </c>
    </row>
    <row r="493" spans="1:19">
      <c r="A493" s="16">
        <v>26</v>
      </c>
      <c r="B493" s="17">
        <v>0</v>
      </c>
      <c r="C493" s="16" t="s">
        <v>1392</v>
      </c>
      <c r="D493" s="17">
        <v>1</v>
      </c>
      <c r="E493" s="16" t="s">
        <v>89</v>
      </c>
      <c r="F493" s="17">
        <v>30</v>
      </c>
      <c r="G493" s="18">
        <v>1.5</v>
      </c>
      <c r="H493" s="18">
        <v>1</v>
      </c>
      <c r="I493" s="19">
        <v>0.8</v>
      </c>
      <c r="J493" s="71"/>
      <c r="K493" s="20"/>
      <c r="L493" s="76" cm="1">
        <f t="array" ref="L493">_xlfn.IFS(C493="8.玩家基地","",C493="10.第一关基地","",G493+H493&lt;=2,"",G493+H493&gt;2,ROUND((G493+H493-2)*500,0))</f>
        <v>250</v>
      </c>
      <c r="M493" s="13">
        <v>6</v>
      </c>
      <c r="N493" s="13" t="s">
        <v>2027</v>
      </c>
      <c r="O493" s="41" t="s">
        <v>2046</v>
      </c>
      <c r="P493">
        <f t="shared" si="14"/>
        <v>1</v>
      </c>
      <c r="Q493" t="str">
        <f>VLOOKUP(A493,关卡种子!$A$2:$H$61,8,FALSE)</f>
        <v>0.摧毁基地</v>
      </c>
      <c r="R493">
        <v>1</v>
      </c>
      <c r="S493">
        <f t="shared" si="15"/>
        <v>1.5</v>
      </c>
    </row>
    <row r="494" spans="1:19">
      <c r="A494" s="16">
        <v>26</v>
      </c>
      <c r="B494" s="17">
        <v>0</v>
      </c>
      <c r="C494" s="16" t="s">
        <v>1391</v>
      </c>
      <c r="D494" s="17">
        <v>1</v>
      </c>
      <c r="E494" s="16" t="s">
        <v>89</v>
      </c>
      <c r="F494" s="17">
        <v>30</v>
      </c>
      <c r="G494" s="18">
        <v>1.5</v>
      </c>
      <c r="H494" s="18">
        <v>1</v>
      </c>
      <c r="I494" s="19">
        <v>0.8</v>
      </c>
      <c r="J494" s="71"/>
      <c r="K494" s="20"/>
      <c r="L494" s="76" cm="1">
        <f t="array" ref="L494">_xlfn.IFS(C494="8.玩家基地","",C494="10.第一关基地","",G494+H494&lt;=2,"",G494+H494&gt;2,ROUND((G494+H494-2)*500,0))</f>
        <v>250</v>
      </c>
      <c r="N494" s="13" t="s">
        <v>2046</v>
      </c>
      <c r="O494" s="41" t="s">
        <v>2046</v>
      </c>
      <c r="P494">
        <f t="shared" si="14"/>
        <v>1</v>
      </c>
      <c r="Q494" t="str">
        <f>VLOOKUP(A494,关卡种子!$A$2:$H$61,8,FALSE)</f>
        <v>0.摧毁基地</v>
      </c>
      <c r="R494">
        <v>1</v>
      </c>
      <c r="S494">
        <f t="shared" si="15"/>
        <v>1.5</v>
      </c>
    </row>
    <row r="495" spans="1:19">
      <c r="A495" s="16">
        <v>26</v>
      </c>
      <c r="B495" s="17">
        <v>0</v>
      </c>
      <c r="C495" s="16" t="s">
        <v>1392</v>
      </c>
      <c r="D495" s="17">
        <v>1</v>
      </c>
      <c r="E495" s="16" t="s">
        <v>89</v>
      </c>
      <c r="F495" s="17">
        <v>30</v>
      </c>
      <c r="G495" s="18">
        <v>1.5</v>
      </c>
      <c r="H495" s="18">
        <v>1</v>
      </c>
      <c r="I495" s="19">
        <v>0.5</v>
      </c>
      <c r="J495" s="71"/>
      <c r="K495" s="20"/>
      <c r="L495" s="76" cm="1">
        <f t="array" ref="L495">_xlfn.IFS(C495="8.玩家基地","",C495="10.第一关基地","",G495+H495&lt;=2,"",G495+H495&gt;2,ROUND((G495+H495-2)*500,0))</f>
        <v>250</v>
      </c>
      <c r="N495" s="13" t="s">
        <v>2046</v>
      </c>
      <c r="O495" s="41" t="s">
        <v>2046</v>
      </c>
      <c r="P495">
        <f t="shared" si="14"/>
        <v>1</v>
      </c>
      <c r="Q495" t="str">
        <f>VLOOKUP(A495,关卡种子!$A$2:$H$61,8,FALSE)</f>
        <v>0.摧毁基地</v>
      </c>
      <c r="R495">
        <v>1</v>
      </c>
      <c r="S495">
        <f t="shared" si="15"/>
        <v>1.5</v>
      </c>
    </row>
    <row r="496" spans="1:19">
      <c r="A496" s="16">
        <v>26</v>
      </c>
      <c r="B496" s="17">
        <v>0</v>
      </c>
      <c r="C496" s="16" t="s">
        <v>1390</v>
      </c>
      <c r="D496" s="17">
        <v>1</v>
      </c>
      <c r="E496" s="16" t="s">
        <v>89</v>
      </c>
      <c r="F496" s="17">
        <v>30</v>
      </c>
      <c r="G496" s="18">
        <v>1.5</v>
      </c>
      <c r="H496" s="18">
        <v>1</v>
      </c>
      <c r="I496" s="19">
        <v>0.5</v>
      </c>
      <c r="J496" s="71"/>
      <c r="K496" s="20"/>
      <c r="L496" s="76" cm="1">
        <f t="array" ref="L496">_xlfn.IFS(C496="8.玩家基地","",C496="10.第一关基地","",G496+H496&lt;=2,"",G496+H496&gt;2,ROUND((G496+H496-2)*500,0))</f>
        <v>250</v>
      </c>
      <c r="N496" s="13" t="s">
        <v>2046</v>
      </c>
      <c r="O496" s="41" t="s">
        <v>2046</v>
      </c>
      <c r="P496">
        <f t="shared" si="14"/>
        <v>1</v>
      </c>
      <c r="Q496" t="str">
        <f>VLOOKUP(A496,关卡种子!$A$2:$H$61,8,FALSE)</f>
        <v>0.摧毁基地</v>
      </c>
      <c r="R496">
        <v>1</v>
      </c>
      <c r="S496">
        <f t="shared" si="15"/>
        <v>1.5</v>
      </c>
    </row>
    <row r="497" spans="1:19">
      <c r="A497" s="16">
        <v>26</v>
      </c>
      <c r="B497" s="17">
        <v>0</v>
      </c>
      <c r="C497" s="16" t="s">
        <v>1391</v>
      </c>
      <c r="D497" s="17">
        <v>2</v>
      </c>
      <c r="E497" s="16" t="s">
        <v>89</v>
      </c>
      <c r="F497" s="17">
        <v>30</v>
      </c>
      <c r="G497" s="18">
        <v>1.5</v>
      </c>
      <c r="H497" s="18">
        <v>1</v>
      </c>
      <c r="I497" s="19">
        <v>0.5</v>
      </c>
      <c r="J497" s="71"/>
      <c r="K497" s="20"/>
      <c r="L497" s="76" cm="1">
        <f t="array" ref="L497">_xlfn.IFS(C497="8.玩家基地","",C497="10.第一关基地","",G497+H497&lt;=2,"",G497+H497&gt;2,ROUND((G497+H497-2)*500,0))</f>
        <v>250</v>
      </c>
      <c r="N497" s="13" t="s">
        <v>2046</v>
      </c>
      <c r="O497" s="41" t="s">
        <v>2046</v>
      </c>
      <c r="P497">
        <f t="shared" si="14"/>
        <v>2</v>
      </c>
      <c r="Q497" t="str">
        <f>VLOOKUP(A497,关卡种子!$A$2:$H$61,8,FALSE)</f>
        <v>0.摧毁基地</v>
      </c>
      <c r="R497">
        <v>1</v>
      </c>
      <c r="S497">
        <f t="shared" si="15"/>
        <v>1.5</v>
      </c>
    </row>
    <row r="498" spans="1:19">
      <c r="A498" s="16">
        <v>26</v>
      </c>
      <c r="B498" s="17">
        <v>0</v>
      </c>
      <c r="C498" s="16" t="s">
        <v>1394</v>
      </c>
      <c r="D498" s="17">
        <v>2</v>
      </c>
      <c r="E498" s="16" t="s">
        <v>89</v>
      </c>
      <c r="F498" s="17">
        <v>30</v>
      </c>
      <c r="G498" s="18">
        <v>1.5</v>
      </c>
      <c r="H498" s="18">
        <v>1</v>
      </c>
      <c r="I498" s="19">
        <v>0.2</v>
      </c>
      <c r="J498" s="71"/>
      <c r="K498" s="20"/>
      <c r="L498" s="76" cm="1">
        <f t="array" ref="L498">_xlfn.IFS(C498="8.玩家基地","",C498="10.第一关基地","",G498+H498&lt;=2,"",G498+H498&gt;2,ROUND((G498+H498-2)*500,0))</f>
        <v>250</v>
      </c>
      <c r="M498" s="13">
        <v>7</v>
      </c>
      <c r="N498" s="13" t="s">
        <v>2037</v>
      </c>
      <c r="O498" s="41" t="s">
        <v>2046</v>
      </c>
      <c r="P498">
        <f t="shared" si="14"/>
        <v>2</v>
      </c>
      <c r="Q498" t="str">
        <f>VLOOKUP(A498,关卡种子!$A$2:$H$61,8,FALSE)</f>
        <v>0.摧毁基地</v>
      </c>
      <c r="R498">
        <v>1</v>
      </c>
      <c r="S498">
        <f t="shared" si="15"/>
        <v>1.5</v>
      </c>
    </row>
    <row r="499" spans="1:19">
      <c r="A499" s="16">
        <v>26</v>
      </c>
      <c r="B499" s="17">
        <v>0</v>
      </c>
      <c r="C499" s="16" t="s">
        <v>1392</v>
      </c>
      <c r="D499" s="17">
        <v>2</v>
      </c>
      <c r="E499" s="16" t="s">
        <v>89</v>
      </c>
      <c r="F499" s="17">
        <v>30</v>
      </c>
      <c r="G499" s="18">
        <v>1.5</v>
      </c>
      <c r="H499" s="18">
        <v>1</v>
      </c>
      <c r="I499" s="19">
        <v>0.2</v>
      </c>
      <c r="J499" s="71"/>
      <c r="K499" s="20"/>
      <c r="L499" s="76" cm="1">
        <f t="array" ref="L499">_xlfn.IFS(C499="8.玩家基地","",C499="10.第一关基地","",G499+H499&lt;=2,"",G499+H499&gt;2,ROUND((G499+H499-2)*500,0))</f>
        <v>250</v>
      </c>
      <c r="N499" s="13" t="s">
        <v>2046</v>
      </c>
      <c r="O499" s="41" t="s">
        <v>2046</v>
      </c>
      <c r="P499">
        <f t="shared" si="14"/>
        <v>2</v>
      </c>
      <c r="Q499" t="str">
        <f>VLOOKUP(A499,关卡种子!$A$2:$H$61,8,FALSE)</f>
        <v>0.摧毁基地</v>
      </c>
      <c r="R499">
        <v>1</v>
      </c>
      <c r="S499">
        <f t="shared" si="15"/>
        <v>1.5</v>
      </c>
    </row>
    <row r="500" spans="1:19">
      <c r="A500" s="16">
        <v>26</v>
      </c>
      <c r="B500" s="17">
        <v>0</v>
      </c>
      <c r="C500" s="16" t="s">
        <v>1391</v>
      </c>
      <c r="D500" s="17">
        <v>2</v>
      </c>
      <c r="E500" s="16" t="s">
        <v>89</v>
      </c>
      <c r="F500" s="17">
        <v>30</v>
      </c>
      <c r="G500" s="18">
        <v>1.5</v>
      </c>
      <c r="H500" s="18">
        <v>1</v>
      </c>
      <c r="I500" s="19">
        <v>0.2</v>
      </c>
      <c r="J500" s="71"/>
      <c r="K500" s="20"/>
      <c r="L500" s="76" cm="1">
        <f t="array" ref="L500">_xlfn.IFS(C500="8.玩家基地","",C500="10.第一关基地","",G500+H500&lt;=2,"",G500+H500&gt;2,ROUND((G500+H500-2)*500,0))</f>
        <v>250</v>
      </c>
      <c r="N500" s="13" t="s">
        <v>2046</v>
      </c>
      <c r="O500" s="41" t="s">
        <v>2046</v>
      </c>
      <c r="P500">
        <f t="shared" si="14"/>
        <v>2</v>
      </c>
      <c r="Q500" t="str">
        <f>VLOOKUP(A500,关卡种子!$A$2:$H$61,8,FALSE)</f>
        <v>0.摧毁基地</v>
      </c>
      <c r="R500">
        <v>1</v>
      </c>
      <c r="S500">
        <f t="shared" si="15"/>
        <v>1.5</v>
      </c>
    </row>
    <row r="501" spans="1:19">
      <c r="A501" s="16">
        <v>27</v>
      </c>
      <c r="B501" s="17">
        <v>0</v>
      </c>
      <c r="C501" s="16" t="s">
        <v>86</v>
      </c>
      <c r="D501" s="17">
        <v>1</v>
      </c>
      <c r="E501" s="16" t="s">
        <v>87</v>
      </c>
      <c r="F501" s="17">
        <v>-30</v>
      </c>
      <c r="G501" s="18">
        <v>1</v>
      </c>
      <c r="H501" s="18">
        <v>1</v>
      </c>
      <c r="I501" s="19">
        <v>1</v>
      </c>
      <c r="J501" s="71"/>
      <c r="K501" s="20"/>
      <c r="L501" s="76" t="str" cm="1">
        <f t="array" ref="L501">_xlfn.IFS(C501="8.玩家基地","",C501="10.第一关基地","",G501+H501&lt;=2,"",G501+H501&gt;2,ROUND((G501+H501-2)*500,0))</f>
        <v/>
      </c>
      <c r="N501" s="13" t="s">
        <v>2046</v>
      </c>
      <c r="O501" s="41" t="s">
        <v>2046</v>
      </c>
      <c r="P501">
        <f t="shared" ref="P501:P564" si="16">IF(Q501="0.摧毁基地",IF(I501=1,IF(B501&gt;300,2,1),D501),D501)</f>
        <v>1</v>
      </c>
      <c r="Q501" t="str">
        <f>VLOOKUP(A501,关卡种子!$A$2:$H$61,8,FALSE)</f>
        <v>0.摧毁基地</v>
      </c>
      <c r="R501">
        <v>1</v>
      </c>
      <c r="S501">
        <f t="shared" ref="S501:S564" si="17">IF(C501="10.第一关基地",1+ROUND(A501/15,1),IF(C501="24.审判天使",1,IF(Q501="0.摧毁基地",IF(I501=1,IF(B501&gt;30,ROUND(1.3+B501/1000,2),1),1.5),IF(B501&gt;60,IF(R501=1,ROUND(1.25+B501/1000,2),1.3),1))))</f>
        <v>1</v>
      </c>
    </row>
    <row r="502" spans="1:19">
      <c r="A502" s="16">
        <v>27</v>
      </c>
      <c r="B502" s="17">
        <v>0</v>
      </c>
      <c r="C502" s="16" t="s">
        <v>88</v>
      </c>
      <c r="D502" s="17">
        <v>1</v>
      </c>
      <c r="E502" s="16" t="s">
        <v>89</v>
      </c>
      <c r="F502" s="17">
        <v>30</v>
      </c>
      <c r="G502" s="18">
        <v>2.8</v>
      </c>
      <c r="H502" s="18">
        <v>1</v>
      </c>
      <c r="I502" s="19">
        <v>1</v>
      </c>
      <c r="J502" s="71"/>
      <c r="K502" s="20"/>
      <c r="L502" s="76" t="str" cm="1">
        <f t="array" ref="L502">_xlfn.IFS(C502="8.玩家基地","",C502="10.第一关基地","",G502+H502&lt;=2,"",G502+H502&gt;2,ROUND((G502+H502-2)*500,0))</f>
        <v/>
      </c>
      <c r="N502" s="13" t="s">
        <v>2046</v>
      </c>
      <c r="O502" s="41" t="s">
        <v>2046</v>
      </c>
      <c r="P502">
        <f t="shared" si="16"/>
        <v>1</v>
      </c>
      <c r="Q502" t="str">
        <f>VLOOKUP(A502,关卡种子!$A$2:$H$61,8,FALSE)</f>
        <v>0.摧毁基地</v>
      </c>
      <c r="R502">
        <v>1</v>
      </c>
      <c r="S502">
        <f t="shared" si="17"/>
        <v>2.8</v>
      </c>
    </row>
    <row r="503" spans="1:19">
      <c r="A503" s="16">
        <v>27</v>
      </c>
      <c r="B503" s="17">
        <v>1</v>
      </c>
      <c r="C503" s="16" t="s">
        <v>1435</v>
      </c>
      <c r="D503" s="17">
        <v>1</v>
      </c>
      <c r="E503" s="16" t="s">
        <v>89</v>
      </c>
      <c r="F503" s="17">
        <v>30</v>
      </c>
      <c r="G503" s="18">
        <v>1</v>
      </c>
      <c r="H503" s="18">
        <v>1</v>
      </c>
      <c r="I503" s="19">
        <v>1</v>
      </c>
      <c r="J503" s="71" t="s">
        <v>1676</v>
      </c>
      <c r="K503" s="48">
        <v>8</v>
      </c>
      <c r="L503" s="76" t="str" cm="1">
        <f t="array" ref="L503">_xlfn.IFS(C503="8.玩家基地","",C503="10.第一关基地","",G503+H503&lt;=2,"",G503+H503&gt;2,ROUND((G503+H503-2)*500,0))</f>
        <v/>
      </c>
      <c r="N503" s="13" t="s">
        <v>2046</v>
      </c>
      <c r="O503" s="41" t="s">
        <v>2256</v>
      </c>
      <c r="P503">
        <f t="shared" si="16"/>
        <v>1</v>
      </c>
      <c r="Q503" t="str">
        <f>VLOOKUP(A503,关卡种子!$A$2:$H$61,8,FALSE)</f>
        <v>0.摧毁基地</v>
      </c>
      <c r="R503">
        <v>1</v>
      </c>
      <c r="S503">
        <f t="shared" si="17"/>
        <v>1</v>
      </c>
    </row>
    <row r="504" spans="1:19">
      <c r="A504" s="16">
        <v>27</v>
      </c>
      <c r="B504" s="17">
        <v>6</v>
      </c>
      <c r="C504" s="16" t="s">
        <v>1435</v>
      </c>
      <c r="D504" s="17">
        <v>1</v>
      </c>
      <c r="E504" s="16" t="s">
        <v>89</v>
      </c>
      <c r="F504" s="17">
        <v>30</v>
      </c>
      <c r="G504" s="18">
        <v>1</v>
      </c>
      <c r="H504" s="18">
        <v>1</v>
      </c>
      <c r="I504" s="19">
        <v>1</v>
      </c>
      <c r="J504" s="71" t="s">
        <v>1677</v>
      </c>
      <c r="K504" s="48">
        <v>7</v>
      </c>
      <c r="L504" s="76" t="str" cm="1">
        <f t="array" ref="L504">_xlfn.IFS(C504="8.玩家基地","",C504="10.第一关基地","",G504+H504&lt;=2,"",G504+H504&gt;2,ROUND((G504+H504-2)*500,0))</f>
        <v/>
      </c>
      <c r="N504" s="13" t="s">
        <v>2046</v>
      </c>
      <c r="O504" s="41" t="s">
        <v>2255</v>
      </c>
      <c r="P504">
        <f t="shared" si="16"/>
        <v>1</v>
      </c>
      <c r="Q504" t="str">
        <f>VLOOKUP(A504,关卡种子!$A$2:$H$61,8,FALSE)</f>
        <v>0.摧毁基地</v>
      </c>
      <c r="R504">
        <v>1</v>
      </c>
      <c r="S504">
        <f t="shared" si="17"/>
        <v>1</v>
      </c>
    </row>
    <row r="505" spans="1:19">
      <c r="A505" s="16">
        <v>27</v>
      </c>
      <c r="B505" s="17">
        <v>90</v>
      </c>
      <c r="C505" s="16" t="s">
        <v>1434</v>
      </c>
      <c r="D505" s="17">
        <v>1</v>
      </c>
      <c r="E505" s="16" t="s">
        <v>89</v>
      </c>
      <c r="F505" s="17">
        <v>30</v>
      </c>
      <c r="G505" s="18">
        <v>1.39</v>
      </c>
      <c r="H505" s="18">
        <v>1</v>
      </c>
      <c r="I505" s="19">
        <v>1</v>
      </c>
      <c r="J505" s="71"/>
      <c r="K505" s="20"/>
      <c r="L505" s="76" cm="1">
        <f t="array" ref="L505">_xlfn.IFS(C505="8.玩家基地","",C505="10.第一关基地","",G505+H505&lt;=2,"",G505+H505&gt;2,ROUND((G505+H505-2)*500,0))</f>
        <v>195</v>
      </c>
      <c r="M505" s="13">
        <v>4</v>
      </c>
      <c r="N505" s="13" t="s">
        <v>2035</v>
      </c>
      <c r="O505" s="41" t="s">
        <v>2046</v>
      </c>
      <c r="P505">
        <f t="shared" si="16"/>
        <v>1</v>
      </c>
      <c r="Q505" t="str">
        <f>VLOOKUP(A505,关卡种子!$A$2:$H$61,8,FALSE)</f>
        <v>0.摧毁基地</v>
      </c>
      <c r="R505">
        <v>1</v>
      </c>
      <c r="S505">
        <f t="shared" si="17"/>
        <v>1.39</v>
      </c>
    </row>
    <row r="506" spans="1:19">
      <c r="A506" s="16">
        <v>27</v>
      </c>
      <c r="B506" s="17">
        <v>95</v>
      </c>
      <c r="C506" s="16" t="s">
        <v>914</v>
      </c>
      <c r="D506" s="17">
        <v>1</v>
      </c>
      <c r="E506" s="16" t="s">
        <v>89</v>
      </c>
      <c r="F506" s="17">
        <v>30</v>
      </c>
      <c r="G506" s="18">
        <v>1.4</v>
      </c>
      <c r="H506" s="18">
        <v>1</v>
      </c>
      <c r="I506" s="19">
        <v>1</v>
      </c>
      <c r="J506" s="71" t="s">
        <v>1649</v>
      </c>
      <c r="K506" s="48">
        <v>3</v>
      </c>
      <c r="L506" s="76" cm="1">
        <f t="array" ref="L506">_xlfn.IFS(C506="8.玩家基地","",C506="10.第一关基地","",G506+H506&lt;=2,"",G506+H506&gt;2,ROUND((G506+H506-2)*500,0))</f>
        <v>200</v>
      </c>
      <c r="N506" s="13" t="s">
        <v>2046</v>
      </c>
      <c r="O506" s="41" t="s">
        <v>2255</v>
      </c>
      <c r="P506">
        <f t="shared" si="16"/>
        <v>1</v>
      </c>
      <c r="Q506" t="str">
        <f>VLOOKUP(A506,关卡种子!$A$2:$H$61,8,FALSE)</f>
        <v>0.摧毁基地</v>
      </c>
      <c r="R506">
        <v>1</v>
      </c>
      <c r="S506">
        <f t="shared" si="17"/>
        <v>1.4</v>
      </c>
    </row>
    <row r="507" spans="1:19">
      <c r="A507" s="16">
        <v>27</v>
      </c>
      <c r="B507" s="17">
        <v>120</v>
      </c>
      <c r="C507" s="16" t="s">
        <v>914</v>
      </c>
      <c r="D507" s="17">
        <v>1</v>
      </c>
      <c r="E507" s="16" t="s">
        <v>89</v>
      </c>
      <c r="F507" s="17">
        <v>30</v>
      </c>
      <c r="G507" s="18">
        <v>1.42</v>
      </c>
      <c r="H507" s="18">
        <v>1</v>
      </c>
      <c r="I507" s="19">
        <v>1</v>
      </c>
      <c r="J507" s="71" t="s">
        <v>1649</v>
      </c>
      <c r="K507" s="48">
        <v>3</v>
      </c>
      <c r="L507" s="76" cm="1">
        <f t="array" ref="L507">_xlfn.IFS(C507="8.玩家基地","",C507="10.第一关基地","",G507+H507&lt;=2,"",G507+H507&gt;2,ROUND((G507+H507-2)*500,0))</f>
        <v>210</v>
      </c>
      <c r="N507" s="13" t="s">
        <v>2046</v>
      </c>
      <c r="O507" s="41" t="s">
        <v>2255</v>
      </c>
      <c r="P507">
        <f t="shared" si="16"/>
        <v>1</v>
      </c>
      <c r="Q507" t="str">
        <f>VLOOKUP(A507,关卡种子!$A$2:$H$61,8,FALSE)</f>
        <v>0.摧毁基地</v>
      </c>
      <c r="R507">
        <v>1</v>
      </c>
      <c r="S507">
        <f t="shared" si="17"/>
        <v>1.42</v>
      </c>
    </row>
    <row r="508" spans="1:19">
      <c r="A508" s="16">
        <v>27</v>
      </c>
      <c r="B508" s="17">
        <v>150</v>
      </c>
      <c r="C508" s="16" t="s">
        <v>914</v>
      </c>
      <c r="D508" s="17">
        <v>1</v>
      </c>
      <c r="E508" s="16" t="s">
        <v>89</v>
      </c>
      <c r="F508" s="17">
        <v>30</v>
      </c>
      <c r="G508" s="18">
        <v>1.45</v>
      </c>
      <c r="H508" s="18">
        <v>1</v>
      </c>
      <c r="I508" s="19">
        <v>1</v>
      </c>
      <c r="J508" s="71" t="s">
        <v>1649</v>
      </c>
      <c r="K508" s="48">
        <v>3</v>
      </c>
      <c r="L508" s="76" cm="1">
        <f t="array" ref="L508">_xlfn.IFS(C508="8.玩家基地","",C508="10.第一关基地","",G508+H508&lt;=2,"",G508+H508&gt;2,ROUND((G508+H508-2)*500,0))</f>
        <v>225</v>
      </c>
      <c r="N508" s="13" t="s">
        <v>2046</v>
      </c>
      <c r="O508" s="41" t="s">
        <v>2255</v>
      </c>
      <c r="P508">
        <f t="shared" si="16"/>
        <v>1</v>
      </c>
      <c r="Q508" t="str">
        <f>VLOOKUP(A508,关卡种子!$A$2:$H$61,8,FALSE)</f>
        <v>0.摧毁基地</v>
      </c>
      <c r="R508">
        <v>1</v>
      </c>
      <c r="S508">
        <f t="shared" si="17"/>
        <v>1.45</v>
      </c>
    </row>
    <row r="509" spans="1:19">
      <c r="A509" s="16">
        <v>27</v>
      </c>
      <c r="B509" s="17">
        <v>180</v>
      </c>
      <c r="C509" s="16" t="s">
        <v>914</v>
      </c>
      <c r="D509" s="17">
        <v>1</v>
      </c>
      <c r="E509" s="16" t="s">
        <v>89</v>
      </c>
      <c r="F509" s="17">
        <v>30</v>
      </c>
      <c r="G509" s="18">
        <v>1.48</v>
      </c>
      <c r="H509" s="18">
        <v>1</v>
      </c>
      <c r="I509" s="19">
        <v>1</v>
      </c>
      <c r="J509" s="71" t="s">
        <v>1649</v>
      </c>
      <c r="K509" s="48">
        <v>3</v>
      </c>
      <c r="L509" s="76" cm="1">
        <f t="array" ref="L509">_xlfn.IFS(C509="8.玩家基地","",C509="10.第一关基地","",G509+H509&lt;=2,"",G509+H509&gt;2,ROUND((G509+H509-2)*500,0))</f>
        <v>240</v>
      </c>
      <c r="N509" s="13" t="s">
        <v>2046</v>
      </c>
      <c r="O509" s="41" t="s">
        <v>2255</v>
      </c>
      <c r="P509">
        <f t="shared" si="16"/>
        <v>1</v>
      </c>
      <c r="Q509" t="str">
        <f>VLOOKUP(A509,关卡种子!$A$2:$H$61,8,FALSE)</f>
        <v>0.摧毁基地</v>
      </c>
      <c r="R509">
        <v>1</v>
      </c>
      <c r="S509">
        <f t="shared" si="17"/>
        <v>1.48</v>
      </c>
    </row>
    <row r="510" spans="1:19">
      <c r="A510" s="16">
        <v>27</v>
      </c>
      <c r="B510" s="17">
        <v>210</v>
      </c>
      <c r="C510" s="16" t="s">
        <v>914</v>
      </c>
      <c r="D510" s="17">
        <v>1</v>
      </c>
      <c r="E510" s="16" t="s">
        <v>89</v>
      </c>
      <c r="F510" s="17">
        <v>30</v>
      </c>
      <c r="G510" s="18">
        <v>1.51</v>
      </c>
      <c r="H510" s="18">
        <v>1</v>
      </c>
      <c r="I510" s="19">
        <v>1</v>
      </c>
      <c r="J510" s="71" t="s">
        <v>1649</v>
      </c>
      <c r="K510" s="48">
        <v>3</v>
      </c>
      <c r="L510" s="76" cm="1">
        <f t="array" ref="L510">_xlfn.IFS(C510="8.玩家基地","",C510="10.第一关基地","",G510+H510&lt;=2,"",G510+H510&gt;2,ROUND((G510+H510-2)*500,0))</f>
        <v>255</v>
      </c>
      <c r="N510" s="13" t="s">
        <v>2046</v>
      </c>
      <c r="O510" s="41" t="s">
        <v>2255</v>
      </c>
      <c r="P510">
        <f t="shared" si="16"/>
        <v>1</v>
      </c>
      <c r="Q510" t="str">
        <f>VLOOKUP(A510,关卡种子!$A$2:$H$61,8,FALSE)</f>
        <v>0.摧毁基地</v>
      </c>
      <c r="R510">
        <v>1</v>
      </c>
      <c r="S510">
        <f t="shared" si="17"/>
        <v>1.51</v>
      </c>
    </row>
    <row r="511" spans="1:19">
      <c r="A511" s="16">
        <v>27</v>
      </c>
      <c r="B511" s="17">
        <v>240</v>
      </c>
      <c r="C511" s="16" t="s">
        <v>914</v>
      </c>
      <c r="D511" s="17">
        <v>1</v>
      </c>
      <c r="E511" s="16" t="s">
        <v>89</v>
      </c>
      <c r="F511" s="17">
        <v>30</v>
      </c>
      <c r="G511" s="18">
        <v>1.54</v>
      </c>
      <c r="H511" s="18">
        <v>1</v>
      </c>
      <c r="I511" s="19">
        <v>1</v>
      </c>
      <c r="J511" s="71" t="s">
        <v>1649</v>
      </c>
      <c r="K511" s="48">
        <v>3</v>
      </c>
      <c r="L511" s="76" cm="1">
        <f t="array" ref="L511">_xlfn.IFS(C511="8.玩家基地","",C511="10.第一关基地","",G511+H511&lt;=2,"",G511+H511&gt;2,ROUND((G511+H511-2)*500,0))</f>
        <v>270</v>
      </c>
      <c r="N511" s="13" t="s">
        <v>2046</v>
      </c>
      <c r="O511" s="41" t="s">
        <v>2255</v>
      </c>
      <c r="P511">
        <f t="shared" si="16"/>
        <v>1</v>
      </c>
      <c r="Q511" t="str">
        <f>VLOOKUP(A511,关卡种子!$A$2:$H$61,8,FALSE)</f>
        <v>0.摧毁基地</v>
      </c>
      <c r="R511">
        <v>1</v>
      </c>
      <c r="S511">
        <f t="shared" si="17"/>
        <v>1.54</v>
      </c>
    </row>
    <row r="512" spans="1:19">
      <c r="A512" s="16">
        <v>27</v>
      </c>
      <c r="B512" s="17">
        <v>270</v>
      </c>
      <c r="C512" s="16" t="s">
        <v>914</v>
      </c>
      <c r="D512" s="17">
        <v>1</v>
      </c>
      <c r="E512" s="16" t="s">
        <v>89</v>
      </c>
      <c r="F512" s="17">
        <v>30</v>
      </c>
      <c r="G512" s="18">
        <v>1.57</v>
      </c>
      <c r="H512" s="18">
        <v>1</v>
      </c>
      <c r="I512" s="19">
        <v>1</v>
      </c>
      <c r="J512" s="71" t="s">
        <v>1649</v>
      </c>
      <c r="K512" s="48">
        <v>3</v>
      </c>
      <c r="L512" s="76" cm="1">
        <f t="array" ref="L512">_xlfn.IFS(C512="8.玩家基地","",C512="10.第一关基地","",G512+H512&lt;=2,"",G512+H512&gt;2,ROUND((G512+H512-2)*500,0))</f>
        <v>285</v>
      </c>
      <c r="N512" s="13" t="s">
        <v>2046</v>
      </c>
      <c r="O512" s="41" t="s">
        <v>2255</v>
      </c>
      <c r="P512">
        <f t="shared" si="16"/>
        <v>1</v>
      </c>
      <c r="Q512" t="str">
        <f>VLOOKUP(A512,关卡种子!$A$2:$H$61,8,FALSE)</f>
        <v>0.摧毁基地</v>
      </c>
      <c r="R512">
        <v>1</v>
      </c>
      <c r="S512">
        <f t="shared" si="17"/>
        <v>1.57</v>
      </c>
    </row>
    <row r="513" spans="1:19">
      <c r="A513" s="16">
        <v>27</v>
      </c>
      <c r="B513" s="17">
        <v>0</v>
      </c>
      <c r="C513" s="16" t="s">
        <v>1394</v>
      </c>
      <c r="D513" s="17">
        <v>2</v>
      </c>
      <c r="E513" s="16" t="s">
        <v>89</v>
      </c>
      <c r="F513" s="17">
        <v>30</v>
      </c>
      <c r="G513" s="18">
        <v>1.5</v>
      </c>
      <c r="H513" s="18">
        <v>1</v>
      </c>
      <c r="I513" s="19">
        <v>0.8</v>
      </c>
      <c r="J513" s="71"/>
      <c r="K513" s="20"/>
      <c r="L513" s="76" cm="1">
        <f t="array" ref="L513">_xlfn.IFS(C513="8.玩家基地","",C513="10.第一关基地","",G513+H513&lt;=2,"",G513+H513&gt;2,ROUND((G513+H513-2)*500,0))</f>
        <v>250</v>
      </c>
      <c r="N513" s="13" t="s">
        <v>2046</v>
      </c>
      <c r="O513" s="41" t="s">
        <v>2046</v>
      </c>
      <c r="P513">
        <f t="shared" si="16"/>
        <v>2</v>
      </c>
      <c r="Q513" t="str">
        <f>VLOOKUP(A513,关卡种子!$A$2:$H$61,8,FALSE)</f>
        <v>0.摧毁基地</v>
      </c>
      <c r="R513">
        <v>1</v>
      </c>
      <c r="S513">
        <f t="shared" si="17"/>
        <v>1.5</v>
      </c>
    </row>
    <row r="514" spans="1:19">
      <c r="A514" s="16">
        <v>27</v>
      </c>
      <c r="B514" s="17">
        <v>0</v>
      </c>
      <c r="C514" s="16" t="s">
        <v>914</v>
      </c>
      <c r="D514" s="17">
        <v>2</v>
      </c>
      <c r="E514" s="16" t="s">
        <v>89</v>
      </c>
      <c r="F514" s="17">
        <v>30</v>
      </c>
      <c r="G514" s="18">
        <v>1.5</v>
      </c>
      <c r="H514" s="18">
        <v>1</v>
      </c>
      <c r="I514" s="19">
        <v>0.8</v>
      </c>
      <c r="J514" s="71"/>
      <c r="K514" s="20"/>
      <c r="L514" s="76" cm="1">
        <f t="array" ref="L514">_xlfn.IFS(C514="8.玩家基地","",C514="10.第一关基地","",G514+H514&lt;=2,"",G514+H514&gt;2,ROUND((G514+H514-2)*500,0))</f>
        <v>250</v>
      </c>
      <c r="N514" s="13" t="s">
        <v>2046</v>
      </c>
      <c r="O514" s="41" t="s">
        <v>2046</v>
      </c>
      <c r="P514">
        <f t="shared" si="16"/>
        <v>2</v>
      </c>
      <c r="Q514" t="str">
        <f>VLOOKUP(A514,关卡种子!$A$2:$H$61,8,FALSE)</f>
        <v>0.摧毁基地</v>
      </c>
      <c r="R514">
        <v>1</v>
      </c>
      <c r="S514">
        <f t="shared" si="17"/>
        <v>1.5</v>
      </c>
    </row>
    <row r="515" spans="1:19">
      <c r="A515" s="16">
        <v>27</v>
      </c>
      <c r="B515" s="17">
        <v>0</v>
      </c>
      <c r="C515" s="16" t="s">
        <v>1435</v>
      </c>
      <c r="D515" s="17">
        <v>2</v>
      </c>
      <c r="E515" s="16" t="s">
        <v>89</v>
      </c>
      <c r="F515" s="17">
        <v>30</v>
      </c>
      <c r="G515" s="18">
        <v>1.5</v>
      </c>
      <c r="H515" s="18">
        <v>1</v>
      </c>
      <c r="I515" s="19">
        <v>0.5</v>
      </c>
      <c r="J515" s="71"/>
      <c r="K515" s="20"/>
      <c r="L515" s="76" cm="1">
        <f t="array" ref="L515">_xlfn.IFS(C515="8.玩家基地","",C515="10.第一关基地","",G515+H515&lt;=2,"",G515+H515&gt;2,ROUND((G515+H515-2)*500,0))</f>
        <v>250</v>
      </c>
      <c r="N515" s="13" t="s">
        <v>2046</v>
      </c>
      <c r="O515" s="41" t="s">
        <v>2046</v>
      </c>
      <c r="P515">
        <f t="shared" si="16"/>
        <v>2</v>
      </c>
      <c r="Q515" t="str">
        <f>VLOOKUP(A515,关卡种子!$A$2:$H$61,8,FALSE)</f>
        <v>0.摧毁基地</v>
      </c>
      <c r="R515">
        <v>1</v>
      </c>
      <c r="S515">
        <f t="shared" si="17"/>
        <v>1.5</v>
      </c>
    </row>
    <row r="516" spans="1:19">
      <c r="A516" s="16">
        <v>27</v>
      </c>
      <c r="B516" s="17">
        <v>0</v>
      </c>
      <c r="C516" s="16" t="s">
        <v>914</v>
      </c>
      <c r="D516" s="17">
        <v>2</v>
      </c>
      <c r="E516" s="16" t="s">
        <v>89</v>
      </c>
      <c r="F516" s="17">
        <v>30</v>
      </c>
      <c r="G516" s="18">
        <v>1.5</v>
      </c>
      <c r="H516" s="18">
        <v>1</v>
      </c>
      <c r="I516" s="19">
        <v>0.5</v>
      </c>
      <c r="J516" s="71"/>
      <c r="K516" s="20"/>
      <c r="L516" s="76" cm="1">
        <f t="array" ref="L516">_xlfn.IFS(C516="8.玩家基地","",C516="10.第一关基地","",G516+H516&lt;=2,"",G516+H516&gt;2,ROUND((G516+H516-2)*500,0))</f>
        <v>250</v>
      </c>
      <c r="N516" s="13" t="s">
        <v>2046</v>
      </c>
      <c r="O516" s="41" t="s">
        <v>2046</v>
      </c>
      <c r="P516">
        <f t="shared" si="16"/>
        <v>2</v>
      </c>
      <c r="Q516" t="str">
        <f>VLOOKUP(A516,关卡种子!$A$2:$H$61,8,FALSE)</f>
        <v>0.摧毁基地</v>
      </c>
      <c r="R516">
        <v>1</v>
      </c>
      <c r="S516">
        <f t="shared" si="17"/>
        <v>1.5</v>
      </c>
    </row>
    <row r="517" spans="1:19">
      <c r="A517" s="16">
        <v>27</v>
      </c>
      <c r="B517" s="17">
        <v>0</v>
      </c>
      <c r="C517" s="16" t="s">
        <v>1394</v>
      </c>
      <c r="D517" s="17">
        <v>2</v>
      </c>
      <c r="E517" s="16" t="s">
        <v>89</v>
      </c>
      <c r="F517" s="17">
        <v>30</v>
      </c>
      <c r="G517" s="18">
        <v>1.5</v>
      </c>
      <c r="H517" s="18">
        <v>1</v>
      </c>
      <c r="I517" s="19">
        <v>0.2</v>
      </c>
      <c r="J517" s="71"/>
      <c r="K517" s="20"/>
      <c r="L517" s="76" cm="1">
        <f t="array" ref="L517">_xlfn.IFS(C517="8.玩家基地","",C517="10.第一关基地","",G517+H517&lt;=2,"",G517+H517&gt;2,ROUND((G517+H517-2)*500,0))</f>
        <v>250</v>
      </c>
      <c r="N517" s="13" t="s">
        <v>2046</v>
      </c>
      <c r="O517" s="41" t="s">
        <v>2046</v>
      </c>
      <c r="P517">
        <f t="shared" si="16"/>
        <v>2</v>
      </c>
      <c r="Q517" t="str">
        <f>VLOOKUP(A517,关卡种子!$A$2:$H$61,8,FALSE)</f>
        <v>0.摧毁基地</v>
      </c>
      <c r="R517">
        <v>1</v>
      </c>
      <c r="S517">
        <f t="shared" si="17"/>
        <v>1.5</v>
      </c>
    </row>
    <row r="518" spans="1:19">
      <c r="A518" s="16">
        <v>27</v>
      </c>
      <c r="B518" s="17">
        <v>0</v>
      </c>
      <c r="C518" s="16" t="s">
        <v>1434</v>
      </c>
      <c r="D518" s="17">
        <v>2</v>
      </c>
      <c r="E518" s="16" t="s">
        <v>89</v>
      </c>
      <c r="F518" s="17">
        <v>30</v>
      </c>
      <c r="G518" s="18">
        <v>1.5</v>
      </c>
      <c r="H518" s="18">
        <v>1</v>
      </c>
      <c r="I518" s="19">
        <v>0.2</v>
      </c>
      <c r="J518" s="71"/>
      <c r="K518" s="20"/>
      <c r="L518" s="76" cm="1">
        <f t="array" ref="L518">_xlfn.IFS(C518="8.玩家基地","",C518="10.第一关基地","",G518+H518&lt;=2,"",G518+H518&gt;2,ROUND((G518+H518-2)*500,0))</f>
        <v>250</v>
      </c>
      <c r="N518" s="13" t="s">
        <v>2046</v>
      </c>
      <c r="O518" s="41" t="s">
        <v>2046</v>
      </c>
      <c r="P518">
        <f t="shared" si="16"/>
        <v>2</v>
      </c>
      <c r="Q518" t="str">
        <f>VLOOKUP(A518,关卡种子!$A$2:$H$61,8,FALSE)</f>
        <v>0.摧毁基地</v>
      </c>
      <c r="R518">
        <v>1</v>
      </c>
      <c r="S518">
        <f t="shared" si="17"/>
        <v>1.5</v>
      </c>
    </row>
    <row r="519" spans="1:19">
      <c r="A519" s="16">
        <v>27</v>
      </c>
      <c r="B519" s="17">
        <v>0</v>
      </c>
      <c r="C519" s="16" t="s">
        <v>914</v>
      </c>
      <c r="D519" s="17">
        <v>2</v>
      </c>
      <c r="E519" s="16" t="s">
        <v>89</v>
      </c>
      <c r="F519" s="17">
        <v>30</v>
      </c>
      <c r="G519" s="18">
        <v>1.5</v>
      </c>
      <c r="H519" s="18">
        <v>1</v>
      </c>
      <c r="I519" s="19">
        <v>0.2</v>
      </c>
      <c r="J519" s="71"/>
      <c r="K519" s="20"/>
      <c r="L519" s="76" cm="1">
        <f t="array" ref="L519">_xlfn.IFS(C519="8.玩家基地","",C519="10.第一关基地","",G519+H519&lt;=2,"",G519+H519&gt;2,ROUND((G519+H519-2)*500,0))</f>
        <v>250</v>
      </c>
      <c r="N519" s="13" t="s">
        <v>2046</v>
      </c>
      <c r="O519" s="41" t="s">
        <v>2046</v>
      </c>
      <c r="P519">
        <f t="shared" si="16"/>
        <v>2</v>
      </c>
      <c r="Q519" t="str">
        <f>VLOOKUP(A519,关卡种子!$A$2:$H$61,8,FALSE)</f>
        <v>0.摧毁基地</v>
      </c>
      <c r="R519">
        <v>1</v>
      </c>
      <c r="S519">
        <f t="shared" si="17"/>
        <v>1.5</v>
      </c>
    </row>
    <row r="520" spans="1:19">
      <c r="A520" s="16">
        <v>28</v>
      </c>
      <c r="B520" s="17">
        <v>0</v>
      </c>
      <c r="C520" s="16" t="s">
        <v>86</v>
      </c>
      <c r="D520" s="17">
        <v>1</v>
      </c>
      <c r="E520" s="16" t="s">
        <v>87</v>
      </c>
      <c r="F520" s="17">
        <v>-30</v>
      </c>
      <c r="G520" s="18">
        <v>1</v>
      </c>
      <c r="H520" s="18">
        <v>1</v>
      </c>
      <c r="I520" s="19">
        <v>1</v>
      </c>
      <c r="J520" s="71"/>
      <c r="K520" s="20"/>
      <c r="L520" s="76" t="str" cm="1">
        <f t="array" ref="L520">_xlfn.IFS(C520="8.玩家基地","",C520="10.第一关基地","",G520+H520&lt;=2,"",G520+H520&gt;2,ROUND((G520+H520-2)*500,0))</f>
        <v/>
      </c>
      <c r="N520" s="13" t="s">
        <v>2046</v>
      </c>
      <c r="O520" s="41" t="s">
        <v>2046</v>
      </c>
      <c r="P520">
        <f t="shared" si="16"/>
        <v>1</v>
      </c>
      <c r="Q520" t="str">
        <f>VLOOKUP(A520,关卡种子!$A$2:$H$61,8,FALSE)</f>
        <v>0.摧毁基地</v>
      </c>
      <c r="R520">
        <v>1</v>
      </c>
      <c r="S520">
        <f t="shared" si="17"/>
        <v>1</v>
      </c>
    </row>
    <row r="521" spans="1:19">
      <c r="A521" s="16">
        <v>28</v>
      </c>
      <c r="B521" s="17">
        <v>0</v>
      </c>
      <c r="C521" s="16" t="s">
        <v>88</v>
      </c>
      <c r="D521" s="17">
        <v>1</v>
      </c>
      <c r="E521" s="16" t="s">
        <v>89</v>
      </c>
      <c r="F521" s="17">
        <v>30</v>
      </c>
      <c r="G521" s="18">
        <v>2.9</v>
      </c>
      <c r="H521" s="18">
        <v>1</v>
      </c>
      <c r="I521" s="19">
        <v>1</v>
      </c>
      <c r="J521" s="71"/>
      <c r="K521" s="20"/>
      <c r="L521" s="76" t="str" cm="1">
        <f t="array" ref="L521">_xlfn.IFS(C521="8.玩家基地","",C521="10.第一关基地","",G521+H521&lt;=2,"",G521+H521&gt;2,ROUND((G521+H521-2)*500,0))</f>
        <v/>
      </c>
      <c r="N521" s="13" t="s">
        <v>2046</v>
      </c>
      <c r="O521" s="41" t="s">
        <v>2046</v>
      </c>
      <c r="P521">
        <f t="shared" si="16"/>
        <v>1</v>
      </c>
      <c r="Q521" t="str">
        <f>VLOOKUP(A521,关卡种子!$A$2:$H$61,8,FALSE)</f>
        <v>0.摧毁基地</v>
      </c>
      <c r="R521">
        <v>1</v>
      </c>
      <c r="S521">
        <f t="shared" si="17"/>
        <v>2.9</v>
      </c>
    </row>
    <row r="522" spans="1:19">
      <c r="A522" s="16">
        <v>28</v>
      </c>
      <c r="B522" s="17">
        <v>1</v>
      </c>
      <c r="C522" s="16" t="s">
        <v>1394</v>
      </c>
      <c r="D522" s="17">
        <v>1</v>
      </c>
      <c r="E522" s="16" t="s">
        <v>89</v>
      </c>
      <c r="F522" s="17">
        <v>30</v>
      </c>
      <c r="G522" s="18">
        <v>1</v>
      </c>
      <c r="H522" s="18">
        <v>1</v>
      </c>
      <c r="I522" s="19">
        <v>1</v>
      </c>
      <c r="J522" s="71" t="s">
        <v>1678</v>
      </c>
      <c r="K522" s="48">
        <v>7</v>
      </c>
      <c r="L522" s="76" t="str" cm="1">
        <f t="array" ref="L522">_xlfn.IFS(C522="8.玩家基地","",C522="10.第一关基地","",G522+H522&lt;=2,"",G522+H522&gt;2,ROUND((G522+H522-2)*500,0))</f>
        <v/>
      </c>
      <c r="N522" s="13" t="s">
        <v>2046</v>
      </c>
      <c r="O522" s="41" t="s">
        <v>2255</v>
      </c>
      <c r="P522">
        <f t="shared" si="16"/>
        <v>1</v>
      </c>
      <c r="Q522" t="str">
        <f>VLOOKUP(A522,关卡种子!$A$2:$H$61,8,FALSE)</f>
        <v>0.摧毁基地</v>
      </c>
      <c r="R522">
        <v>1</v>
      </c>
      <c r="S522">
        <f t="shared" si="17"/>
        <v>1</v>
      </c>
    </row>
    <row r="523" spans="1:19">
      <c r="A523" s="16">
        <v>28</v>
      </c>
      <c r="B523" s="17">
        <v>30</v>
      </c>
      <c r="C523" s="16" t="s">
        <v>1394</v>
      </c>
      <c r="D523" s="17">
        <v>1</v>
      </c>
      <c r="E523" s="16" t="s">
        <v>89</v>
      </c>
      <c r="F523" s="17">
        <v>30</v>
      </c>
      <c r="G523" s="18">
        <v>1</v>
      </c>
      <c r="H523" s="18">
        <v>1</v>
      </c>
      <c r="I523" s="19">
        <v>1</v>
      </c>
      <c r="J523" s="71" t="s">
        <v>1679</v>
      </c>
      <c r="K523" s="48">
        <v>7</v>
      </c>
      <c r="L523" s="76" t="str" cm="1">
        <f t="array" ref="L523">_xlfn.IFS(C523="8.玩家基地","",C523="10.第一关基地","",G523+H523&lt;=2,"",G523+H523&gt;2,ROUND((G523+H523-2)*500,0))</f>
        <v/>
      </c>
      <c r="N523" s="13" t="s">
        <v>2046</v>
      </c>
      <c r="O523" s="41" t="s">
        <v>2255</v>
      </c>
      <c r="P523">
        <f t="shared" si="16"/>
        <v>1</v>
      </c>
      <c r="Q523" t="str">
        <f>VLOOKUP(A523,关卡种子!$A$2:$H$61,8,FALSE)</f>
        <v>0.摧毁基地</v>
      </c>
      <c r="R523">
        <v>1</v>
      </c>
      <c r="S523">
        <f t="shared" si="17"/>
        <v>1</v>
      </c>
    </row>
    <row r="524" spans="1:19">
      <c r="A524" s="16">
        <v>28</v>
      </c>
      <c r="B524" s="17">
        <v>60</v>
      </c>
      <c r="C524" s="16" t="s">
        <v>1394</v>
      </c>
      <c r="D524" s="17">
        <v>1</v>
      </c>
      <c r="E524" s="16" t="s">
        <v>89</v>
      </c>
      <c r="F524" s="17">
        <v>30</v>
      </c>
      <c r="G524" s="18">
        <v>1.36</v>
      </c>
      <c r="H524" s="18">
        <v>1</v>
      </c>
      <c r="I524" s="19">
        <v>1</v>
      </c>
      <c r="J524" s="71" t="s">
        <v>1680</v>
      </c>
      <c r="K524" s="48">
        <v>7</v>
      </c>
      <c r="L524" s="76" cm="1">
        <f t="array" ref="L524">_xlfn.IFS(C524="8.玩家基地","",C524="10.第一关基地","",G524+H524&lt;=2,"",G524+H524&gt;2,ROUND((G524+H524-2)*500,0))</f>
        <v>180</v>
      </c>
      <c r="N524" s="13" t="s">
        <v>2046</v>
      </c>
      <c r="O524" s="41" t="s">
        <v>2255</v>
      </c>
      <c r="P524">
        <f t="shared" si="16"/>
        <v>1</v>
      </c>
      <c r="Q524" t="str">
        <f>VLOOKUP(A524,关卡种子!$A$2:$H$61,8,FALSE)</f>
        <v>0.摧毁基地</v>
      </c>
      <c r="R524">
        <v>1</v>
      </c>
      <c r="S524">
        <f t="shared" si="17"/>
        <v>1.36</v>
      </c>
    </row>
    <row r="525" spans="1:19">
      <c r="A525" s="16">
        <v>28</v>
      </c>
      <c r="B525" s="17">
        <v>90</v>
      </c>
      <c r="C525" s="16" t="s">
        <v>1391</v>
      </c>
      <c r="D525" s="17">
        <v>1</v>
      </c>
      <c r="E525" s="16" t="s">
        <v>89</v>
      </c>
      <c r="F525" s="17">
        <v>30</v>
      </c>
      <c r="G525" s="18">
        <v>1.39</v>
      </c>
      <c r="H525" s="18">
        <v>1</v>
      </c>
      <c r="I525" s="19">
        <v>1</v>
      </c>
      <c r="J525" s="71"/>
      <c r="K525" s="20"/>
      <c r="L525" s="76" cm="1">
        <f t="array" ref="L525">_xlfn.IFS(C525="8.玩家基地","",C525="10.第一关基地","",G525+H525&lt;=2,"",G525+H525&gt;2,ROUND((G525+H525-2)*500,0))</f>
        <v>195</v>
      </c>
      <c r="N525" s="13" t="s">
        <v>2046</v>
      </c>
      <c r="O525" s="41" t="s">
        <v>2046</v>
      </c>
      <c r="P525">
        <f t="shared" si="16"/>
        <v>1</v>
      </c>
      <c r="Q525" t="str">
        <f>VLOOKUP(A525,关卡种子!$A$2:$H$61,8,FALSE)</f>
        <v>0.摧毁基地</v>
      </c>
      <c r="R525">
        <v>1</v>
      </c>
      <c r="S525">
        <f t="shared" si="17"/>
        <v>1.39</v>
      </c>
    </row>
    <row r="526" spans="1:19">
      <c r="A526" s="16">
        <v>28</v>
      </c>
      <c r="B526" s="17">
        <v>120</v>
      </c>
      <c r="C526" s="16" t="s">
        <v>914</v>
      </c>
      <c r="D526" s="17">
        <v>1</v>
      </c>
      <c r="E526" s="16" t="s">
        <v>89</v>
      </c>
      <c r="F526" s="17">
        <v>30</v>
      </c>
      <c r="G526" s="18">
        <v>1.42</v>
      </c>
      <c r="H526" s="18">
        <v>1</v>
      </c>
      <c r="I526" s="19">
        <v>1</v>
      </c>
      <c r="J526" s="71"/>
      <c r="K526" s="20"/>
      <c r="L526" s="76" cm="1">
        <f t="array" ref="L526">_xlfn.IFS(C526="8.玩家基地","",C526="10.第一关基地","",G526+H526&lt;=2,"",G526+H526&gt;2,ROUND((G526+H526-2)*500,0))</f>
        <v>210</v>
      </c>
      <c r="N526" s="13" t="s">
        <v>2046</v>
      </c>
      <c r="O526" s="41" t="s">
        <v>2046</v>
      </c>
      <c r="P526">
        <f t="shared" si="16"/>
        <v>1</v>
      </c>
      <c r="Q526" t="str">
        <f>VLOOKUP(A526,关卡种子!$A$2:$H$61,8,FALSE)</f>
        <v>0.摧毁基地</v>
      </c>
      <c r="R526">
        <v>1</v>
      </c>
      <c r="S526">
        <f t="shared" si="17"/>
        <v>1.42</v>
      </c>
    </row>
    <row r="527" spans="1:19">
      <c r="A527" s="16">
        <v>28</v>
      </c>
      <c r="B527" s="17">
        <v>150</v>
      </c>
      <c r="C527" s="16" t="s">
        <v>1391</v>
      </c>
      <c r="D527" s="17">
        <v>1</v>
      </c>
      <c r="E527" s="16" t="s">
        <v>89</v>
      </c>
      <c r="F527" s="17">
        <v>30</v>
      </c>
      <c r="G527" s="18">
        <v>1.45</v>
      </c>
      <c r="H527" s="18">
        <v>1</v>
      </c>
      <c r="I527" s="19">
        <v>1</v>
      </c>
      <c r="J527" s="71"/>
      <c r="K527" s="20"/>
      <c r="L527" s="76" cm="1">
        <f t="array" ref="L527">_xlfn.IFS(C527="8.玩家基地","",C527="10.第一关基地","",G527+H527&lt;=2,"",G527+H527&gt;2,ROUND((G527+H527-2)*500,0))</f>
        <v>225</v>
      </c>
      <c r="N527" s="13" t="s">
        <v>2046</v>
      </c>
      <c r="O527" s="41" t="s">
        <v>2046</v>
      </c>
      <c r="P527">
        <f t="shared" si="16"/>
        <v>1</v>
      </c>
      <c r="Q527" t="str">
        <f>VLOOKUP(A527,关卡种子!$A$2:$H$61,8,FALSE)</f>
        <v>0.摧毁基地</v>
      </c>
      <c r="R527">
        <v>1</v>
      </c>
      <c r="S527">
        <f t="shared" si="17"/>
        <v>1.45</v>
      </c>
    </row>
    <row r="528" spans="1:19">
      <c r="A528" s="16">
        <v>28</v>
      </c>
      <c r="B528" s="17">
        <v>180</v>
      </c>
      <c r="C528" s="16" t="s">
        <v>914</v>
      </c>
      <c r="D528" s="17">
        <v>1</v>
      </c>
      <c r="E528" s="16" t="s">
        <v>89</v>
      </c>
      <c r="F528" s="17">
        <v>30</v>
      </c>
      <c r="G528" s="18">
        <v>1.48</v>
      </c>
      <c r="H528" s="18">
        <v>1</v>
      </c>
      <c r="I528" s="19">
        <v>1</v>
      </c>
      <c r="J528" s="71"/>
      <c r="K528" s="20"/>
      <c r="L528" s="76" cm="1">
        <f t="array" ref="L528">_xlfn.IFS(C528="8.玩家基地","",C528="10.第一关基地","",G528+H528&lt;=2,"",G528+H528&gt;2,ROUND((G528+H528-2)*500,0))</f>
        <v>240</v>
      </c>
      <c r="N528" s="13" t="s">
        <v>2046</v>
      </c>
      <c r="O528" s="41" t="s">
        <v>2046</v>
      </c>
      <c r="P528">
        <f t="shared" si="16"/>
        <v>1</v>
      </c>
      <c r="Q528" t="str">
        <f>VLOOKUP(A528,关卡种子!$A$2:$H$61,8,FALSE)</f>
        <v>0.摧毁基地</v>
      </c>
      <c r="R528">
        <v>1</v>
      </c>
      <c r="S528">
        <f t="shared" si="17"/>
        <v>1.48</v>
      </c>
    </row>
    <row r="529" spans="1:19">
      <c r="A529" s="16">
        <v>28</v>
      </c>
      <c r="B529" s="17">
        <v>210</v>
      </c>
      <c r="C529" s="16" t="s">
        <v>1391</v>
      </c>
      <c r="D529" s="17">
        <v>1</v>
      </c>
      <c r="E529" s="16" t="s">
        <v>89</v>
      </c>
      <c r="F529" s="17">
        <v>30</v>
      </c>
      <c r="G529" s="18">
        <v>1.51</v>
      </c>
      <c r="H529" s="18">
        <v>1</v>
      </c>
      <c r="I529" s="19">
        <v>1</v>
      </c>
      <c r="J529" s="71"/>
      <c r="K529" s="20"/>
      <c r="L529" s="76" cm="1">
        <f t="array" ref="L529">_xlfn.IFS(C529="8.玩家基地","",C529="10.第一关基地","",G529+H529&lt;=2,"",G529+H529&gt;2,ROUND((G529+H529-2)*500,0))</f>
        <v>255</v>
      </c>
      <c r="N529" s="13" t="s">
        <v>2046</v>
      </c>
      <c r="O529" s="41" t="s">
        <v>2046</v>
      </c>
      <c r="P529">
        <f t="shared" si="16"/>
        <v>1</v>
      </c>
      <c r="Q529" t="str">
        <f>VLOOKUP(A529,关卡种子!$A$2:$H$61,8,FALSE)</f>
        <v>0.摧毁基地</v>
      </c>
      <c r="R529">
        <v>1</v>
      </c>
      <c r="S529">
        <f t="shared" si="17"/>
        <v>1.51</v>
      </c>
    </row>
    <row r="530" spans="1:19">
      <c r="A530" s="16">
        <v>28</v>
      </c>
      <c r="B530" s="17">
        <v>240</v>
      </c>
      <c r="C530" s="16" t="s">
        <v>914</v>
      </c>
      <c r="D530" s="17">
        <v>1</v>
      </c>
      <c r="E530" s="16" t="s">
        <v>89</v>
      </c>
      <c r="F530" s="17">
        <v>30</v>
      </c>
      <c r="G530" s="18">
        <v>1.54</v>
      </c>
      <c r="H530" s="18">
        <v>1</v>
      </c>
      <c r="I530" s="19">
        <v>1</v>
      </c>
      <c r="J530" s="71"/>
      <c r="K530" s="20"/>
      <c r="L530" s="76" cm="1">
        <f t="array" ref="L530">_xlfn.IFS(C530="8.玩家基地","",C530="10.第一关基地","",G530+H530&lt;=2,"",G530+H530&gt;2,ROUND((G530+H530-2)*500,0))</f>
        <v>270</v>
      </c>
      <c r="N530" s="13" t="s">
        <v>2046</v>
      </c>
      <c r="O530" s="41" t="s">
        <v>2046</v>
      </c>
      <c r="P530">
        <f t="shared" si="16"/>
        <v>1</v>
      </c>
      <c r="Q530" t="str">
        <f>VLOOKUP(A530,关卡种子!$A$2:$H$61,8,FALSE)</f>
        <v>0.摧毁基地</v>
      </c>
      <c r="R530">
        <v>1</v>
      </c>
      <c r="S530">
        <f t="shared" si="17"/>
        <v>1.54</v>
      </c>
    </row>
    <row r="531" spans="1:19">
      <c r="A531" s="16">
        <v>28</v>
      </c>
      <c r="B531" s="17">
        <v>270</v>
      </c>
      <c r="C531" s="16" t="s">
        <v>914</v>
      </c>
      <c r="D531" s="17">
        <v>1</v>
      </c>
      <c r="E531" s="16" t="s">
        <v>89</v>
      </c>
      <c r="F531" s="17">
        <v>30</v>
      </c>
      <c r="G531" s="18">
        <v>1.57</v>
      </c>
      <c r="H531" s="18">
        <v>1</v>
      </c>
      <c r="I531" s="19">
        <v>1</v>
      </c>
      <c r="J531" s="71"/>
      <c r="K531" s="20"/>
      <c r="L531" s="76" cm="1">
        <f t="array" ref="L531">_xlfn.IFS(C531="8.玩家基地","",C531="10.第一关基地","",G531+H531&lt;=2,"",G531+H531&gt;2,ROUND((G531+H531-2)*500,0))</f>
        <v>285</v>
      </c>
      <c r="N531" s="13" t="s">
        <v>2046</v>
      </c>
      <c r="O531" s="41" t="s">
        <v>2046</v>
      </c>
      <c r="P531">
        <f t="shared" si="16"/>
        <v>1</v>
      </c>
      <c r="Q531" t="str">
        <f>VLOOKUP(A531,关卡种子!$A$2:$H$61,8,FALSE)</f>
        <v>0.摧毁基地</v>
      </c>
      <c r="R531">
        <v>1</v>
      </c>
      <c r="S531">
        <f t="shared" si="17"/>
        <v>1.57</v>
      </c>
    </row>
    <row r="532" spans="1:19">
      <c r="A532" s="16">
        <v>28</v>
      </c>
      <c r="B532" s="17">
        <v>0</v>
      </c>
      <c r="C532" s="16" t="s">
        <v>1391</v>
      </c>
      <c r="D532" s="17">
        <v>4</v>
      </c>
      <c r="E532" s="16" t="s">
        <v>89</v>
      </c>
      <c r="F532" s="17">
        <v>30</v>
      </c>
      <c r="G532" s="18">
        <v>1.5</v>
      </c>
      <c r="H532" s="18">
        <v>1</v>
      </c>
      <c r="I532" s="19">
        <v>0.8</v>
      </c>
      <c r="J532" s="71"/>
      <c r="K532" s="20"/>
      <c r="L532" s="76" cm="1">
        <f t="array" ref="L532">_xlfn.IFS(C532="8.玩家基地","",C532="10.第一关基地","",G532+H532&lt;=2,"",G532+H532&gt;2,ROUND((G532+H532-2)*500,0))</f>
        <v>250</v>
      </c>
      <c r="N532" s="13" t="s">
        <v>2046</v>
      </c>
      <c r="O532" s="41" t="s">
        <v>2046</v>
      </c>
      <c r="P532">
        <f t="shared" si="16"/>
        <v>4</v>
      </c>
      <c r="Q532" t="str">
        <f>VLOOKUP(A532,关卡种子!$A$2:$H$61,8,FALSE)</f>
        <v>0.摧毁基地</v>
      </c>
      <c r="R532">
        <v>1</v>
      </c>
      <c r="S532">
        <f t="shared" si="17"/>
        <v>1.5</v>
      </c>
    </row>
    <row r="533" spans="1:19">
      <c r="A533" s="16">
        <v>28</v>
      </c>
      <c r="B533" s="17">
        <v>0</v>
      </c>
      <c r="C533" s="16" t="s">
        <v>914</v>
      </c>
      <c r="D533" s="17">
        <v>2</v>
      </c>
      <c r="E533" s="16" t="s">
        <v>89</v>
      </c>
      <c r="F533" s="17">
        <v>30</v>
      </c>
      <c r="G533" s="18">
        <v>1.5</v>
      </c>
      <c r="H533" s="18">
        <v>1</v>
      </c>
      <c r="I533" s="19">
        <v>0.8</v>
      </c>
      <c r="J533" s="71" t="s">
        <v>1681</v>
      </c>
      <c r="K533" s="48">
        <v>7</v>
      </c>
      <c r="L533" s="76" cm="1">
        <f t="array" ref="L533">_xlfn.IFS(C533="8.玩家基地","",C533="10.第一关基地","",G533+H533&lt;=2,"",G533+H533&gt;2,ROUND((G533+H533-2)*500,0))</f>
        <v>250</v>
      </c>
      <c r="N533" s="13" t="s">
        <v>2046</v>
      </c>
      <c r="O533" s="41" t="s">
        <v>2255</v>
      </c>
      <c r="P533">
        <f t="shared" si="16"/>
        <v>2</v>
      </c>
      <c r="Q533" t="str">
        <f>VLOOKUP(A533,关卡种子!$A$2:$H$61,8,FALSE)</f>
        <v>0.摧毁基地</v>
      </c>
      <c r="R533">
        <v>1</v>
      </c>
      <c r="S533">
        <f t="shared" si="17"/>
        <v>1.5</v>
      </c>
    </row>
    <row r="534" spans="1:19">
      <c r="A534" s="16">
        <v>28</v>
      </c>
      <c r="B534" s="17">
        <v>0</v>
      </c>
      <c r="C534" s="16" t="s">
        <v>1394</v>
      </c>
      <c r="D534" s="17">
        <v>4</v>
      </c>
      <c r="E534" s="16" t="s">
        <v>89</v>
      </c>
      <c r="F534" s="17">
        <v>30</v>
      </c>
      <c r="G534" s="18">
        <v>1.5</v>
      </c>
      <c r="H534" s="18">
        <v>1</v>
      </c>
      <c r="I534" s="19">
        <v>0.5</v>
      </c>
      <c r="J534" s="71"/>
      <c r="K534" s="20"/>
      <c r="L534" s="76" cm="1">
        <f t="array" ref="L534">_xlfn.IFS(C534="8.玩家基地","",C534="10.第一关基地","",G534+H534&lt;=2,"",G534+H534&gt;2,ROUND((G534+H534-2)*500,0))</f>
        <v>250</v>
      </c>
      <c r="N534" s="13" t="s">
        <v>2046</v>
      </c>
      <c r="O534" s="41" t="s">
        <v>2046</v>
      </c>
      <c r="P534">
        <f t="shared" si="16"/>
        <v>4</v>
      </c>
      <c r="Q534" t="str">
        <f>VLOOKUP(A534,关卡种子!$A$2:$H$61,8,FALSE)</f>
        <v>0.摧毁基地</v>
      </c>
      <c r="R534">
        <v>1</v>
      </c>
      <c r="S534">
        <f t="shared" si="17"/>
        <v>1.5</v>
      </c>
    </row>
    <row r="535" spans="1:19">
      <c r="A535" s="16">
        <v>28</v>
      </c>
      <c r="B535" s="17">
        <v>0</v>
      </c>
      <c r="C535" s="16" t="s">
        <v>1390</v>
      </c>
      <c r="D535" s="17">
        <v>4</v>
      </c>
      <c r="E535" s="16" t="s">
        <v>89</v>
      </c>
      <c r="F535" s="17">
        <v>30</v>
      </c>
      <c r="G535" s="18">
        <v>1.5</v>
      </c>
      <c r="H535" s="18">
        <v>1</v>
      </c>
      <c r="I535" s="19">
        <v>0.5</v>
      </c>
      <c r="J535" s="71"/>
      <c r="K535" s="20"/>
      <c r="L535" s="76" cm="1">
        <f t="array" ref="L535">_xlfn.IFS(C535="8.玩家基地","",C535="10.第一关基地","",G535+H535&lt;=2,"",G535+H535&gt;2,ROUND((G535+H535-2)*500,0))</f>
        <v>250</v>
      </c>
      <c r="N535" s="13" t="s">
        <v>2046</v>
      </c>
      <c r="O535" s="41" t="s">
        <v>2046</v>
      </c>
      <c r="P535">
        <f t="shared" si="16"/>
        <v>4</v>
      </c>
      <c r="Q535" t="str">
        <f>VLOOKUP(A535,关卡种子!$A$2:$H$61,8,FALSE)</f>
        <v>0.摧毁基地</v>
      </c>
      <c r="R535">
        <v>1</v>
      </c>
      <c r="S535">
        <f t="shared" si="17"/>
        <v>1.5</v>
      </c>
    </row>
    <row r="536" spans="1:19">
      <c r="A536" s="16">
        <v>28</v>
      </c>
      <c r="B536" s="17">
        <v>0</v>
      </c>
      <c r="C536" s="16" t="s">
        <v>1394</v>
      </c>
      <c r="D536" s="17">
        <v>4</v>
      </c>
      <c r="E536" s="16" t="s">
        <v>89</v>
      </c>
      <c r="F536" s="17">
        <v>30</v>
      </c>
      <c r="G536" s="18">
        <v>1.5</v>
      </c>
      <c r="H536" s="18">
        <v>1</v>
      </c>
      <c r="I536" s="19">
        <v>0.2</v>
      </c>
      <c r="J536" s="71" t="s">
        <v>1682</v>
      </c>
      <c r="K536" s="48">
        <v>36</v>
      </c>
      <c r="L536" s="76" cm="1">
        <f t="array" ref="L536">_xlfn.IFS(C536="8.玩家基地","",C536="10.第一关基地","",G536+H536&lt;=2,"",G536+H536&gt;2,ROUND((G536+H536-2)*500,0))</f>
        <v>250</v>
      </c>
      <c r="N536" s="13" t="s">
        <v>2046</v>
      </c>
      <c r="O536" s="41" t="s">
        <v>2256</v>
      </c>
      <c r="P536">
        <f t="shared" si="16"/>
        <v>4</v>
      </c>
      <c r="Q536" t="str">
        <f>VLOOKUP(A536,关卡种子!$A$2:$H$61,8,FALSE)</f>
        <v>0.摧毁基地</v>
      </c>
      <c r="R536">
        <v>1</v>
      </c>
      <c r="S536">
        <f t="shared" si="17"/>
        <v>1.5</v>
      </c>
    </row>
    <row r="537" spans="1:19">
      <c r="A537" s="16">
        <v>28</v>
      </c>
      <c r="B537" s="17">
        <v>0</v>
      </c>
      <c r="C537" s="16" t="s">
        <v>1391</v>
      </c>
      <c r="D537" s="17">
        <v>4</v>
      </c>
      <c r="E537" s="16" t="s">
        <v>89</v>
      </c>
      <c r="F537" s="17">
        <v>30</v>
      </c>
      <c r="G537" s="18">
        <v>1.5</v>
      </c>
      <c r="H537" s="18">
        <v>1</v>
      </c>
      <c r="I537" s="19">
        <v>0.2</v>
      </c>
      <c r="J537" s="71"/>
      <c r="K537" s="20"/>
      <c r="L537" s="76" cm="1">
        <f t="array" ref="L537">_xlfn.IFS(C537="8.玩家基地","",C537="10.第一关基地","",G537+H537&lt;=2,"",G537+H537&gt;2,ROUND((G537+H537-2)*500,0))</f>
        <v>250</v>
      </c>
      <c r="N537" s="13" t="s">
        <v>2046</v>
      </c>
      <c r="O537" s="41" t="s">
        <v>2046</v>
      </c>
      <c r="P537">
        <f t="shared" si="16"/>
        <v>4</v>
      </c>
      <c r="Q537" t="str">
        <f>VLOOKUP(A537,关卡种子!$A$2:$H$61,8,FALSE)</f>
        <v>0.摧毁基地</v>
      </c>
      <c r="R537">
        <v>1</v>
      </c>
      <c r="S537">
        <f t="shared" si="17"/>
        <v>1.5</v>
      </c>
    </row>
    <row r="538" spans="1:19">
      <c r="A538" s="16">
        <v>28</v>
      </c>
      <c r="B538" s="17">
        <v>0</v>
      </c>
      <c r="C538" s="16" t="s">
        <v>914</v>
      </c>
      <c r="D538" s="17">
        <v>4</v>
      </c>
      <c r="E538" s="16" t="s">
        <v>89</v>
      </c>
      <c r="F538" s="17">
        <v>30</v>
      </c>
      <c r="G538" s="18">
        <v>1.5</v>
      </c>
      <c r="H538" s="18">
        <v>1</v>
      </c>
      <c r="I538" s="19">
        <v>0.2</v>
      </c>
      <c r="J538" s="71"/>
      <c r="K538" s="20"/>
      <c r="L538" s="76" cm="1">
        <f t="array" ref="L538">_xlfn.IFS(C538="8.玩家基地","",C538="10.第一关基地","",G538+H538&lt;=2,"",G538+H538&gt;2,ROUND((G538+H538-2)*500,0))</f>
        <v>250</v>
      </c>
      <c r="N538" s="13" t="s">
        <v>2046</v>
      </c>
      <c r="O538" s="41" t="s">
        <v>2046</v>
      </c>
      <c r="P538">
        <f t="shared" si="16"/>
        <v>4</v>
      </c>
      <c r="Q538" t="str">
        <f>VLOOKUP(A538,关卡种子!$A$2:$H$61,8,FALSE)</f>
        <v>0.摧毁基地</v>
      </c>
      <c r="R538">
        <v>1</v>
      </c>
      <c r="S538">
        <f t="shared" si="17"/>
        <v>1.5</v>
      </c>
    </row>
    <row r="539" spans="1:19">
      <c r="A539" s="16">
        <v>29</v>
      </c>
      <c r="B539" s="17">
        <v>0</v>
      </c>
      <c r="C539" s="16" t="s">
        <v>86</v>
      </c>
      <c r="D539" s="17">
        <v>1</v>
      </c>
      <c r="E539" s="16" t="s">
        <v>87</v>
      </c>
      <c r="F539" s="17">
        <v>-30</v>
      </c>
      <c r="G539" s="18">
        <v>1</v>
      </c>
      <c r="H539" s="18">
        <v>1</v>
      </c>
      <c r="I539" s="19">
        <v>1</v>
      </c>
      <c r="J539" s="71"/>
      <c r="K539" s="20"/>
      <c r="L539" s="76" t="str" cm="1">
        <f t="array" ref="L539">_xlfn.IFS(C539="8.玩家基地","",C539="10.第一关基地","",G539+H539&lt;=2,"",G539+H539&gt;2,ROUND((G539+H539-2)*500,0))</f>
        <v/>
      </c>
      <c r="N539" s="13" t="s">
        <v>2046</v>
      </c>
      <c r="O539" s="41" t="s">
        <v>2046</v>
      </c>
      <c r="P539">
        <f t="shared" si="16"/>
        <v>1</v>
      </c>
      <c r="Q539" t="str">
        <f>VLOOKUP(A539,关卡种子!$A$2:$H$61,8,FALSE)</f>
        <v>0.摧毁基地</v>
      </c>
      <c r="R539">
        <v>1</v>
      </c>
      <c r="S539">
        <f t="shared" si="17"/>
        <v>1</v>
      </c>
    </row>
    <row r="540" spans="1:19">
      <c r="A540" s="16">
        <v>29</v>
      </c>
      <c r="B540" s="17">
        <v>0</v>
      </c>
      <c r="C540" s="16" t="s">
        <v>88</v>
      </c>
      <c r="D540" s="17">
        <v>1</v>
      </c>
      <c r="E540" s="16" t="s">
        <v>89</v>
      </c>
      <c r="F540" s="17">
        <v>30</v>
      </c>
      <c r="G540" s="18">
        <v>2.9</v>
      </c>
      <c r="H540" s="18">
        <v>1</v>
      </c>
      <c r="I540" s="19">
        <v>1</v>
      </c>
      <c r="J540" s="71"/>
      <c r="K540" s="20"/>
      <c r="L540" s="76" t="str" cm="1">
        <f t="array" ref="L540">_xlfn.IFS(C540="8.玩家基地","",C540="10.第一关基地","",G540+H540&lt;=2,"",G540+H540&gt;2,ROUND((G540+H540-2)*500,0))</f>
        <v/>
      </c>
      <c r="N540" s="13" t="s">
        <v>2046</v>
      </c>
      <c r="O540" s="41" t="s">
        <v>2046</v>
      </c>
      <c r="P540">
        <f t="shared" si="16"/>
        <v>1</v>
      </c>
      <c r="Q540" t="str">
        <f>VLOOKUP(A540,关卡种子!$A$2:$H$61,8,FALSE)</f>
        <v>0.摧毁基地</v>
      </c>
      <c r="R540">
        <v>1</v>
      </c>
      <c r="S540">
        <f t="shared" si="17"/>
        <v>2.9</v>
      </c>
    </row>
    <row r="541" spans="1:19">
      <c r="A541" s="16">
        <v>29</v>
      </c>
      <c r="B541" s="17">
        <v>1</v>
      </c>
      <c r="C541" s="16" t="s">
        <v>1394</v>
      </c>
      <c r="D541" s="17">
        <v>1</v>
      </c>
      <c r="E541" s="16" t="s">
        <v>89</v>
      </c>
      <c r="F541" s="17">
        <v>30</v>
      </c>
      <c r="G541" s="18">
        <v>1</v>
      </c>
      <c r="H541" s="18">
        <v>1</v>
      </c>
      <c r="I541" s="19">
        <v>1</v>
      </c>
      <c r="J541" s="71" t="s">
        <v>1683</v>
      </c>
      <c r="K541" s="48">
        <v>36</v>
      </c>
      <c r="L541" s="76" t="str" cm="1">
        <f t="array" ref="L541">_xlfn.IFS(C541="8.玩家基地","",C541="10.第一关基地","",G541+H541&lt;=2,"",G541+H541&gt;2,ROUND((G541+H541-2)*500,0))</f>
        <v/>
      </c>
      <c r="N541" s="13" t="s">
        <v>2046</v>
      </c>
      <c r="O541" s="41" t="s">
        <v>2256</v>
      </c>
      <c r="P541">
        <f t="shared" si="16"/>
        <v>1</v>
      </c>
      <c r="Q541" t="str">
        <f>VLOOKUP(A541,关卡种子!$A$2:$H$61,8,FALSE)</f>
        <v>0.摧毁基地</v>
      </c>
      <c r="R541">
        <v>1</v>
      </c>
      <c r="S541">
        <f t="shared" si="17"/>
        <v>1</v>
      </c>
    </row>
    <row r="542" spans="1:19">
      <c r="A542" s="16">
        <v>29</v>
      </c>
      <c r="B542" s="17">
        <v>6</v>
      </c>
      <c r="C542" s="16" t="s">
        <v>1392</v>
      </c>
      <c r="D542" s="17">
        <v>1</v>
      </c>
      <c r="E542" s="16" t="s">
        <v>89</v>
      </c>
      <c r="F542" s="17">
        <v>30</v>
      </c>
      <c r="G542" s="18">
        <v>1</v>
      </c>
      <c r="H542" s="18">
        <v>1</v>
      </c>
      <c r="I542" s="19">
        <v>1</v>
      </c>
      <c r="J542" s="71" t="s">
        <v>1684</v>
      </c>
      <c r="K542" s="48">
        <v>7</v>
      </c>
      <c r="L542" s="76" t="str" cm="1">
        <f t="array" ref="L542">_xlfn.IFS(C542="8.玩家基地","",C542="10.第一关基地","",G542+H542&lt;=2,"",G542+H542&gt;2,ROUND((G542+H542-2)*500,0))</f>
        <v/>
      </c>
      <c r="N542" s="13" t="s">
        <v>2046</v>
      </c>
      <c r="O542" s="41" t="s">
        <v>2255</v>
      </c>
      <c r="P542">
        <f t="shared" si="16"/>
        <v>1</v>
      </c>
      <c r="Q542" t="str">
        <f>VLOOKUP(A542,关卡种子!$A$2:$H$61,8,FALSE)</f>
        <v>0.摧毁基地</v>
      </c>
      <c r="R542">
        <v>1</v>
      </c>
      <c r="S542">
        <f t="shared" si="17"/>
        <v>1</v>
      </c>
    </row>
    <row r="543" spans="1:19">
      <c r="A543" s="16">
        <v>29</v>
      </c>
      <c r="B543" s="17">
        <v>11</v>
      </c>
      <c r="C543" s="16" t="s">
        <v>1394</v>
      </c>
      <c r="D543" s="17">
        <v>1</v>
      </c>
      <c r="E543" s="16" t="s">
        <v>89</v>
      </c>
      <c r="F543" s="17">
        <v>30</v>
      </c>
      <c r="G543" s="18">
        <v>1</v>
      </c>
      <c r="H543" s="18">
        <v>1</v>
      </c>
      <c r="I543" s="19">
        <v>1</v>
      </c>
      <c r="J543" s="71" t="s">
        <v>1685</v>
      </c>
      <c r="K543" s="48">
        <v>36</v>
      </c>
      <c r="L543" s="76" t="str" cm="1">
        <f t="array" ref="L543">_xlfn.IFS(C543="8.玩家基地","",C543="10.第一关基地","",G543+H543&lt;=2,"",G543+H543&gt;2,ROUND((G543+H543-2)*500,0))</f>
        <v/>
      </c>
      <c r="N543" s="13" t="s">
        <v>2046</v>
      </c>
      <c r="O543" s="41" t="s">
        <v>2256</v>
      </c>
      <c r="P543">
        <f t="shared" si="16"/>
        <v>1</v>
      </c>
      <c r="Q543" t="str">
        <f>VLOOKUP(A543,关卡种子!$A$2:$H$61,8,FALSE)</f>
        <v>0.摧毁基地</v>
      </c>
      <c r="R543">
        <v>1</v>
      </c>
      <c r="S543">
        <f t="shared" si="17"/>
        <v>1</v>
      </c>
    </row>
    <row r="544" spans="1:19">
      <c r="A544" s="16">
        <v>29</v>
      </c>
      <c r="B544" s="17">
        <v>17</v>
      </c>
      <c r="C544" s="16" t="s">
        <v>1392</v>
      </c>
      <c r="D544" s="17">
        <v>1</v>
      </c>
      <c r="E544" s="16" t="s">
        <v>89</v>
      </c>
      <c r="F544" s="17">
        <v>30</v>
      </c>
      <c r="G544" s="18">
        <v>1</v>
      </c>
      <c r="H544" s="18">
        <v>1</v>
      </c>
      <c r="I544" s="19">
        <v>1</v>
      </c>
      <c r="J544" s="71"/>
      <c r="K544" s="48"/>
      <c r="L544" s="76" t="str" cm="1">
        <f t="array" ref="L544">_xlfn.IFS(C544="8.玩家基地","",C544="10.第一关基地","",G544+H544&lt;=2,"",G544+H544&gt;2,ROUND((G544+H544-2)*500,0))</f>
        <v/>
      </c>
      <c r="M544" s="13">
        <v>1</v>
      </c>
      <c r="N544" s="13" t="s">
        <v>2031</v>
      </c>
      <c r="O544" s="41" t="s">
        <v>2046</v>
      </c>
      <c r="P544">
        <f t="shared" si="16"/>
        <v>1</v>
      </c>
      <c r="Q544" t="str">
        <f>VLOOKUP(A544,关卡种子!$A$2:$H$61,8,FALSE)</f>
        <v>0.摧毁基地</v>
      </c>
      <c r="R544">
        <v>1</v>
      </c>
      <c r="S544">
        <f t="shared" si="17"/>
        <v>1</v>
      </c>
    </row>
    <row r="545" spans="1:19">
      <c r="A545" s="16">
        <v>29</v>
      </c>
      <c r="B545" s="17">
        <v>60</v>
      </c>
      <c r="C545" s="16" t="s">
        <v>1394</v>
      </c>
      <c r="D545" s="17">
        <v>1</v>
      </c>
      <c r="E545" s="16" t="s">
        <v>89</v>
      </c>
      <c r="F545" s="17">
        <v>30</v>
      </c>
      <c r="G545" s="18">
        <v>1.36</v>
      </c>
      <c r="H545" s="18">
        <v>1</v>
      </c>
      <c r="I545" s="19">
        <v>1</v>
      </c>
      <c r="J545" s="71" t="s">
        <v>1686</v>
      </c>
      <c r="K545" s="48">
        <v>7</v>
      </c>
      <c r="L545" s="76" cm="1">
        <f t="array" ref="L545">_xlfn.IFS(C545="8.玩家基地","",C545="10.第一关基地","",G545+H545&lt;=2,"",G545+H545&gt;2,ROUND((G545+H545-2)*500,0))</f>
        <v>180</v>
      </c>
      <c r="N545" s="13" t="s">
        <v>2046</v>
      </c>
      <c r="O545" s="41" t="s">
        <v>2255</v>
      </c>
      <c r="P545">
        <f t="shared" si="16"/>
        <v>1</v>
      </c>
      <c r="Q545" t="str">
        <f>VLOOKUP(A545,关卡种子!$A$2:$H$61,8,FALSE)</f>
        <v>0.摧毁基地</v>
      </c>
      <c r="R545">
        <v>1</v>
      </c>
      <c r="S545">
        <f t="shared" si="17"/>
        <v>1.36</v>
      </c>
    </row>
    <row r="546" spans="1:19">
      <c r="A546" s="16">
        <v>29</v>
      </c>
      <c r="B546" s="17">
        <v>120</v>
      </c>
      <c r="C546" s="16" t="s">
        <v>1390</v>
      </c>
      <c r="D546" s="17">
        <v>1</v>
      </c>
      <c r="E546" s="16" t="s">
        <v>89</v>
      </c>
      <c r="F546" s="17">
        <v>30</v>
      </c>
      <c r="G546" s="18">
        <v>1.42</v>
      </c>
      <c r="H546" s="18">
        <v>1</v>
      </c>
      <c r="I546" s="19">
        <v>1</v>
      </c>
      <c r="J546" s="71"/>
      <c r="K546" s="20"/>
      <c r="L546" s="76" cm="1">
        <f t="array" ref="L546">_xlfn.IFS(C546="8.玩家基地","",C546="10.第一关基地","",G546+H546&lt;=2,"",G546+H546&gt;2,ROUND((G546+H546-2)*500,0))</f>
        <v>210</v>
      </c>
      <c r="M546" s="13">
        <v>3</v>
      </c>
      <c r="N546" s="13" t="s">
        <v>2033</v>
      </c>
      <c r="O546" s="41" t="s">
        <v>2046</v>
      </c>
      <c r="P546">
        <f t="shared" si="16"/>
        <v>1</v>
      </c>
      <c r="Q546" t="str">
        <f>VLOOKUP(A546,关卡种子!$A$2:$H$61,8,FALSE)</f>
        <v>0.摧毁基地</v>
      </c>
      <c r="R546">
        <v>1</v>
      </c>
      <c r="S546">
        <f t="shared" si="17"/>
        <v>1.42</v>
      </c>
    </row>
    <row r="547" spans="1:19">
      <c r="A547" s="16">
        <v>29</v>
      </c>
      <c r="B547" s="17">
        <v>150</v>
      </c>
      <c r="C547" s="16" t="s">
        <v>1390</v>
      </c>
      <c r="D547" s="17">
        <v>1</v>
      </c>
      <c r="E547" s="16" t="s">
        <v>89</v>
      </c>
      <c r="F547" s="17">
        <v>30</v>
      </c>
      <c r="G547" s="18">
        <v>1.45</v>
      </c>
      <c r="H547" s="18">
        <v>1</v>
      </c>
      <c r="I547" s="19">
        <v>1</v>
      </c>
      <c r="J547" s="71" t="s">
        <v>1691</v>
      </c>
      <c r="K547" s="48">
        <v>3</v>
      </c>
      <c r="L547" s="76" cm="1">
        <f t="array" ref="L547">_xlfn.IFS(C547="8.玩家基地","",C547="10.第一关基地","",G547+H547&lt;=2,"",G547+H547&gt;2,ROUND((G547+H547-2)*500,0))</f>
        <v>225</v>
      </c>
      <c r="N547" s="13" t="s">
        <v>2046</v>
      </c>
      <c r="O547" s="41" t="s">
        <v>2255</v>
      </c>
      <c r="P547">
        <f t="shared" si="16"/>
        <v>1</v>
      </c>
      <c r="Q547" t="str">
        <f>VLOOKUP(A547,关卡种子!$A$2:$H$61,8,FALSE)</f>
        <v>0.摧毁基地</v>
      </c>
      <c r="R547">
        <v>1</v>
      </c>
      <c r="S547">
        <f t="shared" si="17"/>
        <v>1.45</v>
      </c>
    </row>
    <row r="548" spans="1:19">
      <c r="A548" s="16">
        <v>29</v>
      </c>
      <c r="B548" s="17">
        <v>180</v>
      </c>
      <c r="C548" s="16" t="s">
        <v>1390</v>
      </c>
      <c r="D548" s="17">
        <v>1</v>
      </c>
      <c r="E548" s="16" t="s">
        <v>89</v>
      </c>
      <c r="F548" s="17">
        <v>30</v>
      </c>
      <c r="G548" s="18">
        <v>1.48</v>
      </c>
      <c r="H548" s="18">
        <v>1</v>
      </c>
      <c r="I548" s="19">
        <v>1</v>
      </c>
      <c r="J548" s="71"/>
      <c r="K548" s="20"/>
      <c r="L548" s="76" cm="1">
        <f t="array" ref="L548">_xlfn.IFS(C548="8.玩家基地","",C548="10.第一关基地","",G548+H548&lt;=2,"",G548+H548&gt;2,ROUND((G548+H548-2)*500,0))</f>
        <v>240</v>
      </c>
      <c r="M548" s="13">
        <v>9</v>
      </c>
      <c r="N548" s="13" t="s">
        <v>2043</v>
      </c>
      <c r="O548" s="41" t="s">
        <v>2046</v>
      </c>
      <c r="P548">
        <f t="shared" si="16"/>
        <v>1</v>
      </c>
      <c r="Q548" t="str">
        <f>VLOOKUP(A548,关卡种子!$A$2:$H$61,8,FALSE)</f>
        <v>0.摧毁基地</v>
      </c>
      <c r="R548">
        <v>1</v>
      </c>
      <c r="S548">
        <f t="shared" si="17"/>
        <v>1.48</v>
      </c>
    </row>
    <row r="549" spans="1:19">
      <c r="A549" s="16">
        <v>29</v>
      </c>
      <c r="B549" s="17">
        <v>210</v>
      </c>
      <c r="C549" s="16" t="s">
        <v>1390</v>
      </c>
      <c r="D549" s="17">
        <v>1</v>
      </c>
      <c r="E549" s="16" t="s">
        <v>89</v>
      </c>
      <c r="F549" s="17">
        <v>30</v>
      </c>
      <c r="G549" s="18">
        <v>1.51</v>
      </c>
      <c r="H549" s="18">
        <v>1</v>
      </c>
      <c r="I549" s="19">
        <v>1</v>
      </c>
      <c r="J549" s="71"/>
      <c r="K549" s="20"/>
      <c r="L549" s="76" cm="1">
        <f t="array" ref="L549">_xlfn.IFS(C549="8.玩家基地","",C549="10.第一关基地","",G549+H549&lt;=2,"",G549+H549&gt;2,ROUND((G549+H549-2)*500,0))</f>
        <v>255</v>
      </c>
      <c r="M549" s="13">
        <v>5</v>
      </c>
      <c r="N549" s="13" t="s">
        <v>2039</v>
      </c>
      <c r="O549" s="41" t="s">
        <v>2046</v>
      </c>
      <c r="P549">
        <f t="shared" si="16"/>
        <v>1</v>
      </c>
      <c r="Q549" t="str">
        <f>VLOOKUP(A549,关卡种子!$A$2:$H$61,8,FALSE)</f>
        <v>0.摧毁基地</v>
      </c>
      <c r="R549">
        <v>1</v>
      </c>
      <c r="S549">
        <f t="shared" si="17"/>
        <v>1.51</v>
      </c>
    </row>
    <row r="550" spans="1:19">
      <c r="A550" s="16">
        <v>29</v>
      </c>
      <c r="B550" s="17">
        <v>240</v>
      </c>
      <c r="C550" s="16" t="s">
        <v>1390</v>
      </c>
      <c r="D550" s="17">
        <v>1</v>
      </c>
      <c r="E550" s="16" t="s">
        <v>89</v>
      </c>
      <c r="F550" s="17">
        <v>30</v>
      </c>
      <c r="G550" s="18">
        <v>1.54</v>
      </c>
      <c r="H550" s="18">
        <v>1</v>
      </c>
      <c r="I550" s="19">
        <v>1</v>
      </c>
      <c r="J550" s="71" t="s">
        <v>1691</v>
      </c>
      <c r="K550" s="48">
        <v>3</v>
      </c>
      <c r="L550" s="76" cm="1">
        <f t="array" ref="L550">_xlfn.IFS(C550="8.玩家基地","",C550="10.第一关基地","",G550+H550&lt;=2,"",G550+H550&gt;2,ROUND((G550+H550-2)*500,0))</f>
        <v>270</v>
      </c>
      <c r="N550" s="13" t="s">
        <v>2046</v>
      </c>
      <c r="O550" s="41" t="s">
        <v>2255</v>
      </c>
      <c r="P550">
        <f t="shared" si="16"/>
        <v>1</v>
      </c>
      <c r="Q550" t="str">
        <f>VLOOKUP(A550,关卡种子!$A$2:$H$61,8,FALSE)</f>
        <v>0.摧毁基地</v>
      </c>
      <c r="R550">
        <v>1</v>
      </c>
      <c r="S550">
        <f t="shared" si="17"/>
        <v>1.54</v>
      </c>
    </row>
    <row r="551" spans="1:19">
      <c r="A551" s="16">
        <v>29</v>
      </c>
      <c r="B551" s="17">
        <v>270</v>
      </c>
      <c r="C551" s="16" t="s">
        <v>1390</v>
      </c>
      <c r="D551" s="17">
        <v>1</v>
      </c>
      <c r="E551" s="16" t="s">
        <v>89</v>
      </c>
      <c r="F551" s="17">
        <v>30</v>
      </c>
      <c r="G551" s="18">
        <v>1.57</v>
      </c>
      <c r="H551" s="18">
        <v>1</v>
      </c>
      <c r="I551" s="19">
        <v>1</v>
      </c>
      <c r="J551" s="71"/>
      <c r="K551" s="20"/>
      <c r="L551" s="76" cm="1">
        <f t="array" ref="L551">_xlfn.IFS(C551="8.玩家基地","",C551="10.第一关基地","",G551+H551&lt;=2,"",G551+H551&gt;2,ROUND((G551+H551-2)*500,0))</f>
        <v>285</v>
      </c>
      <c r="N551" s="13" t="s">
        <v>2046</v>
      </c>
      <c r="O551" s="41" t="s">
        <v>2046</v>
      </c>
      <c r="P551">
        <f t="shared" si="16"/>
        <v>1</v>
      </c>
      <c r="Q551" t="str">
        <f>VLOOKUP(A551,关卡种子!$A$2:$H$61,8,FALSE)</f>
        <v>0.摧毁基地</v>
      </c>
      <c r="R551">
        <v>1</v>
      </c>
      <c r="S551">
        <f t="shared" si="17"/>
        <v>1.57</v>
      </c>
    </row>
    <row r="552" spans="1:19">
      <c r="A552" s="16">
        <v>29</v>
      </c>
      <c r="B552" s="17">
        <v>0</v>
      </c>
      <c r="C552" s="16" t="s">
        <v>1392</v>
      </c>
      <c r="D552" s="17">
        <v>2</v>
      </c>
      <c r="E552" s="16" t="s">
        <v>89</v>
      </c>
      <c r="F552" s="17">
        <v>30</v>
      </c>
      <c r="G552" s="18">
        <v>1.5</v>
      </c>
      <c r="H552" s="18">
        <v>1</v>
      </c>
      <c r="I552" s="19">
        <v>0.8</v>
      </c>
      <c r="J552" s="71" t="s">
        <v>1687</v>
      </c>
      <c r="K552" s="48">
        <v>28</v>
      </c>
      <c r="L552" s="76" cm="1">
        <f t="array" ref="L552">_xlfn.IFS(C552="8.玩家基地","",C552="10.第一关基地","",G552+H552&lt;=2,"",G552+H552&gt;2,ROUND((G552+H552-2)*500,0))</f>
        <v>250</v>
      </c>
      <c r="N552" s="13" t="s">
        <v>2046</v>
      </c>
      <c r="O552" s="41" t="s">
        <v>2256</v>
      </c>
      <c r="P552">
        <f t="shared" si="16"/>
        <v>2</v>
      </c>
      <c r="Q552" t="str">
        <f>VLOOKUP(A552,关卡种子!$A$2:$H$61,8,FALSE)</f>
        <v>0.摧毁基地</v>
      </c>
      <c r="R552">
        <v>1</v>
      </c>
      <c r="S552">
        <f t="shared" si="17"/>
        <v>1.5</v>
      </c>
    </row>
    <row r="553" spans="1:19">
      <c r="A553" s="16">
        <v>29</v>
      </c>
      <c r="B553" s="17">
        <v>0</v>
      </c>
      <c r="C553" s="16" t="s">
        <v>1390</v>
      </c>
      <c r="D553" s="17">
        <v>2</v>
      </c>
      <c r="E553" s="16" t="s">
        <v>89</v>
      </c>
      <c r="F553" s="17">
        <v>30</v>
      </c>
      <c r="G553" s="18">
        <v>1.5</v>
      </c>
      <c r="H553" s="18">
        <v>1</v>
      </c>
      <c r="I553" s="19">
        <v>0.8</v>
      </c>
      <c r="J553" s="71"/>
      <c r="K553" s="20"/>
      <c r="L553" s="76" cm="1">
        <f t="array" ref="L553">_xlfn.IFS(C553="8.玩家基地","",C553="10.第一关基地","",G553+H553&lt;=2,"",G553+H553&gt;2,ROUND((G553+H553-2)*500,0))</f>
        <v>250</v>
      </c>
      <c r="N553" s="13" t="s">
        <v>2046</v>
      </c>
      <c r="O553" s="41" t="s">
        <v>2046</v>
      </c>
      <c r="P553">
        <f t="shared" si="16"/>
        <v>2</v>
      </c>
      <c r="Q553" t="str">
        <f>VLOOKUP(A553,关卡种子!$A$2:$H$61,8,FALSE)</f>
        <v>0.摧毁基地</v>
      </c>
      <c r="R553">
        <v>1</v>
      </c>
      <c r="S553">
        <f t="shared" si="17"/>
        <v>1.5</v>
      </c>
    </row>
    <row r="554" spans="1:19">
      <c r="A554" s="16">
        <v>29</v>
      </c>
      <c r="B554" s="17">
        <v>0</v>
      </c>
      <c r="C554" s="16" t="s">
        <v>1391</v>
      </c>
      <c r="D554" s="17">
        <v>2</v>
      </c>
      <c r="E554" s="16" t="s">
        <v>89</v>
      </c>
      <c r="F554" s="17">
        <v>30</v>
      </c>
      <c r="G554" s="18">
        <v>1.5</v>
      </c>
      <c r="H554" s="18">
        <v>1</v>
      </c>
      <c r="I554" s="19">
        <v>0.5</v>
      </c>
      <c r="J554" s="71" t="s">
        <v>1688</v>
      </c>
      <c r="K554" s="48">
        <v>23</v>
      </c>
      <c r="L554" s="76" cm="1">
        <f t="array" ref="L554">_xlfn.IFS(C554="8.玩家基地","",C554="10.第一关基地","",G554+H554&lt;=2,"",G554+H554&gt;2,ROUND((G554+H554-2)*500,0))</f>
        <v>250</v>
      </c>
      <c r="N554" s="13" t="s">
        <v>2046</v>
      </c>
      <c r="O554" s="41" t="s">
        <v>2256</v>
      </c>
      <c r="P554">
        <f t="shared" si="16"/>
        <v>2</v>
      </c>
      <c r="Q554" t="str">
        <f>VLOOKUP(A554,关卡种子!$A$2:$H$61,8,FALSE)</f>
        <v>0.摧毁基地</v>
      </c>
      <c r="R554">
        <v>1</v>
      </c>
      <c r="S554">
        <f t="shared" si="17"/>
        <v>1.5</v>
      </c>
    </row>
    <row r="555" spans="1:19">
      <c r="A555" s="16">
        <v>29</v>
      </c>
      <c r="B555" s="17">
        <v>0</v>
      </c>
      <c r="C555" s="16" t="s">
        <v>1392</v>
      </c>
      <c r="D555" s="17">
        <v>2</v>
      </c>
      <c r="E555" s="16" t="s">
        <v>89</v>
      </c>
      <c r="F555" s="17">
        <v>30</v>
      </c>
      <c r="G555" s="18">
        <v>1.5</v>
      </c>
      <c r="H555" s="18">
        <v>1</v>
      </c>
      <c r="I555" s="19">
        <v>0.5</v>
      </c>
      <c r="J555" s="71"/>
      <c r="K555" s="20"/>
      <c r="L555" s="76" cm="1">
        <f t="array" ref="L555">_xlfn.IFS(C555="8.玩家基地","",C555="10.第一关基地","",G555+H555&lt;=2,"",G555+H555&gt;2,ROUND((G555+H555-2)*500,0))</f>
        <v>250</v>
      </c>
      <c r="N555" s="13" t="s">
        <v>2046</v>
      </c>
      <c r="O555" s="41" t="s">
        <v>2046</v>
      </c>
      <c r="P555">
        <f t="shared" si="16"/>
        <v>2</v>
      </c>
      <c r="Q555" t="str">
        <f>VLOOKUP(A555,关卡种子!$A$2:$H$61,8,FALSE)</f>
        <v>0.摧毁基地</v>
      </c>
      <c r="R555">
        <v>1</v>
      </c>
      <c r="S555">
        <f t="shared" si="17"/>
        <v>1.5</v>
      </c>
    </row>
    <row r="556" spans="1:19">
      <c r="A556" s="16">
        <v>29</v>
      </c>
      <c r="B556" s="17">
        <v>0</v>
      </c>
      <c r="C556" s="16" t="s">
        <v>1391</v>
      </c>
      <c r="D556" s="17">
        <v>2</v>
      </c>
      <c r="E556" s="16" t="s">
        <v>89</v>
      </c>
      <c r="F556" s="17">
        <v>30</v>
      </c>
      <c r="G556" s="18">
        <v>1.5</v>
      </c>
      <c r="H556" s="18">
        <v>1</v>
      </c>
      <c r="I556" s="19">
        <v>0.2</v>
      </c>
      <c r="J556" s="71"/>
      <c r="K556" s="20"/>
      <c r="L556" s="76" cm="1">
        <f t="array" ref="L556">_xlfn.IFS(C556="8.玩家基地","",C556="10.第一关基地","",G556+H556&lt;=2,"",G556+H556&gt;2,ROUND((G556+H556-2)*500,0))</f>
        <v>250</v>
      </c>
      <c r="N556" s="13" t="s">
        <v>2046</v>
      </c>
      <c r="O556" s="41" t="s">
        <v>2046</v>
      </c>
      <c r="P556">
        <f t="shared" si="16"/>
        <v>2</v>
      </c>
      <c r="Q556" t="str">
        <f>VLOOKUP(A556,关卡种子!$A$2:$H$61,8,FALSE)</f>
        <v>0.摧毁基地</v>
      </c>
      <c r="R556">
        <v>1</v>
      </c>
      <c r="S556">
        <f t="shared" si="17"/>
        <v>1.5</v>
      </c>
    </row>
    <row r="557" spans="1:19">
      <c r="A557" s="16">
        <v>29</v>
      </c>
      <c r="B557" s="17">
        <v>0</v>
      </c>
      <c r="C557" s="16" t="s">
        <v>1392</v>
      </c>
      <c r="D557" s="17">
        <v>2</v>
      </c>
      <c r="E557" s="16" t="s">
        <v>89</v>
      </c>
      <c r="F557" s="17">
        <v>30</v>
      </c>
      <c r="G557" s="18">
        <v>1.5</v>
      </c>
      <c r="H557" s="18">
        <v>1</v>
      </c>
      <c r="I557" s="19">
        <v>0.2</v>
      </c>
      <c r="J557" s="71"/>
      <c r="K557" s="20"/>
      <c r="L557" s="76" cm="1">
        <f t="array" ref="L557">_xlfn.IFS(C557="8.玩家基地","",C557="10.第一关基地","",G557+H557&lt;=2,"",G557+H557&gt;2,ROUND((G557+H557-2)*500,0))</f>
        <v>250</v>
      </c>
      <c r="N557" s="13" t="s">
        <v>2046</v>
      </c>
      <c r="O557" s="41" t="s">
        <v>2046</v>
      </c>
      <c r="P557">
        <f t="shared" si="16"/>
        <v>2</v>
      </c>
      <c r="Q557" t="str">
        <f>VLOOKUP(A557,关卡种子!$A$2:$H$61,8,FALSE)</f>
        <v>0.摧毁基地</v>
      </c>
      <c r="R557">
        <v>1</v>
      </c>
      <c r="S557">
        <f t="shared" si="17"/>
        <v>1.5</v>
      </c>
    </row>
    <row r="558" spans="1:19">
      <c r="A558" s="16">
        <v>29</v>
      </c>
      <c r="B558" s="17">
        <v>0</v>
      </c>
      <c r="C558" s="16" t="s">
        <v>1394</v>
      </c>
      <c r="D558" s="17">
        <v>2</v>
      </c>
      <c r="E558" s="16" t="s">
        <v>89</v>
      </c>
      <c r="F558" s="17">
        <v>30</v>
      </c>
      <c r="G558" s="18">
        <v>1.5</v>
      </c>
      <c r="H558" s="18">
        <v>1</v>
      </c>
      <c r="I558" s="19">
        <v>0.2</v>
      </c>
      <c r="J558" s="71"/>
      <c r="K558" s="20"/>
      <c r="L558" s="76" cm="1">
        <f t="array" ref="L558">_xlfn.IFS(C558="8.玩家基地","",C558="10.第一关基地","",G558+H558&lt;=2,"",G558+H558&gt;2,ROUND((G558+H558-2)*500,0))</f>
        <v>250</v>
      </c>
      <c r="M558" s="13">
        <v>7</v>
      </c>
      <c r="N558" s="13" t="s">
        <v>2037</v>
      </c>
      <c r="O558" s="41" t="s">
        <v>2046</v>
      </c>
      <c r="P558">
        <f t="shared" si="16"/>
        <v>2</v>
      </c>
      <c r="Q558" t="str">
        <f>VLOOKUP(A558,关卡种子!$A$2:$H$61,8,FALSE)</f>
        <v>0.摧毁基地</v>
      </c>
      <c r="R558">
        <v>1</v>
      </c>
      <c r="S558">
        <f t="shared" si="17"/>
        <v>1.5</v>
      </c>
    </row>
    <row r="559" spans="1:19">
      <c r="A559" s="61">
        <v>30</v>
      </c>
      <c r="B559" s="17">
        <v>1</v>
      </c>
      <c r="C559" s="16" t="s">
        <v>603</v>
      </c>
      <c r="D559" s="17">
        <v>1</v>
      </c>
      <c r="E559" s="16" t="s">
        <v>89</v>
      </c>
      <c r="F559" s="17">
        <v>30</v>
      </c>
      <c r="G559" s="18">
        <v>1</v>
      </c>
      <c r="H559" s="18">
        <v>1</v>
      </c>
      <c r="I559" s="19">
        <v>1</v>
      </c>
      <c r="J559" s="71" t="s">
        <v>1689</v>
      </c>
      <c r="K559" s="48">
        <v>7</v>
      </c>
      <c r="L559" s="76" t="str" cm="1">
        <f t="array" ref="L559">_xlfn.IFS(C559="8.玩家基地","",C559="10.第一关基地","",G559+H559&lt;=2,"",G559+H559&gt;2,ROUND((G559+H559-2)*500,0))</f>
        <v/>
      </c>
      <c r="N559" s="13" t="s">
        <v>2046</v>
      </c>
      <c r="O559" s="41" t="s">
        <v>2255</v>
      </c>
      <c r="P559">
        <f t="shared" si="16"/>
        <v>1</v>
      </c>
      <c r="Q559" t="str">
        <f>VLOOKUP(A559,关卡种子!$A$2:$H$61,8,FALSE)</f>
        <v>1.坚守到底</v>
      </c>
      <c r="R559" s="4">
        <v>0</v>
      </c>
      <c r="S559">
        <f t="shared" si="17"/>
        <v>1</v>
      </c>
    </row>
    <row r="560" spans="1:19">
      <c r="A560" s="16">
        <v>30</v>
      </c>
      <c r="B560" s="17">
        <v>6</v>
      </c>
      <c r="C560" s="16" t="s">
        <v>1393</v>
      </c>
      <c r="D560" s="17">
        <v>2</v>
      </c>
      <c r="E560" s="16" t="s">
        <v>89</v>
      </c>
      <c r="F560" s="17">
        <v>30</v>
      </c>
      <c r="G560" s="18">
        <v>1</v>
      </c>
      <c r="H560" s="18">
        <v>1</v>
      </c>
      <c r="I560" s="19">
        <v>1</v>
      </c>
      <c r="J560" s="71" t="s">
        <v>1690</v>
      </c>
      <c r="K560" s="48">
        <v>7</v>
      </c>
      <c r="L560" s="76" t="str" cm="1">
        <f t="array" ref="L560">_xlfn.IFS(C560="8.玩家基地","",C560="10.第一关基地","",G560+H560&lt;=2,"",G560+H560&gt;2,ROUND((G560+H560-2)*500,0))</f>
        <v/>
      </c>
      <c r="N560" s="13" t="s">
        <v>2046</v>
      </c>
      <c r="O560" s="41" t="s">
        <v>2255</v>
      </c>
      <c r="P560">
        <f t="shared" si="16"/>
        <v>2</v>
      </c>
      <c r="Q560" t="str">
        <f>VLOOKUP(A560,关卡种子!$A$2:$H$61,8,FALSE)</f>
        <v>1.坚守到底</v>
      </c>
      <c r="R560" s="4">
        <v>0</v>
      </c>
      <c r="S560">
        <f t="shared" si="17"/>
        <v>1</v>
      </c>
    </row>
    <row r="561" spans="1:19">
      <c r="A561" s="16">
        <v>30</v>
      </c>
      <c r="B561" s="17">
        <v>30</v>
      </c>
      <c r="C561" s="16" t="s">
        <v>1394</v>
      </c>
      <c r="D561" s="17">
        <v>4</v>
      </c>
      <c r="E561" s="16" t="s">
        <v>89</v>
      </c>
      <c r="F561" s="17">
        <v>30</v>
      </c>
      <c r="G561" s="18">
        <v>1</v>
      </c>
      <c r="H561" s="18">
        <v>1</v>
      </c>
      <c r="I561" s="19">
        <v>1</v>
      </c>
      <c r="J561" s="71"/>
      <c r="K561" s="20"/>
      <c r="L561" s="76" t="str" cm="1">
        <f t="array" ref="L561">_xlfn.IFS(C561="8.玩家基地","",C561="10.第一关基地","",G561+H561&lt;=2,"",G561+H561&gt;2,ROUND((G561+H561-2)*500,0))</f>
        <v/>
      </c>
      <c r="N561" s="13" t="s">
        <v>2046</v>
      </c>
      <c r="O561" s="41" t="s">
        <v>2046</v>
      </c>
      <c r="P561">
        <f t="shared" si="16"/>
        <v>4</v>
      </c>
      <c r="Q561" t="str">
        <f>VLOOKUP(A561,关卡种子!$A$2:$H$61,8,FALSE)</f>
        <v>1.坚守到底</v>
      </c>
      <c r="R561" s="4">
        <v>0</v>
      </c>
      <c r="S561">
        <f t="shared" si="17"/>
        <v>1</v>
      </c>
    </row>
    <row r="562" spans="1:19">
      <c r="A562" s="16">
        <v>30</v>
      </c>
      <c r="B562" s="17">
        <v>45</v>
      </c>
      <c r="C562" s="16" t="s">
        <v>1393</v>
      </c>
      <c r="D562" s="17">
        <v>2</v>
      </c>
      <c r="E562" s="16" t="s">
        <v>89</v>
      </c>
      <c r="F562" s="17">
        <v>30</v>
      </c>
      <c r="G562" s="18">
        <v>1</v>
      </c>
      <c r="H562" s="18">
        <v>1</v>
      </c>
      <c r="I562" s="19">
        <v>1</v>
      </c>
      <c r="J562" s="71"/>
      <c r="K562" s="20"/>
      <c r="L562" s="76" t="str" cm="1">
        <f t="array" ref="L562">_xlfn.IFS(C562="8.玩家基地","",C562="10.第一关基地","",G562+H562&lt;=2,"",G562+H562&gt;2,ROUND((G562+H562-2)*500,0))</f>
        <v/>
      </c>
      <c r="N562" s="13" t="s">
        <v>2046</v>
      </c>
      <c r="O562" s="41" t="s">
        <v>2046</v>
      </c>
      <c r="P562">
        <f t="shared" si="16"/>
        <v>2</v>
      </c>
      <c r="Q562" t="str">
        <f>VLOOKUP(A562,关卡种子!$A$2:$H$61,8,FALSE)</f>
        <v>1.坚守到底</v>
      </c>
      <c r="R562" s="4">
        <v>0</v>
      </c>
      <c r="S562">
        <f t="shared" si="17"/>
        <v>1</v>
      </c>
    </row>
    <row r="563" spans="1:19">
      <c r="A563" s="16">
        <v>30</v>
      </c>
      <c r="B563" s="17">
        <v>60</v>
      </c>
      <c r="C563" s="16" t="s">
        <v>603</v>
      </c>
      <c r="D563" s="17">
        <v>2</v>
      </c>
      <c r="E563" s="16" t="s">
        <v>89</v>
      </c>
      <c r="F563" s="17">
        <v>30</v>
      </c>
      <c r="G563" s="18">
        <v>1</v>
      </c>
      <c r="H563" s="18">
        <v>1</v>
      </c>
      <c r="I563" s="19">
        <v>1</v>
      </c>
      <c r="J563" s="71" t="s">
        <v>1692</v>
      </c>
      <c r="K563" s="48">
        <v>3</v>
      </c>
      <c r="L563" s="76" t="str" cm="1">
        <f t="array" ref="L563">_xlfn.IFS(C563="8.玩家基地","",C563="10.第一关基地","",G563+H563&lt;=2,"",G563+H563&gt;2,ROUND((G563+H563-2)*500,0))</f>
        <v/>
      </c>
      <c r="N563" s="13" t="s">
        <v>2046</v>
      </c>
      <c r="O563" s="41" t="s">
        <v>2255</v>
      </c>
      <c r="P563">
        <f t="shared" si="16"/>
        <v>2</v>
      </c>
      <c r="Q563" t="str">
        <f>VLOOKUP(A563,关卡种子!$A$2:$H$61,8,FALSE)</f>
        <v>1.坚守到底</v>
      </c>
      <c r="R563" s="4">
        <v>0</v>
      </c>
      <c r="S563">
        <f t="shared" si="17"/>
        <v>1</v>
      </c>
    </row>
    <row r="564" spans="1:19">
      <c r="A564" s="16">
        <v>30</v>
      </c>
      <c r="B564" s="17">
        <v>75</v>
      </c>
      <c r="C564" s="16" t="s">
        <v>1394</v>
      </c>
      <c r="D564" s="17">
        <v>2</v>
      </c>
      <c r="E564" s="16" t="s">
        <v>89</v>
      </c>
      <c r="F564" s="17">
        <v>30</v>
      </c>
      <c r="G564" s="18">
        <v>1.3</v>
      </c>
      <c r="H564" s="18">
        <v>1</v>
      </c>
      <c r="I564" s="19">
        <v>1</v>
      </c>
      <c r="J564" s="71"/>
      <c r="K564" s="20"/>
      <c r="L564" s="76" cm="1">
        <f t="array" ref="L564">_xlfn.IFS(C564="8.玩家基地","",C564="10.第一关基地","",G564+H564&lt;=2,"",G564+H564&gt;2,ROUND((G564+H564-2)*500,0))</f>
        <v>150</v>
      </c>
      <c r="N564" s="13" t="s">
        <v>2046</v>
      </c>
      <c r="O564" s="41" t="s">
        <v>2046</v>
      </c>
      <c r="P564">
        <f t="shared" si="16"/>
        <v>2</v>
      </c>
      <c r="Q564" t="str">
        <f>VLOOKUP(A564,关卡种子!$A$2:$H$61,8,FALSE)</f>
        <v>1.坚守到底</v>
      </c>
      <c r="R564" s="4">
        <v>0</v>
      </c>
      <c r="S564">
        <f t="shared" si="17"/>
        <v>1.3</v>
      </c>
    </row>
    <row r="565" spans="1:19">
      <c r="A565" s="16">
        <v>30</v>
      </c>
      <c r="B565" s="17">
        <v>90</v>
      </c>
      <c r="C565" s="16" t="s">
        <v>603</v>
      </c>
      <c r="D565" s="17">
        <v>2</v>
      </c>
      <c r="E565" s="16" t="s">
        <v>89</v>
      </c>
      <c r="F565" s="17">
        <v>30</v>
      </c>
      <c r="G565" s="18">
        <v>1.3</v>
      </c>
      <c r="H565" s="18">
        <v>1</v>
      </c>
      <c r="I565" s="19">
        <v>1</v>
      </c>
      <c r="J565" s="71"/>
      <c r="K565" s="20"/>
      <c r="L565" s="76" cm="1">
        <f t="array" ref="L565">_xlfn.IFS(C565="8.玩家基地","",C565="10.第一关基地","",G565+H565&lt;=2,"",G565+H565&gt;2,ROUND((G565+H565-2)*500,0))</f>
        <v>150</v>
      </c>
      <c r="M565" s="13">
        <v>4</v>
      </c>
      <c r="N565" s="13" t="s">
        <v>2035</v>
      </c>
      <c r="O565" s="41" t="s">
        <v>2046</v>
      </c>
      <c r="P565">
        <f t="shared" ref="P565:P628" si="18">IF(Q565="0.摧毁基地",IF(I565=1,IF(B565&gt;300,2,1),D565),D565)</f>
        <v>2</v>
      </c>
      <c r="Q565" t="str">
        <f>VLOOKUP(A565,关卡种子!$A$2:$H$61,8,FALSE)</f>
        <v>1.坚守到底</v>
      </c>
      <c r="R565" s="4">
        <v>0</v>
      </c>
      <c r="S565">
        <f t="shared" ref="S565:S628" si="19">IF(C565="10.第一关基地",1+ROUND(A565/15,1),IF(C565="24.审判天使",1,IF(Q565="0.摧毁基地",IF(I565=1,IF(B565&gt;30,ROUND(1.3+B565/1000,2),1),1.5),IF(B565&gt;60,IF(R565=1,ROUND(1.25+B565/1000,2),1.3),1))))</f>
        <v>1.3</v>
      </c>
    </row>
    <row r="566" spans="1:19">
      <c r="A566" s="16">
        <v>30</v>
      </c>
      <c r="B566" s="17">
        <v>105</v>
      </c>
      <c r="C566" s="16" t="s">
        <v>1393</v>
      </c>
      <c r="D566" s="17">
        <v>2</v>
      </c>
      <c r="E566" s="16" t="s">
        <v>89</v>
      </c>
      <c r="F566" s="17">
        <v>30</v>
      </c>
      <c r="G566" s="18">
        <v>1.3</v>
      </c>
      <c r="H566" s="18">
        <v>1</v>
      </c>
      <c r="I566" s="19">
        <v>1</v>
      </c>
      <c r="J566" s="71"/>
      <c r="K566" s="20"/>
      <c r="L566" s="76" cm="1">
        <f t="array" ref="L566">_xlfn.IFS(C566="8.玩家基地","",C566="10.第一关基地","",G566+H566&lt;=2,"",G566+H566&gt;2,ROUND((G566+H566-2)*500,0))</f>
        <v>150</v>
      </c>
      <c r="N566" s="13" t="s">
        <v>2046</v>
      </c>
      <c r="O566" s="41" t="s">
        <v>2046</v>
      </c>
      <c r="P566">
        <f t="shared" si="18"/>
        <v>2</v>
      </c>
      <c r="Q566" t="str">
        <f>VLOOKUP(A566,关卡种子!$A$2:$H$61,8,FALSE)</f>
        <v>1.坚守到底</v>
      </c>
      <c r="R566" s="4">
        <v>0</v>
      </c>
      <c r="S566">
        <f t="shared" si="19"/>
        <v>1.3</v>
      </c>
    </row>
    <row r="567" spans="1:19">
      <c r="A567" s="16">
        <v>30</v>
      </c>
      <c r="B567" s="17">
        <v>110</v>
      </c>
      <c r="C567" s="16" t="s">
        <v>603</v>
      </c>
      <c r="D567" s="17">
        <v>2</v>
      </c>
      <c r="E567" s="16" t="s">
        <v>89</v>
      </c>
      <c r="F567" s="17">
        <v>30</v>
      </c>
      <c r="G567" s="18">
        <v>1.3</v>
      </c>
      <c r="H567" s="18">
        <v>1</v>
      </c>
      <c r="I567" s="19">
        <v>1</v>
      </c>
      <c r="J567" s="71" t="s">
        <v>1692</v>
      </c>
      <c r="K567" s="48">
        <v>3</v>
      </c>
      <c r="L567" s="76" cm="1">
        <f t="array" ref="L567">_xlfn.IFS(C567="8.玩家基地","",C567="10.第一关基地","",G567+H567&lt;=2,"",G567+H567&gt;2,ROUND((G567+H567-2)*500,0))</f>
        <v>150</v>
      </c>
      <c r="N567" s="13" t="s">
        <v>2046</v>
      </c>
      <c r="O567" s="41" t="s">
        <v>2255</v>
      </c>
      <c r="P567">
        <f t="shared" si="18"/>
        <v>2</v>
      </c>
      <c r="Q567" t="str">
        <f>VLOOKUP(A567,关卡种子!$A$2:$H$61,8,FALSE)</f>
        <v>1.坚守到底</v>
      </c>
      <c r="R567" s="4">
        <v>0</v>
      </c>
      <c r="S567">
        <f t="shared" si="19"/>
        <v>1.3</v>
      </c>
    </row>
    <row r="568" spans="1:19">
      <c r="A568" s="16">
        <v>30</v>
      </c>
      <c r="B568" s="17">
        <v>120</v>
      </c>
      <c r="C568" s="16" t="s">
        <v>1390</v>
      </c>
      <c r="D568" s="17">
        <v>2</v>
      </c>
      <c r="E568" s="16" t="s">
        <v>89</v>
      </c>
      <c r="F568" s="17">
        <v>30</v>
      </c>
      <c r="G568" s="18">
        <v>1.3</v>
      </c>
      <c r="H568" s="18">
        <v>1</v>
      </c>
      <c r="I568" s="19">
        <v>1</v>
      </c>
      <c r="J568" s="71"/>
      <c r="K568" s="20"/>
      <c r="L568" s="76" cm="1">
        <f t="array" ref="L568">_xlfn.IFS(C568="8.玩家基地","",C568="10.第一关基地","",G568+H568&lt;=2,"",G568+H568&gt;2,ROUND((G568+H568-2)*500,0))</f>
        <v>150</v>
      </c>
      <c r="N568" s="13" t="s">
        <v>2046</v>
      </c>
      <c r="O568" s="41" t="s">
        <v>2046</v>
      </c>
      <c r="P568">
        <f t="shared" si="18"/>
        <v>2</v>
      </c>
      <c r="Q568" t="str">
        <f>VLOOKUP(A568,关卡种子!$A$2:$H$61,8,FALSE)</f>
        <v>1.坚守到底</v>
      </c>
      <c r="R568" s="4">
        <v>0</v>
      </c>
      <c r="S568">
        <f t="shared" si="19"/>
        <v>1.3</v>
      </c>
    </row>
    <row r="569" spans="1:19">
      <c r="A569" s="16">
        <v>30</v>
      </c>
      <c r="B569" s="17">
        <v>130</v>
      </c>
      <c r="C569" s="16" t="s">
        <v>1393</v>
      </c>
      <c r="D569" s="17">
        <v>2</v>
      </c>
      <c r="E569" s="16" t="s">
        <v>89</v>
      </c>
      <c r="F569" s="17">
        <v>30</v>
      </c>
      <c r="G569" s="18">
        <v>1.3</v>
      </c>
      <c r="H569" s="18">
        <v>1</v>
      </c>
      <c r="I569" s="19">
        <v>1</v>
      </c>
      <c r="J569" s="71"/>
      <c r="K569" s="20"/>
      <c r="L569" s="76" cm="1">
        <f t="array" ref="L569">_xlfn.IFS(C569="8.玩家基地","",C569="10.第一关基地","",G569+H569&lt;=2,"",G569+H569&gt;2,ROUND((G569+H569-2)*500,0))</f>
        <v>150</v>
      </c>
      <c r="N569" s="13" t="s">
        <v>2046</v>
      </c>
      <c r="O569" s="41" t="s">
        <v>2046</v>
      </c>
      <c r="P569">
        <f t="shared" si="18"/>
        <v>2</v>
      </c>
      <c r="Q569" t="str">
        <f>VLOOKUP(A569,关卡种子!$A$2:$H$61,8,FALSE)</f>
        <v>1.坚守到底</v>
      </c>
      <c r="R569" s="4">
        <v>0</v>
      </c>
      <c r="S569">
        <f t="shared" si="19"/>
        <v>1.3</v>
      </c>
    </row>
    <row r="570" spans="1:19">
      <c r="A570" s="16">
        <v>30</v>
      </c>
      <c r="B570" s="17">
        <v>140</v>
      </c>
      <c r="C570" s="16" t="s">
        <v>603</v>
      </c>
      <c r="D570" s="17">
        <v>2</v>
      </c>
      <c r="E570" s="16" t="s">
        <v>89</v>
      </c>
      <c r="F570" s="17">
        <v>30</v>
      </c>
      <c r="G570" s="18">
        <v>1.3</v>
      </c>
      <c r="H570" s="18">
        <v>1</v>
      </c>
      <c r="I570" s="19">
        <v>1</v>
      </c>
      <c r="J570" s="71"/>
      <c r="K570" s="20"/>
      <c r="L570" s="76" cm="1">
        <f t="array" ref="L570">_xlfn.IFS(C570="8.玩家基地","",C570="10.第一关基地","",G570+H570&lt;=2,"",G570+H570&gt;2,ROUND((G570+H570-2)*500,0))</f>
        <v>150</v>
      </c>
      <c r="M570" s="13">
        <v>3</v>
      </c>
      <c r="N570" s="13" t="s">
        <v>2033</v>
      </c>
      <c r="O570" s="41" t="s">
        <v>2046</v>
      </c>
      <c r="P570">
        <f t="shared" si="18"/>
        <v>2</v>
      </c>
      <c r="Q570" t="str">
        <f>VLOOKUP(A570,关卡种子!$A$2:$H$61,8,FALSE)</f>
        <v>1.坚守到底</v>
      </c>
      <c r="R570" s="4">
        <v>0</v>
      </c>
      <c r="S570">
        <f t="shared" si="19"/>
        <v>1.3</v>
      </c>
    </row>
    <row r="571" spans="1:19">
      <c r="A571" s="16">
        <v>30</v>
      </c>
      <c r="B571" s="17">
        <v>150</v>
      </c>
      <c r="C571" s="16" t="s">
        <v>1390</v>
      </c>
      <c r="D571" s="17">
        <v>2</v>
      </c>
      <c r="E571" s="16" t="s">
        <v>89</v>
      </c>
      <c r="F571" s="17">
        <v>30</v>
      </c>
      <c r="G571" s="18">
        <v>1.3</v>
      </c>
      <c r="H571" s="18">
        <v>1</v>
      </c>
      <c r="I571" s="19">
        <v>1</v>
      </c>
      <c r="J571" s="71"/>
      <c r="K571" s="20"/>
      <c r="L571" s="76" cm="1">
        <f t="array" ref="L571">_xlfn.IFS(C571="8.玩家基地","",C571="10.第一关基地","",G571+H571&lt;=2,"",G571+H571&gt;2,ROUND((G571+H571-2)*500,0))</f>
        <v>150</v>
      </c>
      <c r="N571" s="13" t="s">
        <v>2046</v>
      </c>
      <c r="O571" s="41" t="s">
        <v>2046</v>
      </c>
      <c r="P571">
        <f t="shared" si="18"/>
        <v>2</v>
      </c>
      <c r="Q571" t="str">
        <f>VLOOKUP(A571,关卡种子!$A$2:$H$61,8,FALSE)</f>
        <v>1.坚守到底</v>
      </c>
      <c r="R571" s="4">
        <v>0</v>
      </c>
      <c r="S571">
        <f t="shared" si="19"/>
        <v>1.3</v>
      </c>
    </row>
    <row r="572" spans="1:19">
      <c r="A572" s="16">
        <v>30</v>
      </c>
      <c r="B572" s="17">
        <v>160</v>
      </c>
      <c r="C572" s="16" t="s">
        <v>1394</v>
      </c>
      <c r="D572" s="17">
        <v>2</v>
      </c>
      <c r="E572" s="16" t="s">
        <v>89</v>
      </c>
      <c r="F572" s="17">
        <v>30</v>
      </c>
      <c r="G572" s="18">
        <v>1.3</v>
      </c>
      <c r="H572" s="18">
        <v>1</v>
      </c>
      <c r="I572" s="19">
        <v>1</v>
      </c>
      <c r="J572" s="71"/>
      <c r="K572" s="20"/>
      <c r="L572" s="76" cm="1">
        <f t="array" ref="L572">_xlfn.IFS(C572="8.玩家基地","",C572="10.第一关基地","",G572+H572&lt;=2,"",G572+H572&gt;2,ROUND((G572+H572-2)*500,0))</f>
        <v>150</v>
      </c>
      <c r="N572" s="13" t="s">
        <v>2046</v>
      </c>
      <c r="O572" s="41" t="s">
        <v>2046</v>
      </c>
      <c r="P572">
        <f t="shared" si="18"/>
        <v>2</v>
      </c>
      <c r="Q572" t="str">
        <f>VLOOKUP(A572,关卡种子!$A$2:$H$61,8,FALSE)</f>
        <v>1.坚守到底</v>
      </c>
      <c r="R572" s="4">
        <v>0</v>
      </c>
      <c r="S572">
        <f t="shared" si="19"/>
        <v>1.3</v>
      </c>
    </row>
    <row r="573" spans="1:19">
      <c r="A573" s="16">
        <v>30</v>
      </c>
      <c r="B573" s="17">
        <v>170</v>
      </c>
      <c r="C573" s="16" t="s">
        <v>1394</v>
      </c>
      <c r="D573" s="17">
        <v>3</v>
      </c>
      <c r="E573" s="16" t="s">
        <v>89</v>
      </c>
      <c r="F573" s="17">
        <v>30</v>
      </c>
      <c r="G573" s="18">
        <v>1.3</v>
      </c>
      <c r="H573" s="18">
        <v>1</v>
      </c>
      <c r="I573" s="19">
        <v>1</v>
      </c>
      <c r="J573" s="71" t="s">
        <v>1693</v>
      </c>
      <c r="K573" s="48">
        <v>3</v>
      </c>
      <c r="L573" s="76" cm="1">
        <f t="array" ref="L573">_xlfn.IFS(C573="8.玩家基地","",C573="10.第一关基地","",G573+H573&lt;=2,"",G573+H573&gt;2,ROUND((G573+H573-2)*500,0))</f>
        <v>150</v>
      </c>
      <c r="N573" s="13" t="s">
        <v>2046</v>
      </c>
      <c r="O573" s="41" t="s">
        <v>2255</v>
      </c>
      <c r="P573">
        <f t="shared" si="18"/>
        <v>3</v>
      </c>
      <c r="Q573" t="str">
        <f>VLOOKUP(A573,关卡种子!$A$2:$H$61,8,FALSE)</f>
        <v>1.坚守到底</v>
      </c>
      <c r="R573" s="4">
        <v>0</v>
      </c>
      <c r="S573">
        <f t="shared" si="19"/>
        <v>1.3</v>
      </c>
    </row>
    <row r="574" spans="1:19">
      <c r="A574" s="16">
        <v>30</v>
      </c>
      <c r="B574" s="17">
        <v>180</v>
      </c>
      <c r="C574" s="16" t="s">
        <v>1390</v>
      </c>
      <c r="D574" s="17">
        <v>3</v>
      </c>
      <c r="E574" s="16" t="s">
        <v>89</v>
      </c>
      <c r="F574" s="17">
        <v>30</v>
      </c>
      <c r="G574" s="18">
        <v>1.3</v>
      </c>
      <c r="H574" s="18">
        <v>1</v>
      </c>
      <c r="I574" s="19">
        <v>1</v>
      </c>
      <c r="J574" s="71"/>
      <c r="K574" s="20"/>
      <c r="L574" s="76" cm="1">
        <f t="array" ref="L574">_xlfn.IFS(C574="8.玩家基地","",C574="10.第一关基地","",G574+H574&lt;=2,"",G574+H574&gt;2,ROUND((G574+H574-2)*500,0))</f>
        <v>150</v>
      </c>
      <c r="N574" s="13" t="s">
        <v>2046</v>
      </c>
      <c r="O574" s="41" t="s">
        <v>2046</v>
      </c>
      <c r="P574">
        <f t="shared" si="18"/>
        <v>3</v>
      </c>
      <c r="Q574" t="str">
        <f>VLOOKUP(A574,关卡种子!$A$2:$H$61,8,FALSE)</f>
        <v>1.坚守到底</v>
      </c>
      <c r="R574" s="4">
        <v>0</v>
      </c>
      <c r="S574">
        <f t="shared" si="19"/>
        <v>1.3</v>
      </c>
    </row>
    <row r="575" spans="1:19">
      <c r="A575" s="16">
        <v>30</v>
      </c>
      <c r="B575" s="17">
        <v>190</v>
      </c>
      <c r="C575" s="16" t="s">
        <v>1393</v>
      </c>
      <c r="D575" s="17">
        <v>3</v>
      </c>
      <c r="E575" s="16" t="s">
        <v>89</v>
      </c>
      <c r="F575" s="17">
        <v>30</v>
      </c>
      <c r="G575" s="18">
        <v>1.3</v>
      </c>
      <c r="H575" s="18">
        <v>1</v>
      </c>
      <c r="I575" s="19">
        <v>1</v>
      </c>
      <c r="J575" s="71"/>
      <c r="K575" s="20"/>
      <c r="L575" s="76" cm="1">
        <f t="array" ref="L575">_xlfn.IFS(C575="8.玩家基地","",C575="10.第一关基地","",G575+H575&lt;=2,"",G575+H575&gt;2,ROUND((G575+H575-2)*500,0))</f>
        <v>150</v>
      </c>
      <c r="N575" s="13" t="s">
        <v>2046</v>
      </c>
      <c r="O575" s="41" t="s">
        <v>2046</v>
      </c>
      <c r="P575">
        <f t="shared" si="18"/>
        <v>3</v>
      </c>
      <c r="Q575" t="str">
        <f>VLOOKUP(A575,关卡种子!$A$2:$H$61,8,FALSE)</f>
        <v>1.坚守到底</v>
      </c>
      <c r="R575" s="4">
        <v>0</v>
      </c>
      <c r="S575">
        <f t="shared" si="19"/>
        <v>1.3</v>
      </c>
    </row>
    <row r="576" spans="1:19">
      <c r="A576" s="16">
        <v>30</v>
      </c>
      <c r="B576" s="17">
        <v>195</v>
      </c>
      <c r="C576" s="16" t="s">
        <v>603</v>
      </c>
      <c r="D576" s="17">
        <v>3</v>
      </c>
      <c r="E576" s="16" t="s">
        <v>89</v>
      </c>
      <c r="F576" s="17">
        <v>30</v>
      </c>
      <c r="G576" s="18">
        <v>1.3</v>
      </c>
      <c r="H576" s="18">
        <v>1</v>
      </c>
      <c r="I576" s="19">
        <v>1</v>
      </c>
      <c r="J576" s="71" t="s">
        <v>1693</v>
      </c>
      <c r="K576" s="48">
        <v>3</v>
      </c>
      <c r="L576" s="76" cm="1">
        <f t="array" ref="L576">_xlfn.IFS(C576="8.玩家基地","",C576="10.第一关基地","",G576+H576&lt;=2,"",G576+H576&gt;2,ROUND((G576+H576-2)*500,0))</f>
        <v>150</v>
      </c>
      <c r="N576" s="13" t="s">
        <v>2046</v>
      </c>
      <c r="O576" s="41" t="s">
        <v>2255</v>
      </c>
      <c r="P576">
        <f t="shared" si="18"/>
        <v>3</v>
      </c>
      <c r="Q576" t="str">
        <f>VLOOKUP(A576,关卡种子!$A$2:$H$61,8,FALSE)</f>
        <v>1.坚守到底</v>
      </c>
      <c r="R576" s="4">
        <v>0</v>
      </c>
      <c r="S576">
        <f t="shared" si="19"/>
        <v>1.3</v>
      </c>
    </row>
    <row r="577" spans="1:19">
      <c r="A577" s="16">
        <v>30</v>
      </c>
      <c r="B577" s="17">
        <v>200</v>
      </c>
      <c r="C577" s="16" t="s">
        <v>1394</v>
      </c>
      <c r="D577" s="17">
        <v>3</v>
      </c>
      <c r="E577" s="16" t="s">
        <v>89</v>
      </c>
      <c r="F577" s="17">
        <v>30</v>
      </c>
      <c r="G577" s="18">
        <v>1.3</v>
      </c>
      <c r="H577" s="18">
        <v>1</v>
      </c>
      <c r="I577" s="19">
        <v>1</v>
      </c>
      <c r="J577" s="71"/>
      <c r="K577" s="20"/>
      <c r="L577" s="76" cm="1">
        <f t="array" ref="L577">_xlfn.IFS(C577="8.玩家基地","",C577="10.第一关基地","",G577+H577&lt;=2,"",G577+H577&gt;2,ROUND((G577+H577-2)*500,0))</f>
        <v>150</v>
      </c>
      <c r="N577" s="13" t="s">
        <v>2046</v>
      </c>
      <c r="O577" s="41" t="s">
        <v>2046</v>
      </c>
      <c r="P577">
        <f t="shared" si="18"/>
        <v>3</v>
      </c>
      <c r="Q577" t="str">
        <f>VLOOKUP(A577,关卡种子!$A$2:$H$61,8,FALSE)</f>
        <v>1.坚守到底</v>
      </c>
      <c r="R577" s="4">
        <v>0</v>
      </c>
      <c r="S577">
        <f t="shared" si="19"/>
        <v>1.3</v>
      </c>
    </row>
    <row r="578" spans="1:19">
      <c r="A578" s="16">
        <v>30</v>
      </c>
      <c r="B578" s="17">
        <v>205</v>
      </c>
      <c r="C578" s="16" t="s">
        <v>1390</v>
      </c>
      <c r="D578" s="17">
        <v>3</v>
      </c>
      <c r="E578" s="16" t="s">
        <v>89</v>
      </c>
      <c r="F578" s="17">
        <v>30</v>
      </c>
      <c r="G578" s="18">
        <v>1.3</v>
      </c>
      <c r="H578" s="18">
        <v>1</v>
      </c>
      <c r="I578" s="19">
        <v>1</v>
      </c>
      <c r="J578" s="71"/>
      <c r="K578" s="20"/>
      <c r="L578" s="76" cm="1">
        <f t="array" ref="L578">_xlfn.IFS(C578="8.玩家基地","",C578="10.第一关基地","",G578+H578&lt;=2,"",G578+H578&gt;2,ROUND((G578+H578-2)*500,0))</f>
        <v>150</v>
      </c>
      <c r="N578" s="13" t="s">
        <v>2046</v>
      </c>
      <c r="O578" s="41" t="s">
        <v>2046</v>
      </c>
      <c r="P578">
        <f t="shared" si="18"/>
        <v>3</v>
      </c>
      <c r="Q578" t="str">
        <f>VLOOKUP(A578,关卡种子!$A$2:$H$61,8,FALSE)</f>
        <v>1.坚守到底</v>
      </c>
      <c r="R578" s="4">
        <v>0</v>
      </c>
      <c r="S578">
        <f t="shared" si="19"/>
        <v>1.3</v>
      </c>
    </row>
    <row r="579" spans="1:19">
      <c r="A579" s="16">
        <v>30</v>
      </c>
      <c r="B579" s="17">
        <v>210</v>
      </c>
      <c r="C579" s="16" t="s">
        <v>1394</v>
      </c>
      <c r="D579" s="17">
        <v>3</v>
      </c>
      <c r="E579" s="16" t="s">
        <v>89</v>
      </c>
      <c r="F579" s="17">
        <v>30</v>
      </c>
      <c r="G579" s="18">
        <v>1.3</v>
      </c>
      <c r="H579" s="18">
        <v>1</v>
      </c>
      <c r="I579" s="19">
        <v>1</v>
      </c>
      <c r="J579" s="71"/>
      <c r="K579" s="20"/>
      <c r="L579" s="76" cm="1">
        <f t="array" ref="L579">_xlfn.IFS(C579="8.玩家基地","",C579="10.第一关基地","",G579+H579&lt;=2,"",G579+H579&gt;2,ROUND((G579+H579-2)*500,0))</f>
        <v>150</v>
      </c>
      <c r="N579" s="13" t="s">
        <v>2046</v>
      </c>
      <c r="O579" s="41" t="s">
        <v>2046</v>
      </c>
      <c r="P579">
        <f t="shared" si="18"/>
        <v>3</v>
      </c>
      <c r="Q579" t="str">
        <f>VLOOKUP(A579,关卡种子!$A$2:$H$61,8,FALSE)</f>
        <v>1.坚守到底</v>
      </c>
      <c r="R579" s="4">
        <v>0</v>
      </c>
      <c r="S579">
        <f t="shared" si="19"/>
        <v>1.3</v>
      </c>
    </row>
    <row r="580" spans="1:19">
      <c r="A580" s="16">
        <v>31</v>
      </c>
      <c r="B580" s="17">
        <v>0</v>
      </c>
      <c r="C580" s="16" t="s">
        <v>86</v>
      </c>
      <c r="D580" s="17">
        <v>1</v>
      </c>
      <c r="E580" s="16" t="s">
        <v>87</v>
      </c>
      <c r="F580" s="17">
        <v>-30</v>
      </c>
      <c r="G580" s="18">
        <v>1</v>
      </c>
      <c r="H580" s="18">
        <v>1</v>
      </c>
      <c r="I580" s="19">
        <v>1</v>
      </c>
      <c r="J580" s="71"/>
      <c r="K580" s="20"/>
      <c r="L580" s="76" t="str" cm="1">
        <f t="array" ref="L580">_xlfn.IFS(C580="8.玩家基地","",C580="10.第一关基地","",G580+H580&lt;=2,"",G580+H580&gt;2,ROUND((G580+H580-2)*500,0))</f>
        <v/>
      </c>
      <c r="N580" s="13" t="s">
        <v>2046</v>
      </c>
      <c r="O580" s="41" t="s">
        <v>2046</v>
      </c>
      <c r="P580">
        <f t="shared" si="18"/>
        <v>1</v>
      </c>
      <c r="Q580" t="str">
        <f>VLOOKUP(A580,关卡种子!$A$2:$H$61,8,FALSE)</f>
        <v>0.摧毁基地</v>
      </c>
      <c r="R580">
        <v>1</v>
      </c>
      <c r="S580">
        <f t="shared" si="19"/>
        <v>1</v>
      </c>
    </row>
    <row r="581" spans="1:19">
      <c r="A581" s="16">
        <v>31</v>
      </c>
      <c r="B581" s="17">
        <v>0</v>
      </c>
      <c r="C581" s="16" t="s">
        <v>88</v>
      </c>
      <c r="D581" s="17">
        <v>1</v>
      </c>
      <c r="E581" s="16" t="s">
        <v>89</v>
      </c>
      <c r="F581" s="17">
        <v>30</v>
      </c>
      <c r="G581" s="18">
        <v>3.1</v>
      </c>
      <c r="H581" s="18">
        <v>1</v>
      </c>
      <c r="I581" s="19">
        <v>1</v>
      </c>
      <c r="J581" s="71"/>
      <c r="K581" s="20"/>
      <c r="L581" s="76" t="str" cm="1">
        <f t="array" ref="L581">_xlfn.IFS(C581="8.玩家基地","",C581="10.第一关基地","",G581+H581&lt;=2,"",G581+H581&gt;2,ROUND((G581+H581-2)*500,0))</f>
        <v/>
      </c>
      <c r="N581" s="13" t="s">
        <v>2046</v>
      </c>
      <c r="O581" s="41" t="s">
        <v>2046</v>
      </c>
      <c r="P581">
        <f t="shared" si="18"/>
        <v>1</v>
      </c>
      <c r="Q581" t="str">
        <f>VLOOKUP(A581,关卡种子!$A$2:$H$61,8,FALSE)</f>
        <v>0.摧毁基地</v>
      </c>
      <c r="R581">
        <v>1</v>
      </c>
      <c r="S581">
        <f t="shared" si="19"/>
        <v>3.1</v>
      </c>
    </row>
    <row r="582" spans="1:19">
      <c r="A582" s="16">
        <v>31</v>
      </c>
      <c r="B582" s="17">
        <v>1</v>
      </c>
      <c r="C582" s="16" t="s">
        <v>1394</v>
      </c>
      <c r="D582" s="17">
        <v>1</v>
      </c>
      <c r="E582" s="16" t="s">
        <v>89</v>
      </c>
      <c r="F582" s="17">
        <v>30</v>
      </c>
      <c r="G582" s="18">
        <v>1</v>
      </c>
      <c r="H582" s="18">
        <v>1</v>
      </c>
      <c r="I582" s="19">
        <v>1</v>
      </c>
      <c r="J582" s="71" t="s">
        <v>1694</v>
      </c>
      <c r="K582" s="48">
        <v>36</v>
      </c>
      <c r="L582" s="76" t="str" cm="1">
        <f t="array" ref="L582">_xlfn.IFS(C582="8.玩家基地","",C582="10.第一关基地","",G582+H582&lt;=2,"",G582+H582&gt;2,ROUND((G582+H582-2)*500,0))</f>
        <v/>
      </c>
      <c r="N582" s="13" t="s">
        <v>2046</v>
      </c>
      <c r="O582" s="41" t="s">
        <v>2256</v>
      </c>
      <c r="P582">
        <f t="shared" si="18"/>
        <v>1</v>
      </c>
      <c r="Q582" t="str">
        <f>VLOOKUP(A582,关卡种子!$A$2:$H$61,8,FALSE)</f>
        <v>0.摧毁基地</v>
      </c>
      <c r="R582">
        <v>1</v>
      </c>
      <c r="S582">
        <f t="shared" si="19"/>
        <v>1</v>
      </c>
    </row>
    <row r="583" spans="1:19">
      <c r="A583" s="16">
        <v>31</v>
      </c>
      <c r="B583" s="17">
        <v>6</v>
      </c>
      <c r="C583" s="16" t="s">
        <v>1390</v>
      </c>
      <c r="D583" s="17">
        <v>1</v>
      </c>
      <c r="E583" s="16" t="s">
        <v>89</v>
      </c>
      <c r="F583" s="17">
        <v>30</v>
      </c>
      <c r="G583" s="18">
        <v>1</v>
      </c>
      <c r="H583" s="18">
        <v>1</v>
      </c>
      <c r="I583" s="19">
        <v>1</v>
      </c>
      <c r="J583" s="71" t="s">
        <v>1695</v>
      </c>
      <c r="K583" s="48">
        <v>7</v>
      </c>
      <c r="L583" s="76" t="str" cm="1">
        <f t="array" ref="L583">_xlfn.IFS(C583="8.玩家基地","",C583="10.第一关基地","",G583+H583&lt;=2,"",G583+H583&gt;2,ROUND((G583+H583-2)*500,0))</f>
        <v/>
      </c>
      <c r="N583" s="13" t="s">
        <v>2046</v>
      </c>
      <c r="O583" s="41" t="s">
        <v>2255</v>
      </c>
      <c r="P583">
        <f t="shared" si="18"/>
        <v>1</v>
      </c>
      <c r="Q583" t="str">
        <f>VLOOKUP(A583,关卡种子!$A$2:$H$61,8,FALSE)</f>
        <v>0.摧毁基地</v>
      </c>
      <c r="R583">
        <v>1</v>
      </c>
      <c r="S583">
        <f t="shared" si="19"/>
        <v>1</v>
      </c>
    </row>
    <row r="584" spans="1:19">
      <c r="A584" s="16">
        <v>31</v>
      </c>
      <c r="B584" s="17">
        <v>120</v>
      </c>
      <c r="C584" s="16" t="s">
        <v>603</v>
      </c>
      <c r="D584" s="17">
        <v>1</v>
      </c>
      <c r="E584" s="16" t="s">
        <v>89</v>
      </c>
      <c r="F584" s="17">
        <v>30</v>
      </c>
      <c r="G584" s="18">
        <v>1.42</v>
      </c>
      <c r="H584" s="18">
        <v>1</v>
      </c>
      <c r="I584" s="19">
        <v>1</v>
      </c>
      <c r="J584" s="71"/>
      <c r="K584" s="20"/>
      <c r="L584" s="76" cm="1">
        <f t="array" ref="L584">_xlfn.IFS(C584="8.玩家基地","",C584="10.第一关基地","",G584+H584&lt;=2,"",G584+H584&gt;2,ROUND((G584+H584-2)*500,0))</f>
        <v>210</v>
      </c>
      <c r="M584" s="13">
        <v>9</v>
      </c>
      <c r="N584" s="13" t="s">
        <v>2043</v>
      </c>
      <c r="O584" s="41" t="s">
        <v>2046</v>
      </c>
      <c r="P584">
        <f t="shared" si="18"/>
        <v>1</v>
      </c>
      <c r="Q584" t="str">
        <f>VLOOKUP(A584,关卡种子!$A$2:$H$61,8,FALSE)</f>
        <v>0.摧毁基地</v>
      </c>
      <c r="R584">
        <v>1</v>
      </c>
      <c r="S584">
        <f t="shared" si="19"/>
        <v>1.42</v>
      </c>
    </row>
    <row r="585" spans="1:19">
      <c r="A585" s="16">
        <v>31</v>
      </c>
      <c r="B585" s="17">
        <v>150</v>
      </c>
      <c r="C585" s="16" t="s">
        <v>1391</v>
      </c>
      <c r="D585" s="17">
        <v>1</v>
      </c>
      <c r="E585" s="16" t="s">
        <v>89</v>
      </c>
      <c r="F585" s="17">
        <v>30</v>
      </c>
      <c r="G585" s="18">
        <v>1.45</v>
      </c>
      <c r="H585" s="18">
        <v>1</v>
      </c>
      <c r="I585" s="19">
        <v>1</v>
      </c>
      <c r="J585" s="71" t="s">
        <v>1696</v>
      </c>
      <c r="K585" s="48">
        <v>3</v>
      </c>
      <c r="L585" s="76" cm="1">
        <f t="array" ref="L585">_xlfn.IFS(C585="8.玩家基地","",C585="10.第一关基地","",G585+H585&lt;=2,"",G585+H585&gt;2,ROUND((G585+H585-2)*500,0))</f>
        <v>225</v>
      </c>
      <c r="N585" s="13" t="s">
        <v>2046</v>
      </c>
      <c r="O585" s="41" t="s">
        <v>2255</v>
      </c>
      <c r="P585">
        <f t="shared" si="18"/>
        <v>1</v>
      </c>
      <c r="Q585" t="str">
        <f>VLOOKUP(A585,关卡种子!$A$2:$H$61,8,FALSE)</f>
        <v>0.摧毁基地</v>
      </c>
      <c r="R585">
        <v>1</v>
      </c>
      <c r="S585">
        <f t="shared" si="19"/>
        <v>1.45</v>
      </c>
    </row>
    <row r="586" spans="1:19">
      <c r="A586" s="16">
        <v>31</v>
      </c>
      <c r="B586" s="17">
        <v>180</v>
      </c>
      <c r="C586" s="16" t="s">
        <v>603</v>
      </c>
      <c r="D586" s="17">
        <v>1</v>
      </c>
      <c r="E586" s="16" t="s">
        <v>89</v>
      </c>
      <c r="F586" s="17">
        <v>30</v>
      </c>
      <c r="G586" s="18">
        <v>1.48</v>
      </c>
      <c r="H586" s="18">
        <v>1</v>
      </c>
      <c r="I586" s="19">
        <v>1</v>
      </c>
      <c r="J586" s="71"/>
      <c r="K586" s="20"/>
      <c r="L586" s="76" cm="1">
        <f t="array" ref="L586">_xlfn.IFS(C586="8.玩家基地","",C586="10.第一关基地","",G586+H586&lt;=2,"",G586+H586&gt;2,ROUND((G586+H586-2)*500,0))</f>
        <v>240</v>
      </c>
      <c r="M586" s="13">
        <v>8</v>
      </c>
      <c r="N586" s="13" t="s">
        <v>2041</v>
      </c>
      <c r="O586" s="41" t="s">
        <v>2046</v>
      </c>
      <c r="P586">
        <f t="shared" si="18"/>
        <v>1</v>
      </c>
      <c r="Q586" t="str">
        <f>VLOOKUP(A586,关卡种子!$A$2:$H$61,8,FALSE)</f>
        <v>0.摧毁基地</v>
      </c>
      <c r="R586">
        <v>1</v>
      </c>
      <c r="S586">
        <f t="shared" si="19"/>
        <v>1.48</v>
      </c>
    </row>
    <row r="587" spans="1:19">
      <c r="A587" s="16">
        <v>31</v>
      </c>
      <c r="B587" s="17">
        <v>210</v>
      </c>
      <c r="C587" s="16" t="s">
        <v>1391</v>
      </c>
      <c r="D587" s="17">
        <v>1</v>
      </c>
      <c r="E587" s="16" t="s">
        <v>89</v>
      </c>
      <c r="F587" s="17">
        <v>30</v>
      </c>
      <c r="G587" s="18">
        <v>1.51</v>
      </c>
      <c r="H587" s="18">
        <v>1</v>
      </c>
      <c r="I587" s="19">
        <v>1</v>
      </c>
      <c r="J587" s="71" t="s">
        <v>1696</v>
      </c>
      <c r="K587" s="48">
        <v>3</v>
      </c>
      <c r="L587" s="76" cm="1">
        <f t="array" ref="L587">_xlfn.IFS(C587="8.玩家基地","",C587="10.第一关基地","",G587+H587&lt;=2,"",G587+H587&gt;2,ROUND((G587+H587-2)*500,0))</f>
        <v>255</v>
      </c>
      <c r="N587" s="13" t="s">
        <v>2046</v>
      </c>
      <c r="O587" s="41" t="s">
        <v>2255</v>
      </c>
      <c r="P587">
        <f t="shared" si="18"/>
        <v>1</v>
      </c>
      <c r="Q587" t="str">
        <f>VLOOKUP(A587,关卡种子!$A$2:$H$61,8,FALSE)</f>
        <v>0.摧毁基地</v>
      </c>
      <c r="R587">
        <v>1</v>
      </c>
      <c r="S587">
        <f t="shared" si="19"/>
        <v>1.51</v>
      </c>
    </row>
    <row r="588" spans="1:19">
      <c r="A588" s="16">
        <v>31</v>
      </c>
      <c r="B588" s="17">
        <v>240</v>
      </c>
      <c r="C588" s="16" t="s">
        <v>603</v>
      </c>
      <c r="D588" s="17">
        <v>1</v>
      </c>
      <c r="E588" s="16" t="s">
        <v>89</v>
      </c>
      <c r="F588" s="17">
        <v>30</v>
      </c>
      <c r="G588" s="18">
        <v>1.54</v>
      </c>
      <c r="H588" s="18">
        <v>1</v>
      </c>
      <c r="I588" s="19">
        <v>1</v>
      </c>
      <c r="J588" s="71"/>
      <c r="K588" s="20"/>
      <c r="L588" s="76" cm="1">
        <f t="array" ref="L588">_xlfn.IFS(C588="8.玩家基地","",C588="10.第一关基地","",G588+H588&lt;=2,"",G588+H588&gt;2,ROUND((G588+H588-2)*500,0))</f>
        <v>270</v>
      </c>
      <c r="M588" s="13">
        <v>6</v>
      </c>
      <c r="N588" s="13" t="s">
        <v>2027</v>
      </c>
      <c r="O588" s="41" t="s">
        <v>2046</v>
      </c>
      <c r="P588">
        <f t="shared" si="18"/>
        <v>1</v>
      </c>
      <c r="Q588" t="str">
        <f>VLOOKUP(A588,关卡种子!$A$2:$H$61,8,FALSE)</f>
        <v>0.摧毁基地</v>
      </c>
      <c r="R588">
        <v>1</v>
      </c>
      <c r="S588">
        <f t="shared" si="19"/>
        <v>1.54</v>
      </c>
    </row>
    <row r="589" spans="1:19">
      <c r="A589" s="16">
        <v>31</v>
      </c>
      <c r="B589" s="17">
        <v>270</v>
      </c>
      <c r="C589" s="16" t="s">
        <v>1391</v>
      </c>
      <c r="D589" s="17">
        <v>1</v>
      </c>
      <c r="E589" s="16" t="s">
        <v>89</v>
      </c>
      <c r="F589" s="17">
        <v>30</v>
      </c>
      <c r="G589" s="18">
        <v>1.57</v>
      </c>
      <c r="H589" s="18">
        <v>1</v>
      </c>
      <c r="I589" s="19">
        <v>1</v>
      </c>
      <c r="J589" s="71" t="s">
        <v>1696</v>
      </c>
      <c r="K589" s="48">
        <v>3</v>
      </c>
      <c r="L589" s="76" cm="1">
        <f t="array" ref="L589">_xlfn.IFS(C589="8.玩家基地","",C589="10.第一关基地","",G589+H589&lt;=2,"",G589+H589&gt;2,ROUND((G589+H589-2)*500,0))</f>
        <v>285</v>
      </c>
      <c r="N589" s="13" t="s">
        <v>2046</v>
      </c>
      <c r="O589" s="41" t="s">
        <v>2255</v>
      </c>
      <c r="P589">
        <f t="shared" si="18"/>
        <v>1</v>
      </c>
      <c r="Q589" t="str">
        <f>VLOOKUP(A589,关卡种子!$A$2:$H$61,8,FALSE)</f>
        <v>0.摧毁基地</v>
      </c>
      <c r="R589">
        <v>1</v>
      </c>
      <c r="S589">
        <f t="shared" si="19"/>
        <v>1.57</v>
      </c>
    </row>
    <row r="590" spans="1:19">
      <c r="A590" s="16">
        <v>31</v>
      </c>
      <c r="B590" s="17">
        <v>0</v>
      </c>
      <c r="C590" s="16" t="s">
        <v>603</v>
      </c>
      <c r="D590" s="17">
        <v>2</v>
      </c>
      <c r="E590" s="16" t="s">
        <v>89</v>
      </c>
      <c r="F590" s="17">
        <v>30</v>
      </c>
      <c r="G590" s="18">
        <v>1.5</v>
      </c>
      <c r="H590" s="18">
        <v>1</v>
      </c>
      <c r="I590" s="19">
        <v>0.8</v>
      </c>
      <c r="J590" s="71"/>
      <c r="K590" s="48"/>
      <c r="L590" s="76" cm="1">
        <f t="array" ref="L590">_xlfn.IFS(C590="8.玩家基地","",C590="10.第一关基地","",G590+H590&lt;=2,"",G590+H590&gt;2,ROUND((G590+H590-2)*500,0))</f>
        <v>250</v>
      </c>
      <c r="M590" s="13">
        <v>5</v>
      </c>
      <c r="N590" s="13" t="s">
        <v>2039</v>
      </c>
      <c r="O590" s="41" t="s">
        <v>2046</v>
      </c>
      <c r="P590">
        <f t="shared" si="18"/>
        <v>2</v>
      </c>
      <c r="Q590" t="str">
        <f>VLOOKUP(A590,关卡种子!$A$2:$H$61,8,FALSE)</f>
        <v>0.摧毁基地</v>
      </c>
      <c r="R590">
        <v>1</v>
      </c>
      <c r="S590">
        <f t="shared" si="19"/>
        <v>1.5</v>
      </c>
    </row>
    <row r="591" spans="1:19">
      <c r="A591" s="16">
        <v>31</v>
      </c>
      <c r="B591" s="17">
        <v>0</v>
      </c>
      <c r="C591" s="16" t="s">
        <v>1391</v>
      </c>
      <c r="D591" s="17">
        <v>2</v>
      </c>
      <c r="E591" s="16" t="s">
        <v>89</v>
      </c>
      <c r="F591" s="17">
        <v>30</v>
      </c>
      <c r="G591" s="18">
        <v>1.5</v>
      </c>
      <c r="H591" s="18">
        <v>1</v>
      </c>
      <c r="I591" s="19">
        <v>0.8</v>
      </c>
      <c r="J591" s="71"/>
      <c r="K591" s="20"/>
      <c r="L591" s="76" cm="1">
        <f t="array" ref="L591">_xlfn.IFS(C591="8.玩家基地","",C591="10.第一关基地","",G591+H591&lt;=2,"",G591+H591&gt;2,ROUND((G591+H591-2)*500,0))</f>
        <v>250</v>
      </c>
      <c r="N591" s="13" t="s">
        <v>2046</v>
      </c>
      <c r="O591" s="41" t="s">
        <v>2046</v>
      </c>
      <c r="P591">
        <f t="shared" si="18"/>
        <v>2</v>
      </c>
      <c r="Q591" t="str">
        <f>VLOOKUP(A591,关卡种子!$A$2:$H$61,8,FALSE)</f>
        <v>0.摧毁基地</v>
      </c>
      <c r="R591">
        <v>1</v>
      </c>
      <c r="S591">
        <f t="shared" si="19"/>
        <v>1.5</v>
      </c>
    </row>
    <row r="592" spans="1:19">
      <c r="A592" s="16">
        <v>31</v>
      </c>
      <c r="B592" s="17">
        <v>0</v>
      </c>
      <c r="C592" s="16" t="s">
        <v>603</v>
      </c>
      <c r="D592" s="17">
        <v>2</v>
      </c>
      <c r="E592" s="16" t="s">
        <v>89</v>
      </c>
      <c r="F592" s="17">
        <v>30</v>
      </c>
      <c r="G592" s="18">
        <v>1.5</v>
      </c>
      <c r="H592" s="18">
        <v>1</v>
      </c>
      <c r="I592" s="19">
        <v>0.5</v>
      </c>
      <c r="J592" s="71"/>
      <c r="K592" s="48"/>
      <c r="L592" s="76" cm="1">
        <f t="array" ref="L592">_xlfn.IFS(C592="8.玩家基地","",C592="10.第一关基地","",G592+H592&lt;=2,"",G592+H592&gt;2,ROUND((G592+H592-2)*500,0))</f>
        <v>250</v>
      </c>
      <c r="M592" s="13">
        <v>7</v>
      </c>
      <c r="N592" s="13" t="s">
        <v>2037</v>
      </c>
      <c r="O592" s="41" t="s">
        <v>2046</v>
      </c>
      <c r="P592">
        <f t="shared" si="18"/>
        <v>2</v>
      </c>
      <c r="Q592" t="str">
        <f>VLOOKUP(A592,关卡种子!$A$2:$H$61,8,FALSE)</f>
        <v>0.摧毁基地</v>
      </c>
      <c r="R592">
        <v>1</v>
      </c>
      <c r="S592">
        <f t="shared" si="19"/>
        <v>1.5</v>
      </c>
    </row>
    <row r="593" spans="1:19">
      <c r="A593" s="16">
        <v>31</v>
      </c>
      <c r="B593" s="17">
        <v>0</v>
      </c>
      <c r="C593" s="16" t="s">
        <v>1390</v>
      </c>
      <c r="D593" s="17">
        <v>2</v>
      </c>
      <c r="E593" s="16" t="s">
        <v>89</v>
      </c>
      <c r="F593" s="17">
        <v>30</v>
      </c>
      <c r="G593" s="18">
        <v>1.5</v>
      </c>
      <c r="H593" s="18">
        <v>1</v>
      </c>
      <c r="I593" s="19">
        <v>0.5</v>
      </c>
      <c r="J593" s="71"/>
      <c r="K593" s="20"/>
      <c r="L593" s="76" cm="1">
        <f t="array" ref="L593">_xlfn.IFS(C593="8.玩家基地","",C593="10.第一关基地","",G593+H593&lt;=2,"",G593+H593&gt;2,ROUND((G593+H593-2)*500,0))</f>
        <v>250</v>
      </c>
      <c r="N593" s="13" t="s">
        <v>2046</v>
      </c>
      <c r="O593" s="41" t="s">
        <v>2046</v>
      </c>
      <c r="P593">
        <f t="shared" si="18"/>
        <v>2</v>
      </c>
      <c r="Q593" t="str">
        <f>VLOOKUP(A593,关卡种子!$A$2:$H$61,8,FALSE)</f>
        <v>0.摧毁基地</v>
      </c>
      <c r="R593">
        <v>1</v>
      </c>
      <c r="S593">
        <f t="shared" si="19"/>
        <v>1.5</v>
      </c>
    </row>
    <row r="594" spans="1:19">
      <c r="A594" s="16">
        <v>31</v>
      </c>
      <c r="B594" s="17">
        <v>0</v>
      </c>
      <c r="C594" s="16" t="s">
        <v>603</v>
      </c>
      <c r="D594" s="17">
        <v>2</v>
      </c>
      <c r="E594" s="16" t="s">
        <v>89</v>
      </c>
      <c r="F594" s="17">
        <v>30</v>
      </c>
      <c r="G594" s="18">
        <v>1.5</v>
      </c>
      <c r="H594" s="18">
        <v>1</v>
      </c>
      <c r="I594" s="19">
        <v>0.2</v>
      </c>
      <c r="J594" s="71" t="s">
        <v>1697</v>
      </c>
      <c r="K594" s="48">
        <v>15</v>
      </c>
      <c r="L594" s="76" cm="1">
        <f t="array" ref="L594">_xlfn.IFS(C594="8.玩家基地","",C594="10.第一关基地","",G594+H594&lt;=2,"",G594+H594&gt;2,ROUND((G594+H594-2)*500,0))</f>
        <v>250</v>
      </c>
      <c r="N594" s="13" t="s">
        <v>2046</v>
      </c>
      <c r="O594" s="41" t="s">
        <v>2256</v>
      </c>
      <c r="P594">
        <f t="shared" si="18"/>
        <v>2</v>
      </c>
      <c r="Q594" t="str">
        <f>VLOOKUP(A594,关卡种子!$A$2:$H$61,8,FALSE)</f>
        <v>0.摧毁基地</v>
      </c>
      <c r="R594">
        <v>1</v>
      </c>
      <c r="S594">
        <f t="shared" si="19"/>
        <v>1.5</v>
      </c>
    </row>
    <row r="595" spans="1:19">
      <c r="A595" s="16">
        <v>31</v>
      </c>
      <c r="B595" s="17">
        <v>0</v>
      </c>
      <c r="C595" s="16" t="s">
        <v>1390</v>
      </c>
      <c r="D595" s="17">
        <v>2</v>
      </c>
      <c r="E595" s="16" t="s">
        <v>89</v>
      </c>
      <c r="F595" s="17">
        <v>30</v>
      </c>
      <c r="G595" s="18">
        <v>1.5</v>
      </c>
      <c r="H595" s="18">
        <v>1</v>
      </c>
      <c r="I595" s="19">
        <v>0.2</v>
      </c>
      <c r="J595" s="71"/>
      <c r="K595" s="20"/>
      <c r="L595" s="76" cm="1">
        <f t="array" ref="L595">_xlfn.IFS(C595="8.玩家基地","",C595="10.第一关基地","",G595+H595&lt;=2,"",G595+H595&gt;2,ROUND((G595+H595-2)*500,0))</f>
        <v>250</v>
      </c>
      <c r="N595" s="13" t="s">
        <v>2046</v>
      </c>
      <c r="O595" s="41" t="s">
        <v>2046</v>
      </c>
      <c r="P595">
        <f t="shared" si="18"/>
        <v>2</v>
      </c>
      <c r="Q595" t="str">
        <f>VLOOKUP(A595,关卡种子!$A$2:$H$61,8,FALSE)</f>
        <v>0.摧毁基地</v>
      </c>
      <c r="R595">
        <v>1</v>
      </c>
      <c r="S595">
        <f t="shared" si="19"/>
        <v>1.5</v>
      </c>
    </row>
    <row r="596" spans="1:19">
      <c r="A596" s="16">
        <v>31</v>
      </c>
      <c r="B596" s="17">
        <v>0</v>
      </c>
      <c r="C596" s="16" t="s">
        <v>1391</v>
      </c>
      <c r="D596" s="17">
        <v>4</v>
      </c>
      <c r="E596" s="16" t="s">
        <v>89</v>
      </c>
      <c r="F596" s="17">
        <v>30</v>
      </c>
      <c r="G596" s="18">
        <v>1.5</v>
      </c>
      <c r="H596" s="18">
        <v>1</v>
      </c>
      <c r="I596" s="19">
        <v>0.2</v>
      </c>
      <c r="J596" s="71"/>
      <c r="K596" s="20"/>
      <c r="L596" s="76" cm="1">
        <f t="array" ref="L596">_xlfn.IFS(C596="8.玩家基地","",C596="10.第一关基地","",G596+H596&lt;=2,"",G596+H596&gt;2,ROUND((G596+H596-2)*500,0))</f>
        <v>250</v>
      </c>
      <c r="N596" s="13" t="s">
        <v>2046</v>
      </c>
      <c r="O596" s="41" t="s">
        <v>2046</v>
      </c>
      <c r="P596">
        <f t="shared" si="18"/>
        <v>4</v>
      </c>
      <c r="Q596" t="str">
        <f>VLOOKUP(A596,关卡种子!$A$2:$H$61,8,FALSE)</f>
        <v>0.摧毁基地</v>
      </c>
      <c r="R596">
        <v>1</v>
      </c>
      <c r="S596">
        <f t="shared" si="19"/>
        <v>1.5</v>
      </c>
    </row>
    <row r="597" spans="1:19">
      <c r="A597" s="16">
        <v>32</v>
      </c>
      <c r="B597" s="17">
        <v>0</v>
      </c>
      <c r="C597" s="16" t="s">
        <v>86</v>
      </c>
      <c r="D597" s="17">
        <v>1</v>
      </c>
      <c r="E597" s="16" t="s">
        <v>87</v>
      </c>
      <c r="F597" s="17">
        <v>-30</v>
      </c>
      <c r="G597" s="18">
        <v>1</v>
      </c>
      <c r="H597" s="18">
        <v>1</v>
      </c>
      <c r="I597" s="19">
        <v>1</v>
      </c>
      <c r="J597" s="71"/>
      <c r="K597" s="20"/>
      <c r="L597" s="76" t="str" cm="1">
        <f t="array" ref="L597">_xlfn.IFS(C597="8.玩家基地","",C597="10.第一关基地","",G597+H597&lt;=2,"",G597+H597&gt;2,ROUND((G597+H597-2)*500,0))</f>
        <v/>
      </c>
      <c r="N597" s="13" t="s">
        <v>2046</v>
      </c>
      <c r="O597" s="41" t="s">
        <v>2046</v>
      </c>
      <c r="P597">
        <f t="shared" si="18"/>
        <v>1</v>
      </c>
      <c r="Q597" t="str">
        <f>VLOOKUP(A597,关卡种子!$A$2:$H$61,8,FALSE)</f>
        <v>0.摧毁基地</v>
      </c>
      <c r="R597">
        <v>1</v>
      </c>
      <c r="S597">
        <f t="shared" si="19"/>
        <v>1</v>
      </c>
    </row>
    <row r="598" spans="1:19">
      <c r="A598" s="16">
        <v>32</v>
      </c>
      <c r="B598" s="17">
        <v>0</v>
      </c>
      <c r="C598" s="16" t="s">
        <v>88</v>
      </c>
      <c r="D598" s="17">
        <v>1</v>
      </c>
      <c r="E598" s="16" t="s">
        <v>89</v>
      </c>
      <c r="F598" s="17">
        <v>30</v>
      </c>
      <c r="G598" s="18">
        <v>3.1</v>
      </c>
      <c r="H598" s="18">
        <v>1</v>
      </c>
      <c r="I598" s="19">
        <v>1</v>
      </c>
      <c r="J598" s="71"/>
      <c r="K598" s="20"/>
      <c r="L598" s="76" t="str" cm="1">
        <f t="array" ref="L598">_xlfn.IFS(C598="8.玩家基地","",C598="10.第一关基地","",G598+H598&lt;=2,"",G598+H598&gt;2,ROUND((G598+H598-2)*500,0))</f>
        <v/>
      </c>
      <c r="N598" s="13" t="s">
        <v>2046</v>
      </c>
      <c r="O598" s="41" t="s">
        <v>2046</v>
      </c>
      <c r="P598">
        <f t="shared" si="18"/>
        <v>1</v>
      </c>
      <c r="Q598" t="str">
        <f>VLOOKUP(A598,关卡种子!$A$2:$H$61,8,FALSE)</f>
        <v>0.摧毁基地</v>
      </c>
      <c r="R598">
        <v>1</v>
      </c>
      <c r="S598">
        <f t="shared" si="19"/>
        <v>3.1</v>
      </c>
    </row>
    <row r="599" spans="1:19">
      <c r="A599" s="16">
        <v>32</v>
      </c>
      <c r="B599" s="17">
        <v>1</v>
      </c>
      <c r="C599" s="16" t="s">
        <v>603</v>
      </c>
      <c r="D599" s="17">
        <v>1</v>
      </c>
      <c r="E599" s="16" t="s">
        <v>89</v>
      </c>
      <c r="F599" s="17">
        <v>30</v>
      </c>
      <c r="G599" s="18">
        <v>1</v>
      </c>
      <c r="H599" s="18">
        <v>1</v>
      </c>
      <c r="I599" s="19">
        <v>1</v>
      </c>
      <c r="J599" s="71" t="s">
        <v>1698</v>
      </c>
      <c r="K599" s="48">
        <v>15</v>
      </c>
      <c r="L599" s="76" t="str" cm="1">
        <f t="array" ref="L599">_xlfn.IFS(C599="8.玩家基地","",C599="10.第一关基地","",G599+H599&lt;=2,"",G599+H599&gt;2,ROUND((G599+H599-2)*500,0))</f>
        <v/>
      </c>
      <c r="N599" s="13" t="s">
        <v>2046</v>
      </c>
      <c r="O599" s="41" t="s">
        <v>2256</v>
      </c>
      <c r="P599">
        <f t="shared" si="18"/>
        <v>1</v>
      </c>
      <c r="Q599" t="str">
        <f>VLOOKUP(A599,关卡种子!$A$2:$H$61,8,FALSE)</f>
        <v>0.摧毁基地</v>
      </c>
      <c r="R599">
        <v>1</v>
      </c>
      <c r="S599">
        <f t="shared" si="19"/>
        <v>1</v>
      </c>
    </row>
    <row r="600" spans="1:19">
      <c r="A600" s="16">
        <v>32</v>
      </c>
      <c r="B600" s="17">
        <v>6</v>
      </c>
      <c r="C600" s="16" t="s">
        <v>1390</v>
      </c>
      <c r="D600" s="17">
        <v>1</v>
      </c>
      <c r="E600" s="16" t="s">
        <v>89</v>
      </c>
      <c r="F600" s="17">
        <v>30</v>
      </c>
      <c r="G600" s="18">
        <v>1</v>
      </c>
      <c r="H600" s="18">
        <v>1</v>
      </c>
      <c r="I600" s="19">
        <v>1</v>
      </c>
      <c r="J600" s="71" t="s">
        <v>1699</v>
      </c>
      <c r="K600" s="48">
        <v>7</v>
      </c>
      <c r="L600" s="76" t="str" cm="1">
        <f t="array" ref="L600">_xlfn.IFS(C600="8.玩家基地","",C600="10.第一关基地","",G600+H600&lt;=2,"",G600+H600&gt;2,ROUND((G600+H600-2)*500,0))</f>
        <v/>
      </c>
      <c r="N600" s="13" t="s">
        <v>2046</v>
      </c>
      <c r="O600" s="41" t="s">
        <v>2255</v>
      </c>
      <c r="P600">
        <f t="shared" si="18"/>
        <v>1</v>
      </c>
      <c r="Q600" t="str">
        <f>VLOOKUP(A600,关卡种子!$A$2:$H$61,8,FALSE)</f>
        <v>0.摧毁基地</v>
      </c>
      <c r="R600">
        <v>1</v>
      </c>
      <c r="S600">
        <f t="shared" si="19"/>
        <v>1</v>
      </c>
    </row>
    <row r="601" spans="1:19">
      <c r="A601" s="16">
        <v>32</v>
      </c>
      <c r="B601" s="17">
        <v>120</v>
      </c>
      <c r="C601" s="16" t="s">
        <v>603</v>
      </c>
      <c r="D601" s="17">
        <v>1</v>
      </c>
      <c r="E601" s="16" t="s">
        <v>89</v>
      </c>
      <c r="F601" s="17">
        <v>30</v>
      </c>
      <c r="G601" s="18">
        <v>1.42</v>
      </c>
      <c r="H601" s="18">
        <v>1</v>
      </c>
      <c r="I601" s="19">
        <v>1</v>
      </c>
      <c r="J601" s="71" t="s">
        <v>1700</v>
      </c>
      <c r="K601" s="48">
        <v>7</v>
      </c>
      <c r="L601" s="76" cm="1">
        <f t="array" ref="L601">_xlfn.IFS(C601="8.玩家基地","",C601="10.第一关基地","",G601+H601&lt;=2,"",G601+H601&gt;2,ROUND((G601+H601-2)*500,0))</f>
        <v>210</v>
      </c>
      <c r="N601" s="13" t="s">
        <v>2046</v>
      </c>
      <c r="O601" s="41" t="s">
        <v>2255</v>
      </c>
      <c r="P601">
        <f t="shared" si="18"/>
        <v>1</v>
      </c>
      <c r="Q601" t="str">
        <f>VLOOKUP(A601,关卡种子!$A$2:$H$61,8,FALSE)</f>
        <v>0.摧毁基地</v>
      </c>
      <c r="R601">
        <v>1</v>
      </c>
      <c r="S601">
        <f t="shared" si="19"/>
        <v>1.42</v>
      </c>
    </row>
    <row r="602" spans="1:19">
      <c r="A602" s="16">
        <v>32</v>
      </c>
      <c r="B602" s="17">
        <v>150</v>
      </c>
      <c r="C602" s="16" t="s">
        <v>1435</v>
      </c>
      <c r="D602" s="17">
        <v>1</v>
      </c>
      <c r="E602" s="16" t="s">
        <v>89</v>
      </c>
      <c r="F602" s="17">
        <v>30</v>
      </c>
      <c r="G602" s="18">
        <v>1.45</v>
      </c>
      <c r="H602" s="18">
        <v>1</v>
      </c>
      <c r="I602" s="19">
        <v>1</v>
      </c>
      <c r="J602" s="71" t="s">
        <v>1696</v>
      </c>
      <c r="K602" s="48">
        <v>3</v>
      </c>
      <c r="L602" s="76" cm="1">
        <f t="array" ref="L602">_xlfn.IFS(C602="8.玩家基地","",C602="10.第一关基地","",G602+H602&lt;=2,"",G602+H602&gt;2,ROUND((G602+H602-2)*500,0))</f>
        <v>225</v>
      </c>
      <c r="N602" s="13" t="s">
        <v>2046</v>
      </c>
      <c r="O602" s="41" t="s">
        <v>2255</v>
      </c>
      <c r="P602">
        <f t="shared" si="18"/>
        <v>1</v>
      </c>
      <c r="Q602" t="str">
        <f>VLOOKUP(A602,关卡种子!$A$2:$H$61,8,FALSE)</f>
        <v>0.摧毁基地</v>
      </c>
      <c r="R602">
        <v>1</v>
      </c>
      <c r="S602">
        <f t="shared" si="19"/>
        <v>1.45</v>
      </c>
    </row>
    <row r="603" spans="1:19">
      <c r="A603" s="16">
        <v>32</v>
      </c>
      <c r="B603" s="17">
        <v>180</v>
      </c>
      <c r="C603" s="16" t="s">
        <v>1436</v>
      </c>
      <c r="D603" s="17">
        <v>1</v>
      </c>
      <c r="E603" s="16" t="s">
        <v>89</v>
      </c>
      <c r="F603" s="17">
        <v>30</v>
      </c>
      <c r="G603" s="18">
        <v>1.48</v>
      </c>
      <c r="H603" s="18">
        <v>1</v>
      </c>
      <c r="I603" s="19">
        <v>1</v>
      </c>
      <c r="J603" s="71"/>
      <c r="K603" s="20"/>
      <c r="L603" s="76" cm="1">
        <f t="array" ref="L603">_xlfn.IFS(C603="8.玩家基地","",C603="10.第一关基地","",G603+H603&lt;=2,"",G603+H603&gt;2,ROUND((G603+H603-2)*500,0))</f>
        <v>240</v>
      </c>
      <c r="N603" s="13" t="s">
        <v>2046</v>
      </c>
      <c r="O603" s="41" t="s">
        <v>2046</v>
      </c>
      <c r="P603">
        <f t="shared" si="18"/>
        <v>1</v>
      </c>
      <c r="Q603" t="str">
        <f>VLOOKUP(A603,关卡种子!$A$2:$H$61,8,FALSE)</f>
        <v>0.摧毁基地</v>
      </c>
      <c r="R603">
        <v>1</v>
      </c>
      <c r="S603">
        <f t="shared" si="19"/>
        <v>1.48</v>
      </c>
    </row>
    <row r="604" spans="1:19">
      <c r="A604" s="16">
        <v>32</v>
      </c>
      <c r="B604" s="17">
        <v>210</v>
      </c>
      <c r="C604" s="16" t="s">
        <v>1390</v>
      </c>
      <c r="D604" s="17">
        <v>1</v>
      </c>
      <c r="E604" s="16" t="s">
        <v>89</v>
      </c>
      <c r="F604" s="17">
        <v>30</v>
      </c>
      <c r="G604" s="18">
        <v>1.51</v>
      </c>
      <c r="H604" s="18">
        <v>1</v>
      </c>
      <c r="I604" s="19">
        <v>1</v>
      </c>
      <c r="J604" s="71" t="s">
        <v>1701</v>
      </c>
      <c r="K604" s="48">
        <v>3</v>
      </c>
      <c r="L604" s="76" cm="1">
        <f t="array" ref="L604">_xlfn.IFS(C604="8.玩家基地","",C604="10.第一关基地","",G604+H604&lt;=2,"",G604+H604&gt;2,ROUND((G604+H604-2)*500,0))</f>
        <v>255</v>
      </c>
      <c r="N604" s="13" t="s">
        <v>2046</v>
      </c>
      <c r="O604" s="41" t="s">
        <v>2255</v>
      </c>
      <c r="P604">
        <f t="shared" si="18"/>
        <v>1</v>
      </c>
      <c r="Q604" t="str">
        <f>VLOOKUP(A604,关卡种子!$A$2:$H$61,8,FALSE)</f>
        <v>0.摧毁基地</v>
      </c>
      <c r="R604">
        <v>1</v>
      </c>
      <c r="S604">
        <f t="shared" si="19"/>
        <v>1.51</v>
      </c>
    </row>
    <row r="605" spans="1:19">
      <c r="A605" s="16">
        <v>32</v>
      </c>
      <c r="B605" s="17">
        <v>240</v>
      </c>
      <c r="C605" s="16" t="s">
        <v>603</v>
      </c>
      <c r="D605" s="17">
        <v>1</v>
      </c>
      <c r="E605" s="16" t="s">
        <v>89</v>
      </c>
      <c r="F605" s="17">
        <v>30</v>
      </c>
      <c r="G605" s="18">
        <v>1.54</v>
      </c>
      <c r="H605" s="18">
        <v>1</v>
      </c>
      <c r="I605" s="19">
        <v>1</v>
      </c>
      <c r="J605" s="71"/>
      <c r="K605" s="20"/>
      <c r="L605" s="76" cm="1">
        <f t="array" ref="L605">_xlfn.IFS(C605="8.玩家基地","",C605="10.第一关基地","",G605+H605&lt;=2,"",G605+H605&gt;2,ROUND((G605+H605-2)*500,0))</f>
        <v>270</v>
      </c>
      <c r="N605" s="13" t="s">
        <v>2046</v>
      </c>
      <c r="O605" s="41" t="s">
        <v>2046</v>
      </c>
      <c r="P605">
        <f t="shared" si="18"/>
        <v>1</v>
      </c>
      <c r="Q605" t="str">
        <f>VLOOKUP(A605,关卡种子!$A$2:$H$61,8,FALSE)</f>
        <v>0.摧毁基地</v>
      </c>
      <c r="R605">
        <v>1</v>
      </c>
      <c r="S605">
        <f t="shared" si="19"/>
        <v>1.54</v>
      </c>
    </row>
    <row r="606" spans="1:19">
      <c r="A606" s="16">
        <v>32</v>
      </c>
      <c r="B606" s="17">
        <v>270</v>
      </c>
      <c r="C606" s="16" t="s">
        <v>1436</v>
      </c>
      <c r="D606" s="17">
        <v>1</v>
      </c>
      <c r="E606" s="16" t="s">
        <v>89</v>
      </c>
      <c r="F606" s="17">
        <v>30</v>
      </c>
      <c r="G606" s="18">
        <v>1.57</v>
      </c>
      <c r="H606" s="18">
        <v>1</v>
      </c>
      <c r="I606" s="19">
        <v>1</v>
      </c>
      <c r="J606" s="71"/>
      <c r="K606" s="20"/>
      <c r="L606" s="76" cm="1">
        <f t="array" ref="L606">_xlfn.IFS(C606="8.玩家基地","",C606="10.第一关基地","",G606+H606&lt;=2,"",G606+H606&gt;2,ROUND((G606+H606-2)*500,0))</f>
        <v>285</v>
      </c>
      <c r="N606" s="13" t="s">
        <v>2046</v>
      </c>
      <c r="O606" s="41" t="s">
        <v>2046</v>
      </c>
      <c r="P606">
        <f t="shared" si="18"/>
        <v>1</v>
      </c>
      <c r="Q606" t="str">
        <f>VLOOKUP(A606,关卡种子!$A$2:$H$61,8,FALSE)</f>
        <v>0.摧毁基地</v>
      </c>
      <c r="R606">
        <v>1</v>
      </c>
      <c r="S606">
        <f t="shared" si="19"/>
        <v>1.57</v>
      </c>
    </row>
    <row r="607" spans="1:19">
      <c r="A607" s="16">
        <v>32</v>
      </c>
      <c r="B607" s="17">
        <v>0</v>
      </c>
      <c r="C607" s="16" t="s">
        <v>603</v>
      </c>
      <c r="D607" s="17">
        <v>2</v>
      </c>
      <c r="E607" s="16" t="s">
        <v>89</v>
      </c>
      <c r="F607" s="17">
        <v>30</v>
      </c>
      <c r="G607" s="18">
        <v>1.5</v>
      </c>
      <c r="H607" s="18">
        <v>1</v>
      </c>
      <c r="I607" s="19">
        <v>0.8</v>
      </c>
      <c r="J607" s="71"/>
      <c r="K607" s="20"/>
      <c r="L607" s="76" cm="1">
        <f t="array" ref="L607">_xlfn.IFS(C607="8.玩家基地","",C607="10.第一关基地","",G607+H607&lt;=2,"",G607+H607&gt;2,ROUND((G607+H607-2)*500,0))</f>
        <v>250</v>
      </c>
      <c r="M607" s="13">
        <v>7</v>
      </c>
      <c r="N607" s="13" t="s">
        <v>2037</v>
      </c>
      <c r="O607" s="41" t="s">
        <v>2046</v>
      </c>
      <c r="P607">
        <f t="shared" si="18"/>
        <v>2</v>
      </c>
      <c r="Q607" t="str">
        <f>VLOOKUP(A607,关卡种子!$A$2:$H$61,8,FALSE)</f>
        <v>0.摧毁基地</v>
      </c>
      <c r="R607">
        <v>1</v>
      </c>
      <c r="S607">
        <f t="shared" si="19"/>
        <v>1.5</v>
      </c>
    </row>
    <row r="608" spans="1:19">
      <c r="A608" s="16">
        <v>32</v>
      </c>
      <c r="B608" s="17">
        <v>0</v>
      </c>
      <c r="C608" s="16" t="s">
        <v>1435</v>
      </c>
      <c r="D608" s="17">
        <v>2</v>
      </c>
      <c r="E608" s="16" t="s">
        <v>89</v>
      </c>
      <c r="F608" s="17">
        <v>30</v>
      </c>
      <c r="G608" s="18">
        <v>1.5</v>
      </c>
      <c r="H608" s="18">
        <v>1</v>
      </c>
      <c r="I608" s="19">
        <v>0.8</v>
      </c>
      <c r="J608" s="71"/>
      <c r="K608" s="20"/>
      <c r="L608" s="76" cm="1">
        <f t="array" ref="L608">_xlfn.IFS(C608="8.玩家基地","",C608="10.第一关基地","",G608+H608&lt;=2,"",G608+H608&gt;2,ROUND((G608+H608-2)*500,0))</f>
        <v>250</v>
      </c>
      <c r="N608" s="13" t="s">
        <v>2046</v>
      </c>
      <c r="O608" s="41" t="s">
        <v>2046</v>
      </c>
      <c r="P608">
        <f t="shared" si="18"/>
        <v>2</v>
      </c>
      <c r="Q608" t="str">
        <f>VLOOKUP(A608,关卡种子!$A$2:$H$61,8,FALSE)</f>
        <v>0.摧毁基地</v>
      </c>
      <c r="R608">
        <v>1</v>
      </c>
      <c r="S608">
        <f t="shared" si="19"/>
        <v>1.5</v>
      </c>
    </row>
    <row r="609" spans="1:19">
      <c r="A609" s="16">
        <v>32</v>
      </c>
      <c r="B609" s="17">
        <v>0</v>
      </c>
      <c r="C609" s="16" t="s">
        <v>1436</v>
      </c>
      <c r="D609" s="17">
        <v>2</v>
      </c>
      <c r="E609" s="16" t="s">
        <v>89</v>
      </c>
      <c r="F609" s="17">
        <v>30</v>
      </c>
      <c r="G609" s="18">
        <v>1.5</v>
      </c>
      <c r="H609" s="18">
        <v>1</v>
      </c>
      <c r="I609" s="19">
        <v>0.5</v>
      </c>
      <c r="J609" s="71"/>
      <c r="K609" s="20"/>
      <c r="L609" s="76" cm="1">
        <f t="array" ref="L609">_xlfn.IFS(C609="8.玩家基地","",C609="10.第一关基地","",G609+H609&lt;=2,"",G609+H609&gt;2,ROUND((G609+H609-2)*500,0))</f>
        <v>250</v>
      </c>
      <c r="M609" s="13">
        <v>7</v>
      </c>
      <c r="N609" s="13" t="s">
        <v>2037</v>
      </c>
      <c r="O609" s="41" t="s">
        <v>2046</v>
      </c>
      <c r="P609">
        <f t="shared" si="18"/>
        <v>2</v>
      </c>
      <c r="Q609" t="str">
        <f>VLOOKUP(A609,关卡种子!$A$2:$H$61,8,FALSE)</f>
        <v>0.摧毁基地</v>
      </c>
      <c r="R609">
        <v>1</v>
      </c>
      <c r="S609">
        <f t="shared" si="19"/>
        <v>1.5</v>
      </c>
    </row>
    <row r="610" spans="1:19">
      <c r="A610" s="16">
        <v>32</v>
      </c>
      <c r="B610" s="17">
        <v>0</v>
      </c>
      <c r="C610" s="16" t="s">
        <v>1390</v>
      </c>
      <c r="D610" s="17">
        <v>2</v>
      </c>
      <c r="E610" s="16" t="s">
        <v>89</v>
      </c>
      <c r="F610" s="17">
        <v>30</v>
      </c>
      <c r="G610" s="18">
        <v>1.5</v>
      </c>
      <c r="H610" s="18">
        <v>1</v>
      </c>
      <c r="I610" s="19">
        <v>0.5</v>
      </c>
      <c r="J610" s="71"/>
      <c r="K610" s="20"/>
      <c r="L610" s="76" cm="1">
        <f t="array" ref="L610">_xlfn.IFS(C610="8.玩家基地","",C610="10.第一关基地","",G610+H610&lt;=2,"",G610+H610&gt;2,ROUND((G610+H610-2)*500,0))</f>
        <v>250</v>
      </c>
      <c r="N610" s="13" t="s">
        <v>2046</v>
      </c>
      <c r="O610" s="41" t="s">
        <v>2046</v>
      </c>
      <c r="P610">
        <f t="shared" si="18"/>
        <v>2</v>
      </c>
      <c r="Q610" t="str">
        <f>VLOOKUP(A610,关卡种子!$A$2:$H$61,8,FALSE)</f>
        <v>0.摧毁基地</v>
      </c>
      <c r="R610">
        <v>1</v>
      </c>
      <c r="S610">
        <f t="shared" si="19"/>
        <v>1.5</v>
      </c>
    </row>
    <row r="611" spans="1:19">
      <c r="A611" s="16">
        <v>32</v>
      </c>
      <c r="B611" s="17">
        <v>0</v>
      </c>
      <c r="C611" s="16" t="s">
        <v>1436</v>
      </c>
      <c r="D611" s="17">
        <v>2</v>
      </c>
      <c r="E611" s="16" t="s">
        <v>89</v>
      </c>
      <c r="F611" s="17">
        <v>30</v>
      </c>
      <c r="G611" s="18">
        <v>1.5</v>
      </c>
      <c r="H611" s="18">
        <v>1</v>
      </c>
      <c r="I611" s="19">
        <v>0.2</v>
      </c>
      <c r="J611" s="71"/>
      <c r="K611" s="20"/>
      <c r="L611" s="76" cm="1">
        <f t="array" ref="L611">_xlfn.IFS(C611="8.玩家基地","",C611="10.第一关基地","",G611+H611&lt;=2,"",G611+H611&gt;2,ROUND((G611+H611-2)*500,0))</f>
        <v>250</v>
      </c>
      <c r="M611" s="13">
        <v>7</v>
      </c>
      <c r="N611" s="13" t="s">
        <v>2037</v>
      </c>
      <c r="O611" s="41" t="s">
        <v>2046</v>
      </c>
      <c r="P611">
        <f t="shared" si="18"/>
        <v>2</v>
      </c>
      <c r="Q611" t="str">
        <f>VLOOKUP(A611,关卡种子!$A$2:$H$61,8,FALSE)</f>
        <v>0.摧毁基地</v>
      </c>
      <c r="R611">
        <v>1</v>
      </c>
      <c r="S611">
        <f t="shared" si="19"/>
        <v>1.5</v>
      </c>
    </row>
    <row r="612" spans="1:19">
      <c r="A612" s="16">
        <v>32</v>
      </c>
      <c r="B612" s="17">
        <v>0</v>
      </c>
      <c r="C612" s="16" t="s">
        <v>603</v>
      </c>
      <c r="D612" s="17">
        <v>2</v>
      </c>
      <c r="E612" s="16" t="s">
        <v>89</v>
      </c>
      <c r="F612" s="17">
        <v>30</v>
      </c>
      <c r="G612" s="18">
        <v>1.5</v>
      </c>
      <c r="H612" s="18">
        <v>1</v>
      </c>
      <c r="I612" s="19">
        <v>0.2</v>
      </c>
      <c r="J612" s="71"/>
      <c r="K612" s="20"/>
      <c r="L612" s="76" cm="1">
        <f t="array" ref="L612">_xlfn.IFS(C612="8.玩家基地","",C612="10.第一关基地","",G612+H612&lt;=2,"",G612+H612&gt;2,ROUND((G612+H612-2)*500,0))</f>
        <v>250</v>
      </c>
      <c r="N612" s="13" t="s">
        <v>2046</v>
      </c>
      <c r="O612" s="41" t="s">
        <v>2046</v>
      </c>
      <c r="P612">
        <f t="shared" si="18"/>
        <v>2</v>
      </c>
      <c r="Q612" t="str">
        <f>VLOOKUP(A612,关卡种子!$A$2:$H$61,8,FALSE)</f>
        <v>0.摧毁基地</v>
      </c>
      <c r="R612">
        <v>1</v>
      </c>
      <c r="S612">
        <f t="shared" si="19"/>
        <v>1.5</v>
      </c>
    </row>
    <row r="613" spans="1:19">
      <c r="A613" s="16">
        <v>32</v>
      </c>
      <c r="B613" s="17">
        <v>0</v>
      </c>
      <c r="C613" s="16" t="s">
        <v>1435</v>
      </c>
      <c r="D613" s="17">
        <v>2</v>
      </c>
      <c r="E613" s="16" t="s">
        <v>89</v>
      </c>
      <c r="F613" s="17">
        <v>30</v>
      </c>
      <c r="G613" s="18">
        <v>1.5</v>
      </c>
      <c r="H613" s="18">
        <v>1</v>
      </c>
      <c r="I613" s="19">
        <v>0.2</v>
      </c>
      <c r="J613" s="71"/>
      <c r="K613" s="20"/>
      <c r="L613" s="76" cm="1">
        <f t="array" ref="L613">_xlfn.IFS(C613="8.玩家基地","",C613="10.第一关基地","",G613+H613&lt;=2,"",G613+H613&gt;2,ROUND((G613+H613-2)*500,0))</f>
        <v>250</v>
      </c>
      <c r="N613" s="13" t="s">
        <v>2046</v>
      </c>
      <c r="O613" s="41" t="s">
        <v>2046</v>
      </c>
      <c r="P613">
        <f t="shared" si="18"/>
        <v>2</v>
      </c>
      <c r="Q613" t="str">
        <f>VLOOKUP(A613,关卡种子!$A$2:$H$61,8,FALSE)</f>
        <v>0.摧毁基地</v>
      </c>
      <c r="R613">
        <v>1</v>
      </c>
      <c r="S613">
        <f t="shared" si="19"/>
        <v>1.5</v>
      </c>
    </row>
    <row r="614" spans="1:19">
      <c r="A614" s="16">
        <v>33</v>
      </c>
      <c r="B614" s="17">
        <v>0</v>
      </c>
      <c r="C614" s="16" t="s">
        <v>86</v>
      </c>
      <c r="D614" s="17">
        <v>1</v>
      </c>
      <c r="E614" s="16" t="s">
        <v>87</v>
      </c>
      <c r="F614" s="17">
        <v>-30</v>
      </c>
      <c r="G614" s="18">
        <v>1</v>
      </c>
      <c r="H614" s="18">
        <v>1</v>
      </c>
      <c r="I614" s="19">
        <v>1</v>
      </c>
      <c r="J614" s="71"/>
      <c r="K614" s="20"/>
      <c r="L614" s="76" t="str" cm="1">
        <f t="array" ref="L614">_xlfn.IFS(C614="8.玩家基地","",C614="10.第一关基地","",G614+H614&lt;=2,"",G614+H614&gt;2,ROUND((G614+H614-2)*500,0))</f>
        <v/>
      </c>
      <c r="N614" s="13" t="s">
        <v>2046</v>
      </c>
      <c r="O614" s="41" t="s">
        <v>2046</v>
      </c>
      <c r="P614">
        <f t="shared" si="18"/>
        <v>1</v>
      </c>
      <c r="Q614" t="str">
        <f>VLOOKUP(A614,关卡种子!$A$2:$H$61,8,FALSE)</f>
        <v>0.摧毁基地</v>
      </c>
      <c r="R614">
        <v>1</v>
      </c>
      <c r="S614">
        <f t="shared" si="19"/>
        <v>1</v>
      </c>
    </row>
    <row r="615" spans="1:19">
      <c r="A615" s="16">
        <v>33</v>
      </c>
      <c r="B615" s="17">
        <v>0</v>
      </c>
      <c r="C615" s="16" t="s">
        <v>88</v>
      </c>
      <c r="D615" s="17">
        <v>1</v>
      </c>
      <c r="E615" s="16" t="s">
        <v>89</v>
      </c>
      <c r="F615" s="17">
        <v>30</v>
      </c>
      <c r="G615" s="18">
        <v>3.2</v>
      </c>
      <c r="H615" s="18">
        <v>1</v>
      </c>
      <c r="I615" s="19">
        <v>1</v>
      </c>
      <c r="J615" s="71"/>
      <c r="K615" s="20"/>
      <c r="L615" s="76" t="str" cm="1">
        <f t="array" ref="L615">_xlfn.IFS(C615="8.玩家基地","",C615="10.第一关基地","",G615+H615&lt;=2,"",G615+H615&gt;2,ROUND((G615+H615-2)*500,0))</f>
        <v/>
      </c>
      <c r="N615" s="13" t="s">
        <v>2046</v>
      </c>
      <c r="O615" s="41" t="s">
        <v>2046</v>
      </c>
      <c r="P615">
        <f t="shared" si="18"/>
        <v>1</v>
      </c>
      <c r="Q615" t="str">
        <f>VLOOKUP(A615,关卡种子!$A$2:$H$61,8,FALSE)</f>
        <v>0.摧毁基地</v>
      </c>
      <c r="R615">
        <v>1</v>
      </c>
      <c r="S615">
        <f t="shared" si="19"/>
        <v>3.2</v>
      </c>
    </row>
    <row r="616" spans="1:19">
      <c r="A616" s="16">
        <v>33</v>
      </c>
      <c r="B616" s="17">
        <v>1</v>
      </c>
      <c r="C616" s="16" t="s">
        <v>603</v>
      </c>
      <c r="D616" s="17">
        <v>1</v>
      </c>
      <c r="E616" s="16" t="s">
        <v>89</v>
      </c>
      <c r="F616" s="17">
        <v>30</v>
      </c>
      <c r="G616" s="18">
        <v>1</v>
      </c>
      <c r="H616" s="18">
        <v>1</v>
      </c>
      <c r="I616" s="19">
        <v>1</v>
      </c>
      <c r="J616" s="71" t="s">
        <v>1702</v>
      </c>
      <c r="K616" s="48">
        <v>15</v>
      </c>
      <c r="L616" s="76" t="str" cm="1">
        <f t="array" ref="L616">_xlfn.IFS(C616="8.玩家基地","",C616="10.第一关基地","",G616+H616&lt;=2,"",G616+H616&gt;2,ROUND((G616+H616-2)*500,0))</f>
        <v/>
      </c>
      <c r="N616" s="13" t="s">
        <v>2046</v>
      </c>
      <c r="O616" s="41" t="s">
        <v>2256</v>
      </c>
      <c r="P616">
        <f t="shared" si="18"/>
        <v>1</v>
      </c>
      <c r="Q616" t="str">
        <f>VLOOKUP(A616,关卡种子!$A$2:$H$61,8,FALSE)</f>
        <v>0.摧毁基地</v>
      </c>
      <c r="R616">
        <v>1</v>
      </c>
      <c r="S616">
        <f t="shared" si="19"/>
        <v>1</v>
      </c>
    </row>
    <row r="617" spans="1:19">
      <c r="A617" s="16">
        <v>33</v>
      </c>
      <c r="B617" s="17">
        <v>6</v>
      </c>
      <c r="C617" s="16" t="s">
        <v>1390</v>
      </c>
      <c r="D617" s="17">
        <v>1</v>
      </c>
      <c r="E617" s="16" t="s">
        <v>89</v>
      </c>
      <c r="F617" s="17">
        <v>30</v>
      </c>
      <c r="G617" s="18">
        <v>1</v>
      </c>
      <c r="H617" s="18">
        <v>1</v>
      </c>
      <c r="I617" s="19">
        <v>1</v>
      </c>
      <c r="J617" s="71" t="s">
        <v>1703</v>
      </c>
      <c r="K617" s="48">
        <v>34</v>
      </c>
      <c r="L617" s="76" t="str" cm="1">
        <f t="array" ref="L617">_xlfn.IFS(C617="8.玩家基地","",C617="10.第一关基地","",G617+H617&lt;=2,"",G617+H617&gt;2,ROUND((G617+H617-2)*500,0))</f>
        <v/>
      </c>
      <c r="N617" s="13" t="s">
        <v>2046</v>
      </c>
      <c r="O617" s="41" t="s">
        <v>2256</v>
      </c>
      <c r="P617">
        <f t="shared" si="18"/>
        <v>1</v>
      </c>
      <c r="Q617" t="str">
        <f>VLOOKUP(A617,关卡种子!$A$2:$H$61,8,FALSE)</f>
        <v>0.摧毁基地</v>
      </c>
      <c r="R617">
        <v>1</v>
      </c>
      <c r="S617">
        <f t="shared" si="19"/>
        <v>1</v>
      </c>
    </row>
    <row r="618" spans="1:19">
      <c r="A618" s="16">
        <v>33</v>
      </c>
      <c r="B618" s="17">
        <v>120</v>
      </c>
      <c r="C618" s="16" t="s">
        <v>1436</v>
      </c>
      <c r="D618" s="17">
        <v>1</v>
      </c>
      <c r="E618" s="16" t="s">
        <v>89</v>
      </c>
      <c r="F618" s="17">
        <v>30</v>
      </c>
      <c r="G618" s="18">
        <v>1.42</v>
      </c>
      <c r="H618" s="18">
        <v>1</v>
      </c>
      <c r="I618" s="19">
        <v>1</v>
      </c>
      <c r="J618" s="71"/>
      <c r="K618" s="20"/>
      <c r="L618" s="76" cm="1">
        <f t="array" ref="L618">_xlfn.IFS(C618="8.玩家基地","",C618="10.第一关基地","",G618+H618&lt;=2,"",G618+H618&gt;2,ROUND((G618+H618-2)*500,0))</f>
        <v>210</v>
      </c>
      <c r="M618" s="13">
        <v>6</v>
      </c>
      <c r="N618" s="13" t="s">
        <v>2027</v>
      </c>
      <c r="O618" s="41" t="s">
        <v>2046</v>
      </c>
      <c r="P618">
        <f t="shared" si="18"/>
        <v>1</v>
      </c>
      <c r="Q618" t="str">
        <f>VLOOKUP(A618,关卡种子!$A$2:$H$61,8,FALSE)</f>
        <v>0.摧毁基地</v>
      </c>
      <c r="R618">
        <v>1</v>
      </c>
      <c r="S618">
        <f t="shared" si="19"/>
        <v>1.42</v>
      </c>
    </row>
    <row r="619" spans="1:19">
      <c r="A619" s="16">
        <v>33</v>
      </c>
      <c r="B619" s="17">
        <v>150</v>
      </c>
      <c r="C619" s="16" t="s">
        <v>1435</v>
      </c>
      <c r="D619" s="17">
        <v>1</v>
      </c>
      <c r="E619" s="16" t="s">
        <v>89</v>
      </c>
      <c r="F619" s="17">
        <v>30</v>
      </c>
      <c r="G619" s="18">
        <v>1.45</v>
      </c>
      <c r="H619" s="18">
        <v>1</v>
      </c>
      <c r="I619" s="19">
        <v>1</v>
      </c>
      <c r="J619" s="71" t="s">
        <v>1696</v>
      </c>
      <c r="K619" s="48">
        <v>3</v>
      </c>
      <c r="L619" s="76" cm="1">
        <f t="array" ref="L619">_xlfn.IFS(C619="8.玩家基地","",C619="10.第一关基地","",G619+H619&lt;=2,"",G619+H619&gt;2,ROUND((G619+H619-2)*500,0))</f>
        <v>225</v>
      </c>
      <c r="N619" s="13" t="s">
        <v>2046</v>
      </c>
      <c r="O619" s="41" t="s">
        <v>2255</v>
      </c>
      <c r="P619">
        <f t="shared" si="18"/>
        <v>1</v>
      </c>
      <c r="Q619" t="str">
        <f>VLOOKUP(A619,关卡种子!$A$2:$H$61,8,FALSE)</f>
        <v>0.摧毁基地</v>
      </c>
      <c r="R619">
        <v>1</v>
      </c>
      <c r="S619">
        <f t="shared" si="19"/>
        <v>1.45</v>
      </c>
    </row>
    <row r="620" spans="1:19">
      <c r="A620" s="16">
        <v>33</v>
      </c>
      <c r="B620" s="17">
        <v>180</v>
      </c>
      <c r="C620" s="16" t="s">
        <v>1436</v>
      </c>
      <c r="D620" s="17">
        <v>1</v>
      </c>
      <c r="E620" s="16" t="s">
        <v>89</v>
      </c>
      <c r="F620" s="17">
        <v>30</v>
      </c>
      <c r="G620" s="18">
        <v>1.48</v>
      </c>
      <c r="H620" s="18">
        <v>1</v>
      </c>
      <c r="I620" s="19">
        <v>1</v>
      </c>
      <c r="J620" s="71"/>
      <c r="K620" s="20"/>
      <c r="L620" s="76" cm="1">
        <f t="array" ref="L620">_xlfn.IFS(C620="8.玩家基地","",C620="10.第一关基地","",G620+H620&lt;=2,"",G620+H620&gt;2,ROUND((G620+H620-2)*500,0))</f>
        <v>240</v>
      </c>
      <c r="M620" s="13">
        <v>6</v>
      </c>
      <c r="N620" s="13" t="s">
        <v>2027</v>
      </c>
      <c r="O620" s="41" t="s">
        <v>2046</v>
      </c>
      <c r="P620">
        <f t="shared" si="18"/>
        <v>1</v>
      </c>
      <c r="Q620" t="str">
        <f>VLOOKUP(A620,关卡种子!$A$2:$H$61,8,FALSE)</f>
        <v>0.摧毁基地</v>
      </c>
      <c r="R620">
        <v>1</v>
      </c>
      <c r="S620">
        <f t="shared" si="19"/>
        <v>1.48</v>
      </c>
    </row>
    <row r="621" spans="1:19">
      <c r="A621" s="16">
        <v>33</v>
      </c>
      <c r="B621" s="17">
        <v>210</v>
      </c>
      <c r="C621" s="16" t="s">
        <v>1390</v>
      </c>
      <c r="D621" s="17">
        <v>1</v>
      </c>
      <c r="E621" s="16" t="s">
        <v>89</v>
      </c>
      <c r="F621" s="17">
        <v>30</v>
      </c>
      <c r="G621" s="18">
        <v>1.51</v>
      </c>
      <c r="H621" s="18">
        <v>1</v>
      </c>
      <c r="I621" s="19">
        <v>1</v>
      </c>
      <c r="J621" s="71" t="s">
        <v>1701</v>
      </c>
      <c r="K621" s="48">
        <v>3</v>
      </c>
      <c r="L621" s="76" cm="1">
        <f t="array" ref="L621">_xlfn.IFS(C621="8.玩家基地","",C621="10.第一关基地","",G621+H621&lt;=2,"",G621+H621&gt;2,ROUND((G621+H621-2)*500,0))</f>
        <v>255</v>
      </c>
      <c r="N621" s="13" t="s">
        <v>2046</v>
      </c>
      <c r="O621" s="41" t="s">
        <v>2255</v>
      </c>
      <c r="P621">
        <f t="shared" si="18"/>
        <v>1</v>
      </c>
      <c r="Q621" t="str">
        <f>VLOOKUP(A621,关卡种子!$A$2:$H$61,8,FALSE)</f>
        <v>0.摧毁基地</v>
      </c>
      <c r="R621">
        <v>1</v>
      </c>
      <c r="S621">
        <f t="shared" si="19"/>
        <v>1.51</v>
      </c>
    </row>
    <row r="622" spans="1:19">
      <c r="A622" s="16">
        <v>33</v>
      </c>
      <c r="B622" s="17">
        <v>240</v>
      </c>
      <c r="C622" s="16" t="s">
        <v>603</v>
      </c>
      <c r="D622" s="17">
        <v>1</v>
      </c>
      <c r="E622" s="16" t="s">
        <v>89</v>
      </c>
      <c r="F622" s="17">
        <v>30</v>
      </c>
      <c r="G622" s="18">
        <v>1.54</v>
      </c>
      <c r="H622" s="18">
        <v>1</v>
      </c>
      <c r="I622" s="19">
        <v>1</v>
      </c>
      <c r="J622" s="71"/>
      <c r="K622" s="20"/>
      <c r="L622" s="76" cm="1">
        <f t="array" ref="L622">_xlfn.IFS(C622="8.玩家基地","",C622="10.第一关基地","",G622+H622&lt;=2,"",G622+H622&gt;2,ROUND((G622+H622-2)*500,0))</f>
        <v>270</v>
      </c>
      <c r="M622" s="13">
        <v>4</v>
      </c>
      <c r="N622" s="13" t="s">
        <v>2035</v>
      </c>
      <c r="O622" s="41" t="s">
        <v>2046</v>
      </c>
      <c r="P622">
        <f t="shared" si="18"/>
        <v>1</v>
      </c>
      <c r="Q622" t="str">
        <f>VLOOKUP(A622,关卡种子!$A$2:$H$61,8,FALSE)</f>
        <v>0.摧毁基地</v>
      </c>
      <c r="R622">
        <v>1</v>
      </c>
      <c r="S622">
        <f t="shared" si="19"/>
        <v>1.54</v>
      </c>
    </row>
    <row r="623" spans="1:19">
      <c r="A623" s="16">
        <v>33</v>
      </c>
      <c r="B623" s="17">
        <v>270</v>
      </c>
      <c r="C623" s="16" t="s">
        <v>1436</v>
      </c>
      <c r="D623" s="17">
        <v>1</v>
      </c>
      <c r="E623" s="16" t="s">
        <v>89</v>
      </c>
      <c r="F623" s="17">
        <v>30</v>
      </c>
      <c r="G623" s="18">
        <v>1.57</v>
      </c>
      <c r="H623" s="18">
        <v>1</v>
      </c>
      <c r="I623" s="19">
        <v>1</v>
      </c>
      <c r="J623" s="71"/>
      <c r="K623" s="20"/>
      <c r="L623" s="76" cm="1">
        <f t="array" ref="L623">_xlfn.IFS(C623="8.玩家基地","",C623="10.第一关基地","",G623+H623&lt;=2,"",G623+H623&gt;2,ROUND((G623+H623-2)*500,0))</f>
        <v>285</v>
      </c>
      <c r="M623" s="13">
        <v>6</v>
      </c>
      <c r="N623" s="13" t="s">
        <v>2027</v>
      </c>
      <c r="O623" s="41" t="s">
        <v>2046</v>
      </c>
      <c r="P623">
        <f t="shared" si="18"/>
        <v>1</v>
      </c>
      <c r="Q623" t="str">
        <f>VLOOKUP(A623,关卡种子!$A$2:$H$61,8,FALSE)</f>
        <v>0.摧毁基地</v>
      </c>
      <c r="R623">
        <v>1</v>
      </c>
      <c r="S623">
        <f t="shared" si="19"/>
        <v>1.57</v>
      </c>
    </row>
    <row r="624" spans="1:19">
      <c r="A624" s="16">
        <v>33</v>
      </c>
      <c r="B624" s="17">
        <v>0</v>
      </c>
      <c r="C624" s="16" t="s">
        <v>1436</v>
      </c>
      <c r="D624" s="17">
        <v>2</v>
      </c>
      <c r="E624" s="16" t="s">
        <v>89</v>
      </c>
      <c r="F624" s="17">
        <v>30</v>
      </c>
      <c r="G624" s="18">
        <v>1.5</v>
      </c>
      <c r="H624" s="18">
        <v>1</v>
      </c>
      <c r="I624" s="19">
        <v>0.8</v>
      </c>
      <c r="J624" s="71"/>
      <c r="K624" s="20"/>
      <c r="L624" s="76" cm="1">
        <f t="array" ref="L624">_xlfn.IFS(C624="8.玩家基地","",C624="10.第一关基地","",G624+H624&lt;=2,"",G624+H624&gt;2,ROUND((G624+H624-2)*500,0))</f>
        <v>250</v>
      </c>
      <c r="M624" s="13">
        <v>6</v>
      </c>
      <c r="N624" s="13" t="s">
        <v>2027</v>
      </c>
      <c r="O624" s="41" t="s">
        <v>2046</v>
      </c>
      <c r="P624">
        <f t="shared" si="18"/>
        <v>2</v>
      </c>
      <c r="Q624" t="str">
        <f>VLOOKUP(A624,关卡种子!$A$2:$H$61,8,FALSE)</f>
        <v>0.摧毁基地</v>
      </c>
      <c r="R624">
        <v>1</v>
      </c>
      <c r="S624">
        <f t="shared" si="19"/>
        <v>1.5</v>
      </c>
    </row>
    <row r="625" spans="1:19">
      <c r="A625" s="16">
        <v>33</v>
      </c>
      <c r="B625" s="17">
        <v>0</v>
      </c>
      <c r="C625" s="16" t="s">
        <v>1435</v>
      </c>
      <c r="D625" s="17">
        <v>4</v>
      </c>
      <c r="E625" s="16" t="s">
        <v>89</v>
      </c>
      <c r="F625" s="17">
        <v>30</v>
      </c>
      <c r="G625" s="18">
        <v>1.5</v>
      </c>
      <c r="H625" s="18">
        <v>1</v>
      </c>
      <c r="I625" s="19">
        <v>0.8</v>
      </c>
      <c r="J625" s="71"/>
      <c r="K625" s="20"/>
      <c r="L625" s="76" cm="1">
        <f t="array" ref="L625">_xlfn.IFS(C625="8.玩家基地","",C625="10.第一关基地","",G625+H625&lt;=2,"",G625+H625&gt;2,ROUND((G625+H625-2)*500,0))</f>
        <v>250</v>
      </c>
      <c r="N625" s="13" t="s">
        <v>2046</v>
      </c>
      <c r="O625" s="41" t="s">
        <v>2046</v>
      </c>
      <c r="P625">
        <f t="shared" si="18"/>
        <v>4</v>
      </c>
      <c r="Q625" t="str">
        <f>VLOOKUP(A625,关卡种子!$A$2:$H$61,8,FALSE)</f>
        <v>0.摧毁基地</v>
      </c>
      <c r="R625">
        <v>1</v>
      </c>
      <c r="S625">
        <f t="shared" si="19"/>
        <v>1.5</v>
      </c>
    </row>
    <row r="626" spans="1:19">
      <c r="A626" s="16">
        <v>33</v>
      </c>
      <c r="B626" s="17">
        <v>0</v>
      </c>
      <c r="C626" s="16" t="s">
        <v>1436</v>
      </c>
      <c r="D626" s="17">
        <v>2</v>
      </c>
      <c r="E626" s="16" t="s">
        <v>89</v>
      </c>
      <c r="F626" s="17">
        <v>30</v>
      </c>
      <c r="G626" s="18">
        <v>1.5</v>
      </c>
      <c r="H626" s="18">
        <v>1</v>
      </c>
      <c r="I626" s="19">
        <v>0.5</v>
      </c>
      <c r="J626" s="71"/>
      <c r="K626" s="20"/>
      <c r="L626" s="76" cm="1">
        <f t="array" ref="L626">_xlfn.IFS(C626="8.玩家基地","",C626="10.第一关基地","",G626+H626&lt;=2,"",G626+H626&gt;2,ROUND((G626+H626-2)*500,0))</f>
        <v>250</v>
      </c>
      <c r="N626" s="13" t="s">
        <v>2046</v>
      </c>
      <c r="O626" s="41" t="s">
        <v>2046</v>
      </c>
      <c r="P626">
        <f t="shared" si="18"/>
        <v>2</v>
      </c>
      <c r="Q626" t="str">
        <f>VLOOKUP(A626,关卡种子!$A$2:$H$61,8,FALSE)</f>
        <v>0.摧毁基地</v>
      </c>
      <c r="R626">
        <v>1</v>
      </c>
      <c r="S626">
        <f t="shared" si="19"/>
        <v>1.5</v>
      </c>
    </row>
    <row r="627" spans="1:19">
      <c r="A627" s="16">
        <v>33</v>
      </c>
      <c r="B627" s="17">
        <v>0</v>
      </c>
      <c r="C627" s="16" t="s">
        <v>1390</v>
      </c>
      <c r="D627" s="17">
        <v>2</v>
      </c>
      <c r="E627" s="16" t="s">
        <v>89</v>
      </c>
      <c r="F627" s="17">
        <v>30</v>
      </c>
      <c r="G627" s="18">
        <v>1.5</v>
      </c>
      <c r="H627" s="18">
        <v>1</v>
      </c>
      <c r="I627" s="19">
        <v>0.5</v>
      </c>
      <c r="J627" s="71"/>
      <c r="K627" s="20"/>
      <c r="L627" s="76" cm="1">
        <f t="array" ref="L627">_xlfn.IFS(C627="8.玩家基地","",C627="10.第一关基地","",G627+H627&lt;=2,"",G627+H627&gt;2,ROUND((G627+H627-2)*500,0))</f>
        <v>250</v>
      </c>
      <c r="M627" s="13">
        <v>5</v>
      </c>
      <c r="N627" s="13" t="s">
        <v>2039</v>
      </c>
      <c r="O627" s="41" t="s">
        <v>2046</v>
      </c>
      <c r="P627">
        <f t="shared" si="18"/>
        <v>2</v>
      </c>
      <c r="Q627" t="str">
        <f>VLOOKUP(A627,关卡种子!$A$2:$H$61,8,FALSE)</f>
        <v>0.摧毁基地</v>
      </c>
      <c r="R627">
        <v>1</v>
      </c>
      <c r="S627">
        <f t="shared" si="19"/>
        <v>1.5</v>
      </c>
    </row>
    <row r="628" spans="1:19">
      <c r="A628" s="16">
        <v>33</v>
      </c>
      <c r="B628" s="17">
        <v>0</v>
      </c>
      <c r="C628" s="16" t="s">
        <v>1436</v>
      </c>
      <c r="D628" s="17">
        <v>2</v>
      </c>
      <c r="E628" s="16" t="s">
        <v>89</v>
      </c>
      <c r="F628" s="17">
        <v>30</v>
      </c>
      <c r="G628" s="18">
        <v>1.5</v>
      </c>
      <c r="H628" s="18">
        <v>1</v>
      </c>
      <c r="I628" s="19">
        <v>0.2</v>
      </c>
      <c r="J628" s="71"/>
      <c r="K628" s="20"/>
      <c r="L628" s="76" cm="1">
        <f t="array" ref="L628">_xlfn.IFS(C628="8.玩家基地","",C628="10.第一关基地","",G628+H628&lt;=2,"",G628+H628&gt;2,ROUND((G628+H628-2)*500,0))</f>
        <v>250</v>
      </c>
      <c r="M628" s="13">
        <v>7</v>
      </c>
      <c r="N628" s="13" t="s">
        <v>2037</v>
      </c>
      <c r="O628" s="41" t="s">
        <v>2046</v>
      </c>
      <c r="P628">
        <f t="shared" si="18"/>
        <v>2</v>
      </c>
      <c r="Q628" t="str">
        <f>VLOOKUP(A628,关卡种子!$A$2:$H$61,8,FALSE)</f>
        <v>0.摧毁基地</v>
      </c>
      <c r="R628">
        <v>1</v>
      </c>
      <c r="S628">
        <f t="shared" si="19"/>
        <v>1.5</v>
      </c>
    </row>
    <row r="629" spans="1:19">
      <c r="A629" s="16">
        <v>33</v>
      </c>
      <c r="B629" s="17">
        <v>0</v>
      </c>
      <c r="C629" s="16" t="s">
        <v>1390</v>
      </c>
      <c r="D629" s="17">
        <v>2</v>
      </c>
      <c r="E629" s="16" t="s">
        <v>89</v>
      </c>
      <c r="F629" s="17">
        <v>30</v>
      </c>
      <c r="G629" s="18">
        <v>1.5</v>
      </c>
      <c r="H629" s="18">
        <v>1</v>
      </c>
      <c r="I629" s="19">
        <v>0.2</v>
      </c>
      <c r="J629" s="71"/>
      <c r="K629" s="20"/>
      <c r="L629" s="76" cm="1">
        <f t="array" ref="L629">_xlfn.IFS(C629="8.玩家基地","",C629="10.第一关基地","",G629+H629&lt;=2,"",G629+H629&gt;2,ROUND((G629+H629-2)*500,0))</f>
        <v>250</v>
      </c>
      <c r="N629" s="13" t="s">
        <v>2046</v>
      </c>
      <c r="O629" s="41" t="s">
        <v>2046</v>
      </c>
      <c r="P629">
        <f t="shared" ref="P629:P692" si="20">IF(Q629="0.摧毁基地",IF(I629=1,IF(B629&gt;300,2,1),D629),D629)</f>
        <v>2</v>
      </c>
      <c r="Q629" t="str">
        <f>VLOOKUP(A629,关卡种子!$A$2:$H$61,8,FALSE)</f>
        <v>0.摧毁基地</v>
      </c>
      <c r="R629">
        <v>1</v>
      </c>
      <c r="S629">
        <f t="shared" ref="S629:S692" si="21">IF(C629="10.第一关基地",1+ROUND(A629/15,1),IF(C629="24.审判天使",1,IF(Q629="0.摧毁基地",IF(I629=1,IF(B629&gt;30,ROUND(1.3+B629/1000,2),1),1.5),IF(B629&gt;60,IF(R629=1,ROUND(1.25+B629/1000,2),1.3),1))))</f>
        <v>1.5</v>
      </c>
    </row>
    <row r="630" spans="1:19">
      <c r="A630" s="16">
        <v>33</v>
      </c>
      <c r="B630" s="17">
        <v>0</v>
      </c>
      <c r="C630" s="16" t="s">
        <v>1435</v>
      </c>
      <c r="D630" s="17">
        <v>4</v>
      </c>
      <c r="E630" s="16" t="s">
        <v>89</v>
      </c>
      <c r="F630" s="17">
        <v>30</v>
      </c>
      <c r="G630" s="18">
        <v>1.5</v>
      </c>
      <c r="H630" s="18">
        <v>1</v>
      </c>
      <c r="I630" s="19">
        <v>0.2</v>
      </c>
      <c r="J630" s="71"/>
      <c r="K630" s="20"/>
      <c r="L630" s="76" cm="1">
        <f t="array" ref="L630">_xlfn.IFS(C630="8.玩家基地","",C630="10.第一关基地","",G630+H630&lt;=2,"",G630+H630&gt;2,ROUND((G630+H630-2)*500,0))</f>
        <v>250</v>
      </c>
      <c r="N630" s="13" t="s">
        <v>2046</v>
      </c>
      <c r="O630" s="41" t="s">
        <v>2046</v>
      </c>
      <c r="P630">
        <f t="shared" si="20"/>
        <v>4</v>
      </c>
      <c r="Q630" t="str">
        <f>VLOOKUP(A630,关卡种子!$A$2:$H$61,8,FALSE)</f>
        <v>0.摧毁基地</v>
      </c>
      <c r="R630">
        <v>1</v>
      </c>
      <c r="S630">
        <f t="shared" si="21"/>
        <v>1.5</v>
      </c>
    </row>
    <row r="631" spans="1:19">
      <c r="A631" s="61">
        <v>34</v>
      </c>
      <c r="B631" s="17">
        <v>1</v>
      </c>
      <c r="C631" s="16" t="s">
        <v>1394</v>
      </c>
      <c r="D631" s="17">
        <v>4</v>
      </c>
      <c r="E631" s="16" t="s">
        <v>89</v>
      </c>
      <c r="F631" s="17">
        <v>30</v>
      </c>
      <c r="G631" s="18">
        <v>1</v>
      </c>
      <c r="H631" s="18">
        <v>1</v>
      </c>
      <c r="I631" s="19">
        <v>1</v>
      </c>
      <c r="J631" s="71" t="s">
        <v>1704</v>
      </c>
      <c r="K631" s="48">
        <v>7</v>
      </c>
      <c r="L631" s="76" t="str" cm="1">
        <f t="array" ref="L631">_xlfn.IFS(C631="8.玩家基地","",C631="10.第一关基地","",G631+H631&lt;=2,"",G631+H631&gt;2,ROUND((G631+H631-2)*500,0))</f>
        <v/>
      </c>
      <c r="N631" s="13" t="s">
        <v>2046</v>
      </c>
      <c r="O631" s="41" t="s">
        <v>2255</v>
      </c>
      <c r="P631">
        <f t="shared" si="20"/>
        <v>4</v>
      </c>
      <c r="Q631" t="str">
        <f>VLOOKUP(A631,关卡种子!$A$2:$H$61,8,FALSE)</f>
        <v>1.坚守到底</v>
      </c>
      <c r="R631" s="4">
        <v>0</v>
      </c>
      <c r="S631">
        <f t="shared" si="21"/>
        <v>1</v>
      </c>
    </row>
    <row r="632" spans="1:19">
      <c r="A632" s="16">
        <v>34</v>
      </c>
      <c r="B632" s="17">
        <v>6</v>
      </c>
      <c r="C632" s="16" t="s">
        <v>1436</v>
      </c>
      <c r="D632" s="17">
        <v>1</v>
      </c>
      <c r="E632" s="16" t="s">
        <v>89</v>
      </c>
      <c r="F632" s="17">
        <v>30</v>
      </c>
      <c r="G632" s="18">
        <v>1</v>
      </c>
      <c r="H632" s="18">
        <v>1</v>
      </c>
      <c r="I632" s="19">
        <v>1</v>
      </c>
      <c r="J632" s="71"/>
      <c r="K632" s="20"/>
      <c r="L632" s="76" t="str" cm="1">
        <f t="array" ref="L632">_xlfn.IFS(C632="8.玩家基地","",C632="10.第一关基地","",G632+H632&lt;=2,"",G632+H632&gt;2,ROUND((G632+H632-2)*500,0))</f>
        <v/>
      </c>
      <c r="M632" s="13">
        <v>3</v>
      </c>
      <c r="N632" s="13" t="s">
        <v>2033</v>
      </c>
      <c r="O632" s="41" t="s">
        <v>2046</v>
      </c>
      <c r="P632">
        <f t="shared" si="20"/>
        <v>1</v>
      </c>
      <c r="Q632" t="str">
        <f>VLOOKUP(A632,关卡种子!$A$2:$H$61,8,FALSE)</f>
        <v>1.坚守到底</v>
      </c>
      <c r="R632" s="4">
        <v>0</v>
      </c>
      <c r="S632">
        <f t="shared" si="21"/>
        <v>1</v>
      </c>
    </row>
    <row r="633" spans="1:19">
      <c r="A633" s="16">
        <v>34</v>
      </c>
      <c r="B633" s="17">
        <v>30</v>
      </c>
      <c r="C633" s="16" t="s">
        <v>1435</v>
      </c>
      <c r="D633" s="17">
        <v>4</v>
      </c>
      <c r="E633" s="16" t="s">
        <v>89</v>
      </c>
      <c r="F633" s="17">
        <v>30</v>
      </c>
      <c r="G633" s="18">
        <v>1</v>
      </c>
      <c r="H633" s="18">
        <v>1</v>
      </c>
      <c r="I633" s="19">
        <v>1</v>
      </c>
      <c r="J633" s="71" t="s">
        <v>1705</v>
      </c>
      <c r="K633" s="48">
        <v>18</v>
      </c>
      <c r="L633" s="76" t="str" cm="1">
        <f t="array" ref="L633">_xlfn.IFS(C633="8.玩家基地","",C633="10.第一关基地","",G633+H633&lt;=2,"",G633+H633&gt;2,ROUND((G633+H633-2)*500,0))</f>
        <v/>
      </c>
      <c r="N633" s="13" t="s">
        <v>2046</v>
      </c>
      <c r="O633" s="41" t="s">
        <v>2256</v>
      </c>
      <c r="P633">
        <f t="shared" si="20"/>
        <v>4</v>
      </c>
      <c r="Q633" t="str">
        <f>VLOOKUP(A633,关卡种子!$A$2:$H$61,8,FALSE)</f>
        <v>1.坚守到底</v>
      </c>
      <c r="R633" s="4">
        <v>0</v>
      </c>
      <c r="S633">
        <f t="shared" si="21"/>
        <v>1</v>
      </c>
    </row>
    <row r="634" spans="1:19">
      <c r="A634" s="16">
        <v>34</v>
      </c>
      <c r="B634" s="17">
        <v>45</v>
      </c>
      <c r="C634" s="16" t="s">
        <v>1435</v>
      </c>
      <c r="D634" s="17">
        <v>4</v>
      </c>
      <c r="E634" s="16" t="s">
        <v>89</v>
      </c>
      <c r="F634" s="17">
        <v>30</v>
      </c>
      <c r="G634" s="18">
        <v>1</v>
      </c>
      <c r="H634" s="18">
        <v>1</v>
      </c>
      <c r="I634" s="19">
        <v>1</v>
      </c>
      <c r="J634" s="71" t="s">
        <v>2634</v>
      </c>
      <c r="K634" s="48">
        <v>7</v>
      </c>
      <c r="L634" s="76" t="str" cm="1">
        <f t="array" ref="L634">_xlfn.IFS(C634="8.玩家基地","",C634="10.第一关基地","",G634+H634&lt;=2,"",G634+H634&gt;2,ROUND((G634+H634-2)*500,0))</f>
        <v/>
      </c>
      <c r="N634" s="13" t="s">
        <v>2046</v>
      </c>
      <c r="O634" s="41" t="s">
        <v>2255</v>
      </c>
      <c r="P634">
        <f t="shared" si="20"/>
        <v>4</v>
      </c>
      <c r="Q634" t="str">
        <f>VLOOKUP(A634,关卡种子!$A$2:$H$61,8,FALSE)</f>
        <v>1.坚守到底</v>
      </c>
      <c r="R634" s="4">
        <v>0</v>
      </c>
      <c r="S634">
        <f t="shared" si="21"/>
        <v>1</v>
      </c>
    </row>
    <row r="635" spans="1:19">
      <c r="A635" s="16">
        <v>34</v>
      </c>
      <c r="B635" s="17">
        <v>60</v>
      </c>
      <c r="C635" s="16" t="s">
        <v>1394</v>
      </c>
      <c r="D635" s="17">
        <v>2</v>
      </c>
      <c r="E635" s="16" t="s">
        <v>89</v>
      </c>
      <c r="F635" s="17">
        <v>30</v>
      </c>
      <c r="G635" s="18">
        <v>1</v>
      </c>
      <c r="H635" s="18">
        <v>1</v>
      </c>
      <c r="I635" s="19">
        <v>1</v>
      </c>
      <c r="J635" s="71"/>
      <c r="K635" s="20"/>
      <c r="L635" s="76" t="str" cm="1">
        <f t="array" ref="L635">_xlfn.IFS(C635="8.玩家基地","",C635="10.第一关基地","",G635+H635&lt;=2,"",G635+H635&gt;2,ROUND((G635+H635-2)*500,0))</f>
        <v/>
      </c>
      <c r="M635" s="13">
        <v>5</v>
      </c>
      <c r="N635" s="13" t="s">
        <v>2039</v>
      </c>
      <c r="O635" s="41" t="s">
        <v>2046</v>
      </c>
      <c r="P635">
        <f t="shared" si="20"/>
        <v>2</v>
      </c>
      <c r="Q635" t="str">
        <f>VLOOKUP(A635,关卡种子!$A$2:$H$61,8,FALSE)</f>
        <v>1.坚守到底</v>
      </c>
      <c r="R635" s="4">
        <v>0</v>
      </c>
      <c r="S635">
        <f t="shared" si="21"/>
        <v>1</v>
      </c>
    </row>
    <row r="636" spans="1:19">
      <c r="A636" s="16">
        <v>34</v>
      </c>
      <c r="B636" s="17">
        <v>65</v>
      </c>
      <c r="C636" s="16" t="s">
        <v>1436</v>
      </c>
      <c r="D636" s="17">
        <v>2</v>
      </c>
      <c r="E636" s="16" t="s">
        <v>89</v>
      </c>
      <c r="F636" s="17">
        <v>30</v>
      </c>
      <c r="G636" s="18">
        <v>1.3</v>
      </c>
      <c r="H636" s="18">
        <v>1</v>
      </c>
      <c r="I636" s="19">
        <v>1</v>
      </c>
      <c r="J636" s="71"/>
      <c r="K636" s="20"/>
      <c r="L636" s="76" cm="1">
        <f t="array" ref="L636">_xlfn.IFS(C636="8.玩家基地","",C636="10.第一关基地","",G636+H636&lt;=2,"",G636+H636&gt;2,ROUND((G636+H636-2)*500,0))</f>
        <v>150</v>
      </c>
      <c r="N636" s="13" t="s">
        <v>2046</v>
      </c>
      <c r="O636" s="41" t="s">
        <v>2046</v>
      </c>
      <c r="P636">
        <f t="shared" si="20"/>
        <v>2</v>
      </c>
      <c r="Q636" t="str">
        <f>VLOOKUP(A636,关卡种子!$A$2:$H$61,8,FALSE)</f>
        <v>1.坚守到底</v>
      </c>
      <c r="R636" s="4">
        <v>0</v>
      </c>
      <c r="S636">
        <f t="shared" si="21"/>
        <v>1.3</v>
      </c>
    </row>
    <row r="637" spans="1:19">
      <c r="A637" s="16">
        <v>34</v>
      </c>
      <c r="B637" s="17">
        <v>70</v>
      </c>
      <c r="C637" s="16" t="s">
        <v>1435</v>
      </c>
      <c r="D637" s="17">
        <v>2</v>
      </c>
      <c r="E637" s="16" t="s">
        <v>89</v>
      </c>
      <c r="F637" s="17">
        <v>30</v>
      </c>
      <c r="G637" s="18">
        <v>1.3</v>
      </c>
      <c r="H637" s="18">
        <v>1</v>
      </c>
      <c r="I637" s="19">
        <v>1</v>
      </c>
      <c r="J637" s="71"/>
      <c r="K637" s="20"/>
      <c r="L637" s="76" cm="1">
        <f t="array" ref="L637">_xlfn.IFS(C637="8.玩家基地","",C637="10.第一关基地","",G637+H637&lt;=2,"",G637+H637&gt;2,ROUND((G637+H637-2)*500,0))</f>
        <v>150</v>
      </c>
      <c r="N637" s="13" t="s">
        <v>2046</v>
      </c>
      <c r="O637" s="41" t="s">
        <v>2046</v>
      </c>
      <c r="P637">
        <f t="shared" si="20"/>
        <v>2</v>
      </c>
      <c r="Q637" t="str">
        <f>VLOOKUP(A637,关卡种子!$A$2:$H$61,8,FALSE)</f>
        <v>1.坚守到底</v>
      </c>
      <c r="R637" s="4">
        <v>0</v>
      </c>
      <c r="S637">
        <f t="shared" si="21"/>
        <v>1.3</v>
      </c>
    </row>
    <row r="638" spans="1:19">
      <c r="A638" s="16">
        <v>34</v>
      </c>
      <c r="B638" s="17">
        <v>75</v>
      </c>
      <c r="C638" s="16" t="s">
        <v>1435</v>
      </c>
      <c r="D638" s="17">
        <v>2</v>
      </c>
      <c r="E638" s="16" t="s">
        <v>89</v>
      </c>
      <c r="F638" s="17">
        <v>30</v>
      </c>
      <c r="G638" s="18">
        <v>1.3</v>
      </c>
      <c r="H638" s="18">
        <v>1</v>
      </c>
      <c r="I638" s="19">
        <v>1</v>
      </c>
      <c r="J638" s="71" t="s">
        <v>1696</v>
      </c>
      <c r="K638" s="48">
        <v>3</v>
      </c>
      <c r="L638" s="76" cm="1">
        <f t="array" ref="L638">_xlfn.IFS(C638="8.玩家基地","",C638="10.第一关基地","",G638+H638&lt;=2,"",G638+H638&gt;2,ROUND((G638+H638-2)*500,0))</f>
        <v>150</v>
      </c>
      <c r="N638" s="13" t="s">
        <v>2046</v>
      </c>
      <c r="O638" s="41" t="s">
        <v>2255</v>
      </c>
      <c r="P638">
        <f t="shared" si="20"/>
        <v>2</v>
      </c>
      <c r="Q638" t="str">
        <f>VLOOKUP(A638,关卡种子!$A$2:$H$61,8,FALSE)</f>
        <v>1.坚守到底</v>
      </c>
      <c r="R638" s="4">
        <v>0</v>
      </c>
      <c r="S638">
        <f t="shared" si="21"/>
        <v>1.3</v>
      </c>
    </row>
    <row r="639" spans="1:19">
      <c r="A639" s="16">
        <v>34</v>
      </c>
      <c r="B639" s="17">
        <v>90</v>
      </c>
      <c r="C639" s="16" t="s">
        <v>1394</v>
      </c>
      <c r="D639" s="17">
        <v>2</v>
      </c>
      <c r="E639" s="16" t="s">
        <v>89</v>
      </c>
      <c r="F639" s="17">
        <v>30</v>
      </c>
      <c r="G639" s="18">
        <v>1.3</v>
      </c>
      <c r="H639" s="18">
        <v>1</v>
      </c>
      <c r="I639" s="19">
        <v>1</v>
      </c>
      <c r="J639" s="71" t="s">
        <v>1696</v>
      </c>
      <c r="K639" s="48">
        <v>3</v>
      </c>
      <c r="L639" s="76" cm="1">
        <f t="array" ref="L639">_xlfn.IFS(C639="8.玩家基地","",C639="10.第一关基地","",G639+H639&lt;=2,"",G639+H639&gt;2,ROUND((G639+H639-2)*500,0))</f>
        <v>150</v>
      </c>
      <c r="M639" s="13"/>
      <c r="N639" s="13" t="s">
        <v>2046</v>
      </c>
      <c r="O639" s="41" t="s">
        <v>2255</v>
      </c>
      <c r="P639">
        <f t="shared" si="20"/>
        <v>2</v>
      </c>
      <c r="Q639" t="str">
        <f>VLOOKUP(A639,关卡种子!$A$2:$H$61,8,FALSE)</f>
        <v>1.坚守到底</v>
      </c>
      <c r="R639" s="4">
        <v>0</v>
      </c>
      <c r="S639">
        <f t="shared" si="21"/>
        <v>1.3</v>
      </c>
    </row>
    <row r="640" spans="1:19">
      <c r="A640" s="16">
        <v>34</v>
      </c>
      <c r="B640" s="17">
        <v>95</v>
      </c>
      <c r="C640" s="16" t="s">
        <v>1436</v>
      </c>
      <c r="D640" s="17">
        <v>2</v>
      </c>
      <c r="E640" s="16" t="s">
        <v>89</v>
      </c>
      <c r="F640" s="17">
        <v>30</v>
      </c>
      <c r="G640" s="18">
        <v>1.3</v>
      </c>
      <c r="H640" s="18">
        <v>1</v>
      </c>
      <c r="I640" s="19">
        <v>1</v>
      </c>
      <c r="J640" s="71"/>
      <c r="K640" s="20"/>
      <c r="L640" s="76" cm="1">
        <f t="array" ref="L640">_xlfn.IFS(C640="8.玩家基地","",C640="10.第一关基地","",G640+H640&lt;=2,"",G640+H640&gt;2,ROUND((G640+H640-2)*500,0))</f>
        <v>150</v>
      </c>
      <c r="N640" s="13" t="s">
        <v>2046</v>
      </c>
      <c r="O640" s="41" t="s">
        <v>2046</v>
      </c>
      <c r="P640">
        <f t="shared" si="20"/>
        <v>2</v>
      </c>
      <c r="Q640" t="str">
        <f>VLOOKUP(A640,关卡种子!$A$2:$H$61,8,FALSE)</f>
        <v>1.坚守到底</v>
      </c>
      <c r="R640" s="4">
        <v>0</v>
      </c>
      <c r="S640">
        <f t="shared" si="21"/>
        <v>1.3</v>
      </c>
    </row>
    <row r="641" spans="1:19">
      <c r="A641" s="16">
        <v>34</v>
      </c>
      <c r="B641" s="17">
        <v>100</v>
      </c>
      <c r="C641" s="16" t="s">
        <v>1435</v>
      </c>
      <c r="D641" s="17">
        <v>2</v>
      </c>
      <c r="E641" s="16" t="s">
        <v>89</v>
      </c>
      <c r="F641" s="17">
        <v>30</v>
      </c>
      <c r="G641" s="18">
        <v>1.3</v>
      </c>
      <c r="H641" s="18">
        <v>1</v>
      </c>
      <c r="I641" s="19">
        <v>1</v>
      </c>
      <c r="J641" s="71"/>
      <c r="K641" s="20"/>
      <c r="L641" s="76" cm="1">
        <f t="array" ref="L641">_xlfn.IFS(C641="8.玩家基地","",C641="10.第一关基地","",G641+H641&lt;=2,"",G641+H641&gt;2,ROUND((G641+H641-2)*500,0))</f>
        <v>150</v>
      </c>
      <c r="N641" s="13" t="s">
        <v>2046</v>
      </c>
      <c r="O641" s="41" t="s">
        <v>2046</v>
      </c>
      <c r="P641">
        <f t="shared" si="20"/>
        <v>2</v>
      </c>
      <c r="Q641" t="str">
        <f>VLOOKUP(A641,关卡种子!$A$2:$H$61,8,FALSE)</f>
        <v>1.坚守到底</v>
      </c>
      <c r="R641" s="4">
        <v>0</v>
      </c>
      <c r="S641">
        <f t="shared" si="21"/>
        <v>1.3</v>
      </c>
    </row>
    <row r="642" spans="1:19">
      <c r="A642" s="16">
        <v>34</v>
      </c>
      <c r="B642" s="17">
        <v>110</v>
      </c>
      <c r="C642" s="16" t="s">
        <v>1394</v>
      </c>
      <c r="D642" s="17">
        <v>2</v>
      </c>
      <c r="E642" s="16" t="s">
        <v>89</v>
      </c>
      <c r="F642" s="17">
        <v>30</v>
      </c>
      <c r="G642" s="18">
        <v>1.3</v>
      </c>
      <c r="H642" s="18">
        <v>1</v>
      </c>
      <c r="I642" s="19">
        <v>1</v>
      </c>
      <c r="J642" s="71"/>
      <c r="K642" s="20"/>
      <c r="L642" s="76" cm="1">
        <f t="array" ref="L642">_xlfn.IFS(C642="8.玩家基地","",C642="10.第一关基地","",G642+H642&lt;=2,"",G642+H642&gt;2,ROUND((G642+H642-2)*500,0))</f>
        <v>150</v>
      </c>
      <c r="N642" s="13" t="s">
        <v>2046</v>
      </c>
      <c r="O642" s="41" t="s">
        <v>2046</v>
      </c>
      <c r="P642">
        <f t="shared" si="20"/>
        <v>2</v>
      </c>
      <c r="Q642" t="str">
        <f>VLOOKUP(A642,关卡种子!$A$2:$H$61,8,FALSE)</f>
        <v>1.坚守到底</v>
      </c>
      <c r="R642" s="4">
        <v>0</v>
      </c>
      <c r="S642">
        <f t="shared" si="21"/>
        <v>1.3</v>
      </c>
    </row>
    <row r="643" spans="1:19">
      <c r="A643" s="16">
        <v>34</v>
      </c>
      <c r="B643" s="17">
        <v>115</v>
      </c>
      <c r="C643" s="16" t="s">
        <v>1435</v>
      </c>
      <c r="D643" s="17">
        <v>2</v>
      </c>
      <c r="E643" s="16" t="s">
        <v>89</v>
      </c>
      <c r="F643" s="17">
        <v>30</v>
      </c>
      <c r="G643" s="18">
        <v>1.3</v>
      </c>
      <c r="H643" s="18">
        <v>1</v>
      </c>
      <c r="I643" s="19">
        <v>1</v>
      </c>
      <c r="J643" s="71" t="s">
        <v>1696</v>
      </c>
      <c r="K643" s="48">
        <v>3</v>
      </c>
      <c r="L643" s="76" cm="1">
        <f t="array" ref="L643">_xlfn.IFS(C643="8.玩家基地","",C643="10.第一关基地","",G643+H643&lt;=2,"",G643+H643&gt;2,ROUND((G643+H643-2)*500,0))</f>
        <v>150</v>
      </c>
      <c r="N643" s="13" t="s">
        <v>2046</v>
      </c>
      <c r="O643" s="41" t="s">
        <v>2255</v>
      </c>
      <c r="P643">
        <f t="shared" si="20"/>
        <v>2</v>
      </c>
      <c r="Q643" t="str">
        <f>VLOOKUP(A643,关卡种子!$A$2:$H$61,8,FALSE)</f>
        <v>1.坚守到底</v>
      </c>
      <c r="R643" s="4">
        <v>0</v>
      </c>
      <c r="S643">
        <f t="shared" si="21"/>
        <v>1.3</v>
      </c>
    </row>
    <row r="644" spans="1:19">
      <c r="A644" s="16">
        <v>34</v>
      </c>
      <c r="B644" s="17">
        <v>120</v>
      </c>
      <c r="C644" s="16" t="s">
        <v>1394</v>
      </c>
      <c r="D644" s="17">
        <v>2</v>
      </c>
      <c r="E644" s="16" t="s">
        <v>89</v>
      </c>
      <c r="F644" s="17">
        <v>30</v>
      </c>
      <c r="G644" s="18">
        <v>1.3</v>
      </c>
      <c r="H644" s="18">
        <v>1</v>
      </c>
      <c r="I644" s="19">
        <v>1</v>
      </c>
      <c r="J644" s="71"/>
      <c r="K644" s="20"/>
      <c r="L644" s="76" cm="1">
        <f t="array" ref="L644">_xlfn.IFS(C644="8.玩家基地","",C644="10.第一关基地","",G644+H644&lt;=2,"",G644+H644&gt;2,ROUND((G644+H644-2)*500,0))</f>
        <v>150</v>
      </c>
      <c r="N644" s="13" t="s">
        <v>2046</v>
      </c>
      <c r="O644" s="41" t="s">
        <v>2046</v>
      </c>
      <c r="P644">
        <f t="shared" si="20"/>
        <v>2</v>
      </c>
      <c r="Q644" t="str">
        <f>VLOOKUP(A644,关卡种子!$A$2:$H$61,8,FALSE)</f>
        <v>1.坚守到底</v>
      </c>
      <c r="R644" s="4">
        <v>0</v>
      </c>
      <c r="S644">
        <f t="shared" si="21"/>
        <v>1.3</v>
      </c>
    </row>
    <row r="645" spans="1:19">
      <c r="A645" s="16">
        <v>34</v>
      </c>
      <c r="B645" s="17">
        <v>125</v>
      </c>
      <c r="C645" s="16" t="s">
        <v>1435</v>
      </c>
      <c r="D645" s="17">
        <v>2</v>
      </c>
      <c r="E645" s="16" t="s">
        <v>89</v>
      </c>
      <c r="F645" s="17">
        <v>30</v>
      </c>
      <c r="G645" s="18">
        <v>1.3</v>
      </c>
      <c r="H645" s="18">
        <v>1</v>
      </c>
      <c r="I645" s="19">
        <v>1</v>
      </c>
      <c r="J645" s="71" t="s">
        <v>1696</v>
      </c>
      <c r="K645" s="48">
        <v>3</v>
      </c>
      <c r="L645" s="76" cm="1">
        <f t="array" ref="L645">_xlfn.IFS(C645="8.玩家基地","",C645="10.第一关基地","",G645+H645&lt;=2,"",G645+H645&gt;2,ROUND((G645+H645-2)*500,0))</f>
        <v>150</v>
      </c>
      <c r="N645" s="13" t="s">
        <v>2046</v>
      </c>
      <c r="O645" s="41" t="s">
        <v>2255</v>
      </c>
      <c r="P645">
        <f t="shared" si="20"/>
        <v>2</v>
      </c>
      <c r="Q645" t="str">
        <f>VLOOKUP(A645,关卡种子!$A$2:$H$61,8,FALSE)</f>
        <v>1.坚守到底</v>
      </c>
      <c r="R645" s="4">
        <v>0</v>
      </c>
      <c r="S645">
        <f t="shared" si="21"/>
        <v>1.3</v>
      </c>
    </row>
    <row r="646" spans="1:19">
      <c r="A646" s="16">
        <v>34</v>
      </c>
      <c r="B646" s="17">
        <v>130</v>
      </c>
      <c r="C646" s="16" t="s">
        <v>1436</v>
      </c>
      <c r="D646" s="17">
        <v>2</v>
      </c>
      <c r="E646" s="16" t="s">
        <v>89</v>
      </c>
      <c r="F646" s="17">
        <v>30</v>
      </c>
      <c r="G646" s="18">
        <v>1.3</v>
      </c>
      <c r="H646" s="18">
        <v>1</v>
      </c>
      <c r="I646" s="19">
        <v>1</v>
      </c>
      <c r="J646" s="71"/>
      <c r="K646" s="20"/>
      <c r="L646" s="76" cm="1">
        <f t="array" ref="L646">_xlfn.IFS(C646="8.玩家基地","",C646="10.第一关基地","",G646+H646&lt;=2,"",G646+H646&gt;2,ROUND((G646+H646-2)*500,0))</f>
        <v>150</v>
      </c>
      <c r="N646" s="13" t="s">
        <v>2046</v>
      </c>
      <c r="O646" s="41" t="s">
        <v>2046</v>
      </c>
      <c r="P646">
        <f t="shared" si="20"/>
        <v>2</v>
      </c>
      <c r="Q646" t="str">
        <f>VLOOKUP(A646,关卡种子!$A$2:$H$61,8,FALSE)</f>
        <v>1.坚守到底</v>
      </c>
      <c r="R646" s="4">
        <v>0</v>
      </c>
      <c r="S646">
        <f t="shared" si="21"/>
        <v>1.3</v>
      </c>
    </row>
    <row r="647" spans="1:19">
      <c r="A647" s="16">
        <v>34</v>
      </c>
      <c r="B647" s="17">
        <v>135</v>
      </c>
      <c r="C647" s="16" t="s">
        <v>1394</v>
      </c>
      <c r="D647" s="17">
        <v>2</v>
      </c>
      <c r="E647" s="16" t="s">
        <v>89</v>
      </c>
      <c r="F647" s="17">
        <v>30</v>
      </c>
      <c r="G647" s="18">
        <v>1.3</v>
      </c>
      <c r="H647" s="18">
        <v>1</v>
      </c>
      <c r="I647" s="19">
        <v>1</v>
      </c>
      <c r="J647" s="71"/>
      <c r="K647" s="20"/>
      <c r="L647" s="76" cm="1">
        <f t="array" ref="L647">_xlfn.IFS(C647="8.玩家基地","",C647="10.第一关基地","",G647+H647&lt;=2,"",G647+H647&gt;2,ROUND((G647+H647-2)*500,0))</f>
        <v>150</v>
      </c>
      <c r="N647" s="13" t="s">
        <v>2046</v>
      </c>
      <c r="O647" s="41" t="s">
        <v>2046</v>
      </c>
      <c r="P647">
        <f t="shared" si="20"/>
        <v>2</v>
      </c>
      <c r="Q647" t="str">
        <f>VLOOKUP(A647,关卡种子!$A$2:$H$61,8,FALSE)</f>
        <v>1.坚守到底</v>
      </c>
      <c r="R647" s="4">
        <v>0</v>
      </c>
      <c r="S647">
        <f t="shared" si="21"/>
        <v>1.3</v>
      </c>
    </row>
    <row r="648" spans="1:19">
      <c r="A648" s="16">
        <v>34</v>
      </c>
      <c r="B648" s="17">
        <v>140</v>
      </c>
      <c r="C648" s="16" t="s">
        <v>1436</v>
      </c>
      <c r="D648" s="17">
        <v>2</v>
      </c>
      <c r="E648" s="16" t="s">
        <v>89</v>
      </c>
      <c r="F648" s="17">
        <v>30</v>
      </c>
      <c r="G648" s="18">
        <v>1.3</v>
      </c>
      <c r="H648" s="18">
        <v>1</v>
      </c>
      <c r="I648" s="19">
        <v>1</v>
      </c>
      <c r="J648" s="71" t="s">
        <v>1706</v>
      </c>
      <c r="K648" s="48">
        <v>38</v>
      </c>
      <c r="L648" s="76" cm="1">
        <f t="array" ref="L648">_xlfn.IFS(C648="8.玩家基地","",C648="10.第一关基地","",G648+H648&lt;=2,"",G648+H648&gt;2,ROUND((G648+H648-2)*500,0))</f>
        <v>150</v>
      </c>
      <c r="N648" s="13" t="s">
        <v>2046</v>
      </c>
      <c r="O648" s="41" t="s">
        <v>2256</v>
      </c>
      <c r="P648">
        <f t="shared" si="20"/>
        <v>2</v>
      </c>
      <c r="Q648" t="str">
        <f>VLOOKUP(A648,关卡种子!$A$2:$H$61,8,FALSE)</f>
        <v>1.坚守到底</v>
      </c>
      <c r="R648" s="4">
        <v>0</v>
      </c>
      <c r="S648">
        <f t="shared" si="21"/>
        <v>1.3</v>
      </c>
    </row>
    <row r="649" spans="1:19">
      <c r="A649" s="16">
        <v>34</v>
      </c>
      <c r="B649" s="17">
        <v>145</v>
      </c>
      <c r="C649" s="16" t="s">
        <v>1394</v>
      </c>
      <c r="D649" s="17">
        <v>2</v>
      </c>
      <c r="E649" s="16" t="s">
        <v>89</v>
      </c>
      <c r="F649" s="17">
        <v>30</v>
      </c>
      <c r="G649" s="18">
        <v>1.3</v>
      </c>
      <c r="H649" s="18">
        <v>1</v>
      </c>
      <c r="I649" s="19">
        <v>1</v>
      </c>
      <c r="J649" s="71"/>
      <c r="K649" s="20"/>
      <c r="L649" s="76" cm="1">
        <f t="array" ref="L649">_xlfn.IFS(C649="8.玩家基地","",C649="10.第一关基地","",G649+H649&lt;=2,"",G649+H649&gt;2,ROUND((G649+H649-2)*500,0))</f>
        <v>150</v>
      </c>
      <c r="N649" s="13" t="s">
        <v>2046</v>
      </c>
      <c r="O649" s="41" t="s">
        <v>2046</v>
      </c>
      <c r="P649">
        <f t="shared" si="20"/>
        <v>2</v>
      </c>
      <c r="Q649" t="str">
        <f>VLOOKUP(A649,关卡种子!$A$2:$H$61,8,FALSE)</f>
        <v>1.坚守到底</v>
      </c>
      <c r="R649" s="4">
        <v>0</v>
      </c>
      <c r="S649">
        <f t="shared" si="21"/>
        <v>1.3</v>
      </c>
    </row>
    <row r="650" spans="1:19">
      <c r="A650" s="16">
        <v>34</v>
      </c>
      <c r="B650" s="17">
        <v>150</v>
      </c>
      <c r="C650" s="16" t="s">
        <v>1435</v>
      </c>
      <c r="D650" s="17">
        <v>2</v>
      </c>
      <c r="E650" s="16" t="s">
        <v>89</v>
      </c>
      <c r="F650" s="17">
        <v>30</v>
      </c>
      <c r="G650" s="18">
        <v>1.3</v>
      </c>
      <c r="H650" s="18">
        <v>1</v>
      </c>
      <c r="I650" s="19">
        <v>1</v>
      </c>
      <c r="J650" s="71" t="s">
        <v>1707</v>
      </c>
      <c r="K650" s="48">
        <v>7</v>
      </c>
      <c r="L650" s="76" cm="1">
        <f t="array" ref="L650">_xlfn.IFS(C650="8.玩家基地","",C650="10.第一关基地","",G650+H650&lt;=2,"",G650+H650&gt;2,ROUND((G650+H650-2)*500,0))</f>
        <v>150</v>
      </c>
      <c r="N650" s="13" t="s">
        <v>2046</v>
      </c>
      <c r="O650" s="41" t="s">
        <v>2255</v>
      </c>
      <c r="P650">
        <f t="shared" si="20"/>
        <v>2</v>
      </c>
      <c r="Q650" t="str">
        <f>VLOOKUP(A650,关卡种子!$A$2:$H$61,8,FALSE)</f>
        <v>1.坚守到底</v>
      </c>
      <c r="R650" s="4">
        <v>0</v>
      </c>
      <c r="S650">
        <f t="shared" si="21"/>
        <v>1.3</v>
      </c>
    </row>
    <row r="651" spans="1:19">
      <c r="A651" s="16">
        <v>34</v>
      </c>
      <c r="B651" s="17">
        <v>155</v>
      </c>
      <c r="C651" s="16" t="s">
        <v>1437</v>
      </c>
      <c r="D651" s="17">
        <v>1</v>
      </c>
      <c r="E651" s="16" t="s">
        <v>89</v>
      </c>
      <c r="F651" s="17">
        <v>30</v>
      </c>
      <c r="G651" s="18">
        <v>1</v>
      </c>
      <c r="H651" s="18">
        <v>1</v>
      </c>
      <c r="I651" s="19">
        <v>1</v>
      </c>
      <c r="J651" s="71" t="s">
        <v>1710</v>
      </c>
      <c r="K651" s="48">
        <v>12</v>
      </c>
      <c r="L651" s="76" t="str" cm="1">
        <f t="array" ref="L651">_xlfn.IFS(C651="8.玩家基地","",C651="10.第一关基地","",G651+H651&lt;=2,"",G651+H651&gt;2,ROUND((G651+H651-2)*500,0))</f>
        <v/>
      </c>
      <c r="N651" s="13" t="s">
        <v>2046</v>
      </c>
      <c r="O651" s="41" t="s">
        <v>2256</v>
      </c>
      <c r="P651">
        <f t="shared" si="20"/>
        <v>1</v>
      </c>
      <c r="Q651" t="str">
        <f>VLOOKUP(A651,关卡种子!$A$2:$H$61,8,FALSE)</f>
        <v>1.坚守到底</v>
      </c>
      <c r="R651" s="4">
        <v>0</v>
      </c>
      <c r="S651">
        <f t="shared" si="21"/>
        <v>1.3</v>
      </c>
    </row>
    <row r="652" spans="1:19">
      <c r="A652" s="16">
        <v>34</v>
      </c>
      <c r="B652" s="17">
        <v>160</v>
      </c>
      <c r="C652" s="16" t="s">
        <v>1436</v>
      </c>
      <c r="D652" s="17">
        <v>1</v>
      </c>
      <c r="E652" s="16" t="s">
        <v>89</v>
      </c>
      <c r="F652" s="17">
        <v>30</v>
      </c>
      <c r="G652" s="18">
        <v>1.3</v>
      </c>
      <c r="H652" s="18">
        <v>1</v>
      </c>
      <c r="I652" s="19">
        <v>1</v>
      </c>
      <c r="J652" s="71"/>
      <c r="K652" s="20"/>
      <c r="L652" s="76" cm="1">
        <f t="array" ref="L652">_xlfn.IFS(C652="8.玩家基地","",C652="10.第一关基地","",G652+H652&lt;=2,"",G652+H652&gt;2,ROUND((G652+H652-2)*500,0))</f>
        <v>150</v>
      </c>
      <c r="N652" s="13" t="s">
        <v>2046</v>
      </c>
      <c r="O652" s="41" t="s">
        <v>2046</v>
      </c>
      <c r="P652">
        <f t="shared" si="20"/>
        <v>1</v>
      </c>
      <c r="Q652" t="str">
        <f>VLOOKUP(A652,关卡种子!$A$2:$H$61,8,FALSE)</f>
        <v>1.坚守到底</v>
      </c>
      <c r="R652" s="4">
        <v>0</v>
      </c>
      <c r="S652">
        <f t="shared" si="21"/>
        <v>1.3</v>
      </c>
    </row>
    <row r="653" spans="1:19">
      <c r="A653" s="16">
        <v>34</v>
      </c>
      <c r="B653" s="17">
        <v>165</v>
      </c>
      <c r="C653" s="16" t="s">
        <v>1435</v>
      </c>
      <c r="D653" s="17">
        <v>1</v>
      </c>
      <c r="E653" s="16" t="s">
        <v>89</v>
      </c>
      <c r="F653" s="17">
        <v>30</v>
      </c>
      <c r="G653" s="18">
        <v>1.3</v>
      </c>
      <c r="H653" s="18">
        <v>1</v>
      </c>
      <c r="I653" s="19">
        <v>1</v>
      </c>
      <c r="J653" s="71" t="s">
        <v>1708</v>
      </c>
      <c r="K653" s="48">
        <v>7</v>
      </c>
      <c r="L653" s="76" cm="1">
        <f t="array" ref="L653">_xlfn.IFS(C653="8.玩家基地","",C653="10.第一关基地","",G653+H653&lt;=2,"",G653+H653&gt;2,ROUND((G653+H653-2)*500,0))</f>
        <v>150</v>
      </c>
      <c r="N653" s="13" t="s">
        <v>2046</v>
      </c>
      <c r="O653" s="41" t="s">
        <v>2255</v>
      </c>
      <c r="P653">
        <f t="shared" si="20"/>
        <v>1</v>
      </c>
      <c r="Q653" t="str">
        <f>VLOOKUP(A653,关卡种子!$A$2:$H$61,8,FALSE)</f>
        <v>1.坚守到底</v>
      </c>
      <c r="R653" s="4">
        <v>0</v>
      </c>
      <c r="S653">
        <f t="shared" si="21"/>
        <v>1.3</v>
      </c>
    </row>
    <row r="654" spans="1:19">
      <c r="A654" s="16">
        <v>34</v>
      </c>
      <c r="B654" s="17">
        <v>170</v>
      </c>
      <c r="C654" s="16" t="s">
        <v>1436</v>
      </c>
      <c r="D654" s="17">
        <v>1</v>
      </c>
      <c r="E654" s="16" t="s">
        <v>89</v>
      </c>
      <c r="F654" s="17">
        <v>30</v>
      </c>
      <c r="G654" s="18">
        <v>1.3</v>
      </c>
      <c r="H654" s="18">
        <v>1</v>
      </c>
      <c r="I654" s="19">
        <v>1</v>
      </c>
      <c r="J654" s="71"/>
      <c r="K654" s="20"/>
      <c r="L654" s="76" cm="1">
        <f t="array" ref="L654">_xlfn.IFS(C654="8.玩家基地","",C654="10.第一关基地","",G654+H654&lt;=2,"",G654+H654&gt;2,ROUND((G654+H654-2)*500,0))</f>
        <v>150</v>
      </c>
      <c r="N654" s="13" t="s">
        <v>2046</v>
      </c>
      <c r="O654" s="41" t="s">
        <v>2046</v>
      </c>
      <c r="P654">
        <f t="shared" si="20"/>
        <v>1</v>
      </c>
      <c r="Q654" t="str">
        <f>VLOOKUP(A654,关卡种子!$A$2:$H$61,8,FALSE)</f>
        <v>1.坚守到底</v>
      </c>
      <c r="R654" s="4">
        <v>0</v>
      </c>
      <c r="S654">
        <f t="shared" si="21"/>
        <v>1.3</v>
      </c>
    </row>
    <row r="655" spans="1:19">
      <c r="A655" s="16">
        <v>34</v>
      </c>
      <c r="B655" s="17">
        <v>175</v>
      </c>
      <c r="C655" s="16" t="s">
        <v>1394</v>
      </c>
      <c r="D655" s="17">
        <v>1</v>
      </c>
      <c r="E655" s="16" t="s">
        <v>89</v>
      </c>
      <c r="F655" s="17">
        <v>30</v>
      </c>
      <c r="G655" s="18">
        <v>1.3</v>
      </c>
      <c r="H655" s="18">
        <v>1</v>
      </c>
      <c r="I655" s="19">
        <v>1</v>
      </c>
      <c r="J655" s="71" t="s">
        <v>1709</v>
      </c>
      <c r="K655" s="48">
        <v>12</v>
      </c>
      <c r="L655" s="76" cm="1">
        <f t="array" ref="L655">_xlfn.IFS(C655="8.玩家基地","",C655="10.第一关基地","",G655+H655&lt;=2,"",G655+H655&gt;2,ROUND((G655+H655-2)*500,0))</f>
        <v>150</v>
      </c>
      <c r="N655" s="13" t="s">
        <v>2046</v>
      </c>
      <c r="O655" s="41" t="s">
        <v>2256</v>
      </c>
      <c r="P655">
        <f t="shared" si="20"/>
        <v>1</v>
      </c>
      <c r="Q655" t="str">
        <f>VLOOKUP(A655,关卡种子!$A$2:$H$61,8,FALSE)</f>
        <v>1.坚守到底</v>
      </c>
      <c r="R655" s="4">
        <v>0</v>
      </c>
      <c r="S655">
        <f t="shared" si="21"/>
        <v>1.3</v>
      </c>
    </row>
    <row r="656" spans="1:19">
      <c r="A656" s="16">
        <v>34</v>
      </c>
      <c r="B656" s="17">
        <v>180</v>
      </c>
      <c r="C656" s="16" t="s">
        <v>1436</v>
      </c>
      <c r="D656" s="17">
        <v>1</v>
      </c>
      <c r="E656" s="16" t="s">
        <v>89</v>
      </c>
      <c r="F656" s="17">
        <v>30</v>
      </c>
      <c r="G656" s="18">
        <v>1.3</v>
      </c>
      <c r="H656" s="18">
        <v>1</v>
      </c>
      <c r="I656" s="19">
        <v>1</v>
      </c>
      <c r="J656" s="71"/>
      <c r="K656" s="20"/>
      <c r="L656" s="76" cm="1">
        <f t="array" ref="L656">_xlfn.IFS(C656="8.玩家基地","",C656="10.第一关基地","",G656+H656&lt;=2,"",G656+H656&gt;2,ROUND((G656+H656-2)*500,0))</f>
        <v>150</v>
      </c>
      <c r="N656" s="13" t="s">
        <v>2046</v>
      </c>
      <c r="O656" s="41" t="s">
        <v>2046</v>
      </c>
      <c r="P656">
        <f t="shared" si="20"/>
        <v>1</v>
      </c>
      <c r="Q656" t="str">
        <f>VLOOKUP(A656,关卡种子!$A$2:$H$61,8,FALSE)</f>
        <v>1.坚守到底</v>
      </c>
      <c r="R656" s="4">
        <v>0</v>
      </c>
      <c r="S656">
        <f t="shared" si="21"/>
        <v>1.3</v>
      </c>
    </row>
    <row r="657" spans="1:19">
      <c r="A657" s="16">
        <v>34</v>
      </c>
      <c r="B657" s="17">
        <v>185</v>
      </c>
      <c r="C657" s="16" t="s">
        <v>1435</v>
      </c>
      <c r="D657" s="17">
        <v>1</v>
      </c>
      <c r="E657" s="16" t="s">
        <v>89</v>
      </c>
      <c r="F657" s="17">
        <v>30</v>
      </c>
      <c r="G657" s="18">
        <v>1.3</v>
      </c>
      <c r="H657" s="18">
        <v>1</v>
      </c>
      <c r="I657" s="19">
        <v>1</v>
      </c>
      <c r="J657" s="71" t="s">
        <v>1711</v>
      </c>
      <c r="K657" s="48">
        <v>7</v>
      </c>
      <c r="L657" s="76" cm="1">
        <f t="array" ref="L657">_xlfn.IFS(C657="8.玩家基地","",C657="10.第一关基地","",G657+H657&lt;=2,"",G657+H657&gt;2,ROUND((G657+H657-2)*500,0))</f>
        <v>150</v>
      </c>
      <c r="N657" s="13" t="s">
        <v>2046</v>
      </c>
      <c r="O657" s="41" t="s">
        <v>2255</v>
      </c>
      <c r="P657">
        <f t="shared" si="20"/>
        <v>1</v>
      </c>
      <c r="Q657" t="str">
        <f>VLOOKUP(A657,关卡种子!$A$2:$H$61,8,FALSE)</f>
        <v>1.坚守到底</v>
      </c>
      <c r="R657" s="4">
        <v>0</v>
      </c>
      <c r="S657">
        <f t="shared" si="21"/>
        <v>1.3</v>
      </c>
    </row>
    <row r="658" spans="1:19">
      <c r="A658" s="16">
        <v>34</v>
      </c>
      <c r="B658" s="17">
        <v>190</v>
      </c>
      <c r="C658" s="16" t="s">
        <v>1436</v>
      </c>
      <c r="D658" s="17">
        <v>1</v>
      </c>
      <c r="E658" s="16" t="s">
        <v>89</v>
      </c>
      <c r="F658" s="17">
        <v>30</v>
      </c>
      <c r="G658" s="18">
        <v>1.3</v>
      </c>
      <c r="H658" s="18">
        <v>1</v>
      </c>
      <c r="I658" s="19">
        <v>1</v>
      </c>
      <c r="J658" s="71"/>
      <c r="K658" s="20"/>
      <c r="L658" s="76" cm="1">
        <f t="array" ref="L658">_xlfn.IFS(C658="8.玩家基地","",C658="10.第一关基地","",G658+H658&lt;=2,"",G658+H658&gt;2,ROUND((G658+H658-2)*500,0))</f>
        <v>150</v>
      </c>
      <c r="N658" s="13" t="s">
        <v>2046</v>
      </c>
      <c r="O658" s="41" t="s">
        <v>2046</v>
      </c>
      <c r="P658">
        <f t="shared" si="20"/>
        <v>1</v>
      </c>
      <c r="Q658" t="str">
        <f>VLOOKUP(A658,关卡种子!$A$2:$H$61,8,FALSE)</f>
        <v>1.坚守到底</v>
      </c>
      <c r="R658" s="4">
        <v>0</v>
      </c>
      <c r="S658">
        <f t="shared" si="21"/>
        <v>1.3</v>
      </c>
    </row>
    <row r="659" spans="1:19">
      <c r="A659" s="16">
        <v>34</v>
      </c>
      <c r="B659" s="17">
        <v>195</v>
      </c>
      <c r="C659" s="16" t="s">
        <v>1394</v>
      </c>
      <c r="D659" s="17">
        <v>1</v>
      </c>
      <c r="E659" s="16" t="s">
        <v>89</v>
      </c>
      <c r="F659" s="17">
        <v>30</v>
      </c>
      <c r="G659" s="18">
        <v>1.3</v>
      </c>
      <c r="H659" s="18">
        <v>1</v>
      </c>
      <c r="I659" s="19">
        <v>1</v>
      </c>
      <c r="J659" s="71"/>
      <c r="K659" s="20"/>
      <c r="L659" s="76" cm="1">
        <f t="array" ref="L659">_xlfn.IFS(C659="8.玩家基地","",C659="10.第一关基地","",G659+H659&lt;=2,"",G659+H659&gt;2,ROUND((G659+H659-2)*500,0))</f>
        <v>150</v>
      </c>
      <c r="N659" s="13" t="s">
        <v>2046</v>
      </c>
      <c r="O659" s="41" t="s">
        <v>2046</v>
      </c>
      <c r="P659">
        <f t="shared" si="20"/>
        <v>1</v>
      </c>
      <c r="Q659" t="str">
        <f>VLOOKUP(A659,关卡种子!$A$2:$H$61,8,FALSE)</f>
        <v>1.坚守到底</v>
      </c>
      <c r="R659" s="4">
        <v>0</v>
      </c>
      <c r="S659">
        <f t="shared" si="21"/>
        <v>1.3</v>
      </c>
    </row>
    <row r="660" spans="1:19">
      <c r="A660" s="16">
        <v>34</v>
      </c>
      <c r="B660" s="17">
        <v>200</v>
      </c>
      <c r="C660" s="16" t="s">
        <v>1436</v>
      </c>
      <c r="D660" s="17">
        <v>1</v>
      </c>
      <c r="E660" s="16" t="s">
        <v>89</v>
      </c>
      <c r="F660" s="17">
        <v>30</v>
      </c>
      <c r="G660" s="18">
        <v>1.3</v>
      </c>
      <c r="H660" s="18">
        <v>1</v>
      </c>
      <c r="I660" s="19">
        <v>1</v>
      </c>
      <c r="J660" s="71"/>
      <c r="K660" s="20"/>
      <c r="L660" s="76" cm="1">
        <f t="array" ref="L660">_xlfn.IFS(C660="8.玩家基地","",C660="10.第一关基地","",G660+H660&lt;=2,"",G660+H660&gt;2,ROUND((G660+H660-2)*500,0))</f>
        <v>150</v>
      </c>
      <c r="N660" s="13" t="s">
        <v>2046</v>
      </c>
      <c r="O660" s="41" t="s">
        <v>2046</v>
      </c>
      <c r="P660">
        <f t="shared" si="20"/>
        <v>1</v>
      </c>
      <c r="Q660" t="str">
        <f>VLOOKUP(A660,关卡种子!$A$2:$H$61,8,FALSE)</f>
        <v>1.坚守到底</v>
      </c>
      <c r="R660" s="4">
        <v>0</v>
      </c>
      <c r="S660">
        <f t="shared" si="21"/>
        <v>1.3</v>
      </c>
    </row>
    <row r="661" spans="1:19">
      <c r="A661" s="16">
        <v>34</v>
      </c>
      <c r="B661" s="17">
        <v>205</v>
      </c>
      <c r="C661" s="16" t="s">
        <v>1435</v>
      </c>
      <c r="D661" s="17">
        <v>1</v>
      </c>
      <c r="E661" s="16" t="s">
        <v>89</v>
      </c>
      <c r="F661" s="17">
        <v>30</v>
      </c>
      <c r="G661" s="18">
        <v>1.3</v>
      </c>
      <c r="H661" s="18">
        <v>1</v>
      </c>
      <c r="I661" s="19">
        <v>1</v>
      </c>
      <c r="J661" s="71"/>
      <c r="K661" s="20"/>
      <c r="L661" s="76" cm="1">
        <f t="array" ref="L661">_xlfn.IFS(C661="8.玩家基地","",C661="10.第一关基地","",G661+H661&lt;=2,"",G661+H661&gt;2,ROUND((G661+H661-2)*500,0))</f>
        <v>150</v>
      </c>
      <c r="M661" s="13">
        <v>5</v>
      </c>
      <c r="N661" s="13" t="s">
        <v>2039</v>
      </c>
      <c r="O661" s="41" t="s">
        <v>2046</v>
      </c>
      <c r="P661">
        <f t="shared" si="20"/>
        <v>1</v>
      </c>
      <c r="Q661" t="str">
        <f>VLOOKUP(A661,关卡种子!$A$2:$H$61,8,FALSE)</f>
        <v>1.坚守到底</v>
      </c>
      <c r="R661" s="4">
        <v>0</v>
      </c>
      <c r="S661">
        <f t="shared" si="21"/>
        <v>1.3</v>
      </c>
    </row>
    <row r="662" spans="1:19">
      <c r="A662" s="16">
        <v>34</v>
      </c>
      <c r="B662" s="17">
        <v>210</v>
      </c>
      <c r="C662" s="16" t="s">
        <v>1394</v>
      </c>
      <c r="D662" s="17">
        <v>1</v>
      </c>
      <c r="E662" s="16" t="s">
        <v>89</v>
      </c>
      <c r="F662" s="17">
        <v>30</v>
      </c>
      <c r="G662" s="18">
        <v>1.3</v>
      </c>
      <c r="H662" s="18">
        <v>1</v>
      </c>
      <c r="I662" s="19">
        <v>1</v>
      </c>
      <c r="J662" s="71"/>
      <c r="K662" s="20"/>
      <c r="L662" s="76" cm="1">
        <f t="array" ref="L662">_xlfn.IFS(C662="8.玩家基地","",C662="10.第一关基地","",G662+H662&lt;=2,"",G662+H662&gt;2,ROUND((G662+H662-2)*500,0))</f>
        <v>150</v>
      </c>
      <c r="N662" s="13" t="s">
        <v>2046</v>
      </c>
      <c r="O662" s="41" t="s">
        <v>2046</v>
      </c>
      <c r="P662">
        <f t="shared" si="20"/>
        <v>1</v>
      </c>
      <c r="Q662" t="str">
        <f>VLOOKUP(A662,关卡种子!$A$2:$H$61,8,FALSE)</f>
        <v>1.坚守到底</v>
      </c>
      <c r="R662" s="4">
        <v>0</v>
      </c>
      <c r="S662">
        <f t="shared" si="21"/>
        <v>1.3</v>
      </c>
    </row>
    <row r="663" spans="1:19">
      <c r="A663" s="16">
        <v>35</v>
      </c>
      <c r="B663" s="17">
        <v>0</v>
      </c>
      <c r="C663" s="16" t="s">
        <v>86</v>
      </c>
      <c r="D663" s="17">
        <v>1</v>
      </c>
      <c r="E663" s="16" t="s">
        <v>87</v>
      </c>
      <c r="F663" s="17">
        <v>-30</v>
      </c>
      <c r="G663" s="18">
        <v>1</v>
      </c>
      <c r="H663" s="18">
        <v>1</v>
      </c>
      <c r="I663" s="19">
        <v>1</v>
      </c>
      <c r="J663" s="71"/>
      <c r="K663" s="20"/>
      <c r="L663" s="76" t="str" cm="1">
        <f t="array" ref="L663">_xlfn.IFS(C663="8.玩家基地","",C663="10.第一关基地","",G663+H663&lt;=2,"",G663+H663&gt;2,ROUND((G663+H663-2)*500,0))</f>
        <v/>
      </c>
      <c r="N663" s="13" t="s">
        <v>2046</v>
      </c>
      <c r="O663" s="41" t="s">
        <v>2046</v>
      </c>
      <c r="P663">
        <f t="shared" si="20"/>
        <v>1</v>
      </c>
      <c r="Q663" t="str">
        <f>VLOOKUP(A663,关卡种子!$A$2:$H$61,8,FALSE)</f>
        <v>0.摧毁基地</v>
      </c>
      <c r="R663">
        <v>1</v>
      </c>
      <c r="S663">
        <f t="shared" si="21"/>
        <v>1</v>
      </c>
    </row>
    <row r="664" spans="1:19">
      <c r="A664" s="16">
        <v>35</v>
      </c>
      <c r="B664" s="17">
        <v>0</v>
      </c>
      <c r="C664" s="16" t="s">
        <v>88</v>
      </c>
      <c r="D664" s="17">
        <v>1</v>
      </c>
      <c r="E664" s="16" t="s">
        <v>89</v>
      </c>
      <c r="F664" s="17">
        <v>30</v>
      </c>
      <c r="G664" s="18">
        <v>3.3</v>
      </c>
      <c r="H664" s="18">
        <v>1</v>
      </c>
      <c r="I664" s="19">
        <v>1</v>
      </c>
      <c r="J664" s="71"/>
      <c r="K664" s="20"/>
      <c r="L664" s="76" t="str" cm="1">
        <f t="array" ref="L664">_xlfn.IFS(C664="8.玩家基地","",C664="10.第一关基地","",G664+H664&lt;=2,"",G664+H664&gt;2,ROUND((G664+H664-2)*500,0))</f>
        <v/>
      </c>
      <c r="N664" s="13" t="s">
        <v>2046</v>
      </c>
      <c r="O664" s="41" t="s">
        <v>2046</v>
      </c>
      <c r="P664">
        <f t="shared" si="20"/>
        <v>1</v>
      </c>
      <c r="Q664" t="str">
        <f>VLOOKUP(A664,关卡种子!$A$2:$H$61,8,FALSE)</f>
        <v>0.摧毁基地</v>
      </c>
      <c r="R664">
        <v>1</v>
      </c>
      <c r="S664">
        <f t="shared" si="21"/>
        <v>3.3</v>
      </c>
    </row>
    <row r="665" spans="1:19">
      <c r="A665" s="16">
        <v>35</v>
      </c>
      <c r="B665" s="17">
        <v>1</v>
      </c>
      <c r="C665" s="16" t="s">
        <v>1394</v>
      </c>
      <c r="D665" s="17">
        <v>1</v>
      </c>
      <c r="E665" s="16" t="s">
        <v>89</v>
      </c>
      <c r="F665" s="17">
        <v>30</v>
      </c>
      <c r="G665" s="18">
        <v>1</v>
      </c>
      <c r="H665" s="18">
        <v>1</v>
      </c>
      <c r="I665" s="19">
        <v>1</v>
      </c>
      <c r="J665" s="71" t="s">
        <v>1712</v>
      </c>
      <c r="K665" s="48">
        <v>36</v>
      </c>
      <c r="L665" s="76" t="str" cm="1">
        <f t="array" ref="L665">_xlfn.IFS(C665="8.玩家基地","",C665="10.第一关基地","",G665+H665&lt;=2,"",G665+H665&gt;2,ROUND((G665+H665-2)*500,0))</f>
        <v/>
      </c>
      <c r="N665" s="13" t="s">
        <v>2046</v>
      </c>
      <c r="O665" s="41" t="s">
        <v>2256</v>
      </c>
      <c r="P665">
        <f t="shared" si="20"/>
        <v>1</v>
      </c>
      <c r="Q665" t="str">
        <f>VLOOKUP(A665,关卡种子!$A$2:$H$61,8,FALSE)</f>
        <v>0.摧毁基地</v>
      </c>
      <c r="R665">
        <v>1</v>
      </c>
      <c r="S665">
        <f t="shared" si="21"/>
        <v>1</v>
      </c>
    </row>
    <row r="666" spans="1:19">
      <c r="A666" s="16">
        <v>35</v>
      </c>
      <c r="B666" s="17">
        <v>6</v>
      </c>
      <c r="C666" s="16" t="s">
        <v>1395</v>
      </c>
      <c r="D666" s="17">
        <v>1</v>
      </c>
      <c r="E666" s="16" t="s">
        <v>89</v>
      </c>
      <c r="F666" s="17">
        <v>30</v>
      </c>
      <c r="G666" s="18">
        <v>1</v>
      </c>
      <c r="H666" s="18">
        <v>1</v>
      </c>
      <c r="I666" s="19">
        <v>1</v>
      </c>
      <c r="J666" s="71" t="s">
        <v>1713</v>
      </c>
      <c r="K666" s="48">
        <v>7</v>
      </c>
      <c r="L666" s="76" t="str" cm="1">
        <f t="array" ref="L666">_xlfn.IFS(C666="8.玩家基地","",C666="10.第一关基地","",G666+H666&lt;=2,"",G666+H666&gt;2,ROUND((G666+H666-2)*500,0))</f>
        <v/>
      </c>
      <c r="N666" s="13" t="s">
        <v>2046</v>
      </c>
      <c r="O666" s="41" t="s">
        <v>2255</v>
      </c>
      <c r="P666">
        <f t="shared" si="20"/>
        <v>1</v>
      </c>
      <c r="Q666" t="str">
        <f>VLOOKUP(A666,关卡种子!$A$2:$H$61,8,FALSE)</f>
        <v>0.摧毁基地</v>
      </c>
      <c r="R666">
        <v>1</v>
      </c>
      <c r="S666">
        <f t="shared" si="21"/>
        <v>1</v>
      </c>
    </row>
    <row r="667" spans="1:19">
      <c r="A667" s="16">
        <v>35</v>
      </c>
      <c r="B667" s="17">
        <v>11</v>
      </c>
      <c r="C667" s="16" t="s">
        <v>1394</v>
      </c>
      <c r="D667" s="17">
        <v>1</v>
      </c>
      <c r="E667" s="16" t="s">
        <v>89</v>
      </c>
      <c r="F667" s="17">
        <v>30</v>
      </c>
      <c r="G667" s="18">
        <v>1</v>
      </c>
      <c r="H667" s="18">
        <v>1</v>
      </c>
      <c r="I667" s="19">
        <v>1</v>
      </c>
      <c r="J667" s="71" t="s">
        <v>1714</v>
      </c>
      <c r="K667" s="48">
        <v>36</v>
      </c>
      <c r="L667" s="76" t="str" cm="1">
        <f t="array" ref="L667">_xlfn.IFS(C667="8.玩家基地","",C667="10.第一关基地","",G667+H667&lt;=2,"",G667+H667&gt;2,ROUND((G667+H667-2)*500,0))</f>
        <v/>
      </c>
      <c r="N667" s="13" t="s">
        <v>2046</v>
      </c>
      <c r="O667" s="41" t="s">
        <v>2256</v>
      </c>
      <c r="P667">
        <f t="shared" si="20"/>
        <v>1</v>
      </c>
      <c r="Q667" t="str">
        <f>VLOOKUP(A667,关卡种子!$A$2:$H$61,8,FALSE)</f>
        <v>0.摧毁基地</v>
      </c>
      <c r="R667">
        <v>1</v>
      </c>
      <c r="S667">
        <f t="shared" si="21"/>
        <v>1</v>
      </c>
    </row>
    <row r="668" spans="1:19">
      <c r="A668" s="16">
        <v>35</v>
      </c>
      <c r="B668" s="17">
        <v>17</v>
      </c>
      <c r="C668" s="16" t="s">
        <v>1394</v>
      </c>
      <c r="D668" s="17">
        <v>1</v>
      </c>
      <c r="E668" s="16" t="s">
        <v>89</v>
      </c>
      <c r="F668" s="17">
        <v>30</v>
      </c>
      <c r="G668" s="18">
        <v>1</v>
      </c>
      <c r="H668" s="18">
        <v>1</v>
      </c>
      <c r="I668" s="19">
        <v>1</v>
      </c>
      <c r="J668" s="71" t="s">
        <v>1715</v>
      </c>
      <c r="K668" s="48">
        <v>7</v>
      </c>
      <c r="L668" s="76" t="str" cm="1">
        <f t="array" ref="L668">_xlfn.IFS(C668="8.玩家基地","",C668="10.第一关基地","",G668+H668&lt;=2,"",G668+H668&gt;2,ROUND((G668+H668-2)*500,0))</f>
        <v/>
      </c>
      <c r="N668" s="13" t="s">
        <v>2046</v>
      </c>
      <c r="O668" s="41" t="s">
        <v>2255</v>
      </c>
      <c r="P668">
        <f t="shared" si="20"/>
        <v>1</v>
      </c>
      <c r="Q668" t="str">
        <f>VLOOKUP(A668,关卡种子!$A$2:$H$61,8,FALSE)</f>
        <v>0.摧毁基地</v>
      </c>
      <c r="R668">
        <v>1</v>
      </c>
      <c r="S668">
        <f t="shared" si="21"/>
        <v>1</v>
      </c>
    </row>
    <row r="669" spans="1:19">
      <c r="A669" s="16">
        <v>35</v>
      </c>
      <c r="B669" s="17">
        <v>30</v>
      </c>
      <c r="C669" s="16" t="s">
        <v>1436</v>
      </c>
      <c r="D669" s="17">
        <v>1</v>
      </c>
      <c r="E669" s="16" t="s">
        <v>89</v>
      </c>
      <c r="F669" s="17">
        <v>30</v>
      </c>
      <c r="G669" s="18">
        <v>1</v>
      </c>
      <c r="H669" s="18">
        <v>1</v>
      </c>
      <c r="I669" s="19">
        <v>1</v>
      </c>
      <c r="J669" s="71"/>
      <c r="K669" s="20"/>
      <c r="L669" s="76" t="str" cm="1">
        <f t="array" ref="L669">_xlfn.IFS(C669="8.玩家基地","",C669="10.第一关基地","",G669+H669&lt;=2,"",G669+H669&gt;2,ROUND((G669+H669-2)*500,0))</f>
        <v/>
      </c>
      <c r="M669" s="13">
        <v>1</v>
      </c>
      <c r="N669" s="13" t="s">
        <v>2031</v>
      </c>
      <c r="O669" s="41" t="s">
        <v>2046</v>
      </c>
      <c r="P669">
        <f t="shared" si="20"/>
        <v>1</v>
      </c>
      <c r="Q669" t="str">
        <f>VLOOKUP(A669,关卡种子!$A$2:$H$61,8,FALSE)</f>
        <v>0.摧毁基地</v>
      </c>
      <c r="R669">
        <v>1</v>
      </c>
      <c r="S669">
        <f t="shared" si="21"/>
        <v>1</v>
      </c>
    </row>
    <row r="670" spans="1:19">
      <c r="A670" s="16">
        <v>35</v>
      </c>
      <c r="B670" s="17">
        <v>120</v>
      </c>
      <c r="C670" s="16" t="s">
        <v>1436</v>
      </c>
      <c r="D670" s="17">
        <v>1</v>
      </c>
      <c r="E670" s="16" t="s">
        <v>89</v>
      </c>
      <c r="F670" s="17">
        <v>30</v>
      </c>
      <c r="G670" s="18">
        <v>1.42</v>
      </c>
      <c r="H670" s="18">
        <v>1</v>
      </c>
      <c r="I670" s="19">
        <v>1</v>
      </c>
      <c r="J670" s="71"/>
      <c r="K670" s="20"/>
      <c r="L670" s="76" cm="1">
        <f t="array" ref="L670">_xlfn.IFS(C670="8.玩家基地","",C670="10.第一关基地","",G670+H670&lt;=2,"",G670+H670&gt;2,ROUND((G670+H670-2)*500,0))</f>
        <v>210</v>
      </c>
      <c r="M670" s="13">
        <v>9</v>
      </c>
      <c r="N670" s="13" t="s">
        <v>2043</v>
      </c>
      <c r="O670" s="41" t="s">
        <v>2046</v>
      </c>
      <c r="P670">
        <f t="shared" si="20"/>
        <v>1</v>
      </c>
      <c r="Q670" t="str">
        <f>VLOOKUP(A670,关卡种子!$A$2:$H$61,8,FALSE)</f>
        <v>0.摧毁基地</v>
      </c>
      <c r="R670">
        <v>1</v>
      </c>
      <c r="S670">
        <f t="shared" si="21"/>
        <v>1.42</v>
      </c>
    </row>
    <row r="671" spans="1:19">
      <c r="A671" s="16">
        <v>35</v>
      </c>
      <c r="B671" s="17">
        <v>150</v>
      </c>
      <c r="C671" s="16" t="s">
        <v>1436</v>
      </c>
      <c r="D671" s="17">
        <v>1</v>
      </c>
      <c r="E671" s="16" t="s">
        <v>89</v>
      </c>
      <c r="F671" s="17">
        <v>30</v>
      </c>
      <c r="G671" s="18">
        <v>1.45</v>
      </c>
      <c r="H671" s="18">
        <v>1</v>
      </c>
      <c r="I671" s="19">
        <v>1</v>
      </c>
      <c r="J671" s="71" t="s">
        <v>1701</v>
      </c>
      <c r="K671" s="48">
        <v>3</v>
      </c>
      <c r="L671" s="76" cm="1">
        <f t="array" ref="L671">_xlfn.IFS(C671="8.玩家基地","",C671="10.第一关基地","",G671+H671&lt;=2,"",G671+H671&gt;2,ROUND((G671+H671-2)*500,0))</f>
        <v>225</v>
      </c>
      <c r="N671" s="13" t="s">
        <v>2046</v>
      </c>
      <c r="O671" s="41" t="s">
        <v>2255</v>
      </c>
      <c r="P671">
        <f t="shared" si="20"/>
        <v>1</v>
      </c>
      <c r="Q671" t="str">
        <f>VLOOKUP(A671,关卡种子!$A$2:$H$61,8,FALSE)</f>
        <v>0.摧毁基地</v>
      </c>
      <c r="R671">
        <v>1</v>
      </c>
      <c r="S671">
        <f t="shared" si="21"/>
        <v>1.45</v>
      </c>
    </row>
    <row r="672" spans="1:19">
      <c r="A672" s="16">
        <v>35</v>
      </c>
      <c r="B672" s="17">
        <v>180</v>
      </c>
      <c r="C672" s="16" t="s">
        <v>1436</v>
      </c>
      <c r="D672" s="17">
        <v>1</v>
      </c>
      <c r="E672" s="16" t="s">
        <v>89</v>
      </c>
      <c r="F672" s="17">
        <v>30</v>
      </c>
      <c r="G672" s="18">
        <v>1.48</v>
      </c>
      <c r="H672" s="18">
        <v>1</v>
      </c>
      <c r="I672" s="19">
        <v>1</v>
      </c>
      <c r="J672" s="71"/>
      <c r="K672" s="20"/>
      <c r="L672" s="76" cm="1">
        <f t="array" ref="L672">_xlfn.IFS(C672="8.玩家基地","",C672="10.第一关基地","",G672+H672&lt;=2,"",G672+H672&gt;2,ROUND((G672+H672-2)*500,0))</f>
        <v>240</v>
      </c>
      <c r="N672" s="13" t="s">
        <v>2046</v>
      </c>
      <c r="O672" s="41" t="s">
        <v>2046</v>
      </c>
      <c r="P672">
        <f t="shared" si="20"/>
        <v>1</v>
      </c>
      <c r="Q672" t="str">
        <f>VLOOKUP(A672,关卡种子!$A$2:$H$61,8,FALSE)</f>
        <v>0.摧毁基地</v>
      </c>
      <c r="R672">
        <v>1</v>
      </c>
      <c r="S672">
        <f t="shared" si="21"/>
        <v>1.48</v>
      </c>
    </row>
    <row r="673" spans="1:19">
      <c r="A673" s="16">
        <v>35</v>
      </c>
      <c r="B673" s="17">
        <v>210</v>
      </c>
      <c r="C673" s="16" t="s">
        <v>1436</v>
      </c>
      <c r="D673" s="17">
        <v>1</v>
      </c>
      <c r="E673" s="16" t="s">
        <v>89</v>
      </c>
      <c r="F673" s="17">
        <v>30</v>
      </c>
      <c r="G673" s="18">
        <v>1.51</v>
      </c>
      <c r="H673" s="18">
        <v>1</v>
      </c>
      <c r="I673" s="19">
        <v>1</v>
      </c>
      <c r="J673" s="71" t="s">
        <v>1701</v>
      </c>
      <c r="K673" s="48">
        <v>3</v>
      </c>
      <c r="L673" s="76" cm="1">
        <f t="array" ref="L673">_xlfn.IFS(C673="8.玩家基地","",C673="10.第一关基地","",G673+H673&lt;=2,"",G673+H673&gt;2,ROUND((G673+H673-2)*500,0))</f>
        <v>255</v>
      </c>
      <c r="N673" s="13" t="s">
        <v>2046</v>
      </c>
      <c r="O673" s="41" t="s">
        <v>2255</v>
      </c>
      <c r="P673">
        <f t="shared" si="20"/>
        <v>1</v>
      </c>
      <c r="Q673" t="str">
        <f>VLOOKUP(A673,关卡种子!$A$2:$H$61,8,FALSE)</f>
        <v>0.摧毁基地</v>
      </c>
      <c r="R673">
        <v>1</v>
      </c>
      <c r="S673">
        <f t="shared" si="21"/>
        <v>1.51</v>
      </c>
    </row>
    <row r="674" spans="1:19">
      <c r="A674" s="16">
        <v>35</v>
      </c>
      <c r="B674" s="17">
        <v>240</v>
      </c>
      <c r="C674" s="16" t="s">
        <v>1436</v>
      </c>
      <c r="D674" s="17">
        <v>1</v>
      </c>
      <c r="E674" s="16" t="s">
        <v>89</v>
      </c>
      <c r="F674" s="17">
        <v>30</v>
      </c>
      <c r="G674" s="18">
        <v>1.54</v>
      </c>
      <c r="H674" s="18">
        <v>1</v>
      </c>
      <c r="I674" s="19">
        <v>1</v>
      </c>
      <c r="J674" s="71"/>
      <c r="K674" s="20"/>
      <c r="L674" s="76" cm="1">
        <f t="array" ref="L674">_xlfn.IFS(C674="8.玩家基地","",C674="10.第一关基地","",G674+H674&lt;=2,"",G674+H674&gt;2,ROUND((G674+H674-2)*500,0))</f>
        <v>270</v>
      </c>
      <c r="N674" s="13" t="s">
        <v>2046</v>
      </c>
      <c r="O674" s="41" t="s">
        <v>2046</v>
      </c>
      <c r="P674">
        <f t="shared" si="20"/>
        <v>1</v>
      </c>
      <c r="Q674" t="str">
        <f>VLOOKUP(A674,关卡种子!$A$2:$H$61,8,FALSE)</f>
        <v>0.摧毁基地</v>
      </c>
      <c r="R674">
        <v>1</v>
      </c>
      <c r="S674">
        <f t="shared" si="21"/>
        <v>1.54</v>
      </c>
    </row>
    <row r="675" spans="1:19">
      <c r="A675" s="16">
        <v>35</v>
      </c>
      <c r="B675" s="17">
        <v>270</v>
      </c>
      <c r="C675" s="16" t="s">
        <v>1436</v>
      </c>
      <c r="D675" s="17">
        <v>1</v>
      </c>
      <c r="E675" s="16" t="s">
        <v>89</v>
      </c>
      <c r="F675" s="17">
        <v>30</v>
      </c>
      <c r="G675" s="18">
        <v>1.57</v>
      </c>
      <c r="H675" s="18">
        <v>1</v>
      </c>
      <c r="I675" s="19">
        <v>1</v>
      </c>
      <c r="J675" s="71" t="s">
        <v>1701</v>
      </c>
      <c r="K675" s="48">
        <v>3</v>
      </c>
      <c r="L675" s="76" cm="1">
        <f t="array" ref="L675">_xlfn.IFS(C675="8.玩家基地","",C675="10.第一关基地","",G675+H675&lt;=2,"",G675+H675&gt;2,ROUND((G675+H675-2)*500,0))</f>
        <v>285</v>
      </c>
      <c r="N675" s="13" t="s">
        <v>2046</v>
      </c>
      <c r="O675" s="41" t="s">
        <v>2255</v>
      </c>
      <c r="P675">
        <f t="shared" si="20"/>
        <v>1</v>
      </c>
      <c r="Q675" t="str">
        <f>VLOOKUP(A675,关卡种子!$A$2:$H$61,8,FALSE)</f>
        <v>0.摧毁基地</v>
      </c>
      <c r="R675">
        <v>1</v>
      </c>
      <c r="S675">
        <f t="shared" si="21"/>
        <v>1.57</v>
      </c>
    </row>
    <row r="676" spans="1:19">
      <c r="A676" s="16">
        <v>35</v>
      </c>
      <c r="B676" s="17">
        <v>0</v>
      </c>
      <c r="C676" s="16" t="s">
        <v>603</v>
      </c>
      <c r="D676" s="17">
        <v>2</v>
      </c>
      <c r="E676" s="16" t="s">
        <v>89</v>
      </c>
      <c r="F676" s="17">
        <v>30</v>
      </c>
      <c r="G676" s="18">
        <v>1.5</v>
      </c>
      <c r="H676" s="18">
        <v>1</v>
      </c>
      <c r="I676" s="19">
        <v>0.8</v>
      </c>
      <c r="J676" s="71" t="s">
        <v>1716</v>
      </c>
      <c r="K676" s="48">
        <v>36</v>
      </c>
      <c r="L676" s="76" cm="1">
        <f t="array" ref="L676">_xlfn.IFS(C676="8.玩家基地","",C676="10.第一关基地","",G676+H676&lt;=2,"",G676+H676&gt;2,ROUND((G676+H676-2)*500,0))</f>
        <v>250</v>
      </c>
      <c r="N676" s="13" t="s">
        <v>2046</v>
      </c>
      <c r="O676" s="41" t="s">
        <v>2256</v>
      </c>
      <c r="P676">
        <f t="shared" si="20"/>
        <v>2</v>
      </c>
      <c r="Q676" t="str">
        <f>VLOOKUP(A676,关卡种子!$A$2:$H$61,8,FALSE)</f>
        <v>0.摧毁基地</v>
      </c>
      <c r="R676">
        <v>1</v>
      </c>
      <c r="S676">
        <f t="shared" si="21"/>
        <v>1.5</v>
      </c>
    </row>
    <row r="677" spans="1:19">
      <c r="A677" s="16">
        <v>35</v>
      </c>
      <c r="B677" s="17">
        <v>0</v>
      </c>
      <c r="C677" s="16" t="s">
        <v>1436</v>
      </c>
      <c r="D677" s="17">
        <v>3</v>
      </c>
      <c r="E677" s="16" t="s">
        <v>89</v>
      </c>
      <c r="F677" s="17">
        <v>30</v>
      </c>
      <c r="G677" s="18">
        <v>1.5</v>
      </c>
      <c r="H677" s="18">
        <v>1</v>
      </c>
      <c r="I677" s="19">
        <v>0.8</v>
      </c>
      <c r="J677" s="71"/>
      <c r="K677" s="20"/>
      <c r="L677" s="76" cm="1">
        <f t="array" ref="L677">_xlfn.IFS(C677="8.玩家基地","",C677="10.第一关基地","",G677+H677&lt;=2,"",G677+H677&gt;2,ROUND((G677+H677-2)*500,0))</f>
        <v>250</v>
      </c>
      <c r="N677" s="13" t="s">
        <v>2046</v>
      </c>
      <c r="O677" s="41" t="s">
        <v>2046</v>
      </c>
      <c r="P677">
        <f t="shared" si="20"/>
        <v>3</v>
      </c>
      <c r="Q677" t="str">
        <f>VLOOKUP(A677,关卡种子!$A$2:$H$61,8,FALSE)</f>
        <v>0.摧毁基地</v>
      </c>
      <c r="R677">
        <v>1</v>
      </c>
      <c r="S677">
        <f t="shared" si="21"/>
        <v>1.5</v>
      </c>
    </row>
    <row r="678" spans="1:19">
      <c r="A678" s="16">
        <v>35</v>
      </c>
      <c r="B678" s="17">
        <v>0</v>
      </c>
      <c r="C678" s="16" t="s">
        <v>603</v>
      </c>
      <c r="D678" s="17">
        <v>2</v>
      </c>
      <c r="E678" s="16" t="s">
        <v>89</v>
      </c>
      <c r="F678" s="17">
        <v>30</v>
      </c>
      <c r="G678" s="18">
        <v>1.5</v>
      </c>
      <c r="H678" s="18">
        <v>1</v>
      </c>
      <c r="I678" s="19">
        <v>0.5</v>
      </c>
      <c r="J678" s="71" t="s">
        <v>1717</v>
      </c>
      <c r="K678" s="48">
        <v>36</v>
      </c>
      <c r="L678" s="76" cm="1">
        <f t="array" ref="L678">_xlfn.IFS(C678="8.玩家基地","",C678="10.第一关基地","",G678+H678&lt;=2,"",G678+H678&gt;2,ROUND((G678+H678-2)*500,0))</f>
        <v>250</v>
      </c>
      <c r="N678" s="13" t="s">
        <v>2046</v>
      </c>
      <c r="O678" s="41" t="s">
        <v>2256</v>
      </c>
      <c r="P678">
        <f t="shared" si="20"/>
        <v>2</v>
      </c>
      <c r="Q678" t="str">
        <f>VLOOKUP(A678,关卡种子!$A$2:$H$61,8,FALSE)</f>
        <v>0.摧毁基地</v>
      </c>
      <c r="R678">
        <v>1</v>
      </c>
      <c r="S678">
        <f t="shared" si="21"/>
        <v>1.5</v>
      </c>
    </row>
    <row r="679" spans="1:19">
      <c r="A679" s="16">
        <v>35</v>
      </c>
      <c r="B679" s="17">
        <v>0</v>
      </c>
      <c r="C679" s="16" t="s">
        <v>1436</v>
      </c>
      <c r="D679" s="17">
        <v>4</v>
      </c>
      <c r="E679" s="16" t="s">
        <v>89</v>
      </c>
      <c r="F679" s="17">
        <v>30</v>
      </c>
      <c r="G679" s="18">
        <v>1.5</v>
      </c>
      <c r="H679" s="18">
        <v>1</v>
      </c>
      <c r="I679" s="19">
        <v>0.5</v>
      </c>
      <c r="J679" s="71"/>
      <c r="K679" s="20"/>
      <c r="L679" s="76" cm="1">
        <f t="array" ref="L679">_xlfn.IFS(C679="8.玩家基地","",C679="10.第一关基地","",G679+H679&lt;=2,"",G679+H679&gt;2,ROUND((G679+H679-2)*500,0))</f>
        <v>250</v>
      </c>
      <c r="N679" s="13" t="s">
        <v>2046</v>
      </c>
      <c r="O679" s="41" t="s">
        <v>2046</v>
      </c>
      <c r="P679">
        <f t="shared" si="20"/>
        <v>4</v>
      </c>
      <c r="Q679" t="str">
        <f>VLOOKUP(A679,关卡种子!$A$2:$H$61,8,FALSE)</f>
        <v>0.摧毁基地</v>
      </c>
      <c r="R679">
        <v>1</v>
      </c>
      <c r="S679">
        <f t="shared" si="21"/>
        <v>1.5</v>
      </c>
    </row>
    <row r="680" spans="1:19">
      <c r="A680" s="16">
        <v>35</v>
      </c>
      <c r="B680" s="17">
        <v>0</v>
      </c>
      <c r="C680" s="16" t="s">
        <v>1394</v>
      </c>
      <c r="D680" s="17">
        <v>4</v>
      </c>
      <c r="E680" s="16" t="s">
        <v>89</v>
      </c>
      <c r="F680" s="17">
        <v>30</v>
      </c>
      <c r="G680" s="18">
        <v>1.5</v>
      </c>
      <c r="H680" s="18">
        <v>1</v>
      </c>
      <c r="I680" s="19">
        <v>0.2</v>
      </c>
      <c r="J680" s="71"/>
      <c r="K680" s="20"/>
      <c r="L680" s="76" cm="1">
        <f t="array" ref="L680">_xlfn.IFS(C680="8.玩家基地","",C680="10.第一关基地","",G680+H680&lt;=2,"",G680+H680&gt;2,ROUND((G680+H680-2)*500,0))</f>
        <v>250</v>
      </c>
      <c r="M680" s="13">
        <v>7</v>
      </c>
      <c r="N680" s="13" t="s">
        <v>2037</v>
      </c>
      <c r="O680" s="41" t="s">
        <v>2046</v>
      </c>
      <c r="P680">
        <f t="shared" si="20"/>
        <v>4</v>
      </c>
      <c r="Q680" t="str">
        <f>VLOOKUP(A680,关卡种子!$A$2:$H$61,8,FALSE)</f>
        <v>0.摧毁基地</v>
      </c>
      <c r="R680">
        <v>1</v>
      </c>
      <c r="S680">
        <f t="shared" si="21"/>
        <v>1.5</v>
      </c>
    </row>
    <row r="681" spans="1:19">
      <c r="A681" s="16">
        <v>35</v>
      </c>
      <c r="B681" s="17">
        <v>0</v>
      </c>
      <c r="C681" s="16" t="s">
        <v>1436</v>
      </c>
      <c r="D681" s="17">
        <v>4</v>
      </c>
      <c r="E681" s="16" t="s">
        <v>89</v>
      </c>
      <c r="F681" s="17">
        <v>30</v>
      </c>
      <c r="G681" s="18">
        <v>1.5</v>
      </c>
      <c r="H681" s="18">
        <v>1</v>
      </c>
      <c r="I681" s="19">
        <v>0.2</v>
      </c>
      <c r="J681" s="71"/>
      <c r="K681" s="20"/>
      <c r="L681" s="76" cm="1">
        <f t="array" ref="L681">_xlfn.IFS(C681="8.玩家基地","",C681="10.第一关基地","",G681+H681&lt;=2,"",G681+H681&gt;2,ROUND((G681+H681-2)*500,0))</f>
        <v>250</v>
      </c>
      <c r="N681" s="13" t="s">
        <v>2046</v>
      </c>
      <c r="O681" s="41" t="s">
        <v>2046</v>
      </c>
      <c r="P681">
        <f t="shared" si="20"/>
        <v>4</v>
      </c>
      <c r="Q681" t="str">
        <f>VLOOKUP(A681,关卡种子!$A$2:$H$61,8,FALSE)</f>
        <v>0.摧毁基地</v>
      </c>
      <c r="R681">
        <v>1</v>
      </c>
      <c r="S681">
        <f t="shared" si="21"/>
        <v>1.5</v>
      </c>
    </row>
    <row r="682" spans="1:19">
      <c r="A682" s="16">
        <v>35</v>
      </c>
      <c r="B682" s="17">
        <v>0</v>
      </c>
      <c r="C682" s="16" t="s">
        <v>1395</v>
      </c>
      <c r="D682" s="17">
        <v>4</v>
      </c>
      <c r="E682" s="16" t="s">
        <v>89</v>
      </c>
      <c r="F682" s="17">
        <v>30</v>
      </c>
      <c r="G682" s="18">
        <v>1.5</v>
      </c>
      <c r="H682" s="18">
        <v>1</v>
      </c>
      <c r="I682" s="19">
        <v>0.2</v>
      </c>
      <c r="J682" s="71"/>
      <c r="K682" s="20"/>
      <c r="L682" s="76" cm="1">
        <f t="array" ref="L682">_xlfn.IFS(C682="8.玩家基地","",C682="10.第一关基地","",G682+H682&lt;=2,"",G682+H682&gt;2,ROUND((G682+H682-2)*500,0))</f>
        <v>250</v>
      </c>
      <c r="N682" s="13" t="s">
        <v>2046</v>
      </c>
      <c r="O682" s="41" t="s">
        <v>2046</v>
      </c>
      <c r="P682">
        <f t="shared" si="20"/>
        <v>4</v>
      </c>
      <c r="Q682" t="str">
        <f>VLOOKUP(A682,关卡种子!$A$2:$H$61,8,FALSE)</f>
        <v>0.摧毁基地</v>
      </c>
      <c r="R682">
        <v>1</v>
      </c>
      <c r="S682">
        <f t="shared" si="21"/>
        <v>1.5</v>
      </c>
    </row>
    <row r="683" spans="1:19">
      <c r="A683" s="16">
        <v>36</v>
      </c>
      <c r="B683" s="17">
        <v>0</v>
      </c>
      <c r="C683" s="16" t="s">
        <v>86</v>
      </c>
      <c r="D683" s="17">
        <v>1</v>
      </c>
      <c r="E683" s="16" t="s">
        <v>87</v>
      </c>
      <c r="F683" s="17">
        <v>-30</v>
      </c>
      <c r="G683" s="18">
        <v>1</v>
      </c>
      <c r="H683" s="18">
        <v>1</v>
      </c>
      <c r="I683" s="19">
        <v>1</v>
      </c>
      <c r="J683" s="71"/>
      <c r="K683" s="20"/>
      <c r="L683" s="76" t="str" cm="1">
        <f t="array" ref="L683">_xlfn.IFS(C683="8.玩家基地","",C683="10.第一关基地","",G683+H683&lt;=2,"",G683+H683&gt;2,ROUND((G683+H683-2)*500,0))</f>
        <v/>
      </c>
      <c r="N683" s="13" t="s">
        <v>2046</v>
      </c>
      <c r="O683" s="41" t="s">
        <v>2046</v>
      </c>
      <c r="P683">
        <f t="shared" si="20"/>
        <v>1</v>
      </c>
      <c r="Q683" t="str">
        <f>VLOOKUP(A683,关卡种子!$A$2:$H$61,8,FALSE)</f>
        <v>0.摧毁基地</v>
      </c>
      <c r="R683">
        <v>1</v>
      </c>
      <c r="S683">
        <f t="shared" si="21"/>
        <v>1</v>
      </c>
    </row>
    <row r="684" spans="1:19">
      <c r="A684" s="16">
        <v>36</v>
      </c>
      <c r="B684" s="17">
        <v>0</v>
      </c>
      <c r="C684" s="16" t="s">
        <v>88</v>
      </c>
      <c r="D684" s="17">
        <v>1</v>
      </c>
      <c r="E684" s="16" t="s">
        <v>89</v>
      </c>
      <c r="F684" s="17">
        <v>30</v>
      </c>
      <c r="G684" s="18">
        <v>3.4</v>
      </c>
      <c r="H684" s="18">
        <v>1</v>
      </c>
      <c r="I684" s="19">
        <v>1</v>
      </c>
      <c r="J684" s="71"/>
      <c r="K684" s="20"/>
      <c r="L684" s="76" t="str" cm="1">
        <f t="array" ref="L684">_xlfn.IFS(C684="8.玩家基地","",C684="10.第一关基地","",G684+H684&lt;=2,"",G684+H684&gt;2,ROUND((G684+H684-2)*500,0))</f>
        <v/>
      </c>
      <c r="N684" s="13" t="s">
        <v>2046</v>
      </c>
      <c r="O684" s="41" t="s">
        <v>2046</v>
      </c>
      <c r="P684">
        <f t="shared" si="20"/>
        <v>1</v>
      </c>
      <c r="Q684" t="str">
        <f>VLOOKUP(A684,关卡种子!$A$2:$H$61,8,FALSE)</f>
        <v>0.摧毁基地</v>
      </c>
      <c r="R684">
        <v>1</v>
      </c>
      <c r="S684">
        <f t="shared" si="21"/>
        <v>3.4</v>
      </c>
    </row>
    <row r="685" spans="1:19">
      <c r="A685" s="16">
        <v>36</v>
      </c>
      <c r="B685" s="17">
        <v>1</v>
      </c>
      <c r="C685" s="16" t="s">
        <v>1437</v>
      </c>
      <c r="D685" s="17">
        <v>1</v>
      </c>
      <c r="E685" s="16" t="s">
        <v>89</v>
      </c>
      <c r="F685" s="17">
        <v>30</v>
      </c>
      <c r="G685" s="18">
        <v>1</v>
      </c>
      <c r="H685" s="18">
        <v>1</v>
      </c>
      <c r="I685" s="19">
        <v>1</v>
      </c>
      <c r="J685" s="71" t="s">
        <v>2635</v>
      </c>
      <c r="K685" s="48">
        <v>12</v>
      </c>
      <c r="L685" s="76" t="str" cm="1">
        <f t="array" ref="L685">_xlfn.IFS(C685="8.玩家基地","",C685="10.第一关基地","",G685+H685&lt;=2,"",G685+H685&gt;2,ROUND((G685+H685-2)*500,0))</f>
        <v/>
      </c>
      <c r="N685" s="13" t="s">
        <v>2046</v>
      </c>
      <c r="O685" s="41" t="s">
        <v>2256</v>
      </c>
      <c r="P685">
        <f t="shared" si="20"/>
        <v>1</v>
      </c>
      <c r="Q685" t="str">
        <f>VLOOKUP(A685,关卡种子!$A$2:$H$61,8,FALSE)</f>
        <v>0.摧毁基地</v>
      </c>
      <c r="R685">
        <v>1</v>
      </c>
      <c r="S685">
        <f t="shared" si="21"/>
        <v>1</v>
      </c>
    </row>
    <row r="686" spans="1:19">
      <c r="A686" s="16">
        <v>36</v>
      </c>
      <c r="B686" s="17">
        <v>6</v>
      </c>
      <c r="C686" s="16" t="s">
        <v>1389</v>
      </c>
      <c r="D686" s="17">
        <v>1</v>
      </c>
      <c r="E686" s="16" t="s">
        <v>89</v>
      </c>
      <c r="F686" s="17">
        <v>30</v>
      </c>
      <c r="G686" s="18">
        <v>1</v>
      </c>
      <c r="H686" s="18">
        <v>1</v>
      </c>
      <c r="I686" s="19">
        <v>1</v>
      </c>
      <c r="J686" s="71" t="s">
        <v>2636</v>
      </c>
      <c r="K686" s="48">
        <v>12</v>
      </c>
      <c r="L686" s="76" t="str" cm="1">
        <f t="array" ref="L686">_xlfn.IFS(C686="8.玩家基地","",C686="10.第一关基地","",G686+H686&lt;=2,"",G686+H686&gt;2,ROUND((G686+H686-2)*500,0))</f>
        <v/>
      </c>
      <c r="N686" s="13" t="s">
        <v>2046</v>
      </c>
      <c r="O686" s="41" t="s">
        <v>2256</v>
      </c>
      <c r="P686">
        <f t="shared" si="20"/>
        <v>1</v>
      </c>
      <c r="Q686" t="str">
        <f>VLOOKUP(A686,关卡种子!$A$2:$H$61,8,FALSE)</f>
        <v>0.摧毁基地</v>
      </c>
      <c r="R686">
        <v>1</v>
      </c>
      <c r="S686">
        <f t="shared" si="21"/>
        <v>1</v>
      </c>
    </row>
    <row r="687" spans="1:19">
      <c r="A687" s="16">
        <v>36</v>
      </c>
      <c r="B687" s="17">
        <v>30</v>
      </c>
      <c r="C687" s="16" t="s">
        <v>1436</v>
      </c>
      <c r="D687" s="17">
        <v>1</v>
      </c>
      <c r="E687" s="16" t="s">
        <v>89</v>
      </c>
      <c r="F687" s="17">
        <v>30</v>
      </c>
      <c r="G687" s="18">
        <v>1</v>
      </c>
      <c r="H687" s="18">
        <v>1</v>
      </c>
      <c r="I687" s="19">
        <v>1</v>
      </c>
      <c r="J687" s="71"/>
      <c r="K687" s="20"/>
      <c r="L687" s="76" t="str" cm="1">
        <f t="array" ref="L687">_xlfn.IFS(C687="8.玩家基地","",C687="10.第一关基地","",G687+H687&lt;=2,"",G687+H687&gt;2,ROUND((G687+H687-2)*500,0))</f>
        <v/>
      </c>
      <c r="M687" s="13">
        <v>1</v>
      </c>
      <c r="N687" s="13" t="s">
        <v>2031</v>
      </c>
      <c r="O687" s="41" t="s">
        <v>2046</v>
      </c>
      <c r="P687">
        <f t="shared" si="20"/>
        <v>1</v>
      </c>
      <c r="Q687" t="str">
        <f>VLOOKUP(A687,关卡种子!$A$2:$H$61,8,FALSE)</f>
        <v>0.摧毁基地</v>
      </c>
      <c r="R687">
        <v>1</v>
      </c>
      <c r="S687">
        <f t="shared" si="21"/>
        <v>1</v>
      </c>
    </row>
    <row r="688" spans="1:19">
      <c r="A688" s="16">
        <v>36</v>
      </c>
      <c r="B688" s="17">
        <v>60</v>
      </c>
      <c r="C688" s="16" t="s">
        <v>1436</v>
      </c>
      <c r="D688" s="17">
        <v>1</v>
      </c>
      <c r="E688" s="16" t="s">
        <v>89</v>
      </c>
      <c r="F688" s="17">
        <v>30</v>
      </c>
      <c r="G688" s="18">
        <v>1.36</v>
      </c>
      <c r="H688" s="18">
        <v>1</v>
      </c>
      <c r="I688" s="19">
        <v>1</v>
      </c>
      <c r="J688" s="71" t="s">
        <v>1718</v>
      </c>
      <c r="K688" s="48">
        <v>7</v>
      </c>
      <c r="L688" s="76" cm="1">
        <f t="array" ref="L688">_xlfn.IFS(C688="8.玩家基地","",C688="10.第一关基地","",G688+H688&lt;=2,"",G688+H688&gt;2,ROUND((G688+H688-2)*500,0))</f>
        <v>180</v>
      </c>
      <c r="N688" s="13" t="s">
        <v>2046</v>
      </c>
      <c r="O688" s="41" t="s">
        <v>2255</v>
      </c>
      <c r="P688">
        <f t="shared" si="20"/>
        <v>1</v>
      </c>
      <c r="Q688" t="str">
        <f>VLOOKUP(A688,关卡种子!$A$2:$H$61,8,FALSE)</f>
        <v>0.摧毁基地</v>
      </c>
      <c r="R688">
        <v>1</v>
      </c>
      <c r="S688">
        <f t="shared" si="21"/>
        <v>1.36</v>
      </c>
    </row>
    <row r="689" spans="1:19">
      <c r="A689" s="16">
        <v>36</v>
      </c>
      <c r="B689" s="17">
        <v>120</v>
      </c>
      <c r="C689" s="16" t="s">
        <v>603</v>
      </c>
      <c r="D689" s="17">
        <v>1</v>
      </c>
      <c r="E689" s="16" t="s">
        <v>89</v>
      </c>
      <c r="F689" s="17">
        <v>30</v>
      </c>
      <c r="G689" s="18">
        <v>1.42</v>
      </c>
      <c r="H689" s="18">
        <v>1</v>
      </c>
      <c r="I689" s="19">
        <v>1</v>
      </c>
      <c r="J689" s="71"/>
      <c r="K689" s="20"/>
      <c r="L689" s="76" cm="1">
        <f t="array" ref="L689">_xlfn.IFS(C689="8.玩家基地","",C689="10.第一关基地","",G689+H689&lt;=2,"",G689+H689&gt;2,ROUND((G689+H689-2)*500,0))</f>
        <v>210</v>
      </c>
      <c r="M689" s="13">
        <v>9</v>
      </c>
      <c r="N689" s="13" t="s">
        <v>2043</v>
      </c>
      <c r="O689" s="41" t="s">
        <v>2046</v>
      </c>
      <c r="P689">
        <f t="shared" si="20"/>
        <v>1</v>
      </c>
      <c r="Q689" t="str">
        <f>VLOOKUP(A689,关卡种子!$A$2:$H$61,8,FALSE)</f>
        <v>0.摧毁基地</v>
      </c>
      <c r="R689">
        <v>1</v>
      </c>
      <c r="S689">
        <f t="shared" si="21"/>
        <v>1.42</v>
      </c>
    </row>
    <row r="690" spans="1:19">
      <c r="A690" s="16">
        <v>36</v>
      </c>
      <c r="B690" s="17">
        <v>150</v>
      </c>
      <c r="C690" s="16" t="s">
        <v>1436</v>
      </c>
      <c r="D690" s="17">
        <v>1</v>
      </c>
      <c r="E690" s="16" t="s">
        <v>89</v>
      </c>
      <c r="F690" s="17">
        <v>30</v>
      </c>
      <c r="G690" s="18">
        <v>1.45</v>
      </c>
      <c r="H690" s="18">
        <v>1</v>
      </c>
      <c r="I690" s="19">
        <v>1</v>
      </c>
      <c r="J690" s="71"/>
      <c r="K690" s="20"/>
      <c r="L690" s="76" cm="1">
        <f t="array" ref="L690">_xlfn.IFS(C690="8.玩家基地","",C690="10.第一关基地","",G690+H690&lt;=2,"",G690+H690&gt;2,ROUND((G690+H690-2)*500,0))</f>
        <v>225</v>
      </c>
      <c r="M690" s="13">
        <v>6</v>
      </c>
      <c r="N690" s="13" t="s">
        <v>2027</v>
      </c>
      <c r="O690" s="41" t="s">
        <v>2046</v>
      </c>
      <c r="P690">
        <f t="shared" si="20"/>
        <v>1</v>
      </c>
      <c r="Q690" t="str">
        <f>VLOOKUP(A690,关卡种子!$A$2:$H$61,8,FALSE)</f>
        <v>0.摧毁基地</v>
      </c>
      <c r="R690">
        <v>1</v>
      </c>
      <c r="S690">
        <f t="shared" si="21"/>
        <v>1.45</v>
      </c>
    </row>
    <row r="691" spans="1:19">
      <c r="A691" s="16">
        <v>36</v>
      </c>
      <c r="B691" s="17">
        <v>180</v>
      </c>
      <c r="C691" s="16" t="s">
        <v>1395</v>
      </c>
      <c r="D691" s="17">
        <v>1</v>
      </c>
      <c r="E691" s="16" t="s">
        <v>89</v>
      </c>
      <c r="F691" s="17">
        <v>30</v>
      </c>
      <c r="G691" s="18">
        <v>1.48</v>
      </c>
      <c r="H691" s="18">
        <v>1</v>
      </c>
      <c r="I691" s="19">
        <v>1</v>
      </c>
      <c r="J691" s="71" t="s">
        <v>1696</v>
      </c>
      <c r="K691" s="48">
        <v>3</v>
      </c>
      <c r="L691" s="76" cm="1">
        <f t="array" ref="L691">_xlfn.IFS(C691="8.玩家基地","",C691="10.第一关基地","",G691+H691&lt;=2,"",G691+H691&gt;2,ROUND((G691+H691-2)*500,0))</f>
        <v>240</v>
      </c>
      <c r="N691" s="13" t="s">
        <v>2046</v>
      </c>
      <c r="O691" s="41" t="s">
        <v>2255</v>
      </c>
      <c r="P691">
        <f t="shared" si="20"/>
        <v>1</v>
      </c>
      <c r="Q691" t="str">
        <f>VLOOKUP(A691,关卡种子!$A$2:$H$61,8,FALSE)</f>
        <v>0.摧毁基地</v>
      </c>
      <c r="R691">
        <v>1</v>
      </c>
      <c r="S691">
        <f t="shared" si="21"/>
        <v>1.48</v>
      </c>
    </row>
    <row r="692" spans="1:19">
      <c r="A692" s="16">
        <v>36</v>
      </c>
      <c r="B692" s="17">
        <v>210</v>
      </c>
      <c r="C692" s="16" t="s">
        <v>1436</v>
      </c>
      <c r="D692" s="17">
        <v>1</v>
      </c>
      <c r="E692" s="16" t="s">
        <v>89</v>
      </c>
      <c r="F692" s="17">
        <v>30</v>
      </c>
      <c r="G692" s="18">
        <v>1.51</v>
      </c>
      <c r="H692" s="18">
        <v>1</v>
      </c>
      <c r="I692" s="19">
        <v>1</v>
      </c>
      <c r="J692" s="71"/>
      <c r="K692" s="20"/>
      <c r="L692" s="76" cm="1">
        <f t="array" ref="L692">_xlfn.IFS(C692="8.玩家基地","",C692="10.第一关基地","",G692+H692&lt;=2,"",G692+H692&gt;2,ROUND((G692+H692-2)*500,0))</f>
        <v>255</v>
      </c>
      <c r="M692" s="13">
        <v>9</v>
      </c>
      <c r="N692" s="13" t="s">
        <v>2043</v>
      </c>
      <c r="O692" s="41" t="s">
        <v>2046</v>
      </c>
      <c r="P692">
        <f t="shared" si="20"/>
        <v>1</v>
      </c>
      <c r="Q692" t="str">
        <f>VLOOKUP(A692,关卡种子!$A$2:$H$61,8,FALSE)</f>
        <v>0.摧毁基地</v>
      </c>
      <c r="R692">
        <v>1</v>
      </c>
      <c r="S692">
        <f t="shared" si="21"/>
        <v>1.51</v>
      </c>
    </row>
    <row r="693" spans="1:19">
      <c r="A693" s="16">
        <v>36</v>
      </c>
      <c r="B693" s="17">
        <v>240</v>
      </c>
      <c r="C693" s="16" t="s">
        <v>603</v>
      </c>
      <c r="D693" s="17">
        <v>1</v>
      </c>
      <c r="E693" s="16" t="s">
        <v>89</v>
      </c>
      <c r="F693" s="17">
        <v>30</v>
      </c>
      <c r="G693" s="18">
        <v>1.54</v>
      </c>
      <c r="H693" s="18">
        <v>1</v>
      </c>
      <c r="I693" s="19">
        <v>1</v>
      </c>
      <c r="J693" s="71"/>
      <c r="K693" s="20"/>
      <c r="L693" s="76" cm="1">
        <f t="array" ref="L693">_xlfn.IFS(C693="8.玩家基地","",C693="10.第一关基地","",G693+H693&lt;=2,"",G693+H693&gt;2,ROUND((G693+H693-2)*500,0))</f>
        <v>270</v>
      </c>
      <c r="M693" s="13">
        <v>3</v>
      </c>
      <c r="N693" s="13" t="s">
        <v>2033</v>
      </c>
      <c r="O693" s="41" t="s">
        <v>2046</v>
      </c>
      <c r="P693">
        <f t="shared" ref="P693:P756" si="22">IF(Q693="0.摧毁基地",IF(I693=1,IF(B693&gt;300,2,1),D693),D693)</f>
        <v>1</v>
      </c>
      <c r="Q693" t="str">
        <f>VLOOKUP(A693,关卡种子!$A$2:$H$61,8,FALSE)</f>
        <v>0.摧毁基地</v>
      </c>
      <c r="R693">
        <v>1</v>
      </c>
      <c r="S693">
        <f t="shared" ref="S693:S756" si="23">IF(C693="10.第一关基地",1+ROUND(A693/15,1),IF(C693="24.审判天使",1,IF(Q693="0.摧毁基地",IF(I693=1,IF(B693&gt;30,ROUND(1.3+B693/1000,2),1),1.5),IF(B693&gt;60,IF(R693=1,ROUND(1.25+B693/1000,2),1.3),1))))</f>
        <v>1.54</v>
      </c>
    </row>
    <row r="694" spans="1:19">
      <c r="A694" s="16">
        <v>36</v>
      </c>
      <c r="B694" s="17">
        <v>270</v>
      </c>
      <c r="C694" s="16" t="s">
        <v>1436</v>
      </c>
      <c r="D694" s="17">
        <v>1</v>
      </c>
      <c r="E694" s="16" t="s">
        <v>89</v>
      </c>
      <c r="F694" s="17">
        <v>30</v>
      </c>
      <c r="G694" s="18">
        <v>1.57</v>
      </c>
      <c r="H694" s="18">
        <v>1</v>
      </c>
      <c r="I694" s="19">
        <v>1</v>
      </c>
      <c r="J694" s="71" t="s">
        <v>1696</v>
      </c>
      <c r="K694" s="48">
        <v>3</v>
      </c>
      <c r="L694" s="76" cm="1">
        <f t="array" ref="L694">_xlfn.IFS(C694="8.玩家基地","",C694="10.第一关基地","",G694+H694&lt;=2,"",G694+H694&gt;2,ROUND((G694+H694-2)*500,0))</f>
        <v>285</v>
      </c>
      <c r="N694" s="13" t="s">
        <v>2046</v>
      </c>
      <c r="O694" s="41" t="s">
        <v>2255</v>
      </c>
      <c r="P694">
        <f t="shared" si="22"/>
        <v>1</v>
      </c>
      <c r="Q694" t="str">
        <f>VLOOKUP(A694,关卡种子!$A$2:$H$61,8,FALSE)</f>
        <v>0.摧毁基地</v>
      </c>
      <c r="R694">
        <v>1</v>
      </c>
      <c r="S694">
        <f t="shared" si="23"/>
        <v>1.57</v>
      </c>
    </row>
    <row r="695" spans="1:19">
      <c r="A695" s="16">
        <v>36</v>
      </c>
      <c r="B695" s="17">
        <v>300</v>
      </c>
      <c r="C695" s="16" t="s">
        <v>1395</v>
      </c>
      <c r="D695" s="17">
        <v>1</v>
      </c>
      <c r="E695" s="16" t="s">
        <v>89</v>
      </c>
      <c r="F695" s="17">
        <v>30</v>
      </c>
      <c r="G695" s="18">
        <v>1.6</v>
      </c>
      <c r="H695" s="18">
        <v>1</v>
      </c>
      <c r="I695" s="19">
        <v>1</v>
      </c>
      <c r="J695" s="71"/>
      <c r="K695" s="20"/>
      <c r="L695" s="76" cm="1">
        <f t="array" ref="L695">_xlfn.IFS(C695="8.玩家基地","",C695="10.第一关基地","",G695+H695&lt;=2,"",G695+H695&gt;2,ROUND((G695+H695-2)*500,0))</f>
        <v>300</v>
      </c>
      <c r="M695" s="13">
        <v>8</v>
      </c>
      <c r="N695" s="13" t="s">
        <v>2041</v>
      </c>
      <c r="O695" s="41" t="s">
        <v>2046</v>
      </c>
      <c r="P695">
        <f t="shared" si="22"/>
        <v>1</v>
      </c>
      <c r="Q695" t="str">
        <f>VLOOKUP(A695,关卡种子!$A$2:$H$61,8,FALSE)</f>
        <v>0.摧毁基地</v>
      </c>
      <c r="R695">
        <v>1</v>
      </c>
      <c r="S695">
        <f t="shared" si="23"/>
        <v>1.6</v>
      </c>
    </row>
    <row r="696" spans="1:19">
      <c r="A696" s="16">
        <v>36</v>
      </c>
      <c r="B696" s="17">
        <v>305</v>
      </c>
      <c r="C696" s="16" t="s">
        <v>1436</v>
      </c>
      <c r="D696" s="17">
        <v>2</v>
      </c>
      <c r="E696" s="16" t="s">
        <v>89</v>
      </c>
      <c r="F696" s="17">
        <v>30</v>
      </c>
      <c r="G696" s="18">
        <v>1.61</v>
      </c>
      <c r="H696" s="18">
        <v>1</v>
      </c>
      <c r="I696" s="19">
        <v>1</v>
      </c>
      <c r="J696" s="71" t="s">
        <v>1720</v>
      </c>
      <c r="K696" s="48">
        <v>7</v>
      </c>
      <c r="L696" s="76" cm="1">
        <f t="array" ref="L696">_xlfn.IFS(C696="8.玩家基地","",C696="10.第一关基地","",G696+H696&lt;=2,"",G696+H696&gt;2,ROUND((G696+H696-2)*500,0))</f>
        <v>305</v>
      </c>
      <c r="M696" s="13"/>
      <c r="N696" s="13" t="s">
        <v>2046</v>
      </c>
      <c r="O696" s="41" t="s">
        <v>2255</v>
      </c>
      <c r="P696">
        <f t="shared" si="22"/>
        <v>2</v>
      </c>
      <c r="Q696" t="str">
        <f>VLOOKUP(A696,关卡种子!$A$2:$H$61,8,FALSE)</f>
        <v>0.摧毁基地</v>
      </c>
      <c r="R696">
        <v>1</v>
      </c>
      <c r="S696">
        <f t="shared" si="23"/>
        <v>1.61</v>
      </c>
    </row>
    <row r="697" spans="1:19">
      <c r="A697" s="16">
        <v>36</v>
      </c>
      <c r="B697" s="17">
        <v>330</v>
      </c>
      <c r="C697" s="16" t="s">
        <v>603</v>
      </c>
      <c r="D697" s="17">
        <v>2</v>
      </c>
      <c r="E697" s="16" t="s">
        <v>89</v>
      </c>
      <c r="F697" s="17">
        <v>30</v>
      </c>
      <c r="G697" s="18">
        <v>1.63</v>
      </c>
      <c r="H697" s="18">
        <v>1</v>
      </c>
      <c r="I697" s="19">
        <v>1</v>
      </c>
      <c r="J697" s="71" t="s">
        <v>1719</v>
      </c>
      <c r="K697" s="48">
        <v>3</v>
      </c>
      <c r="L697" s="76" cm="1">
        <f t="array" ref="L697">_xlfn.IFS(C697="8.玩家基地","",C697="10.第一关基地","",G697+H697&lt;=2,"",G697+H697&gt;2,ROUND((G697+H697-2)*500,0))</f>
        <v>315</v>
      </c>
      <c r="N697" s="13" t="s">
        <v>2046</v>
      </c>
      <c r="O697" s="41" t="s">
        <v>2255</v>
      </c>
      <c r="P697">
        <f t="shared" si="22"/>
        <v>2</v>
      </c>
      <c r="Q697" t="str">
        <f>VLOOKUP(A697,关卡种子!$A$2:$H$61,8,FALSE)</f>
        <v>0.摧毁基地</v>
      </c>
      <c r="R697">
        <v>1</v>
      </c>
      <c r="S697">
        <f t="shared" si="23"/>
        <v>1.63</v>
      </c>
    </row>
    <row r="698" spans="1:19">
      <c r="A698" s="16">
        <v>36</v>
      </c>
      <c r="B698" s="17">
        <v>335</v>
      </c>
      <c r="C698" s="16" t="s">
        <v>1436</v>
      </c>
      <c r="D698" s="17">
        <v>2</v>
      </c>
      <c r="E698" s="16" t="s">
        <v>89</v>
      </c>
      <c r="F698" s="17">
        <v>30</v>
      </c>
      <c r="G698" s="18">
        <v>1.64</v>
      </c>
      <c r="H698" s="18">
        <v>1</v>
      </c>
      <c r="I698" s="19">
        <v>1</v>
      </c>
      <c r="J698" s="71" t="s">
        <v>1721</v>
      </c>
      <c r="K698" s="48">
        <v>7</v>
      </c>
      <c r="L698" s="76" cm="1">
        <f t="array" ref="L698">_xlfn.IFS(C698="8.玩家基地","",C698="10.第一关基地","",G698+H698&lt;=2,"",G698+H698&gt;2,ROUND((G698+H698-2)*500,0))</f>
        <v>320</v>
      </c>
      <c r="N698" s="13" t="s">
        <v>2046</v>
      </c>
      <c r="O698" s="41" t="s">
        <v>2255</v>
      </c>
      <c r="P698">
        <f t="shared" si="22"/>
        <v>2</v>
      </c>
      <c r="Q698" t="str">
        <f>VLOOKUP(A698,关卡种子!$A$2:$H$61,8,FALSE)</f>
        <v>0.摧毁基地</v>
      </c>
      <c r="R698">
        <v>1</v>
      </c>
      <c r="S698">
        <f t="shared" si="23"/>
        <v>1.64</v>
      </c>
    </row>
    <row r="699" spans="1:19">
      <c r="A699" s="16">
        <v>36</v>
      </c>
      <c r="B699" s="17">
        <v>360</v>
      </c>
      <c r="C699" s="16" t="s">
        <v>603</v>
      </c>
      <c r="D699" s="17">
        <v>2</v>
      </c>
      <c r="E699" s="16" t="s">
        <v>89</v>
      </c>
      <c r="F699" s="17">
        <v>30</v>
      </c>
      <c r="G699" s="18">
        <v>1.66</v>
      </c>
      <c r="H699" s="18">
        <v>1</v>
      </c>
      <c r="I699" s="19">
        <v>1</v>
      </c>
      <c r="J699" s="71"/>
      <c r="K699" s="20"/>
      <c r="L699" s="76" cm="1">
        <f t="array" ref="L699">_xlfn.IFS(C699="8.玩家基地","",C699="10.第一关基地","",G699+H699&lt;=2,"",G699+H699&gt;2,ROUND((G699+H699-2)*500,0))</f>
        <v>330</v>
      </c>
      <c r="N699" s="13" t="s">
        <v>2046</v>
      </c>
      <c r="O699" s="41" t="s">
        <v>2046</v>
      </c>
      <c r="P699">
        <f t="shared" si="22"/>
        <v>2</v>
      </c>
      <c r="Q699" t="str">
        <f>VLOOKUP(A699,关卡种子!$A$2:$H$61,8,FALSE)</f>
        <v>0.摧毁基地</v>
      </c>
      <c r="R699">
        <v>1</v>
      </c>
      <c r="S699">
        <f t="shared" si="23"/>
        <v>1.66</v>
      </c>
    </row>
    <row r="700" spans="1:19">
      <c r="A700" s="16">
        <v>36</v>
      </c>
      <c r="B700" s="17">
        <v>365</v>
      </c>
      <c r="C700" s="16" t="s">
        <v>1436</v>
      </c>
      <c r="D700" s="17">
        <v>2</v>
      </c>
      <c r="E700" s="16" t="s">
        <v>89</v>
      </c>
      <c r="F700" s="17">
        <v>30</v>
      </c>
      <c r="G700" s="18">
        <v>1.67</v>
      </c>
      <c r="H700" s="18">
        <v>1</v>
      </c>
      <c r="I700" s="19">
        <v>1</v>
      </c>
      <c r="J700" s="71"/>
      <c r="K700" s="20"/>
      <c r="L700" s="76" cm="1">
        <f t="array" ref="L700">_xlfn.IFS(C700="8.玩家基地","",C700="10.第一关基地","",G700+H700&lt;=2,"",G700+H700&gt;2,ROUND((G700+H700-2)*500,0))</f>
        <v>335</v>
      </c>
      <c r="M700" s="13">
        <v>5</v>
      </c>
      <c r="N700" s="13" t="s">
        <v>2039</v>
      </c>
      <c r="O700" s="41" t="s">
        <v>2046</v>
      </c>
      <c r="P700">
        <f t="shared" si="22"/>
        <v>2</v>
      </c>
      <c r="Q700" t="str">
        <f>VLOOKUP(A700,关卡种子!$A$2:$H$61,8,FALSE)</f>
        <v>0.摧毁基地</v>
      </c>
      <c r="R700">
        <v>1</v>
      </c>
      <c r="S700">
        <f t="shared" si="23"/>
        <v>1.67</v>
      </c>
    </row>
    <row r="701" spans="1:19">
      <c r="A701" s="16">
        <v>36</v>
      </c>
      <c r="B701" s="17">
        <v>370</v>
      </c>
      <c r="C701" s="51" t="s">
        <v>1389</v>
      </c>
      <c r="D701" s="17">
        <v>2</v>
      </c>
      <c r="E701" s="16" t="s">
        <v>89</v>
      </c>
      <c r="F701" s="17">
        <v>30</v>
      </c>
      <c r="G701" s="18">
        <v>1</v>
      </c>
      <c r="H701" s="18">
        <v>1</v>
      </c>
      <c r="I701" s="19">
        <v>1</v>
      </c>
      <c r="J701" s="71" t="s">
        <v>2637</v>
      </c>
      <c r="K701" s="48">
        <v>12</v>
      </c>
      <c r="L701" s="76" t="str" cm="1">
        <f t="array" ref="L701">_xlfn.IFS(C701="8.玩家基地","",C701="10.第一关基地","",G701+H701&lt;=2,"",G701+H701&gt;2,ROUND((G701+H701-2)*500,0))</f>
        <v/>
      </c>
      <c r="N701" s="13" t="s">
        <v>2046</v>
      </c>
      <c r="O701" s="41" t="s">
        <v>2256</v>
      </c>
      <c r="P701">
        <f t="shared" si="22"/>
        <v>2</v>
      </c>
      <c r="Q701" t="str">
        <f>VLOOKUP(A701,关卡种子!$A$2:$H$61,8,FALSE)</f>
        <v>0.摧毁基地</v>
      </c>
      <c r="R701">
        <v>1</v>
      </c>
      <c r="S701">
        <f t="shared" si="23"/>
        <v>1</v>
      </c>
    </row>
    <row r="702" spans="1:19">
      <c r="A702" s="16">
        <v>36</v>
      </c>
      <c r="B702" s="17">
        <f>B699+30</f>
        <v>390</v>
      </c>
      <c r="C702" s="16" t="s">
        <v>603</v>
      </c>
      <c r="D702" s="17">
        <v>2</v>
      </c>
      <c r="E702" s="16" t="s">
        <v>89</v>
      </c>
      <c r="F702" s="17">
        <v>30</v>
      </c>
      <c r="G702" s="18">
        <v>1.69</v>
      </c>
      <c r="H702" s="18">
        <v>1</v>
      </c>
      <c r="I702" s="19">
        <v>1</v>
      </c>
      <c r="J702" s="71"/>
      <c r="K702" s="20"/>
      <c r="L702" s="76" cm="1">
        <f t="array" ref="L702">_xlfn.IFS(C702="8.玩家基地","",C702="10.第一关基地","",G702+H702&lt;=2,"",G702+H702&gt;2,ROUND((G702+H702-2)*500,0))</f>
        <v>345</v>
      </c>
      <c r="N702" s="13" t="s">
        <v>2046</v>
      </c>
      <c r="O702" s="41" t="s">
        <v>2046</v>
      </c>
      <c r="P702">
        <f t="shared" si="22"/>
        <v>2</v>
      </c>
      <c r="Q702" t="str">
        <f>VLOOKUP(A702,关卡种子!$A$2:$H$61,8,FALSE)</f>
        <v>0.摧毁基地</v>
      </c>
      <c r="R702">
        <v>1</v>
      </c>
      <c r="S702">
        <f t="shared" si="23"/>
        <v>1.69</v>
      </c>
    </row>
    <row r="703" spans="1:19">
      <c r="A703" s="16">
        <v>36</v>
      </c>
      <c r="B703" s="17">
        <f t="shared" ref="B703:B725" si="24">B700+30</f>
        <v>395</v>
      </c>
      <c r="C703" s="16" t="s">
        <v>1436</v>
      </c>
      <c r="D703" s="17">
        <v>2</v>
      </c>
      <c r="E703" s="16" t="s">
        <v>89</v>
      </c>
      <c r="F703" s="17">
        <v>30</v>
      </c>
      <c r="G703" s="18">
        <v>1.7</v>
      </c>
      <c r="H703" s="18">
        <v>1</v>
      </c>
      <c r="I703" s="19">
        <v>1</v>
      </c>
      <c r="J703" s="71"/>
      <c r="K703" s="20"/>
      <c r="L703" s="76" cm="1">
        <f t="array" ref="L703">_xlfn.IFS(C703="8.玩家基地","",C703="10.第一关基地","",G703+H703&lt;=2,"",G703+H703&gt;2,ROUND((G703+H703-2)*500,0))</f>
        <v>350</v>
      </c>
      <c r="N703" s="13" t="s">
        <v>2046</v>
      </c>
      <c r="O703" s="41" t="s">
        <v>2046</v>
      </c>
      <c r="P703">
        <f t="shared" si="22"/>
        <v>2</v>
      </c>
      <c r="Q703" t="str">
        <f>VLOOKUP(A703,关卡种子!$A$2:$H$61,8,FALSE)</f>
        <v>0.摧毁基地</v>
      </c>
      <c r="R703">
        <v>1</v>
      </c>
      <c r="S703">
        <f t="shared" si="23"/>
        <v>1.7</v>
      </c>
    </row>
    <row r="704" spans="1:19">
      <c r="A704" s="16">
        <v>36</v>
      </c>
      <c r="B704" s="17">
        <f t="shared" si="24"/>
        <v>400</v>
      </c>
      <c r="C704" s="16" t="s">
        <v>1389</v>
      </c>
      <c r="D704" s="17">
        <v>2</v>
      </c>
      <c r="E704" s="16" t="s">
        <v>89</v>
      </c>
      <c r="F704" s="17">
        <v>30</v>
      </c>
      <c r="G704" s="18">
        <v>1</v>
      </c>
      <c r="H704" s="18">
        <v>1</v>
      </c>
      <c r="I704" s="19">
        <v>1</v>
      </c>
      <c r="J704" s="71" t="s">
        <v>1722</v>
      </c>
      <c r="K704" s="48">
        <v>12</v>
      </c>
      <c r="L704" s="76" t="str" cm="1">
        <f t="array" ref="L704">_xlfn.IFS(C704="8.玩家基地","",C704="10.第一关基地","",G704+H704&lt;=2,"",G704+H704&gt;2,ROUND((G704+H704-2)*500,0))</f>
        <v/>
      </c>
      <c r="N704" s="13" t="s">
        <v>2046</v>
      </c>
      <c r="O704" s="41" t="s">
        <v>2256</v>
      </c>
      <c r="P704">
        <f t="shared" si="22"/>
        <v>2</v>
      </c>
      <c r="Q704" t="str">
        <f>VLOOKUP(A704,关卡种子!$A$2:$H$61,8,FALSE)</f>
        <v>0.摧毁基地</v>
      </c>
      <c r="R704">
        <v>1</v>
      </c>
      <c r="S704">
        <f t="shared" si="23"/>
        <v>1</v>
      </c>
    </row>
    <row r="705" spans="1:19">
      <c r="A705" s="16">
        <v>36</v>
      </c>
      <c r="B705" s="17">
        <f>B702+30</f>
        <v>420</v>
      </c>
      <c r="C705" s="16" t="s">
        <v>603</v>
      </c>
      <c r="D705" s="17">
        <v>2</v>
      </c>
      <c r="E705" s="16" t="s">
        <v>89</v>
      </c>
      <c r="F705" s="17">
        <v>30</v>
      </c>
      <c r="G705" s="18">
        <v>1.72</v>
      </c>
      <c r="H705" s="18">
        <v>1</v>
      </c>
      <c r="I705" s="19">
        <v>1</v>
      </c>
      <c r="J705" s="71"/>
      <c r="K705" s="20"/>
      <c r="L705" s="76" cm="1">
        <f t="array" ref="L705">_xlfn.IFS(C705="8.玩家基地","",C705="10.第一关基地","",G705+H705&lt;=2,"",G705+H705&gt;2,ROUND((G705+H705-2)*500,0))</f>
        <v>360</v>
      </c>
      <c r="N705" s="13" t="s">
        <v>2046</v>
      </c>
      <c r="O705" s="41" t="s">
        <v>2046</v>
      </c>
      <c r="P705">
        <f t="shared" si="22"/>
        <v>2</v>
      </c>
      <c r="Q705" t="str">
        <f>VLOOKUP(A705,关卡种子!$A$2:$H$61,8,FALSE)</f>
        <v>0.摧毁基地</v>
      </c>
      <c r="R705">
        <v>1</v>
      </c>
      <c r="S705">
        <f t="shared" si="23"/>
        <v>1.72</v>
      </c>
    </row>
    <row r="706" spans="1:19">
      <c r="A706" s="16">
        <v>36</v>
      </c>
      <c r="B706" s="17">
        <f t="shared" si="24"/>
        <v>425</v>
      </c>
      <c r="C706" s="16" t="s">
        <v>1436</v>
      </c>
      <c r="D706" s="17">
        <v>2</v>
      </c>
      <c r="E706" s="16" t="s">
        <v>89</v>
      </c>
      <c r="F706" s="17">
        <v>30</v>
      </c>
      <c r="G706" s="18">
        <v>1.73</v>
      </c>
      <c r="H706" s="18">
        <v>1</v>
      </c>
      <c r="I706" s="19">
        <v>1</v>
      </c>
      <c r="J706" s="71"/>
      <c r="K706" s="20"/>
      <c r="L706" s="76" cm="1">
        <f t="array" ref="L706">_xlfn.IFS(C706="8.玩家基地","",C706="10.第一关基地","",G706+H706&lt;=2,"",G706+H706&gt;2,ROUND((G706+H706-2)*500,0))</f>
        <v>365</v>
      </c>
      <c r="N706" s="13" t="s">
        <v>2046</v>
      </c>
      <c r="O706" s="41" t="s">
        <v>2046</v>
      </c>
      <c r="P706">
        <f t="shared" si="22"/>
        <v>2</v>
      </c>
      <c r="Q706" t="str">
        <f>VLOOKUP(A706,关卡种子!$A$2:$H$61,8,FALSE)</f>
        <v>0.摧毁基地</v>
      </c>
      <c r="R706">
        <v>1</v>
      </c>
      <c r="S706">
        <f t="shared" si="23"/>
        <v>1.73</v>
      </c>
    </row>
    <row r="707" spans="1:19">
      <c r="A707" s="16">
        <v>36</v>
      </c>
      <c r="B707" s="17">
        <f t="shared" si="24"/>
        <v>430</v>
      </c>
      <c r="C707" s="16" t="s">
        <v>1389</v>
      </c>
      <c r="D707" s="17">
        <v>2</v>
      </c>
      <c r="E707" s="16" t="s">
        <v>89</v>
      </c>
      <c r="F707" s="17">
        <v>30</v>
      </c>
      <c r="G707" s="18">
        <v>1</v>
      </c>
      <c r="H707" s="18">
        <v>1</v>
      </c>
      <c r="I707" s="19">
        <v>1</v>
      </c>
      <c r="J707" s="71" t="s">
        <v>1723</v>
      </c>
      <c r="K707" s="48">
        <v>12</v>
      </c>
      <c r="L707" s="76" t="str" cm="1">
        <f t="array" ref="L707">_xlfn.IFS(C707="8.玩家基地","",C707="10.第一关基地","",G707+H707&lt;=2,"",G707+H707&gt;2,ROUND((G707+H707-2)*500,0))</f>
        <v/>
      </c>
      <c r="N707" s="13" t="s">
        <v>2046</v>
      </c>
      <c r="O707" s="41" t="s">
        <v>2256</v>
      </c>
      <c r="P707">
        <f t="shared" si="22"/>
        <v>2</v>
      </c>
      <c r="Q707" t="str">
        <f>VLOOKUP(A707,关卡种子!$A$2:$H$61,8,FALSE)</f>
        <v>0.摧毁基地</v>
      </c>
      <c r="R707">
        <v>1</v>
      </c>
      <c r="S707">
        <f t="shared" si="23"/>
        <v>1</v>
      </c>
    </row>
    <row r="708" spans="1:19">
      <c r="A708" s="16">
        <v>36</v>
      </c>
      <c r="B708" s="17">
        <f>B705+30</f>
        <v>450</v>
      </c>
      <c r="C708" s="16" t="s">
        <v>603</v>
      </c>
      <c r="D708" s="17">
        <v>2</v>
      </c>
      <c r="E708" s="16" t="s">
        <v>89</v>
      </c>
      <c r="F708" s="17">
        <v>30</v>
      </c>
      <c r="G708" s="18">
        <v>1.75</v>
      </c>
      <c r="H708" s="18">
        <v>1</v>
      </c>
      <c r="I708" s="19">
        <v>1</v>
      </c>
      <c r="J708" s="71"/>
      <c r="K708" s="20"/>
      <c r="L708" s="76" cm="1">
        <f t="array" ref="L708">_xlfn.IFS(C708="8.玩家基地","",C708="10.第一关基地","",G708+H708&lt;=2,"",G708+H708&gt;2,ROUND((G708+H708-2)*500,0))</f>
        <v>375</v>
      </c>
      <c r="N708" s="13" t="s">
        <v>2046</v>
      </c>
      <c r="O708" s="41" t="s">
        <v>2046</v>
      </c>
      <c r="P708">
        <f t="shared" si="22"/>
        <v>2</v>
      </c>
      <c r="Q708" t="str">
        <f>VLOOKUP(A708,关卡种子!$A$2:$H$61,8,FALSE)</f>
        <v>0.摧毁基地</v>
      </c>
      <c r="R708">
        <v>1</v>
      </c>
      <c r="S708">
        <f t="shared" si="23"/>
        <v>1.75</v>
      </c>
    </row>
    <row r="709" spans="1:19">
      <c r="A709" s="16">
        <v>36</v>
      </c>
      <c r="B709" s="17">
        <f t="shared" si="24"/>
        <v>455</v>
      </c>
      <c r="C709" s="16" t="s">
        <v>1436</v>
      </c>
      <c r="D709" s="17">
        <v>2</v>
      </c>
      <c r="E709" s="16" t="s">
        <v>89</v>
      </c>
      <c r="F709" s="17">
        <v>30</v>
      </c>
      <c r="G709" s="18">
        <v>1.76</v>
      </c>
      <c r="H709" s="18">
        <v>1</v>
      </c>
      <c r="I709" s="19">
        <v>1</v>
      </c>
      <c r="J709" s="71"/>
      <c r="K709" s="20"/>
      <c r="L709" s="76" cm="1">
        <f t="array" ref="L709">_xlfn.IFS(C709="8.玩家基地","",C709="10.第一关基地","",G709+H709&lt;=2,"",G709+H709&gt;2,ROUND((G709+H709-2)*500,0))</f>
        <v>380</v>
      </c>
      <c r="N709" s="13" t="s">
        <v>2046</v>
      </c>
      <c r="O709" s="41" t="s">
        <v>2046</v>
      </c>
      <c r="P709">
        <f t="shared" si="22"/>
        <v>2</v>
      </c>
      <c r="Q709" t="str">
        <f>VLOOKUP(A709,关卡种子!$A$2:$H$61,8,FALSE)</f>
        <v>0.摧毁基地</v>
      </c>
      <c r="R709">
        <v>1</v>
      </c>
      <c r="S709">
        <f t="shared" si="23"/>
        <v>1.76</v>
      </c>
    </row>
    <row r="710" spans="1:19">
      <c r="A710" s="16">
        <v>36</v>
      </c>
      <c r="B710" s="17">
        <f t="shared" si="24"/>
        <v>460</v>
      </c>
      <c r="C710" s="16" t="s">
        <v>1389</v>
      </c>
      <c r="D710" s="17">
        <v>2</v>
      </c>
      <c r="E710" s="16" t="s">
        <v>89</v>
      </c>
      <c r="F710" s="17">
        <v>30</v>
      </c>
      <c r="G710" s="18">
        <v>1</v>
      </c>
      <c r="H710" s="18">
        <v>1</v>
      </c>
      <c r="I710" s="19">
        <v>1</v>
      </c>
      <c r="J710" s="71" t="s">
        <v>2638</v>
      </c>
      <c r="K710" s="48">
        <v>12</v>
      </c>
      <c r="L710" s="76" t="str" cm="1">
        <f t="array" ref="L710">_xlfn.IFS(C710="8.玩家基地","",C710="10.第一关基地","",G710+H710&lt;=2,"",G710+H710&gt;2,ROUND((G710+H710-2)*500,0))</f>
        <v/>
      </c>
      <c r="N710" s="13" t="s">
        <v>2046</v>
      </c>
      <c r="O710" s="41" t="s">
        <v>2256</v>
      </c>
      <c r="P710">
        <f t="shared" si="22"/>
        <v>2</v>
      </c>
      <c r="Q710" t="str">
        <f>VLOOKUP(A710,关卡种子!$A$2:$H$61,8,FALSE)</f>
        <v>0.摧毁基地</v>
      </c>
      <c r="R710">
        <v>1</v>
      </c>
      <c r="S710">
        <f t="shared" si="23"/>
        <v>1</v>
      </c>
    </row>
    <row r="711" spans="1:19">
      <c r="A711" s="16">
        <v>36</v>
      </c>
      <c r="B711" s="17">
        <f>B708+30</f>
        <v>480</v>
      </c>
      <c r="C711" s="16" t="s">
        <v>603</v>
      </c>
      <c r="D711" s="17">
        <v>2</v>
      </c>
      <c r="E711" s="16" t="s">
        <v>89</v>
      </c>
      <c r="F711" s="17">
        <v>30</v>
      </c>
      <c r="G711" s="18">
        <v>1.78</v>
      </c>
      <c r="H711" s="18">
        <v>1</v>
      </c>
      <c r="I711" s="19">
        <v>1</v>
      </c>
      <c r="J711" s="71"/>
      <c r="K711" s="20"/>
      <c r="L711" s="76" cm="1">
        <f t="array" ref="L711">_xlfn.IFS(C711="8.玩家基地","",C711="10.第一关基地","",G711+H711&lt;=2,"",G711+H711&gt;2,ROUND((G711+H711-2)*500,0))</f>
        <v>390</v>
      </c>
      <c r="N711" s="13" t="s">
        <v>2046</v>
      </c>
      <c r="O711" s="41" t="s">
        <v>2046</v>
      </c>
      <c r="P711">
        <f t="shared" si="22"/>
        <v>2</v>
      </c>
      <c r="Q711" t="str">
        <f>VLOOKUP(A711,关卡种子!$A$2:$H$61,8,FALSE)</f>
        <v>0.摧毁基地</v>
      </c>
      <c r="R711">
        <v>1</v>
      </c>
      <c r="S711">
        <f t="shared" si="23"/>
        <v>1.78</v>
      </c>
    </row>
    <row r="712" spans="1:19">
      <c r="A712" s="16">
        <v>36</v>
      </c>
      <c r="B712" s="17">
        <f t="shared" si="24"/>
        <v>485</v>
      </c>
      <c r="C712" s="16" t="s">
        <v>1436</v>
      </c>
      <c r="D712" s="17">
        <v>2</v>
      </c>
      <c r="E712" s="16" t="s">
        <v>89</v>
      </c>
      <c r="F712" s="17">
        <v>30</v>
      </c>
      <c r="G712" s="18">
        <v>1.79</v>
      </c>
      <c r="H712" s="18">
        <v>1</v>
      </c>
      <c r="I712" s="19">
        <v>1</v>
      </c>
      <c r="J712" s="71"/>
      <c r="K712" s="20"/>
      <c r="L712" s="76" cm="1">
        <f t="array" ref="L712">_xlfn.IFS(C712="8.玩家基地","",C712="10.第一关基地","",G712+H712&lt;=2,"",G712+H712&gt;2,ROUND((G712+H712-2)*500,0))</f>
        <v>395</v>
      </c>
      <c r="N712" s="13" t="s">
        <v>2046</v>
      </c>
      <c r="O712" s="41" t="s">
        <v>2046</v>
      </c>
      <c r="P712">
        <f t="shared" si="22"/>
        <v>2</v>
      </c>
      <c r="Q712" t="str">
        <f>VLOOKUP(A712,关卡种子!$A$2:$H$61,8,FALSE)</f>
        <v>0.摧毁基地</v>
      </c>
      <c r="R712">
        <v>1</v>
      </c>
      <c r="S712">
        <f t="shared" si="23"/>
        <v>1.79</v>
      </c>
    </row>
    <row r="713" spans="1:19">
      <c r="A713" s="16">
        <v>36</v>
      </c>
      <c r="B713" s="17">
        <f t="shared" si="24"/>
        <v>490</v>
      </c>
      <c r="C713" s="16" t="s">
        <v>1389</v>
      </c>
      <c r="D713" s="17">
        <v>2</v>
      </c>
      <c r="E713" s="16" t="s">
        <v>89</v>
      </c>
      <c r="F713" s="17">
        <v>30</v>
      </c>
      <c r="G713" s="18">
        <v>1</v>
      </c>
      <c r="H713" s="18">
        <v>1</v>
      </c>
      <c r="I713" s="19">
        <v>1</v>
      </c>
      <c r="J713" s="71"/>
      <c r="K713" s="20"/>
      <c r="L713" s="76" t="str" cm="1">
        <f t="array" ref="L713">_xlfn.IFS(C713="8.玩家基地","",C713="10.第一关基地","",G713+H713&lt;=2,"",G713+H713&gt;2,ROUND((G713+H713-2)*500,0))</f>
        <v/>
      </c>
      <c r="N713" s="13" t="s">
        <v>2046</v>
      </c>
      <c r="O713" s="41" t="s">
        <v>2046</v>
      </c>
      <c r="P713">
        <f t="shared" si="22"/>
        <v>2</v>
      </c>
      <c r="Q713" t="str">
        <f>VLOOKUP(A713,关卡种子!$A$2:$H$61,8,FALSE)</f>
        <v>0.摧毁基地</v>
      </c>
      <c r="R713">
        <v>1</v>
      </c>
      <c r="S713">
        <f t="shared" si="23"/>
        <v>1</v>
      </c>
    </row>
    <row r="714" spans="1:19">
      <c r="A714" s="16">
        <v>36</v>
      </c>
      <c r="B714" s="17">
        <f>B711+30</f>
        <v>510</v>
      </c>
      <c r="C714" s="16" t="s">
        <v>603</v>
      </c>
      <c r="D714" s="17">
        <v>2</v>
      </c>
      <c r="E714" s="16" t="s">
        <v>89</v>
      </c>
      <c r="F714" s="17">
        <v>30</v>
      </c>
      <c r="G714" s="18">
        <v>1.81</v>
      </c>
      <c r="H714" s="18">
        <v>1</v>
      </c>
      <c r="I714" s="19">
        <v>1</v>
      </c>
      <c r="J714" s="71"/>
      <c r="K714" s="20"/>
      <c r="L714" s="76" cm="1">
        <f t="array" ref="L714">_xlfn.IFS(C714="8.玩家基地","",C714="10.第一关基地","",G714+H714&lt;=2,"",G714+H714&gt;2,ROUND((G714+H714-2)*500,0))</f>
        <v>405</v>
      </c>
      <c r="N714" s="13" t="s">
        <v>2046</v>
      </c>
      <c r="O714" s="41" t="s">
        <v>2046</v>
      </c>
      <c r="P714">
        <f t="shared" si="22"/>
        <v>2</v>
      </c>
      <c r="Q714" t="str">
        <f>VLOOKUP(A714,关卡种子!$A$2:$H$61,8,FALSE)</f>
        <v>0.摧毁基地</v>
      </c>
      <c r="R714">
        <v>1</v>
      </c>
      <c r="S714">
        <f t="shared" si="23"/>
        <v>1.81</v>
      </c>
    </row>
    <row r="715" spans="1:19">
      <c r="A715" s="16">
        <v>36</v>
      </c>
      <c r="B715" s="17">
        <f t="shared" si="24"/>
        <v>515</v>
      </c>
      <c r="C715" s="16" t="s">
        <v>1436</v>
      </c>
      <c r="D715" s="17">
        <v>2</v>
      </c>
      <c r="E715" s="16" t="s">
        <v>89</v>
      </c>
      <c r="F715" s="17">
        <v>30</v>
      </c>
      <c r="G715" s="18">
        <v>1.82</v>
      </c>
      <c r="H715" s="18">
        <v>1</v>
      </c>
      <c r="I715" s="19">
        <v>1</v>
      </c>
      <c r="J715" s="71"/>
      <c r="K715" s="20"/>
      <c r="L715" s="76" cm="1">
        <f t="array" ref="L715">_xlfn.IFS(C715="8.玩家基地","",C715="10.第一关基地","",G715+H715&lt;=2,"",G715+H715&gt;2,ROUND((G715+H715-2)*500,0))</f>
        <v>410</v>
      </c>
      <c r="N715" s="13" t="s">
        <v>2046</v>
      </c>
      <c r="O715" s="41" t="s">
        <v>2046</v>
      </c>
      <c r="P715">
        <f t="shared" si="22"/>
        <v>2</v>
      </c>
      <c r="Q715" t="str">
        <f>VLOOKUP(A715,关卡种子!$A$2:$H$61,8,FALSE)</f>
        <v>0.摧毁基地</v>
      </c>
      <c r="R715">
        <v>1</v>
      </c>
      <c r="S715">
        <f t="shared" si="23"/>
        <v>1.82</v>
      </c>
    </row>
    <row r="716" spans="1:19">
      <c r="A716" s="16">
        <v>36</v>
      </c>
      <c r="B716" s="17">
        <f t="shared" si="24"/>
        <v>520</v>
      </c>
      <c r="C716" s="16" t="s">
        <v>1389</v>
      </c>
      <c r="D716" s="17">
        <v>2</v>
      </c>
      <c r="E716" s="16" t="s">
        <v>89</v>
      </c>
      <c r="F716" s="17">
        <v>30</v>
      </c>
      <c r="G716" s="18">
        <v>1</v>
      </c>
      <c r="H716" s="18">
        <v>1</v>
      </c>
      <c r="I716" s="19">
        <v>1</v>
      </c>
      <c r="J716" s="71"/>
      <c r="K716" s="20"/>
      <c r="L716" s="76" t="str" cm="1">
        <f t="array" ref="L716">_xlfn.IFS(C716="8.玩家基地","",C716="10.第一关基地","",G716+H716&lt;=2,"",G716+H716&gt;2,ROUND((G716+H716-2)*500,0))</f>
        <v/>
      </c>
      <c r="N716" s="13" t="s">
        <v>2046</v>
      </c>
      <c r="O716" s="41" t="s">
        <v>2046</v>
      </c>
      <c r="P716">
        <f t="shared" si="22"/>
        <v>2</v>
      </c>
      <c r="Q716" t="str">
        <f>VLOOKUP(A716,关卡种子!$A$2:$H$61,8,FALSE)</f>
        <v>0.摧毁基地</v>
      </c>
      <c r="R716">
        <v>1</v>
      </c>
      <c r="S716">
        <f t="shared" si="23"/>
        <v>1</v>
      </c>
    </row>
    <row r="717" spans="1:19">
      <c r="A717" s="16">
        <v>36</v>
      </c>
      <c r="B717" s="17">
        <f>B714+30</f>
        <v>540</v>
      </c>
      <c r="C717" s="16" t="s">
        <v>603</v>
      </c>
      <c r="D717" s="17">
        <v>2</v>
      </c>
      <c r="E717" s="16" t="s">
        <v>89</v>
      </c>
      <c r="F717" s="17">
        <v>30</v>
      </c>
      <c r="G717" s="18">
        <v>1.84</v>
      </c>
      <c r="H717" s="18">
        <v>1</v>
      </c>
      <c r="I717" s="19">
        <v>1</v>
      </c>
      <c r="J717" s="71"/>
      <c r="K717" s="20"/>
      <c r="L717" s="76" cm="1">
        <f t="array" ref="L717">_xlfn.IFS(C717="8.玩家基地","",C717="10.第一关基地","",G717+H717&lt;=2,"",G717+H717&gt;2,ROUND((G717+H717-2)*500,0))</f>
        <v>420</v>
      </c>
      <c r="N717" s="13" t="s">
        <v>2046</v>
      </c>
      <c r="O717" s="41" t="s">
        <v>2046</v>
      </c>
      <c r="P717">
        <f t="shared" si="22"/>
        <v>2</v>
      </c>
      <c r="Q717" t="str">
        <f>VLOOKUP(A717,关卡种子!$A$2:$H$61,8,FALSE)</f>
        <v>0.摧毁基地</v>
      </c>
      <c r="R717">
        <v>1</v>
      </c>
      <c r="S717">
        <f t="shared" si="23"/>
        <v>1.84</v>
      </c>
    </row>
    <row r="718" spans="1:19">
      <c r="A718" s="16">
        <v>36</v>
      </c>
      <c r="B718" s="17">
        <f t="shared" si="24"/>
        <v>545</v>
      </c>
      <c r="C718" s="16" t="s">
        <v>1436</v>
      </c>
      <c r="D718" s="17">
        <v>2</v>
      </c>
      <c r="E718" s="16" t="s">
        <v>89</v>
      </c>
      <c r="F718" s="17">
        <v>30</v>
      </c>
      <c r="G718" s="18">
        <v>1.85</v>
      </c>
      <c r="H718" s="18">
        <v>1</v>
      </c>
      <c r="I718" s="19">
        <v>1</v>
      </c>
      <c r="J718" s="71"/>
      <c r="K718" s="20"/>
      <c r="L718" s="76" cm="1">
        <f t="array" ref="L718">_xlfn.IFS(C718="8.玩家基地","",C718="10.第一关基地","",G718+H718&lt;=2,"",G718+H718&gt;2,ROUND((G718+H718-2)*500,0))</f>
        <v>425</v>
      </c>
      <c r="N718" s="13" t="s">
        <v>2046</v>
      </c>
      <c r="O718" s="41" t="s">
        <v>2046</v>
      </c>
      <c r="P718">
        <f t="shared" si="22"/>
        <v>2</v>
      </c>
      <c r="Q718" t="str">
        <f>VLOOKUP(A718,关卡种子!$A$2:$H$61,8,FALSE)</f>
        <v>0.摧毁基地</v>
      </c>
      <c r="R718">
        <v>1</v>
      </c>
      <c r="S718">
        <f t="shared" si="23"/>
        <v>1.85</v>
      </c>
    </row>
    <row r="719" spans="1:19">
      <c r="A719" s="16">
        <v>36</v>
      </c>
      <c r="B719" s="17">
        <f t="shared" si="24"/>
        <v>550</v>
      </c>
      <c r="C719" s="16" t="s">
        <v>1389</v>
      </c>
      <c r="D719" s="17">
        <v>2</v>
      </c>
      <c r="E719" s="16" t="s">
        <v>89</v>
      </c>
      <c r="F719" s="17">
        <v>30</v>
      </c>
      <c r="G719" s="18">
        <v>1</v>
      </c>
      <c r="H719" s="18">
        <v>1</v>
      </c>
      <c r="I719" s="19">
        <v>1</v>
      </c>
      <c r="J719" s="71"/>
      <c r="K719" s="20"/>
      <c r="L719" s="76" t="str" cm="1">
        <f t="array" ref="L719">_xlfn.IFS(C719="8.玩家基地","",C719="10.第一关基地","",G719+H719&lt;=2,"",G719+H719&gt;2,ROUND((G719+H719-2)*500,0))</f>
        <v/>
      </c>
      <c r="N719" s="13" t="s">
        <v>2046</v>
      </c>
      <c r="O719" s="41" t="s">
        <v>2046</v>
      </c>
      <c r="P719">
        <f t="shared" si="22"/>
        <v>2</v>
      </c>
      <c r="Q719" t="str">
        <f>VLOOKUP(A719,关卡种子!$A$2:$H$61,8,FALSE)</f>
        <v>0.摧毁基地</v>
      </c>
      <c r="R719">
        <v>1</v>
      </c>
      <c r="S719">
        <f t="shared" si="23"/>
        <v>1</v>
      </c>
    </row>
    <row r="720" spans="1:19">
      <c r="A720" s="16">
        <v>36</v>
      </c>
      <c r="B720" s="17">
        <f>B717+30</f>
        <v>570</v>
      </c>
      <c r="C720" s="16" t="s">
        <v>603</v>
      </c>
      <c r="D720" s="17">
        <v>2</v>
      </c>
      <c r="E720" s="16" t="s">
        <v>89</v>
      </c>
      <c r="F720" s="17">
        <v>30</v>
      </c>
      <c r="G720" s="18">
        <v>1.87</v>
      </c>
      <c r="H720" s="18">
        <v>1</v>
      </c>
      <c r="I720" s="19">
        <v>1</v>
      </c>
      <c r="J720" s="71"/>
      <c r="K720" s="20"/>
      <c r="L720" s="76" cm="1">
        <f t="array" ref="L720">_xlfn.IFS(C720="8.玩家基地","",C720="10.第一关基地","",G720+H720&lt;=2,"",G720+H720&gt;2,ROUND((G720+H720-2)*500,0))</f>
        <v>435</v>
      </c>
      <c r="N720" s="13" t="s">
        <v>2046</v>
      </c>
      <c r="O720" s="41" t="s">
        <v>2046</v>
      </c>
      <c r="P720">
        <f t="shared" si="22"/>
        <v>2</v>
      </c>
      <c r="Q720" t="str">
        <f>VLOOKUP(A720,关卡种子!$A$2:$H$61,8,FALSE)</f>
        <v>0.摧毁基地</v>
      </c>
      <c r="R720">
        <v>1</v>
      </c>
      <c r="S720">
        <f t="shared" si="23"/>
        <v>1.87</v>
      </c>
    </row>
    <row r="721" spans="1:19">
      <c r="A721" s="16">
        <v>36</v>
      </c>
      <c r="B721" s="17">
        <f t="shared" si="24"/>
        <v>575</v>
      </c>
      <c r="C721" s="16" t="s">
        <v>1436</v>
      </c>
      <c r="D721" s="17">
        <v>2</v>
      </c>
      <c r="E721" s="16" t="s">
        <v>89</v>
      </c>
      <c r="F721" s="17">
        <v>30</v>
      </c>
      <c r="G721" s="18">
        <v>1.88</v>
      </c>
      <c r="H721" s="18">
        <v>1</v>
      </c>
      <c r="I721" s="19">
        <v>1</v>
      </c>
      <c r="J721" s="71"/>
      <c r="K721" s="20"/>
      <c r="L721" s="76" cm="1">
        <f t="array" ref="L721">_xlfn.IFS(C721="8.玩家基地","",C721="10.第一关基地","",G721+H721&lt;=2,"",G721+H721&gt;2,ROUND((G721+H721-2)*500,0))</f>
        <v>440</v>
      </c>
      <c r="N721" s="13" t="s">
        <v>2046</v>
      </c>
      <c r="O721" s="41" t="s">
        <v>2046</v>
      </c>
      <c r="P721">
        <f t="shared" si="22"/>
        <v>2</v>
      </c>
      <c r="Q721" t="str">
        <f>VLOOKUP(A721,关卡种子!$A$2:$H$61,8,FALSE)</f>
        <v>0.摧毁基地</v>
      </c>
      <c r="R721">
        <v>1</v>
      </c>
      <c r="S721">
        <f t="shared" si="23"/>
        <v>1.88</v>
      </c>
    </row>
    <row r="722" spans="1:19">
      <c r="A722" s="16">
        <v>36</v>
      </c>
      <c r="B722" s="17">
        <f t="shared" si="24"/>
        <v>580</v>
      </c>
      <c r="C722" s="16" t="s">
        <v>1389</v>
      </c>
      <c r="D722" s="17">
        <v>2</v>
      </c>
      <c r="E722" s="16" t="s">
        <v>89</v>
      </c>
      <c r="F722" s="17">
        <v>30</v>
      </c>
      <c r="G722" s="18">
        <v>1</v>
      </c>
      <c r="H722" s="18">
        <v>1</v>
      </c>
      <c r="I722" s="19">
        <v>1</v>
      </c>
      <c r="J722" s="71"/>
      <c r="K722" s="20"/>
      <c r="L722" s="76" t="str" cm="1">
        <f t="array" ref="L722">_xlfn.IFS(C722="8.玩家基地","",C722="10.第一关基地","",G722+H722&lt;=2,"",G722+H722&gt;2,ROUND((G722+H722-2)*500,0))</f>
        <v/>
      </c>
      <c r="N722" s="13" t="s">
        <v>2046</v>
      </c>
      <c r="O722" s="41" t="s">
        <v>2046</v>
      </c>
      <c r="P722">
        <f t="shared" si="22"/>
        <v>2</v>
      </c>
      <c r="Q722" t="str">
        <f>VLOOKUP(A722,关卡种子!$A$2:$H$61,8,FALSE)</f>
        <v>0.摧毁基地</v>
      </c>
      <c r="R722">
        <v>1</v>
      </c>
      <c r="S722">
        <f t="shared" si="23"/>
        <v>1</v>
      </c>
    </row>
    <row r="723" spans="1:19">
      <c r="A723" s="16">
        <v>36</v>
      </c>
      <c r="B723" s="17">
        <f>B720+30</f>
        <v>600</v>
      </c>
      <c r="C723" s="16" t="s">
        <v>603</v>
      </c>
      <c r="D723" s="17">
        <v>2</v>
      </c>
      <c r="E723" s="16" t="s">
        <v>89</v>
      </c>
      <c r="F723" s="17">
        <v>30</v>
      </c>
      <c r="G723" s="18">
        <v>1.9</v>
      </c>
      <c r="H723" s="18">
        <v>1</v>
      </c>
      <c r="I723" s="19">
        <v>1</v>
      </c>
      <c r="J723" s="71"/>
      <c r="K723" s="20"/>
      <c r="L723" s="76" cm="1">
        <f t="array" ref="L723">_xlfn.IFS(C723="8.玩家基地","",C723="10.第一关基地","",G723+H723&lt;=2,"",G723+H723&gt;2,ROUND((G723+H723-2)*500,0))</f>
        <v>450</v>
      </c>
      <c r="N723" s="13" t="s">
        <v>2046</v>
      </c>
      <c r="O723" s="41" t="s">
        <v>2046</v>
      </c>
      <c r="P723">
        <f t="shared" si="22"/>
        <v>2</v>
      </c>
      <c r="Q723" t="str">
        <f>VLOOKUP(A723,关卡种子!$A$2:$H$61,8,FALSE)</f>
        <v>0.摧毁基地</v>
      </c>
      <c r="R723">
        <v>1</v>
      </c>
      <c r="S723">
        <f t="shared" si="23"/>
        <v>1.9</v>
      </c>
    </row>
    <row r="724" spans="1:19">
      <c r="A724" s="16">
        <v>36</v>
      </c>
      <c r="B724" s="17">
        <f t="shared" si="24"/>
        <v>605</v>
      </c>
      <c r="C724" s="16" t="s">
        <v>1436</v>
      </c>
      <c r="D724" s="17">
        <v>2</v>
      </c>
      <c r="E724" s="16" t="s">
        <v>89</v>
      </c>
      <c r="F724" s="17">
        <v>30</v>
      </c>
      <c r="G724" s="18">
        <v>1.91</v>
      </c>
      <c r="H724" s="18">
        <v>1</v>
      </c>
      <c r="I724" s="19">
        <v>1</v>
      </c>
      <c r="J724" s="71"/>
      <c r="K724" s="20"/>
      <c r="L724" s="76" cm="1">
        <f t="array" ref="L724">_xlfn.IFS(C724="8.玩家基地","",C724="10.第一关基地","",G724+H724&lt;=2,"",G724+H724&gt;2,ROUND((G724+H724-2)*500,0))</f>
        <v>455</v>
      </c>
      <c r="N724" s="13" t="s">
        <v>2046</v>
      </c>
      <c r="O724" s="41" t="s">
        <v>2046</v>
      </c>
      <c r="P724">
        <f t="shared" si="22"/>
        <v>2</v>
      </c>
      <c r="Q724" t="str">
        <f>VLOOKUP(A724,关卡种子!$A$2:$H$61,8,FALSE)</f>
        <v>0.摧毁基地</v>
      </c>
      <c r="R724">
        <v>1</v>
      </c>
      <c r="S724">
        <f t="shared" si="23"/>
        <v>1.91</v>
      </c>
    </row>
    <row r="725" spans="1:19">
      <c r="A725" s="16">
        <v>36</v>
      </c>
      <c r="B725" s="17">
        <f t="shared" si="24"/>
        <v>610</v>
      </c>
      <c r="C725" s="16" t="s">
        <v>1389</v>
      </c>
      <c r="D725" s="17">
        <v>2</v>
      </c>
      <c r="E725" s="16" t="s">
        <v>89</v>
      </c>
      <c r="F725" s="17">
        <v>30</v>
      </c>
      <c r="G725" s="18">
        <v>1</v>
      </c>
      <c r="H725" s="18">
        <v>1</v>
      </c>
      <c r="I725" s="19">
        <v>1</v>
      </c>
      <c r="J725" s="71"/>
      <c r="K725" s="20"/>
      <c r="L725" s="76" t="str" cm="1">
        <f t="array" ref="L725">_xlfn.IFS(C725="8.玩家基地","",C725="10.第一关基地","",G725+H725&lt;=2,"",G725+H725&gt;2,ROUND((G725+H725-2)*500,0))</f>
        <v/>
      </c>
      <c r="N725" s="13" t="s">
        <v>2046</v>
      </c>
      <c r="O725" s="41" t="s">
        <v>2046</v>
      </c>
      <c r="P725">
        <f t="shared" si="22"/>
        <v>2</v>
      </c>
      <c r="Q725" t="str">
        <f>VLOOKUP(A725,关卡种子!$A$2:$H$61,8,FALSE)</f>
        <v>0.摧毁基地</v>
      </c>
      <c r="R725">
        <v>1</v>
      </c>
      <c r="S725">
        <f t="shared" si="23"/>
        <v>1</v>
      </c>
    </row>
    <row r="726" spans="1:19">
      <c r="A726" s="16">
        <v>36</v>
      </c>
      <c r="B726" s="17">
        <v>0</v>
      </c>
      <c r="C726" s="16" t="s">
        <v>603</v>
      </c>
      <c r="D726" s="17">
        <v>2</v>
      </c>
      <c r="E726" s="16" t="s">
        <v>89</v>
      </c>
      <c r="F726" s="17">
        <v>30</v>
      </c>
      <c r="G726" s="18">
        <v>1.5</v>
      </c>
      <c r="H726" s="18">
        <v>1</v>
      </c>
      <c r="I726" s="19">
        <v>0.8</v>
      </c>
      <c r="J726" s="71"/>
      <c r="K726" s="48"/>
      <c r="L726" s="76" cm="1">
        <f t="array" ref="L726">_xlfn.IFS(C726="8.玩家基地","",C726="10.第一关基地","",G726+H726&lt;=2,"",G726+H726&gt;2,ROUND((G726+H726-2)*500,0))</f>
        <v>250</v>
      </c>
      <c r="N726" s="13" t="s">
        <v>2046</v>
      </c>
      <c r="O726" s="41" t="s">
        <v>2256</v>
      </c>
      <c r="P726">
        <f t="shared" si="22"/>
        <v>2</v>
      </c>
      <c r="Q726" t="str">
        <f>VLOOKUP(A726,关卡种子!$A$2:$H$61,8,FALSE)</f>
        <v>0.摧毁基地</v>
      </c>
      <c r="R726">
        <v>1</v>
      </c>
      <c r="S726">
        <f t="shared" si="23"/>
        <v>1.5</v>
      </c>
    </row>
    <row r="727" spans="1:19">
      <c r="A727" s="16">
        <v>36</v>
      </c>
      <c r="B727" s="17">
        <v>0</v>
      </c>
      <c r="C727" s="16" t="s">
        <v>1395</v>
      </c>
      <c r="D727" s="17">
        <v>2</v>
      </c>
      <c r="E727" s="16" t="s">
        <v>89</v>
      </c>
      <c r="F727" s="17">
        <v>30</v>
      </c>
      <c r="G727" s="18">
        <v>1.5</v>
      </c>
      <c r="H727" s="18">
        <v>1</v>
      </c>
      <c r="I727" s="19">
        <v>0.8</v>
      </c>
      <c r="J727" s="71"/>
      <c r="K727" s="20"/>
      <c r="L727" s="76" cm="1">
        <f t="array" ref="L727">_xlfn.IFS(C727="8.玩家基地","",C727="10.第一关基地","",G727+H727&lt;=2,"",G727+H727&gt;2,ROUND((G727+H727-2)*500,0))</f>
        <v>250</v>
      </c>
      <c r="N727" s="13" t="s">
        <v>2046</v>
      </c>
      <c r="O727" s="41" t="s">
        <v>2046</v>
      </c>
      <c r="P727">
        <f t="shared" si="22"/>
        <v>2</v>
      </c>
      <c r="Q727" t="str">
        <f>VLOOKUP(A727,关卡种子!$A$2:$H$61,8,FALSE)</f>
        <v>0.摧毁基地</v>
      </c>
      <c r="R727">
        <v>1</v>
      </c>
      <c r="S727">
        <f t="shared" si="23"/>
        <v>1.5</v>
      </c>
    </row>
    <row r="728" spans="1:19">
      <c r="A728" s="16">
        <v>36</v>
      </c>
      <c r="B728" s="17">
        <v>0</v>
      </c>
      <c r="C728" s="16" t="s">
        <v>1389</v>
      </c>
      <c r="D728" s="17">
        <v>2</v>
      </c>
      <c r="E728" s="16" t="s">
        <v>89</v>
      </c>
      <c r="F728" s="17">
        <v>30</v>
      </c>
      <c r="G728" s="18">
        <v>1</v>
      </c>
      <c r="H728" s="18">
        <v>1</v>
      </c>
      <c r="I728" s="19">
        <v>0.5</v>
      </c>
      <c r="J728" s="71"/>
      <c r="K728" s="48"/>
      <c r="L728" s="76" t="str" cm="1">
        <f t="array" ref="L728">_xlfn.IFS(C728="8.玩家基地","",C728="10.第一关基地","",G728+H728&lt;=2,"",G728+H728&gt;2,ROUND((G728+H728-2)*500,0))</f>
        <v/>
      </c>
      <c r="N728" s="13" t="s">
        <v>2046</v>
      </c>
      <c r="O728" s="41" t="s">
        <v>2256</v>
      </c>
      <c r="P728">
        <f t="shared" si="22"/>
        <v>2</v>
      </c>
      <c r="Q728" t="str">
        <f>VLOOKUP(A728,关卡种子!$A$2:$H$61,8,FALSE)</f>
        <v>0.摧毁基地</v>
      </c>
      <c r="R728">
        <v>1</v>
      </c>
      <c r="S728">
        <f t="shared" si="23"/>
        <v>1</v>
      </c>
    </row>
    <row r="729" spans="1:19">
      <c r="A729" s="16">
        <v>36</v>
      </c>
      <c r="B729" s="17">
        <v>0</v>
      </c>
      <c r="C729" s="16" t="s">
        <v>1436</v>
      </c>
      <c r="D729" s="17">
        <v>2</v>
      </c>
      <c r="E729" s="16" t="s">
        <v>89</v>
      </c>
      <c r="F729" s="17">
        <v>30</v>
      </c>
      <c r="G729" s="18">
        <v>1.5</v>
      </c>
      <c r="H729" s="18">
        <v>1</v>
      </c>
      <c r="I729" s="19">
        <v>0.5</v>
      </c>
      <c r="J729" s="71"/>
      <c r="K729" s="20"/>
      <c r="L729" s="76" cm="1">
        <f t="array" ref="L729">_xlfn.IFS(C729="8.玩家基地","",C729="10.第一关基地","",G729+H729&lt;=2,"",G729+H729&gt;2,ROUND((G729+H729-2)*500,0))</f>
        <v>250</v>
      </c>
      <c r="N729" s="13" t="s">
        <v>2046</v>
      </c>
      <c r="O729" s="41" t="s">
        <v>2046</v>
      </c>
      <c r="P729">
        <f t="shared" si="22"/>
        <v>2</v>
      </c>
      <c r="Q729" t="str">
        <f>VLOOKUP(A729,关卡种子!$A$2:$H$61,8,FALSE)</f>
        <v>0.摧毁基地</v>
      </c>
      <c r="R729">
        <v>1</v>
      </c>
      <c r="S729">
        <f t="shared" si="23"/>
        <v>1.5</v>
      </c>
    </row>
    <row r="730" spans="1:19">
      <c r="A730" s="16">
        <v>36</v>
      </c>
      <c r="B730" s="17">
        <v>0</v>
      </c>
      <c r="C730" s="16" t="s">
        <v>1389</v>
      </c>
      <c r="D730" s="17">
        <v>2</v>
      </c>
      <c r="E730" s="16" t="s">
        <v>89</v>
      </c>
      <c r="F730" s="17">
        <v>30</v>
      </c>
      <c r="G730" s="18">
        <v>1</v>
      </c>
      <c r="H730" s="18">
        <v>1</v>
      </c>
      <c r="I730" s="19">
        <v>0.2</v>
      </c>
      <c r="J730" s="71"/>
      <c r="K730" s="20"/>
      <c r="L730" s="76" t="str" cm="1">
        <f t="array" ref="L730">_xlfn.IFS(C730="8.玩家基地","",C730="10.第一关基地","",G730+H730&lt;=2,"",G730+H730&gt;2,ROUND((G730+H730-2)*500,0))</f>
        <v/>
      </c>
      <c r="M730" s="13">
        <v>7</v>
      </c>
      <c r="N730" s="13" t="s">
        <v>2037</v>
      </c>
      <c r="O730" s="41" t="s">
        <v>2046</v>
      </c>
      <c r="P730">
        <f t="shared" si="22"/>
        <v>2</v>
      </c>
      <c r="Q730" t="str">
        <f>VLOOKUP(A730,关卡种子!$A$2:$H$61,8,FALSE)</f>
        <v>0.摧毁基地</v>
      </c>
      <c r="R730">
        <v>1</v>
      </c>
      <c r="S730">
        <f t="shared" si="23"/>
        <v>1</v>
      </c>
    </row>
    <row r="731" spans="1:19">
      <c r="A731" s="16">
        <v>36</v>
      </c>
      <c r="B731" s="17">
        <v>0</v>
      </c>
      <c r="C731" s="16" t="s">
        <v>1436</v>
      </c>
      <c r="D731" s="17">
        <v>3</v>
      </c>
      <c r="E731" s="16" t="s">
        <v>89</v>
      </c>
      <c r="F731" s="17">
        <v>30</v>
      </c>
      <c r="G731" s="18">
        <v>1.5</v>
      </c>
      <c r="H731" s="18">
        <v>1</v>
      </c>
      <c r="I731" s="19">
        <v>0.2</v>
      </c>
      <c r="J731" s="71"/>
      <c r="K731" s="20"/>
      <c r="L731" s="76" cm="1">
        <f t="array" ref="L731">_xlfn.IFS(C731="8.玩家基地","",C731="10.第一关基地","",G731+H731&lt;=2,"",G731+H731&gt;2,ROUND((G731+H731-2)*500,0))</f>
        <v>250</v>
      </c>
      <c r="N731" s="13" t="s">
        <v>2046</v>
      </c>
      <c r="O731" s="41" t="s">
        <v>2046</v>
      </c>
      <c r="P731">
        <f t="shared" si="22"/>
        <v>3</v>
      </c>
      <c r="Q731" t="str">
        <f>VLOOKUP(A731,关卡种子!$A$2:$H$61,8,FALSE)</f>
        <v>0.摧毁基地</v>
      </c>
      <c r="R731">
        <v>1</v>
      </c>
      <c r="S731">
        <f t="shared" si="23"/>
        <v>1.5</v>
      </c>
    </row>
    <row r="732" spans="1:19">
      <c r="A732" s="16">
        <v>36</v>
      </c>
      <c r="B732" s="17">
        <v>0</v>
      </c>
      <c r="C732" s="16" t="s">
        <v>1395</v>
      </c>
      <c r="D732" s="17">
        <v>3</v>
      </c>
      <c r="E732" s="16" t="s">
        <v>89</v>
      </c>
      <c r="F732" s="17">
        <v>30</v>
      </c>
      <c r="G732" s="18">
        <v>1.5</v>
      </c>
      <c r="H732" s="18">
        <v>1</v>
      </c>
      <c r="I732" s="19">
        <v>0.2</v>
      </c>
      <c r="J732" s="71"/>
      <c r="K732" s="20"/>
      <c r="L732" s="76" cm="1">
        <f t="array" ref="L732">_xlfn.IFS(C732="8.玩家基地","",C732="10.第一关基地","",G732+H732&lt;=2,"",G732+H732&gt;2,ROUND((G732+H732-2)*500,0))</f>
        <v>250</v>
      </c>
      <c r="N732" s="13" t="s">
        <v>2046</v>
      </c>
      <c r="O732" s="41" t="s">
        <v>2046</v>
      </c>
      <c r="P732">
        <f t="shared" si="22"/>
        <v>3</v>
      </c>
      <c r="Q732" t="str">
        <f>VLOOKUP(A732,关卡种子!$A$2:$H$61,8,FALSE)</f>
        <v>0.摧毁基地</v>
      </c>
      <c r="R732">
        <v>1</v>
      </c>
      <c r="S732">
        <f t="shared" si="23"/>
        <v>1.5</v>
      </c>
    </row>
    <row r="733" spans="1:19">
      <c r="A733" s="16">
        <v>37</v>
      </c>
      <c r="B733" s="17">
        <v>0</v>
      </c>
      <c r="C733" s="16" t="s">
        <v>86</v>
      </c>
      <c r="D733" s="17">
        <v>1</v>
      </c>
      <c r="E733" s="16" t="s">
        <v>87</v>
      </c>
      <c r="F733" s="17">
        <v>-30</v>
      </c>
      <c r="G733" s="18">
        <v>1</v>
      </c>
      <c r="H733" s="18">
        <v>1</v>
      </c>
      <c r="I733" s="19">
        <v>1</v>
      </c>
      <c r="J733" s="71"/>
      <c r="K733" s="20"/>
      <c r="L733" s="76" t="str" cm="1">
        <f t="array" ref="L733">_xlfn.IFS(C733="8.玩家基地","",C733="10.第一关基地","",G733+H733&lt;=2,"",G733+H733&gt;2,ROUND((G733+H733-2)*500,0))</f>
        <v/>
      </c>
      <c r="N733" s="13" t="s">
        <v>2046</v>
      </c>
      <c r="O733" s="41" t="s">
        <v>2046</v>
      </c>
      <c r="P733">
        <f t="shared" si="22"/>
        <v>1</v>
      </c>
      <c r="Q733" t="str">
        <f>VLOOKUP(A733,关卡种子!$A$2:$H$61,8,FALSE)</f>
        <v>1.坚守到底</v>
      </c>
      <c r="R733">
        <v>1</v>
      </c>
      <c r="S733">
        <f t="shared" si="23"/>
        <v>1</v>
      </c>
    </row>
    <row r="734" spans="1:19">
      <c r="A734" s="16">
        <v>37</v>
      </c>
      <c r="B734" s="17">
        <v>1</v>
      </c>
      <c r="C734" s="16" t="s">
        <v>1438</v>
      </c>
      <c r="D734" s="17">
        <v>1</v>
      </c>
      <c r="E734" s="16" t="s">
        <v>89</v>
      </c>
      <c r="F734" s="17">
        <v>30</v>
      </c>
      <c r="G734" s="18">
        <v>1</v>
      </c>
      <c r="H734" s="18">
        <v>1</v>
      </c>
      <c r="I734" s="19">
        <v>1</v>
      </c>
      <c r="J734" s="71" t="s">
        <v>1724</v>
      </c>
      <c r="K734" s="48">
        <v>7</v>
      </c>
      <c r="L734" s="76" t="str" cm="1">
        <f t="array" ref="L734">_xlfn.IFS(C734="8.玩家基地","",C734="10.第一关基地","",G734+H734&lt;=2,"",G734+H734&gt;2,ROUND((G734+H734-2)*500,0))</f>
        <v/>
      </c>
      <c r="N734" s="13" t="s">
        <v>2046</v>
      </c>
      <c r="O734" s="41" t="s">
        <v>2255</v>
      </c>
      <c r="P734">
        <f t="shared" si="22"/>
        <v>1</v>
      </c>
      <c r="Q734" t="str">
        <f>VLOOKUP(A734,关卡种子!$A$2:$H$61,8,FALSE)</f>
        <v>1.坚守到底</v>
      </c>
      <c r="R734">
        <v>1</v>
      </c>
      <c r="S734">
        <f t="shared" si="23"/>
        <v>1</v>
      </c>
    </row>
    <row r="735" spans="1:19">
      <c r="A735" s="16">
        <v>37</v>
      </c>
      <c r="B735" s="17">
        <v>30</v>
      </c>
      <c r="C735" s="16" t="s">
        <v>1434</v>
      </c>
      <c r="D735" s="17">
        <v>4</v>
      </c>
      <c r="E735" s="16" t="s">
        <v>89</v>
      </c>
      <c r="F735" s="17">
        <v>30</v>
      </c>
      <c r="G735" s="18">
        <v>1</v>
      </c>
      <c r="H735" s="18">
        <v>1</v>
      </c>
      <c r="I735" s="19">
        <v>1</v>
      </c>
      <c r="J735" s="71" t="s">
        <v>1725</v>
      </c>
      <c r="K735" s="48">
        <v>7</v>
      </c>
      <c r="L735" s="76" t="str" cm="1">
        <f t="array" ref="L735">_xlfn.IFS(C735="8.玩家基地","",C735="10.第一关基地","",G735+H735&lt;=2,"",G735+H735&gt;2,ROUND((G735+H735-2)*500,0))</f>
        <v/>
      </c>
      <c r="N735" s="13" t="s">
        <v>2046</v>
      </c>
      <c r="O735" s="41" t="s">
        <v>2255</v>
      </c>
      <c r="P735">
        <f t="shared" si="22"/>
        <v>4</v>
      </c>
      <c r="Q735" t="str">
        <f>VLOOKUP(A735,关卡种子!$A$2:$H$61,8,FALSE)</f>
        <v>1.坚守到底</v>
      </c>
      <c r="R735">
        <v>1</v>
      </c>
      <c r="S735">
        <f t="shared" si="23"/>
        <v>1</v>
      </c>
    </row>
    <row r="736" spans="1:19">
      <c r="A736" s="16">
        <v>37</v>
      </c>
      <c r="B736" s="17">
        <v>45</v>
      </c>
      <c r="C736" s="16" t="s">
        <v>1439</v>
      </c>
      <c r="D736" s="17">
        <v>2</v>
      </c>
      <c r="E736" s="16" t="s">
        <v>89</v>
      </c>
      <c r="F736" s="17">
        <v>30</v>
      </c>
      <c r="G736" s="18">
        <v>1</v>
      </c>
      <c r="H736" s="18">
        <v>1</v>
      </c>
      <c r="I736" s="19">
        <v>1</v>
      </c>
      <c r="J736" s="71"/>
      <c r="K736" s="20"/>
      <c r="L736" s="76" t="str" cm="1">
        <f t="array" ref="L736">_xlfn.IFS(C736="8.玩家基地","",C736="10.第一关基地","",G736+H736&lt;=2,"",G736+H736&gt;2,ROUND((G736+H736-2)*500,0))</f>
        <v/>
      </c>
      <c r="M736" s="13"/>
      <c r="N736" s="13" t="s">
        <v>2046</v>
      </c>
      <c r="O736" s="41" t="s">
        <v>2046</v>
      </c>
      <c r="P736">
        <f t="shared" si="22"/>
        <v>2</v>
      </c>
      <c r="Q736" t="str">
        <f>VLOOKUP(A736,关卡种子!$A$2:$H$61,8,FALSE)</f>
        <v>1.坚守到底</v>
      </c>
      <c r="R736">
        <v>1</v>
      </c>
      <c r="S736">
        <f t="shared" si="23"/>
        <v>1</v>
      </c>
    </row>
    <row r="737" spans="1:19">
      <c r="A737" s="16">
        <v>37</v>
      </c>
      <c r="B737" s="17">
        <v>60</v>
      </c>
      <c r="C737" s="16" t="s">
        <v>1440</v>
      </c>
      <c r="D737" s="17">
        <v>2</v>
      </c>
      <c r="E737" s="16" t="s">
        <v>89</v>
      </c>
      <c r="F737" s="17">
        <v>30</v>
      </c>
      <c r="G737" s="18">
        <v>1</v>
      </c>
      <c r="H737" s="18">
        <v>1</v>
      </c>
      <c r="I737" s="19">
        <v>1</v>
      </c>
      <c r="J737" s="71" t="s">
        <v>1726</v>
      </c>
      <c r="K737" s="48">
        <v>7</v>
      </c>
      <c r="L737" s="76" t="str" cm="1">
        <f t="array" ref="L737">_xlfn.IFS(C737="8.玩家基地","",C737="10.第一关基地","",G737+H737&lt;=2,"",G737+H737&gt;2,ROUND((G737+H737-2)*500,0))</f>
        <v/>
      </c>
      <c r="N737" s="13" t="s">
        <v>2046</v>
      </c>
      <c r="O737" s="41" t="s">
        <v>2255</v>
      </c>
      <c r="P737">
        <f t="shared" si="22"/>
        <v>2</v>
      </c>
      <c r="Q737" t="str">
        <f>VLOOKUP(A737,关卡种子!$A$2:$H$61,8,FALSE)</f>
        <v>1.坚守到底</v>
      </c>
      <c r="R737">
        <v>1</v>
      </c>
      <c r="S737">
        <f t="shared" si="23"/>
        <v>1</v>
      </c>
    </row>
    <row r="738" spans="1:19">
      <c r="A738" s="16">
        <v>37</v>
      </c>
      <c r="B738" s="17">
        <v>65</v>
      </c>
      <c r="C738" s="16" t="s">
        <v>1434</v>
      </c>
      <c r="D738" s="17">
        <v>4</v>
      </c>
      <c r="E738" s="16" t="s">
        <v>89</v>
      </c>
      <c r="F738" s="17">
        <v>30</v>
      </c>
      <c r="G738" s="18">
        <v>1.32</v>
      </c>
      <c r="H738" s="18">
        <v>1</v>
      </c>
      <c r="I738" s="19">
        <v>1</v>
      </c>
      <c r="J738" s="71"/>
      <c r="K738" s="20"/>
      <c r="L738" s="76" cm="1">
        <f t="array" ref="L738">_xlfn.IFS(C738="8.玩家基地","",C738="10.第一关基地","",G738+H738&lt;=2,"",G738+H738&gt;2,ROUND((G738+H738-2)*500,0))</f>
        <v>160</v>
      </c>
      <c r="M738" s="13">
        <v>8</v>
      </c>
      <c r="N738" s="13" t="s">
        <v>2041</v>
      </c>
      <c r="O738" s="41" t="s">
        <v>2046</v>
      </c>
      <c r="P738">
        <f t="shared" si="22"/>
        <v>4</v>
      </c>
      <c r="Q738" t="str">
        <f>VLOOKUP(A738,关卡种子!$A$2:$H$61,8,FALSE)</f>
        <v>1.坚守到底</v>
      </c>
      <c r="R738">
        <v>1</v>
      </c>
      <c r="S738">
        <f t="shared" si="23"/>
        <v>1.32</v>
      </c>
    </row>
    <row r="739" spans="1:19">
      <c r="A739" s="16">
        <v>37</v>
      </c>
      <c r="B739" s="17">
        <v>75</v>
      </c>
      <c r="C739" s="16" t="s">
        <v>1438</v>
      </c>
      <c r="D739" s="17">
        <v>1</v>
      </c>
      <c r="E739" s="16" t="s">
        <v>89</v>
      </c>
      <c r="F739" s="17">
        <v>30</v>
      </c>
      <c r="G739" s="18">
        <v>1.33</v>
      </c>
      <c r="H739" s="18">
        <v>1</v>
      </c>
      <c r="I739" s="19">
        <v>1</v>
      </c>
      <c r="J739" s="71"/>
      <c r="K739" s="20"/>
      <c r="L739" s="76" cm="1">
        <f t="array" ref="L739">_xlfn.IFS(C739="8.玩家基地","",C739="10.第一关基地","",G739+H739&lt;=2,"",G739+H739&gt;2,ROUND((G739+H739-2)*500,0))</f>
        <v>165</v>
      </c>
      <c r="N739" s="13" t="s">
        <v>2046</v>
      </c>
      <c r="O739" s="41" t="s">
        <v>2046</v>
      </c>
      <c r="P739">
        <f t="shared" si="22"/>
        <v>1</v>
      </c>
      <c r="Q739" t="str">
        <f>VLOOKUP(A739,关卡种子!$A$2:$H$61,8,FALSE)</f>
        <v>1.坚守到底</v>
      </c>
      <c r="R739">
        <v>1</v>
      </c>
      <c r="S739">
        <f t="shared" si="23"/>
        <v>1.33</v>
      </c>
    </row>
    <row r="740" spans="1:19">
      <c r="A740" s="16">
        <v>37</v>
      </c>
      <c r="B740" s="17">
        <v>85</v>
      </c>
      <c r="C740" s="16" t="s">
        <v>1440</v>
      </c>
      <c r="D740" s="17">
        <v>4</v>
      </c>
      <c r="E740" s="16" t="s">
        <v>89</v>
      </c>
      <c r="F740" s="17">
        <v>30</v>
      </c>
      <c r="G740" s="18">
        <v>1.34</v>
      </c>
      <c r="H740" s="18">
        <v>1</v>
      </c>
      <c r="I740" s="19">
        <v>1</v>
      </c>
      <c r="J740" s="71"/>
      <c r="K740" s="20"/>
      <c r="L740" s="76" cm="1">
        <f t="array" ref="L740">_xlfn.IFS(C740="8.玩家基地","",C740="10.第一关基地","",G740+H740&lt;=2,"",G740+H740&gt;2,ROUND((G740+H740-2)*500,0))</f>
        <v>170</v>
      </c>
      <c r="N740" s="13" t="s">
        <v>2046</v>
      </c>
      <c r="O740" s="41" t="s">
        <v>2046</v>
      </c>
      <c r="P740">
        <f t="shared" si="22"/>
        <v>4</v>
      </c>
      <c r="Q740" t="str">
        <f>VLOOKUP(A740,关卡种子!$A$2:$H$61,8,FALSE)</f>
        <v>1.坚守到底</v>
      </c>
      <c r="R740">
        <v>1</v>
      </c>
      <c r="S740">
        <f t="shared" si="23"/>
        <v>1.34</v>
      </c>
    </row>
    <row r="741" spans="1:19">
      <c r="A741" s="16">
        <v>37</v>
      </c>
      <c r="B741" s="17">
        <v>90</v>
      </c>
      <c r="C741" s="16" t="s">
        <v>1434</v>
      </c>
      <c r="D741" s="17">
        <v>6</v>
      </c>
      <c r="E741" s="16" t="s">
        <v>89</v>
      </c>
      <c r="F741" s="17">
        <v>30</v>
      </c>
      <c r="G741" s="18">
        <v>1.34</v>
      </c>
      <c r="H741" s="18">
        <v>1</v>
      </c>
      <c r="I741" s="19">
        <v>1</v>
      </c>
      <c r="J741" s="71" t="s">
        <v>1727</v>
      </c>
      <c r="K741" s="48">
        <v>3</v>
      </c>
      <c r="L741" s="76" cm="1">
        <f t="array" ref="L741">_xlfn.IFS(C741="8.玩家基地","",C741="10.第一关基地","",G741+H741&lt;=2,"",G741+H741&gt;2,ROUND((G741+H741-2)*500,0))</f>
        <v>170</v>
      </c>
      <c r="N741" s="13" t="s">
        <v>2046</v>
      </c>
      <c r="O741" s="41" t="s">
        <v>2255</v>
      </c>
      <c r="P741">
        <f t="shared" si="22"/>
        <v>6</v>
      </c>
      <c r="Q741" t="str">
        <f>VLOOKUP(A741,关卡种子!$A$2:$H$61,8,FALSE)</f>
        <v>1.坚守到底</v>
      </c>
      <c r="R741">
        <v>1</v>
      </c>
      <c r="S741">
        <f t="shared" si="23"/>
        <v>1.34</v>
      </c>
    </row>
    <row r="742" spans="1:19">
      <c r="A742" s="16">
        <v>37</v>
      </c>
      <c r="B742" s="17">
        <v>100</v>
      </c>
      <c r="C742" s="16" t="s">
        <v>1439</v>
      </c>
      <c r="D742" s="17">
        <v>4</v>
      </c>
      <c r="E742" s="16" t="s">
        <v>89</v>
      </c>
      <c r="F742" s="17">
        <v>30</v>
      </c>
      <c r="G742" s="18">
        <v>1.35</v>
      </c>
      <c r="H742" s="18">
        <v>1</v>
      </c>
      <c r="I742" s="19">
        <v>1</v>
      </c>
      <c r="J742" s="71" t="s">
        <v>1728</v>
      </c>
      <c r="K742" s="48">
        <v>7</v>
      </c>
      <c r="L742" s="76" cm="1">
        <f t="array" ref="L742">_xlfn.IFS(C742="8.玩家基地","",C742="10.第一关基地","",G742+H742&lt;=2,"",G742+H742&gt;2,ROUND((G742+H742-2)*500,0))</f>
        <v>175</v>
      </c>
      <c r="N742" s="13" t="s">
        <v>2046</v>
      </c>
      <c r="O742" s="41" t="s">
        <v>2255</v>
      </c>
      <c r="P742">
        <f t="shared" si="22"/>
        <v>4</v>
      </c>
      <c r="Q742" t="str">
        <f>VLOOKUP(A742,关卡种子!$A$2:$H$61,8,FALSE)</f>
        <v>1.坚守到底</v>
      </c>
      <c r="R742">
        <v>1</v>
      </c>
      <c r="S742">
        <f t="shared" si="23"/>
        <v>1.35</v>
      </c>
    </row>
    <row r="743" spans="1:19">
      <c r="A743" s="16">
        <v>37</v>
      </c>
      <c r="B743" s="17">
        <v>110</v>
      </c>
      <c r="C743" s="16" t="s">
        <v>1440</v>
      </c>
      <c r="D743" s="17">
        <v>4</v>
      </c>
      <c r="E743" s="16" t="s">
        <v>89</v>
      </c>
      <c r="F743" s="17">
        <v>30</v>
      </c>
      <c r="G743" s="18">
        <v>1.36</v>
      </c>
      <c r="H743" s="18">
        <v>1</v>
      </c>
      <c r="I743" s="19">
        <v>1</v>
      </c>
      <c r="J743" s="71"/>
      <c r="K743" s="20"/>
      <c r="L743" s="76" cm="1">
        <f t="array" ref="L743">_xlfn.IFS(C743="8.玩家基地","",C743="10.第一关基地","",G743+H743&lt;=2,"",G743+H743&gt;2,ROUND((G743+H743-2)*500,0))</f>
        <v>180</v>
      </c>
      <c r="N743" s="13" t="s">
        <v>2046</v>
      </c>
      <c r="O743" s="41" t="s">
        <v>2046</v>
      </c>
      <c r="P743">
        <f t="shared" si="22"/>
        <v>4</v>
      </c>
      <c r="Q743" t="str">
        <f>VLOOKUP(A743,关卡种子!$A$2:$H$61,8,FALSE)</f>
        <v>1.坚守到底</v>
      </c>
      <c r="R743">
        <v>1</v>
      </c>
      <c r="S743">
        <f t="shared" si="23"/>
        <v>1.36</v>
      </c>
    </row>
    <row r="744" spans="1:19">
      <c r="A744" s="16">
        <v>37</v>
      </c>
      <c r="B744" s="17">
        <v>120</v>
      </c>
      <c r="C744" s="16" t="s">
        <v>1434</v>
      </c>
      <c r="D744" s="17">
        <v>4</v>
      </c>
      <c r="E744" s="16" t="s">
        <v>89</v>
      </c>
      <c r="F744" s="17">
        <v>30</v>
      </c>
      <c r="G744" s="18">
        <v>1.37</v>
      </c>
      <c r="H744" s="18">
        <v>1</v>
      </c>
      <c r="I744" s="19">
        <v>1</v>
      </c>
      <c r="J744" s="71"/>
      <c r="K744" s="20"/>
      <c r="L744" s="76" cm="1">
        <f t="array" ref="L744">_xlfn.IFS(C744="8.玩家基地","",C744="10.第一关基地","",G744+H744&lt;=2,"",G744+H744&gt;2,ROUND((G744+H744-2)*500,0))</f>
        <v>185</v>
      </c>
      <c r="N744" s="13" t="s">
        <v>2046</v>
      </c>
      <c r="O744" s="41" t="s">
        <v>2046</v>
      </c>
      <c r="P744">
        <f t="shared" si="22"/>
        <v>4</v>
      </c>
      <c r="Q744" t="str">
        <f>VLOOKUP(A744,关卡种子!$A$2:$H$61,8,FALSE)</f>
        <v>1.坚守到底</v>
      </c>
      <c r="R744">
        <v>1</v>
      </c>
      <c r="S744">
        <f t="shared" si="23"/>
        <v>1.37</v>
      </c>
    </row>
    <row r="745" spans="1:19">
      <c r="A745" s="16">
        <v>37</v>
      </c>
      <c r="B745" s="17">
        <v>130</v>
      </c>
      <c r="C745" s="16" t="s">
        <v>1434</v>
      </c>
      <c r="D745" s="17">
        <v>6</v>
      </c>
      <c r="E745" s="16" t="s">
        <v>89</v>
      </c>
      <c r="F745" s="17">
        <v>30</v>
      </c>
      <c r="G745" s="18">
        <v>1.38</v>
      </c>
      <c r="H745" s="18">
        <v>1</v>
      </c>
      <c r="I745" s="19">
        <v>1</v>
      </c>
      <c r="J745" s="71" t="s">
        <v>1727</v>
      </c>
      <c r="K745" s="48">
        <v>3</v>
      </c>
      <c r="L745" s="76" cm="1">
        <f t="array" ref="L745">_xlfn.IFS(C745="8.玩家基地","",C745="10.第一关基地","",G745+H745&lt;=2,"",G745+H745&gt;2,ROUND((G745+H745-2)*500,0))</f>
        <v>190</v>
      </c>
      <c r="N745" s="13" t="s">
        <v>2046</v>
      </c>
      <c r="O745" s="41" t="s">
        <v>2255</v>
      </c>
      <c r="P745">
        <f t="shared" si="22"/>
        <v>6</v>
      </c>
      <c r="Q745" t="str">
        <f>VLOOKUP(A745,关卡种子!$A$2:$H$61,8,FALSE)</f>
        <v>1.坚守到底</v>
      </c>
      <c r="R745">
        <v>1</v>
      </c>
      <c r="S745">
        <f t="shared" si="23"/>
        <v>1.38</v>
      </c>
    </row>
    <row r="746" spans="1:19">
      <c r="A746" s="16">
        <v>37</v>
      </c>
      <c r="B746" s="17">
        <v>140</v>
      </c>
      <c r="C746" s="16" t="s">
        <v>1438</v>
      </c>
      <c r="D746" s="17">
        <v>2</v>
      </c>
      <c r="E746" s="16" t="s">
        <v>89</v>
      </c>
      <c r="F746" s="17">
        <v>30</v>
      </c>
      <c r="G746" s="18">
        <v>1.39</v>
      </c>
      <c r="H746" s="18">
        <v>1</v>
      </c>
      <c r="I746" s="19">
        <v>1</v>
      </c>
      <c r="J746" s="71"/>
      <c r="K746" s="20"/>
      <c r="L746" s="76" cm="1">
        <f t="array" ref="L746">_xlfn.IFS(C746="8.玩家基地","",C746="10.第一关基地","",G746+H746&lt;=2,"",G746+H746&gt;2,ROUND((G746+H746-2)*500,0))</f>
        <v>195</v>
      </c>
      <c r="M746" s="13">
        <v>8</v>
      </c>
      <c r="N746" s="13" t="s">
        <v>2041</v>
      </c>
      <c r="O746" s="41" t="s">
        <v>2046</v>
      </c>
      <c r="P746">
        <f t="shared" si="22"/>
        <v>2</v>
      </c>
      <c r="Q746" t="str">
        <f>VLOOKUP(A746,关卡种子!$A$2:$H$61,8,FALSE)</f>
        <v>1.坚守到底</v>
      </c>
      <c r="R746">
        <v>1</v>
      </c>
      <c r="S746">
        <f t="shared" si="23"/>
        <v>1.39</v>
      </c>
    </row>
    <row r="747" spans="1:19">
      <c r="A747" s="16">
        <v>37</v>
      </c>
      <c r="B747" s="17">
        <v>150</v>
      </c>
      <c r="C747" s="16" t="s">
        <v>1434</v>
      </c>
      <c r="D747" s="17">
        <v>6</v>
      </c>
      <c r="E747" s="16" t="s">
        <v>89</v>
      </c>
      <c r="F747" s="17">
        <v>30</v>
      </c>
      <c r="G747" s="18">
        <v>1.4</v>
      </c>
      <c r="H747" s="18">
        <v>1</v>
      </c>
      <c r="I747" s="19">
        <v>1</v>
      </c>
      <c r="J747" s="71" t="s">
        <v>1727</v>
      </c>
      <c r="K747" s="48">
        <v>3</v>
      </c>
      <c r="L747" s="76" cm="1">
        <f t="array" ref="L747">_xlfn.IFS(C747="8.玩家基地","",C747="10.第一关基地","",G747+H747&lt;=2,"",G747+H747&gt;2,ROUND((G747+H747-2)*500,0))</f>
        <v>200</v>
      </c>
      <c r="N747" s="13" t="s">
        <v>2046</v>
      </c>
      <c r="O747" s="41" t="s">
        <v>2255</v>
      </c>
      <c r="P747">
        <f t="shared" si="22"/>
        <v>6</v>
      </c>
      <c r="Q747" t="str">
        <f>VLOOKUP(A747,关卡种子!$A$2:$H$61,8,FALSE)</f>
        <v>1.坚守到底</v>
      </c>
      <c r="R747">
        <v>1</v>
      </c>
      <c r="S747">
        <f t="shared" si="23"/>
        <v>1.4</v>
      </c>
    </row>
    <row r="748" spans="1:19">
      <c r="A748" s="16">
        <v>37</v>
      </c>
      <c r="B748" s="17">
        <v>160</v>
      </c>
      <c r="C748" s="16" t="s">
        <v>1439</v>
      </c>
      <c r="D748" s="17">
        <v>8</v>
      </c>
      <c r="E748" s="16" t="s">
        <v>89</v>
      </c>
      <c r="F748" s="17">
        <v>30</v>
      </c>
      <c r="G748" s="18">
        <v>1.41</v>
      </c>
      <c r="H748" s="18">
        <v>1</v>
      </c>
      <c r="I748" s="19">
        <v>1</v>
      </c>
      <c r="J748" s="71"/>
      <c r="K748" s="20"/>
      <c r="L748" s="76" cm="1">
        <f t="array" ref="L748">_xlfn.IFS(C748="8.玩家基地","",C748="10.第一关基地","",G748+H748&lt;=2,"",G748+H748&gt;2,ROUND((G748+H748-2)*500,0))</f>
        <v>205</v>
      </c>
      <c r="N748" s="13" t="s">
        <v>2046</v>
      </c>
      <c r="O748" s="41" t="s">
        <v>2046</v>
      </c>
      <c r="P748">
        <f t="shared" si="22"/>
        <v>8</v>
      </c>
      <c r="Q748" t="str">
        <f>VLOOKUP(A748,关卡种子!$A$2:$H$61,8,FALSE)</f>
        <v>1.坚守到底</v>
      </c>
      <c r="R748">
        <v>1</v>
      </c>
      <c r="S748">
        <f t="shared" si="23"/>
        <v>1.41</v>
      </c>
    </row>
    <row r="749" spans="1:19">
      <c r="A749" s="16">
        <v>37</v>
      </c>
      <c r="B749" s="17">
        <v>170</v>
      </c>
      <c r="C749" s="16" t="s">
        <v>1440</v>
      </c>
      <c r="D749" s="17">
        <v>4</v>
      </c>
      <c r="E749" s="16" t="s">
        <v>89</v>
      </c>
      <c r="F749" s="17">
        <v>30</v>
      </c>
      <c r="G749" s="18">
        <v>1.42</v>
      </c>
      <c r="H749" s="18">
        <v>1</v>
      </c>
      <c r="I749" s="19">
        <v>1</v>
      </c>
      <c r="J749" s="71"/>
      <c r="K749" s="20"/>
      <c r="L749" s="76" cm="1">
        <f t="array" ref="L749">_xlfn.IFS(C749="8.玩家基地","",C749="10.第一关基地","",G749+H749&lt;=2,"",G749+H749&gt;2,ROUND((G749+H749-2)*500,0))</f>
        <v>210</v>
      </c>
      <c r="M749" s="13">
        <v>6</v>
      </c>
      <c r="N749" s="13" t="s">
        <v>2027</v>
      </c>
      <c r="O749" s="41" t="s">
        <v>2046</v>
      </c>
      <c r="P749">
        <f t="shared" si="22"/>
        <v>4</v>
      </c>
      <c r="Q749" t="str">
        <f>VLOOKUP(A749,关卡种子!$A$2:$H$61,8,FALSE)</f>
        <v>1.坚守到底</v>
      </c>
      <c r="R749">
        <v>1</v>
      </c>
      <c r="S749">
        <f t="shared" si="23"/>
        <v>1.42</v>
      </c>
    </row>
    <row r="750" spans="1:19">
      <c r="A750" s="16">
        <v>37</v>
      </c>
      <c r="B750" s="17">
        <v>180</v>
      </c>
      <c r="C750" s="16" t="s">
        <v>1434</v>
      </c>
      <c r="D750" s="17">
        <v>6</v>
      </c>
      <c r="E750" s="16" t="s">
        <v>89</v>
      </c>
      <c r="F750" s="17">
        <v>30</v>
      </c>
      <c r="G750" s="18">
        <v>1.43</v>
      </c>
      <c r="H750" s="18">
        <v>1</v>
      </c>
      <c r="I750" s="19">
        <v>1</v>
      </c>
      <c r="J750" s="71" t="s">
        <v>1727</v>
      </c>
      <c r="K750" s="48">
        <v>3</v>
      </c>
      <c r="L750" s="76" cm="1">
        <f t="array" ref="L750">_xlfn.IFS(C750="8.玩家基地","",C750="10.第一关基地","",G750+H750&lt;=2,"",G750+H750&gt;2,ROUND((G750+H750-2)*500,0))</f>
        <v>215</v>
      </c>
      <c r="N750" s="13" t="s">
        <v>2046</v>
      </c>
      <c r="O750" s="41" t="s">
        <v>2255</v>
      </c>
      <c r="P750">
        <f t="shared" si="22"/>
        <v>6</v>
      </c>
      <c r="Q750" t="str">
        <f>VLOOKUP(A750,关卡种子!$A$2:$H$61,8,FALSE)</f>
        <v>1.坚守到底</v>
      </c>
      <c r="R750">
        <v>1</v>
      </c>
      <c r="S750">
        <f t="shared" si="23"/>
        <v>1.43</v>
      </c>
    </row>
    <row r="751" spans="1:19">
      <c r="A751" s="16">
        <v>37</v>
      </c>
      <c r="B751" s="17">
        <v>190</v>
      </c>
      <c r="C751" s="16" t="s">
        <v>1438</v>
      </c>
      <c r="D751" s="17">
        <v>2</v>
      </c>
      <c r="E751" s="16" t="s">
        <v>89</v>
      </c>
      <c r="F751" s="17">
        <v>30</v>
      </c>
      <c r="G751" s="18">
        <v>1.44</v>
      </c>
      <c r="H751" s="18">
        <v>1</v>
      </c>
      <c r="I751" s="19">
        <v>1</v>
      </c>
      <c r="J751" s="71"/>
      <c r="K751" s="20"/>
      <c r="L751" s="76" cm="1">
        <f t="array" ref="L751">_xlfn.IFS(C751="8.玩家基地","",C751="10.第一关基地","",G751+H751&lt;=2,"",G751+H751&gt;2,ROUND((G751+H751-2)*500,0))</f>
        <v>220</v>
      </c>
      <c r="M751" s="13">
        <v>5</v>
      </c>
      <c r="N751" s="13" t="s">
        <v>2039</v>
      </c>
      <c r="O751" s="41" t="s">
        <v>2046</v>
      </c>
      <c r="P751">
        <f t="shared" si="22"/>
        <v>2</v>
      </c>
      <c r="Q751" t="str">
        <f>VLOOKUP(A751,关卡种子!$A$2:$H$61,8,FALSE)</f>
        <v>1.坚守到底</v>
      </c>
      <c r="R751">
        <v>1</v>
      </c>
      <c r="S751">
        <f t="shared" si="23"/>
        <v>1.44</v>
      </c>
    </row>
    <row r="752" spans="1:19">
      <c r="A752" s="16">
        <v>37</v>
      </c>
      <c r="B752" s="17">
        <v>200</v>
      </c>
      <c r="C752" s="16" t="s">
        <v>1440</v>
      </c>
      <c r="D752" s="17">
        <v>6</v>
      </c>
      <c r="E752" s="16" t="s">
        <v>89</v>
      </c>
      <c r="F752" s="17">
        <v>30</v>
      </c>
      <c r="G752" s="18">
        <v>1.45</v>
      </c>
      <c r="H752" s="18">
        <v>1</v>
      </c>
      <c r="I752" s="19">
        <v>1</v>
      </c>
      <c r="J752" s="71"/>
      <c r="K752" s="20"/>
      <c r="L752" s="76" cm="1">
        <f t="array" ref="L752">_xlfn.IFS(C752="8.玩家基地","",C752="10.第一关基地","",G752+H752&lt;=2,"",G752+H752&gt;2,ROUND((G752+H752-2)*500,0))</f>
        <v>225</v>
      </c>
      <c r="N752" s="13" t="s">
        <v>2046</v>
      </c>
      <c r="O752" s="41" t="s">
        <v>2046</v>
      </c>
      <c r="P752">
        <f t="shared" si="22"/>
        <v>6</v>
      </c>
      <c r="Q752" t="str">
        <f>VLOOKUP(A752,关卡种子!$A$2:$H$61,8,FALSE)</f>
        <v>1.坚守到底</v>
      </c>
      <c r="R752">
        <v>1</v>
      </c>
      <c r="S752">
        <f t="shared" si="23"/>
        <v>1.45</v>
      </c>
    </row>
    <row r="753" spans="1:19">
      <c r="A753" s="16">
        <v>37</v>
      </c>
      <c r="B753" s="17">
        <v>210</v>
      </c>
      <c r="C753" s="16" t="s">
        <v>1434</v>
      </c>
      <c r="D753" s="17">
        <v>8</v>
      </c>
      <c r="E753" s="16" t="s">
        <v>89</v>
      </c>
      <c r="F753" s="17">
        <v>30</v>
      </c>
      <c r="G753" s="18">
        <v>1.46</v>
      </c>
      <c r="H753" s="18">
        <v>1</v>
      </c>
      <c r="I753" s="19">
        <v>1</v>
      </c>
      <c r="J753" s="71" t="s">
        <v>1727</v>
      </c>
      <c r="K753" s="48">
        <v>3</v>
      </c>
      <c r="L753" s="76" cm="1">
        <f t="array" ref="L753">_xlfn.IFS(C753="8.玩家基地","",C753="10.第一关基地","",G753+H753&lt;=2,"",G753+H753&gt;2,ROUND((G753+H753-2)*500,0))</f>
        <v>230</v>
      </c>
      <c r="N753" s="13" t="s">
        <v>2046</v>
      </c>
      <c r="O753" s="41" t="s">
        <v>2255</v>
      </c>
      <c r="P753">
        <f t="shared" si="22"/>
        <v>8</v>
      </c>
      <c r="Q753" t="str">
        <f>VLOOKUP(A753,关卡种子!$A$2:$H$61,8,FALSE)</f>
        <v>1.坚守到底</v>
      </c>
      <c r="R753">
        <v>1</v>
      </c>
      <c r="S753">
        <f t="shared" si="23"/>
        <v>1.46</v>
      </c>
    </row>
    <row r="754" spans="1:19">
      <c r="A754" s="16">
        <v>38</v>
      </c>
      <c r="B754" s="17">
        <v>0</v>
      </c>
      <c r="C754" s="16" t="s">
        <v>86</v>
      </c>
      <c r="D754" s="17">
        <v>1</v>
      </c>
      <c r="E754" s="16" t="s">
        <v>87</v>
      </c>
      <c r="F754" s="17">
        <v>-30</v>
      </c>
      <c r="G754" s="18">
        <v>1</v>
      </c>
      <c r="H754" s="18">
        <v>1</v>
      </c>
      <c r="I754" s="19">
        <v>1</v>
      </c>
      <c r="J754" s="71"/>
      <c r="K754" s="20"/>
      <c r="L754" s="76" t="str" cm="1">
        <f t="array" ref="L754">_xlfn.IFS(C754="8.玩家基地","",C754="10.第一关基地","",G754+H754&lt;=2,"",G754+H754&gt;2,ROUND((G754+H754-2)*500,0))</f>
        <v/>
      </c>
      <c r="N754" s="13" t="s">
        <v>2046</v>
      </c>
      <c r="O754" s="41" t="s">
        <v>2046</v>
      </c>
      <c r="P754">
        <f t="shared" si="22"/>
        <v>1</v>
      </c>
      <c r="Q754" t="str">
        <f>VLOOKUP(A754,关卡种子!$A$2:$H$61,8,FALSE)</f>
        <v>0.摧毁基地</v>
      </c>
      <c r="R754">
        <v>1</v>
      </c>
      <c r="S754">
        <f t="shared" si="23"/>
        <v>1</v>
      </c>
    </row>
    <row r="755" spans="1:19">
      <c r="A755" s="16">
        <v>38</v>
      </c>
      <c r="B755" s="17">
        <v>0</v>
      </c>
      <c r="C755" s="16" t="s">
        <v>88</v>
      </c>
      <c r="D755" s="17">
        <v>1</v>
      </c>
      <c r="E755" s="16" t="s">
        <v>89</v>
      </c>
      <c r="F755" s="17">
        <v>30</v>
      </c>
      <c r="G755" s="18">
        <v>3.5</v>
      </c>
      <c r="H755" s="18">
        <v>1</v>
      </c>
      <c r="I755" s="19">
        <v>1</v>
      </c>
      <c r="J755" s="71"/>
      <c r="K755" s="20"/>
      <c r="L755" s="76" t="str" cm="1">
        <f t="array" ref="L755">_xlfn.IFS(C755="8.玩家基地","",C755="10.第一关基地","",G755+H755&lt;=2,"",G755+H755&gt;2,ROUND((G755+H755-2)*500,0))</f>
        <v/>
      </c>
      <c r="N755" s="13" t="s">
        <v>2046</v>
      </c>
      <c r="O755" s="41" t="s">
        <v>2046</v>
      </c>
      <c r="P755">
        <f t="shared" si="22"/>
        <v>1</v>
      </c>
      <c r="Q755" t="str">
        <f>VLOOKUP(A755,关卡种子!$A$2:$H$61,8,FALSE)</f>
        <v>0.摧毁基地</v>
      </c>
      <c r="R755">
        <v>1</v>
      </c>
      <c r="S755">
        <f t="shared" si="23"/>
        <v>3.5</v>
      </c>
    </row>
    <row r="756" spans="1:19">
      <c r="A756" s="16">
        <v>38</v>
      </c>
      <c r="B756" s="17">
        <v>1</v>
      </c>
      <c r="C756" s="16" t="s">
        <v>1438</v>
      </c>
      <c r="D756" s="17">
        <v>1</v>
      </c>
      <c r="E756" s="16" t="s">
        <v>89</v>
      </c>
      <c r="F756" s="17">
        <v>30</v>
      </c>
      <c r="G756" s="18">
        <v>1</v>
      </c>
      <c r="H756" s="18">
        <v>1</v>
      </c>
      <c r="I756" s="19">
        <v>1</v>
      </c>
      <c r="J756" s="71" t="s">
        <v>1729</v>
      </c>
      <c r="K756" s="48">
        <v>7</v>
      </c>
      <c r="L756" s="76" t="str" cm="1">
        <f t="array" ref="L756">_xlfn.IFS(C756="8.玩家基地","",C756="10.第一关基地","",G756+H756&lt;=2,"",G756+H756&gt;2,ROUND((G756+H756-2)*500,0))</f>
        <v/>
      </c>
      <c r="N756" s="13" t="s">
        <v>2046</v>
      </c>
      <c r="O756" s="41" t="s">
        <v>2255</v>
      </c>
      <c r="P756">
        <f t="shared" si="22"/>
        <v>1</v>
      </c>
      <c r="Q756" t="str">
        <f>VLOOKUP(A756,关卡种子!$A$2:$H$61,8,FALSE)</f>
        <v>0.摧毁基地</v>
      </c>
      <c r="R756">
        <v>1</v>
      </c>
      <c r="S756">
        <f t="shared" si="23"/>
        <v>1</v>
      </c>
    </row>
    <row r="757" spans="1:19">
      <c r="A757" s="16">
        <v>38</v>
      </c>
      <c r="B757" s="17">
        <v>30</v>
      </c>
      <c r="C757" s="16" t="s">
        <v>1434</v>
      </c>
      <c r="D757" s="17">
        <v>1</v>
      </c>
      <c r="E757" s="16" t="s">
        <v>89</v>
      </c>
      <c r="F757" s="17">
        <v>30</v>
      </c>
      <c r="G757" s="18">
        <v>1</v>
      </c>
      <c r="H757" s="18">
        <v>1</v>
      </c>
      <c r="I757" s="19">
        <v>1</v>
      </c>
      <c r="J757" s="71" t="s">
        <v>1727</v>
      </c>
      <c r="K757" s="48">
        <v>3</v>
      </c>
      <c r="L757" s="76" t="str" cm="1">
        <f t="array" ref="L757">_xlfn.IFS(C757="8.玩家基地","",C757="10.第一关基地","",G757+H757&lt;=2,"",G757+H757&gt;2,ROUND((G757+H757-2)*500,0))</f>
        <v/>
      </c>
      <c r="N757" s="13" t="s">
        <v>2046</v>
      </c>
      <c r="O757" s="41" t="s">
        <v>2255</v>
      </c>
      <c r="P757">
        <f t="shared" ref="P757:P820" si="25">IF(Q757="0.摧毁基地",IF(I757=1,IF(B757&gt;300,2,1),D757),D757)</f>
        <v>1</v>
      </c>
      <c r="Q757" t="str">
        <f>VLOOKUP(A757,关卡种子!$A$2:$H$61,8,FALSE)</f>
        <v>0.摧毁基地</v>
      </c>
      <c r="R757">
        <v>1</v>
      </c>
      <c r="S757">
        <f t="shared" ref="S757:S820" si="26">IF(C757="10.第一关基地",1+ROUND(A757/15,1),IF(C757="24.审判天使",1,IF(Q757="0.摧毁基地",IF(I757=1,IF(B757&gt;30,ROUND(1.3+B757/1000,2),1),1.5),IF(B757&gt;60,IF(R757=1,ROUND(1.25+B757/1000,2),1.3),1))))</f>
        <v>1</v>
      </c>
    </row>
    <row r="758" spans="1:19">
      <c r="A758" s="16">
        <v>38</v>
      </c>
      <c r="B758" s="17">
        <v>120</v>
      </c>
      <c r="C758" s="16" t="s">
        <v>1390</v>
      </c>
      <c r="D758" s="17">
        <v>1</v>
      </c>
      <c r="E758" s="16" t="s">
        <v>89</v>
      </c>
      <c r="F758" s="17">
        <v>30</v>
      </c>
      <c r="G758" s="18">
        <v>1.42</v>
      </c>
      <c r="H758" s="18">
        <v>1</v>
      </c>
      <c r="I758" s="19">
        <v>1</v>
      </c>
      <c r="J758" s="71"/>
      <c r="K758" s="20"/>
      <c r="L758" s="76" cm="1">
        <f t="array" ref="L758">_xlfn.IFS(C758="8.玩家基地","",C758="10.第一关基地","",G758+H758&lt;=2,"",G758+H758&gt;2,ROUND((G758+H758-2)*500,0))</f>
        <v>210</v>
      </c>
      <c r="M758" s="13">
        <v>4</v>
      </c>
      <c r="N758" s="13" t="s">
        <v>2035</v>
      </c>
      <c r="O758" s="41" t="s">
        <v>2046</v>
      </c>
      <c r="P758">
        <f t="shared" si="25"/>
        <v>1</v>
      </c>
      <c r="Q758" t="str">
        <f>VLOOKUP(A758,关卡种子!$A$2:$H$61,8,FALSE)</f>
        <v>0.摧毁基地</v>
      </c>
      <c r="R758">
        <v>1</v>
      </c>
      <c r="S758">
        <f t="shared" si="26"/>
        <v>1.42</v>
      </c>
    </row>
    <row r="759" spans="1:19">
      <c r="A759" s="16">
        <v>38</v>
      </c>
      <c r="B759" s="17">
        <v>150</v>
      </c>
      <c r="C759" s="16" t="s">
        <v>1438</v>
      </c>
      <c r="D759" s="17">
        <v>1</v>
      </c>
      <c r="E759" s="16" t="s">
        <v>89</v>
      </c>
      <c r="F759" s="17">
        <v>30</v>
      </c>
      <c r="G759" s="18">
        <v>1.45</v>
      </c>
      <c r="H759" s="18">
        <v>1</v>
      </c>
      <c r="I759" s="19">
        <v>1</v>
      </c>
      <c r="J759" s="71" t="s">
        <v>1730</v>
      </c>
      <c r="K759" s="48">
        <v>39</v>
      </c>
      <c r="L759" s="76" cm="1">
        <f t="array" ref="L759">_xlfn.IFS(C759="8.玩家基地","",C759="10.第一关基地","",G759+H759&lt;=2,"",G759+H759&gt;2,ROUND((G759+H759-2)*500,0))</f>
        <v>225</v>
      </c>
      <c r="N759" s="13" t="s">
        <v>2046</v>
      </c>
      <c r="O759" s="41" t="s">
        <v>2256</v>
      </c>
      <c r="P759">
        <f t="shared" si="25"/>
        <v>1</v>
      </c>
      <c r="Q759" t="str">
        <f>VLOOKUP(A759,关卡种子!$A$2:$H$61,8,FALSE)</f>
        <v>0.摧毁基地</v>
      </c>
      <c r="R759">
        <v>1</v>
      </c>
      <c r="S759">
        <f t="shared" si="26"/>
        <v>1.45</v>
      </c>
    </row>
    <row r="760" spans="1:19">
      <c r="A760" s="16">
        <v>38</v>
      </c>
      <c r="B760" s="17">
        <v>180</v>
      </c>
      <c r="C760" s="16" t="s">
        <v>1390</v>
      </c>
      <c r="D760" s="17">
        <v>1</v>
      </c>
      <c r="E760" s="16" t="s">
        <v>89</v>
      </c>
      <c r="F760" s="17">
        <v>30</v>
      </c>
      <c r="G760" s="18">
        <v>1.48</v>
      </c>
      <c r="H760" s="18">
        <v>1</v>
      </c>
      <c r="I760" s="19">
        <v>1</v>
      </c>
      <c r="J760" s="71" t="s">
        <v>1731</v>
      </c>
      <c r="K760" s="48">
        <v>3</v>
      </c>
      <c r="L760" s="76" cm="1">
        <f t="array" ref="L760">_xlfn.IFS(C760="8.玩家基地","",C760="10.第一关基地","",G760+H760&lt;=2,"",G760+H760&gt;2,ROUND((G760+H760-2)*500,0))</f>
        <v>240</v>
      </c>
      <c r="N760" s="13" t="s">
        <v>2046</v>
      </c>
      <c r="O760" s="41" t="s">
        <v>2255</v>
      </c>
      <c r="P760">
        <f t="shared" si="25"/>
        <v>1</v>
      </c>
      <c r="Q760" t="str">
        <f>VLOOKUP(A760,关卡种子!$A$2:$H$61,8,FALSE)</f>
        <v>0.摧毁基地</v>
      </c>
      <c r="R760">
        <v>1</v>
      </c>
      <c r="S760">
        <f t="shared" si="26"/>
        <v>1.48</v>
      </c>
    </row>
    <row r="761" spans="1:19">
      <c r="A761" s="16">
        <v>38</v>
      </c>
      <c r="B761" s="17">
        <v>210</v>
      </c>
      <c r="C761" s="16" t="s">
        <v>1438</v>
      </c>
      <c r="D761" s="17">
        <v>1</v>
      </c>
      <c r="E761" s="16" t="s">
        <v>89</v>
      </c>
      <c r="F761" s="17">
        <v>30</v>
      </c>
      <c r="G761" s="18">
        <v>1.51</v>
      </c>
      <c r="H761" s="18">
        <v>1</v>
      </c>
      <c r="I761" s="19">
        <v>1</v>
      </c>
      <c r="J761" s="71"/>
      <c r="K761" s="20"/>
      <c r="L761" s="76" cm="1">
        <f t="array" ref="L761">_xlfn.IFS(C761="8.玩家基地","",C761="10.第一关基地","",G761+H761&lt;=2,"",G761+H761&gt;2,ROUND((G761+H761-2)*500,0))</f>
        <v>255</v>
      </c>
      <c r="M761" s="13">
        <v>9</v>
      </c>
      <c r="N761" s="13" t="s">
        <v>2043</v>
      </c>
      <c r="O761" s="41" t="s">
        <v>2046</v>
      </c>
      <c r="P761">
        <f t="shared" si="25"/>
        <v>1</v>
      </c>
      <c r="Q761" t="str">
        <f>VLOOKUP(A761,关卡种子!$A$2:$H$61,8,FALSE)</f>
        <v>0.摧毁基地</v>
      </c>
      <c r="R761">
        <v>1</v>
      </c>
      <c r="S761">
        <f t="shared" si="26"/>
        <v>1.51</v>
      </c>
    </row>
    <row r="762" spans="1:19">
      <c r="A762" s="16">
        <v>38</v>
      </c>
      <c r="B762" s="17">
        <v>240</v>
      </c>
      <c r="C762" s="16" t="s">
        <v>1390</v>
      </c>
      <c r="D762" s="17">
        <v>1</v>
      </c>
      <c r="E762" s="16" t="s">
        <v>89</v>
      </c>
      <c r="F762" s="17">
        <v>30</v>
      </c>
      <c r="G762" s="18">
        <v>1.54</v>
      </c>
      <c r="H762" s="18">
        <v>1</v>
      </c>
      <c r="I762" s="19">
        <v>1</v>
      </c>
      <c r="J762" s="71" t="s">
        <v>1731</v>
      </c>
      <c r="K762" s="48">
        <v>3</v>
      </c>
      <c r="L762" s="76" cm="1">
        <f t="array" ref="L762">_xlfn.IFS(C762="8.玩家基地","",C762="10.第一关基地","",G762+H762&lt;=2,"",G762+H762&gt;2,ROUND((G762+H762-2)*500,0))</f>
        <v>270</v>
      </c>
      <c r="N762" s="13" t="s">
        <v>2046</v>
      </c>
      <c r="O762" s="41" t="s">
        <v>2255</v>
      </c>
      <c r="P762">
        <f t="shared" si="25"/>
        <v>1</v>
      </c>
      <c r="Q762" t="str">
        <f>VLOOKUP(A762,关卡种子!$A$2:$H$61,8,FALSE)</f>
        <v>0.摧毁基地</v>
      </c>
      <c r="R762">
        <v>1</v>
      </c>
      <c r="S762">
        <f t="shared" si="26"/>
        <v>1.54</v>
      </c>
    </row>
    <row r="763" spans="1:19">
      <c r="A763" s="16">
        <v>38</v>
      </c>
      <c r="B763" s="17">
        <v>270</v>
      </c>
      <c r="C763" s="16" t="s">
        <v>1438</v>
      </c>
      <c r="D763" s="17">
        <v>1</v>
      </c>
      <c r="E763" s="16" t="s">
        <v>89</v>
      </c>
      <c r="F763" s="17">
        <v>30</v>
      </c>
      <c r="G763" s="18">
        <v>1.57</v>
      </c>
      <c r="H763" s="18">
        <v>1</v>
      </c>
      <c r="I763" s="19">
        <v>1</v>
      </c>
      <c r="J763" s="71"/>
      <c r="K763" s="20"/>
      <c r="L763" s="76" cm="1">
        <f t="array" ref="L763">_xlfn.IFS(C763="8.玩家基地","",C763="10.第一关基地","",G763+H763&lt;=2,"",G763+H763&gt;2,ROUND((G763+H763-2)*500,0))</f>
        <v>285</v>
      </c>
      <c r="M763" s="13">
        <v>9</v>
      </c>
      <c r="N763" s="13" t="s">
        <v>2043</v>
      </c>
      <c r="O763" s="41" t="s">
        <v>2046</v>
      </c>
      <c r="P763">
        <f t="shared" si="25"/>
        <v>1</v>
      </c>
      <c r="Q763" t="str">
        <f>VLOOKUP(A763,关卡种子!$A$2:$H$61,8,FALSE)</f>
        <v>0.摧毁基地</v>
      </c>
      <c r="R763">
        <v>1</v>
      </c>
      <c r="S763">
        <f t="shared" si="26"/>
        <v>1.57</v>
      </c>
    </row>
    <row r="764" spans="1:19">
      <c r="A764" s="16">
        <v>38</v>
      </c>
      <c r="B764" s="17">
        <v>300</v>
      </c>
      <c r="C764" s="16" t="s">
        <v>1390</v>
      </c>
      <c r="D764" s="17">
        <v>1</v>
      </c>
      <c r="E764" s="16" t="s">
        <v>89</v>
      </c>
      <c r="F764" s="17">
        <v>30</v>
      </c>
      <c r="G764" s="18">
        <v>1.6</v>
      </c>
      <c r="H764" s="18">
        <v>1</v>
      </c>
      <c r="I764" s="19">
        <v>1</v>
      </c>
      <c r="J764" s="71" t="s">
        <v>1731</v>
      </c>
      <c r="K764" s="48">
        <v>3</v>
      </c>
      <c r="L764" s="76" cm="1">
        <f t="array" ref="L764">_xlfn.IFS(C764="8.玩家基地","",C764="10.第一关基地","",G764+H764&lt;=2,"",G764+H764&gt;2,ROUND((G764+H764-2)*500,0))</f>
        <v>300</v>
      </c>
      <c r="N764" s="13" t="s">
        <v>2046</v>
      </c>
      <c r="O764" s="41" t="s">
        <v>2255</v>
      </c>
      <c r="P764">
        <f t="shared" si="25"/>
        <v>1</v>
      </c>
      <c r="Q764" t="str">
        <f>VLOOKUP(A764,关卡种子!$A$2:$H$61,8,FALSE)</f>
        <v>0.摧毁基地</v>
      </c>
      <c r="R764">
        <v>1</v>
      </c>
      <c r="S764">
        <f t="shared" si="26"/>
        <v>1.6</v>
      </c>
    </row>
    <row r="765" spans="1:19">
      <c r="A765" s="16">
        <v>38</v>
      </c>
      <c r="B765" s="17">
        <v>330</v>
      </c>
      <c r="C765" s="16" t="s">
        <v>1438</v>
      </c>
      <c r="D765" s="17">
        <v>2</v>
      </c>
      <c r="E765" s="16" t="s">
        <v>89</v>
      </c>
      <c r="F765" s="17">
        <v>30</v>
      </c>
      <c r="G765" s="18">
        <v>1.63</v>
      </c>
      <c r="H765" s="18">
        <v>1</v>
      </c>
      <c r="I765" s="19">
        <v>1</v>
      </c>
      <c r="J765" s="71"/>
      <c r="K765" s="20"/>
      <c r="L765" s="76" cm="1">
        <f t="array" ref="L765">_xlfn.IFS(C765="8.玩家基地","",C765="10.第一关基地","",G765+H765&lt;=2,"",G765+H765&gt;2,ROUND((G765+H765-2)*500,0))</f>
        <v>315</v>
      </c>
      <c r="M765" s="13">
        <v>5</v>
      </c>
      <c r="N765" s="13" t="s">
        <v>2039</v>
      </c>
      <c r="O765" s="41" t="s">
        <v>2046</v>
      </c>
      <c r="P765">
        <f t="shared" si="25"/>
        <v>2</v>
      </c>
      <c r="Q765" t="str">
        <f>VLOOKUP(A765,关卡种子!$A$2:$H$61,8,FALSE)</f>
        <v>0.摧毁基地</v>
      </c>
      <c r="R765">
        <v>1</v>
      </c>
      <c r="S765">
        <f t="shared" si="26"/>
        <v>1.63</v>
      </c>
    </row>
    <row r="766" spans="1:19">
      <c r="A766" s="16">
        <v>38</v>
      </c>
      <c r="B766" s="17">
        <v>360</v>
      </c>
      <c r="C766" s="16" t="s">
        <v>1438</v>
      </c>
      <c r="D766" s="17">
        <v>2</v>
      </c>
      <c r="E766" s="16" t="s">
        <v>89</v>
      </c>
      <c r="F766" s="17">
        <v>30</v>
      </c>
      <c r="G766" s="18">
        <v>1.66</v>
      </c>
      <c r="H766" s="18">
        <v>1</v>
      </c>
      <c r="I766" s="19">
        <v>1</v>
      </c>
      <c r="J766" s="71"/>
      <c r="K766" s="20"/>
      <c r="L766" s="76" cm="1">
        <f t="array" ref="L766">_xlfn.IFS(C766="8.玩家基地","",C766="10.第一关基地","",G766+H766&lt;=2,"",G766+H766&gt;2,ROUND((G766+H766-2)*500,0))</f>
        <v>330</v>
      </c>
      <c r="M766" s="13">
        <v>6</v>
      </c>
      <c r="N766" s="13" t="s">
        <v>2027</v>
      </c>
      <c r="O766" s="41" t="s">
        <v>2046</v>
      </c>
      <c r="P766">
        <f t="shared" si="25"/>
        <v>2</v>
      </c>
      <c r="Q766" t="str">
        <f>VLOOKUP(A766,关卡种子!$A$2:$H$61,8,FALSE)</f>
        <v>0.摧毁基地</v>
      </c>
      <c r="R766">
        <v>1</v>
      </c>
      <c r="S766">
        <f t="shared" si="26"/>
        <v>1.66</v>
      </c>
    </row>
    <row r="767" spans="1:19">
      <c r="A767" s="16">
        <v>38</v>
      </c>
      <c r="B767" s="17">
        <v>361</v>
      </c>
      <c r="C767" s="16" t="s">
        <v>1390</v>
      </c>
      <c r="D767" s="17">
        <v>2</v>
      </c>
      <c r="E767" s="16" t="s">
        <v>89</v>
      </c>
      <c r="F767" s="17">
        <v>30</v>
      </c>
      <c r="G767" s="18">
        <v>1.66</v>
      </c>
      <c r="H767" s="18">
        <v>1</v>
      </c>
      <c r="I767" s="19">
        <v>1</v>
      </c>
      <c r="J767" s="71"/>
      <c r="K767" s="20"/>
      <c r="L767" s="76" cm="1">
        <f t="array" ref="L767">_xlfn.IFS(C767="8.玩家基地","",C767="10.第一关基地","",G767+H767&lt;=2,"",G767+H767&gt;2,ROUND((G767+H767-2)*500,0))</f>
        <v>330</v>
      </c>
      <c r="N767" s="13" t="s">
        <v>2046</v>
      </c>
      <c r="O767" s="41" t="s">
        <v>2046</v>
      </c>
      <c r="P767">
        <f t="shared" si="25"/>
        <v>2</v>
      </c>
      <c r="Q767" t="str">
        <f>VLOOKUP(A767,关卡种子!$A$2:$H$61,8,FALSE)</f>
        <v>0.摧毁基地</v>
      </c>
      <c r="R767">
        <v>1</v>
      </c>
      <c r="S767">
        <f t="shared" si="26"/>
        <v>1.66</v>
      </c>
    </row>
    <row r="768" spans="1:19">
      <c r="A768" s="16">
        <v>38</v>
      </c>
      <c r="B768" s="17">
        <v>362</v>
      </c>
      <c r="C768" s="16" t="s">
        <v>1439</v>
      </c>
      <c r="D768" s="17">
        <v>2</v>
      </c>
      <c r="E768" s="16" t="s">
        <v>89</v>
      </c>
      <c r="F768" s="17">
        <v>30</v>
      </c>
      <c r="G768" s="18">
        <v>1.66</v>
      </c>
      <c r="H768" s="18">
        <v>1</v>
      </c>
      <c r="I768" s="19">
        <v>1</v>
      </c>
      <c r="J768" s="71"/>
      <c r="K768" s="20"/>
      <c r="L768" s="76" cm="1">
        <f t="array" ref="L768">_xlfn.IFS(C768="8.玩家基地","",C768="10.第一关基地","",G768+H768&lt;=2,"",G768+H768&gt;2,ROUND((G768+H768-2)*500,0))</f>
        <v>330</v>
      </c>
      <c r="N768" s="13" t="s">
        <v>2046</v>
      </c>
      <c r="O768" s="41" t="s">
        <v>2046</v>
      </c>
      <c r="P768">
        <f t="shared" si="25"/>
        <v>2</v>
      </c>
      <c r="Q768" t="str">
        <f>VLOOKUP(A768,关卡种子!$A$2:$H$61,8,FALSE)</f>
        <v>0.摧毁基地</v>
      </c>
      <c r="R768">
        <v>1</v>
      </c>
      <c r="S768">
        <f t="shared" si="26"/>
        <v>1.66</v>
      </c>
    </row>
    <row r="769" spans="1:19">
      <c r="A769" s="16">
        <v>38</v>
      </c>
      <c r="B769" s="17">
        <v>390</v>
      </c>
      <c r="C769" s="16" t="s">
        <v>1438</v>
      </c>
      <c r="D769" s="17">
        <v>2</v>
      </c>
      <c r="E769" s="16" t="s">
        <v>89</v>
      </c>
      <c r="F769" s="17">
        <v>30</v>
      </c>
      <c r="G769" s="18">
        <v>1.69</v>
      </c>
      <c r="H769" s="18">
        <v>1</v>
      </c>
      <c r="I769" s="19">
        <v>1</v>
      </c>
      <c r="J769" s="71" t="s">
        <v>1919</v>
      </c>
      <c r="K769" s="48">
        <v>7</v>
      </c>
      <c r="L769" s="76" cm="1">
        <f t="array" ref="L769">_xlfn.IFS(C769="8.玩家基地","",C769="10.第一关基地","",G769+H769&lt;=2,"",G769+H769&gt;2,ROUND((G769+H769-2)*500,0))</f>
        <v>345</v>
      </c>
      <c r="N769" s="13" t="s">
        <v>2046</v>
      </c>
      <c r="O769" s="41" t="s">
        <v>2255</v>
      </c>
      <c r="P769">
        <f t="shared" si="25"/>
        <v>2</v>
      </c>
      <c r="Q769" t="str">
        <f>VLOOKUP(A769,关卡种子!$A$2:$H$61,8,FALSE)</f>
        <v>0.摧毁基地</v>
      </c>
      <c r="R769">
        <v>1</v>
      </c>
      <c r="S769">
        <f t="shared" si="26"/>
        <v>1.69</v>
      </c>
    </row>
    <row r="770" spans="1:19">
      <c r="A770" s="16">
        <v>38</v>
      </c>
      <c r="B770" s="17">
        <v>391</v>
      </c>
      <c r="C770" s="16" t="s">
        <v>1390</v>
      </c>
      <c r="D770" s="17">
        <v>2</v>
      </c>
      <c r="E770" s="16" t="s">
        <v>89</v>
      </c>
      <c r="F770" s="17">
        <v>30</v>
      </c>
      <c r="G770" s="18">
        <v>1.69</v>
      </c>
      <c r="H770" s="18">
        <v>1</v>
      </c>
      <c r="I770" s="19">
        <v>1</v>
      </c>
      <c r="J770" s="71"/>
      <c r="K770" s="20"/>
      <c r="L770" s="76" cm="1">
        <f t="array" ref="L770">_xlfn.IFS(C770="8.玩家基地","",C770="10.第一关基地","",G770+H770&lt;=2,"",G770+H770&gt;2,ROUND((G770+H770-2)*500,0))</f>
        <v>345</v>
      </c>
      <c r="N770" s="13" t="s">
        <v>2046</v>
      </c>
      <c r="O770" s="41" t="s">
        <v>2046</v>
      </c>
      <c r="P770">
        <f t="shared" si="25"/>
        <v>2</v>
      </c>
      <c r="Q770" t="str">
        <f>VLOOKUP(A770,关卡种子!$A$2:$H$61,8,FALSE)</f>
        <v>0.摧毁基地</v>
      </c>
      <c r="R770">
        <v>1</v>
      </c>
      <c r="S770">
        <f t="shared" si="26"/>
        <v>1.69</v>
      </c>
    </row>
    <row r="771" spans="1:19">
      <c r="A771" s="16">
        <v>38</v>
      </c>
      <c r="B771" s="17">
        <v>392</v>
      </c>
      <c r="C771" s="16" t="s">
        <v>1439</v>
      </c>
      <c r="D771" s="17">
        <v>2</v>
      </c>
      <c r="E771" s="16" t="s">
        <v>89</v>
      </c>
      <c r="F771" s="17">
        <v>30</v>
      </c>
      <c r="G771" s="18">
        <v>1.69</v>
      </c>
      <c r="H771" s="18">
        <v>1</v>
      </c>
      <c r="I771" s="19">
        <v>1</v>
      </c>
      <c r="J771" s="71"/>
      <c r="K771" s="20"/>
      <c r="L771" s="76" cm="1">
        <f t="array" ref="L771">_xlfn.IFS(C771="8.玩家基地","",C771="10.第一关基地","",G771+H771&lt;=2,"",G771+H771&gt;2,ROUND((G771+H771-2)*500,0))</f>
        <v>345</v>
      </c>
      <c r="N771" s="13" t="s">
        <v>2046</v>
      </c>
      <c r="O771" s="41" t="s">
        <v>2046</v>
      </c>
      <c r="P771">
        <f t="shared" si="25"/>
        <v>2</v>
      </c>
      <c r="Q771" t="str">
        <f>VLOOKUP(A771,关卡种子!$A$2:$H$61,8,FALSE)</f>
        <v>0.摧毁基地</v>
      </c>
      <c r="R771">
        <v>1</v>
      </c>
      <c r="S771">
        <f t="shared" si="26"/>
        <v>1.69</v>
      </c>
    </row>
    <row r="772" spans="1:19">
      <c r="A772" s="16">
        <v>38</v>
      </c>
      <c r="B772" s="17">
        <v>420</v>
      </c>
      <c r="C772" s="16" t="s">
        <v>1438</v>
      </c>
      <c r="D772" s="17">
        <v>2</v>
      </c>
      <c r="E772" s="16" t="s">
        <v>89</v>
      </c>
      <c r="F772" s="17">
        <v>30</v>
      </c>
      <c r="G772" s="18">
        <v>1.72</v>
      </c>
      <c r="H772" s="18">
        <v>1</v>
      </c>
      <c r="I772" s="19">
        <v>1</v>
      </c>
      <c r="J772" s="71"/>
      <c r="K772" s="20"/>
      <c r="L772" s="76" cm="1">
        <f t="array" ref="L772">_xlfn.IFS(C772="8.玩家基地","",C772="10.第一关基地","",G772+H772&lt;=2,"",G772+H772&gt;2,ROUND((G772+H772-2)*500,0))</f>
        <v>360</v>
      </c>
      <c r="N772" s="13" t="s">
        <v>2046</v>
      </c>
      <c r="O772" s="41" t="s">
        <v>2046</v>
      </c>
      <c r="P772">
        <f t="shared" si="25"/>
        <v>2</v>
      </c>
      <c r="Q772" t="str">
        <f>VLOOKUP(A772,关卡种子!$A$2:$H$61,8,FALSE)</f>
        <v>0.摧毁基地</v>
      </c>
      <c r="R772">
        <v>1</v>
      </c>
      <c r="S772">
        <f t="shared" si="26"/>
        <v>1.72</v>
      </c>
    </row>
    <row r="773" spans="1:19">
      <c r="A773" s="16">
        <v>38</v>
      </c>
      <c r="B773" s="17">
        <v>421</v>
      </c>
      <c r="C773" s="16" t="s">
        <v>1390</v>
      </c>
      <c r="D773" s="17">
        <v>2</v>
      </c>
      <c r="E773" s="16" t="s">
        <v>89</v>
      </c>
      <c r="F773" s="17">
        <v>30</v>
      </c>
      <c r="G773" s="18">
        <v>1.72</v>
      </c>
      <c r="H773" s="18">
        <v>1</v>
      </c>
      <c r="I773" s="19">
        <v>1</v>
      </c>
      <c r="J773" s="71"/>
      <c r="K773" s="20"/>
      <c r="L773" s="76" cm="1">
        <f t="array" ref="L773">_xlfn.IFS(C773="8.玩家基地","",C773="10.第一关基地","",G773+H773&lt;=2,"",G773+H773&gt;2,ROUND((G773+H773-2)*500,0))</f>
        <v>360</v>
      </c>
      <c r="M773" s="13">
        <v>6</v>
      </c>
      <c r="N773" s="13" t="s">
        <v>2027</v>
      </c>
      <c r="O773" s="41" t="s">
        <v>2046</v>
      </c>
      <c r="P773">
        <f t="shared" si="25"/>
        <v>2</v>
      </c>
      <c r="Q773" t="str">
        <f>VLOOKUP(A773,关卡种子!$A$2:$H$61,8,FALSE)</f>
        <v>0.摧毁基地</v>
      </c>
      <c r="R773">
        <v>1</v>
      </c>
      <c r="S773">
        <f t="shared" si="26"/>
        <v>1.72</v>
      </c>
    </row>
    <row r="774" spans="1:19">
      <c r="A774" s="16">
        <v>38</v>
      </c>
      <c r="B774" s="17">
        <v>422</v>
      </c>
      <c r="C774" s="16" t="s">
        <v>1439</v>
      </c>
      <c r="D774" s="17">
        <v>2</v>
      </c>
      <c r="E774" s="16" t="s">
        <v>89</v>
      </c>
      <c r="F774" s="17">
        <v>30</v>
      </c>
      <c r="G774" s="18">
        <v>1.72</v>
      </c>
      <c r="H774" s="18">
        <v>1</v>
      </c>
      <c r="I774" s="19">
        <v>1</v>
      </c>
      <c r="J774" s="71"/>
      <c r="K774" s="20"/>
      <c r="L774" s="76" cm="1">
        <f t="array" ref="L774">_xlfn.IFS(C774="8.玩家基地","",C774="10.第一关基地","",G774+H774&lt;=2,"",G774+H774&gt;2,ROUND((G774+H774-2)*500,0))</f>
        <v>360</v>
      </c>
      <c r="N774" s="13" t="s">
        <v>2046</v>
      </c>
      <c r="O774" s="41" t="s">
        <v>2046</v>
      </c>
      <c r="P774">
        <f t="shared" si="25"/>
        <v>2</v>
      </c>
      <c r="Q774" t="str">
        <f>VLOOKUP(A774,关卡种子!$A$2:$H$61,8,FALSE)</f>
        <v>0.摧毁基地</v>
      </c>
      <c r="R774">
        <v>1</v>
      </c>
      <c r="S774">
        <f t="shared" si="26"/>
        <v>1.72</v>
      </c>
    </row>
    <row r="775" spans="1:19">
      <c r="A775" s="16">
        <v>38</v>
      </c>
      <c r="B775" s="17">
        <v>450</v>
      </c>
      <c r="C775" s="16" t="s">
        <v>1438</v>
      </c>
      <c r="D775" s="17">
        <v>2</v>
      </c>
      <c r="E775" s="16" t="s">
        <v>89</v>
      </c>
      <c r="F775" s="17">
        <v>30</v>
      </c>
      <c r="G775" s="18">
        <v>1.75</v>
      </c>
      <c r="H775" s="18">
        <v>1</v>
      </c>
      <c r="I775" s="19">
        <v>1</v>
      </c>
      <c r="J775" s="71"/>
      <c r="K775" s="20"/>
      <c r="L775" s="76" cm="1">
        <f t="array" ref="L775">_xlfn.IFS(C775="8.玩家基地","",C775="10.第一关基地","",G775+H775&lt;=2,"",G775+H775&gt;2,ROUND((G775+H775-2)*500,0))</f>
        <v>375</v>
      </c>
      <c r="N775" s="13" t="s">
        <v>2046</v>
      </c>
      <c r="O775" s="41" t="s">
        <v>2046</v>
      </c>
      <c r="P775">
        <f t="shared" si="25"/>
        <v>2</v>
      </c>
      <c r="Q775" t="str">
        <f>VLOOKUP(A775,关卡种子!$A$2:$H$61,8,FALSE)</f>
        <v>0.摧毁基地</v>
      </c>
      <c r="R775">
        <v>1</v>
      </c>
      <c r="S775">
        <f t="shared" si="26"/>
        <v>1.75</v>
      </c>
    </row>
    <row r="776" spans="1:19">
      <c r="A776" s="16">
        <v>38</v>
      </c>
      <c r="B776" s="17">
        <v>451</v>
      </c>
      <c r="C776" s="16" t="s">
        <v>1390</v>
      </c>
      <c r="D776" s="17">
        <v>2</v>
      </c>
      <c r="E776" s="16" t="s">
        <v>89</v>
      </c>
      <c r="F776" s="17">
        <v>30</v>
      </c>
      <c r="G776" s="18">
        <v>1.75</v>
      </c>
      <c r="H776" s="18">
        <v>1</v>
      </c>
      <c r="I776" s="19">
        <v>1</v>
      </c>
      <c r="J776" s="71"/>
      <c r="K776" s="20"/>
      <c r="L776" s="76" cm="1">
        <f t="array" ref="L776">_xlfn.IFS(C776="8.玩家基地","",C776="10.第一关基地","",G776+H776&lt;=2,"",G776+H776&gt;2,ROUND((G776+H776-2)*500,0))</f>
        <v>375</v>
      </c>
      <c r="M776" s="13">
        <v>5</v>
      </c>
      <c r="N776" s="13" t="s">
        <v>2039</v>
      </c>
      <c r="O776" s="41" t="s">
        <v>2046</v>
      </c>
      <c r="P776">
        <f t="shared" si="25"/>
        <v>2</v>
      </c>
      <c r="Q776" t="str">
        <f>VLOOKUP(A776,关卡种子!$A$2:$H$61,8,FALSE)</f>
        <v>0.摧毁基地</v>
      </c>
      <c r="R776">
        <v>1</v>
      </c>
      <c r="S776">
        <f t="shared" si="26"/>
        <v>1.75</v>
      </c>
    </row>
    <row r="777" spans="1:19">
      <c r="A777" s="16">
        <v>38</v>
      </c>
      <c r="B777" s="17">
        <v>452</v>
      </c>
      <c r="C777" s="16" t="s">
        <v>1439</v>
      </c>
      <c r="D777" s="17">
        <v>2</v>
      </c>
      <c r="E777" s="16" t="s">
        <v>89</v>
      </c>
      <c r="F777" s="17">
        <v>30</v>
      </c>
      <c r="G777" s="18">
        <v>1.75</v>
      </c>
      <c r="H777" s="18">
        <v>1</v>
      </c>
      <c r="I777" s="19">
        <v>1</v>
      </c>
      <c r="J777" s="71"/>
      <c r="K777" s="20"/>
      <c r="L777" s="76" cm="1">
        <f t="array" ref="L777">_xlfn.IFS(C777="8.玩家基地","",C777="10.第一关基地","",G777+H777&lt;=2,"",G777+H777&gt;2,ROUND((G777+H777-2)*500,0))</f>
        <v>375</v>
      </c>
      <c r="N777" s="13" t="s">
        <v>2046</v>
      </c>
      <c r="O777" s="41" t="s">
        <v>2046</v>
      </c>
      <c r="P777">
        <f t="shared" si="25"/>
        <v>2</v>
      </c>
      <c r="Q777" t="str">
        <f>VLOOKUP(A777,关卡种子!$A$2:$H$61,8,FALSE)</f>
        <v>0.摧毁基地</v>
      </c>
      <c r="R777">
        <v>1</v>
      </c>
      <c r="S777">
        <f t="shared" si="26"/>
        <v>1.75</v>
      </c>
    </row>
    <row r="778" spans="1:19">
      <c r="A778" s="16">
        <v>38</v>
      </c>
      <c r="B778" s="17">
        <v>480</v>
      </c>
      <c r="C778" s="16" t="s">
        <v>1438</v>
      </c>
      <c r="D778" s="17">
        <v>2</v>
      </c>
      <c r="E778" s="16" t="s">
        <v>89</v>
      </c>
      <c r="F778" s="17">
        <v>30</v>
      </c>
      <c r="G778" s="18">
        <v>1.78</v>
      </c>
      <c r="H778" s="18">
        <v>1</v>
      </c>
      <c r="I778" s="19">
        <v>1</v>
      </c>
      <c r="J778" s="71"/>
      <c r="K778" s="20"/>
      <c r="L778" s="76" cm="1">
        <f t="array" ref="L778">_xlfn.IFS(C778="8.玩家基地","",C778="10.第一关基地","",G778+H778&lt;=2,"",G778+H778&gt;2,ROUND((G778+H778-2)*500,0))</f>
        <v>390</v>
      </c>
      <c r="N778" s="13" t="s">
        <v>2046</v>
      </c>
      <c r="O778" s="41" t="s">
        <v>2046</v>
      </c>
      <c r="P778">
        <f t="shared" si="25"/>
        <v>2</v>
      </c>
      <c r="Q778" t="str">
        <f>VLOOKUP(A778,关卡种子!$A$2:$H$61,8,FALSE)</f>
        <v>0.摧毁基地</v>
      </c>
      <c r="R778">
        <v>1</v>
      </c>
      <c r="S778">
        <f t="shared" si="26"/>
        <v>1.78</v>
      </c>
    </row>
    <row r="779" spans="1:19">
      <c r="A779" s="16">
        <v>38</v>
      </c>
      <c r="B779" s="17">
        <v>481</v>
      </c>
      <c r="C779" s="16" t="s">
        <v>1390</v>
      </c>
      <c r="D779" s="17">
        <v>2</v>
      </c>
      <c r="E779" s="16" t="s">
        <v>89</v>
      </c>
      <c r="F779" s="17">
        <v>30</v>
      </c>
      <c r="G779" s="18">
        <v>1.78</v>
      </c>
      <c r="H779" s="18">
        <v>1</v>
      </c>
      <c r="I779" s="19">
        <v>1</v>
      </c>
      <c r="J779" s="71"/>
      <c r="K779" s="20"/>
      <c r="L779" s="76" cm="1">
        <f t="array" ref="L779">_xlfn.IFS(C779="8.玩家基地","",C779="10.第一关基地","",G779+H779&lt;=2,"",G779+H779&gt;2,ROUND((G779+H779-2)*500,0))</f>
        <v>390</v>
      </c>
      <c r="M779" s="13">
        <v>6</v>
      </c>
      <c r="N779" s="13" t="s">
        <v>2027</v>
      </c>
      <c r="O779" s="41" t="s">
        <v>2046</v>
      </c>
      <c r="P779">
        <f t="shared" si="25"/>
        <v>2</v>
      </c>
      <c r="Q779" t="str">
        <f>VLOOKUP(A779,关卡种子!$A$2:$H$61,8,FALSE)</f>
        <v>0.摧毁基地</v>
      </c>
      <c r="R779">
        <v>1</v>
      </c>
      <c r="S779">
        <f t="shared" si="26"/>
        <v>1.78</v>
      </c>
    </row>
    <row r="780" spans="1:19">
      <c r="A780" s="16">
        <v>38</v>
      </c>
      <c r="B780" s="17">
        <v>482</v>
      </c>
      <c r="C780" s="16" t="s">
        <v>1439</v>
      </c>
      <c r="D780" s="17">
        <v>2</v>
      </c>
      <c r="E780" s="16" t="s">
        <v>89</v>
      </c>
      <c r="F780" s="17">
        <v>30</v>
      </c>
      <c r="G780" s="18">
        <v>1.78</v>
      </c>
      <c r="H780" s="18">
        <v>1</v>
      </c>
      <c r="I780" s="19">
        <v>1</v>
      </c>
      <c r="J780" s="71"/>
      <c r="K780" s="20"/>
      <c r="L780" s="76" cm="1">
        <f t="array" ref="L780">_xlfn.IFS(C780="8.玩家基地","",C780="10.第一关基地","",G780+H780&lt;=2,"",G780+H780&gt;2,ROUND((G780+H780-2)*500,0))</f>
        <v>390</v>
      </c>
      <c r="N780" s="13" t="s">
        <v>2046</v>
      </c>
      <c r="O780" s="41" t="s">
        <v>2046</v>
      </c>
      <c r="P780">
        <f t="shared" si="25"/>
        <v>2</v>
      </c>
      <c r="Q780" t="str">
        <f>VLOOKUP(A780,关卡种子!$A$2:$H$61,8,FALSE)</f>
        <v>0.摧毁基地</v>
      </c>
      <c r="R780">
        <v>1</v>
      </c>
      <c r="S780">
        <f t="shared" si="26"/>
        <v>1.78</v>
      </c>
    </row>
    <row r="781" spans="1:19">
      <c r="A781" s="16">
        <v>38</v>
      </c>
      <c r="B781" s="17">
        <v>510</v>
      </c>
      <c r="C781" s="16" t="s">
        <v>1438</v>
      </c>
      <c r="D781" s="17">
        <v>2</v>
      </c>
      <c r="E781" s="16" t="s">
        <v>89</v>
      </c>
      <c r="F781" s="17">
        <v>30</v>
      </c>
      <c r="G781" s="18">
        <v>1.81</v>
      </c>
      <c r="H781" s="18">
        <v>1</v>
      </c>
      <c r="I781" s="19">
        <v>1</v>
      </c>
      <c r="J781" s="71"/>
      <c r="K781" s="20"/>
      <c r="L781" s="76" cm="1">
        <f t="array" ref="L781">_xlfn.IFS(C781="8.玩家基地","",C781="10.第一关基地","",G781+H781&lt;=2,"",G781+H781&gt;2,ROUND((G781+H781-2)*500,0))</f>
        <v>405</v>
      </c>
      <c r="N781" s="13" t="s">
        <v>2046</v>
      </c>
      <c r="O781" s="41" t="s">
        <v>2046</v>
      </c>
      <c r="P781">
        <f t="shared" si="25"/>
        <v>2</v>
      </c>
      <c r="Q781" t="str">
        <f>VLOOKUP(A781,关卡种子!$A$2:$H$61,8,FALSE)</f>
        <v>0.摧毁基地</v>
      </c>
      <c r="R781">
        <v>1</v>
      </c>
      <c r="S781">
        <f t="shared" si="26"/>
        <v>1.81</v>
      </c>
    </row>
    <row r="782" spans="1:19">
      <c r="A782" s="16">
        <v>38</v>
      </c>
      <c r="B782" s="17">
        <v>511</v>
      </c>
      <c r="C782" s="16" t="s">
        <v>1390</v>
      </c>
      <c r="D782" s="17">
        <v>2</v>
      </c>
      <c r="E782" s="16" t="s">
        <v>89</v>
      </c>
      <c r="F782" s="17">
        <v>30</v>
      </c>
      <c r="G782" s="18">
        <v>1.81</v>
      </c>
      <c r="H782" s="18">
        <v>1</v>
      </c>
      <c r="I782" s="19">
        <v>1</v>
      </c>
      <c r="J782" s="71"/>
      <c r="K782" s="20"/>
      <c r="L782" s="76" cm="1">
        <f t="array" ref="L782">_xlfn.IFS(C782="8.玩家基地","",C782="10.第一关基地","",G782+H782&lt;=2,"",G782+H782&gt;2,ROUND((G782+H782-2)*500,0))</f>
        <v>405</v>
      </c>
      <c r="M782" s="13">
        <v>5</v>
      </c>
      <c r="N782" s="13" t="s">
        <v>2039</v>
      </c>
      <c r="O782" s="41" t="s">
        <v>2046</v>
      </c>
      <c r="P782">
        <f t="shared" si="25"/>
        <v>2</v>
      </c>
      <c r="Q782" t="str">
        <f>VLOOKUP(A782,关卡种子!$A$2:$H$61,8,FALSE)</f>
        <v>0.摧毁基地</v>
      </c>
      <c r="R782">
        <v>1</v>
      </c>
      <c r="S782">
        <f t="shared" si="26"/>
        <v>1.81</v>
      </c>
    </row>
    <row r="783" spans="1:19">
      <c r="A783" s="16">
        <v>38</v>
      </c>
      <c r="B783" s="17">
        <v>512</v>
      </c>
      <c r="C783" s="16" t="s">
        <v>1439</v>
      </c>
      <c r="D783" s="17">
        <v>2</v>
      </c>
      <c r="E783" s="16" t="s">
        <v>89</v>
      </c>
      <c r="F783" s="17">
        <v>30</v>
      </c>
      <c r="G783" s="18">
        <v>1.81</v>
      </c>
      <c r="H783" s="18">
        <v>1</v>
      </c>
      <c r="I783" s="19">
        <v>1</v>
      </c>
      <c r="J783" s="71"/>
      <c r="K783" s="20"/>
      <c r="L783" s="76" cm="1">
        <f t="array" ref="L783">_xlfn.IFS(C783="8.玩家基地","",C783="10.第一关基地","",G783+H783&lt;=2,"",G783+H783&gt;2,ROUND((G783+H783-2)*500,0))</f>
        <v>405</v>
      </c>
      <c r="N783" s="13" t="s">
        <v>2046</v>
      </c>
      <c r="O783" s="41" t="s">
        <v>2046</v>
      </c>
      <c r="P783">
        <f t="shared" si="25"/>
        <v>2</v>
      </c>
      <c r="Q783" t="str">
        <f>VLOOKUP(A783,关卡种子!$A$2:$H$61,8,FALSE)</f>
        <v>0.摧毁基地</v>
      </c>
      <c r="R783">
        <v>1</v>
      </c>
      <c r="S783">
        <f t="shared" si="26"/>
        <v>1.81</v>
      </c>
    </row>
    <row r="784" spans="1:19">
      <c r="A784" s="16">
        <v>38</v>
      </c>
      <c r="B784" s="17">
        <v>0</v>
      </c>
      <c r="C784" s="16" t="s">
        <v>1439</v>
      </c>
      <c r="D784" s="17">
        <v>2</v>
      </c>
      <c r="E784" s="16" t="s">
        <v>89</v>
      </c>
      <c r="F784" s="17">
        <v>30</v>
      </c>
      <c r="G784" s="18">
        <v>1.5</v>
      </c>
      <c r="H784" s="18">
        <v>1</v>
      </c>
      <c r="I784" s="19">
        <v>0.8</v>
      </c>
      <c r="J784" s="71"/>
      <c r="K784" s="20"/>
      <c r="L784" s="76" cm="1">
        <f t="array" ref="L784">_xlfn.IFS(C784="8.玩家基地","",C784="10.第一关基地","",G784+H784&lt;=2,"",G784+H784&gt;2,ROUND((G784+H784-2)*500,0))</f>
        <v>250</v>
      </c>
      <c r="N784" s="13" t="s">
        <v>2046</v>
      </c>
      <c r="O784" s="41" t="s">
        <v>2046</v>
      </c>
      <c r="P784">
        <f t="shared" si="25"/>
        <v>2</v>
      </c>
      <c r="Q784" t="str">
        <f>VLOOKUP(A784,关卡种子!$A$2:$H$61,8,FALSE)</f>
        <v>0.摧毁基地</v>
      </c>
      <c r="R784">
        <v>1</v>
      </c>
      <c r="S784">
        <f t="shared" si="26"/>
        <v>1.5</v>
      </c>
    </row>
    <row r="785" spans="1:19">
      <c r="A785" s="16">
        <v>38</v>
      </c>
      <c r="B785" s="17">
        <v>0</v>
      </c>
      <c r="C785" s="16" t="s">
        <v>1434</v>
      </c>
      <c r="D785" s="17">
        <v>2</v>
      </c>
      <c r="E785" s="16" t="s">
        <v>89</v>
      </c>
      <c r="F785" s="17">
        <v>30</v>
      </c>
      <c r="G785" s="18">
        <v>1.5</v>
      </c>
      <c r="H785" s="18">
        <v>1</v>
      </c>
      <c r="I785" s="19">
        <v>0.8</v>
      </c>
      <c r="J785" s="71"/>
      <c r="K785" s="20"/>
      <c r="L785" s="76" cm="1">
        <f t="array" ref="L785">_xlfn.IFS(C785="8.玩家基地","",C785="10.第一关基地","",G785+H785&lt;=2,"",G785+H785&gt;2,ROUND((G785+H785-2)*500,0))</f>
        <v>250</v>
      </c>
      <c r="M785" s="13">
        <v>5</v>
      </c>
      <c r="N785" s="13" t="s">
        <v>2039</v>
      </c>
      <c r="O785" s="41" t="s">
        <v>2046</v>
      </c>
      <c r="P785">
        <f t="shared" si="25"/>
        <v>2</v>
      </c>
      <c r="Q785" t="str">
        <f>VLOOKUP(A785,关卡种子!$A$2:$H$61,8,FALSE)</f>
        <v>0.摧毁基地</v>
      </c>
      <c r="R785">
        <v>1</v>
      </c>
      <c r="S785">
        <f t="shared" si="26"/>
        <v>1.5</v>
      </c>
    </row>
    <row r="786" spans="1:19">
      <c r="A786" s="16">
        <v>38</v>
      </c>
      <c r="B786" s="17">
        <v>0</v>
      </c>
      <c r="C786" s="16" t="s">
        <v>1439</v>
      </c>
      <c r="D786" s="17">
        <v>2</v>
      </c>
      <c r="E786" s="16" t="s">
        <v>89</v>
      </c>
      <c r="F786" s="17">
        <v>30</v>
      </c>
      <c r="G786" s="18">
        <v>1.5</v>
      </c>
      <c r="H786" s="18">
        <v>1</v>
      </c>
      <c r="I786" s="19">
        <v>0.2</v>
      </c>
      <c r="J786" s="71"/>
      <c r="K786" s="20"/>
      <c r="L786" s="76" cm="1">
        <f t="array" ref="L786">_xlfn.IFS(C786="8.玩家基地","",C786="10.第一关基地","",G786+H786&lt;=2,"",G786+H786&gt;2,ROUND((G786+H786-2)*500,0))</f>
        <v>250</v>
      </c>
      <c r="N786" s="13" t="s">
        <v>2046</v>
      </c>
      <c r="O786" s="41" t="s">
        <v>2046</v>
      </c>
      <c r="P786">
        <f t="shared" si="25"/>
        <v>2</v>
      </c>
      <c r="Q786" t="str">
        <f>VLOOKUP(A786,关卡种子!$A$2:$H$61,8,FALSE)</f>
        <v>0.摧毁基地</v>
      </c>
      <c r="R786">
        <v>1</v>
      </c>
      <c r="S786">
        <f t="shared" si="26"/>
        <v>1.5</v>
      </c>
    </row>
    <row r="787" spans="1:19">
      <c r="A787" s="16">
        <v>38</v>
      </c>
      <c r="B787" s="17">
        <v>0</v>
      </c>
      <c r="C787" s="16" t="s">
        <v>1434</v>
      </c>
      <c r="D787" s="17">
        <v>2</v>
      </c>
      <c r="E787" s="16" t="s">
        <v>89</v>
      </c>
      <c r="F787" s="17">
        <v>30</v>
      </c>
      <c r="G787" s="18">
        <v>1.5</v>
      </c>
      <c r="H787" s="18">
        <v>1</v>
      </c>
      <c r="I787" s="19">
        <v>0.2</v>
      </c>
      <c r="J787" s="71"/>
      <c r="K787" s="20"/>
      <c r="L787" s="76" cm="1">
        <f t="array" ref="L787">_xlfn.IFS(C787="8.玩家基地","",C787="10.第一关基地","",G787+H787&lt;=2,"",G787+H787&gt;2,ROUND((G787+H787-2)*500,0))</f>
        <v>250</v>
      </c>
      <c r="N787" s="13" t="s">
        <v>2046</v>
      </c>
      <c r="O787" s="41" t="s">
        <v>2046</v>
      </c>
      <c r="P787">
        <f t="shared" si="25"/>
        <v>2</v>
      </c>
      <c r="Q787" t="str">
        <f>VLOOKUP(A787,关卡种子!$A$2:$H$61,8,FALSE)</f>
        <v>0.摧毁基地</v>
      </c>
      <c r="R787">
        <v>1</v>
      </c>
      <c r="S787">
        <f t="shared" si="26"/>
        <v>1.5</v>
      </c>
    </row>
    <row r="788" spans="1:19">
      <c r="A788" s="16">
        <v>38</v>
      </c>
      <c r="B788" s="17">
        <v>0</v>
      </c>
      <c r="C788" s="16" t="s">
        <v>1390</v>
      </c>
      <c r="D788" s="17">
        <v>2</v>
      </c>
      <c r="E788" s="16" t="s">
        <v>89</v>
      </c>
      <c r="F788" s="17">
        <v>30</v>
      </c>
      <c r="G788" s="18">
        <v>1.5</v>
      </c>
      <c r="H788" s="18">
        <v>1</v>
      </c>
      <c r="I788" s="19">
        <v>0.2</v>
      </c>
      <c r="J788" s="71"/>
      <c r="K788" s="20"/>
      <c r="L788" s="76" cm="1">
        <f t="array" ref="L788">_xlfn.IFS(C788="8.玩家基地","",C788="10.第一关基地","",G788+H788&lt;=2,"",G788+H788&gt;2,ROUND((G788+H788-2)*500,0))</f>
        <v>250</v>
      </c>
      <c r="M788" s="13">
        <v>7</v>
      </c>
      <c r="N788" s="13" t="s">
        <v>2037</v>
      </c>
      <c r="O788" s="41" t="s">
        <v>2046</v>
      </c>
      <c r="P788">
        <f t="shared" si="25"/>
        <v>2</v>
      </c>
      <c r="Q788" t="str">
        <f>VLOOKUP(A788,关卡种子!$A$2:$H$61,8,FALSE)</f>
        <v>0.摧毁基地</v>
      </c>
      <c r="R788">
        <v>1</v>
      </c>
      <c r="S788">
        <f t="shared" si="26"/>
        <v>1.5</v>
      </c>
    </row>
    <row r="789" spans="1:19">
      <c r="A789" s="16">
        <v>39</v>
      </c>
      <c r="B789" s="17">
        <v>0</v>
      </c>
      <c r="C789" s="16" t="s">
        <v>86</v>
      </c>
      <c r="D789" s="17">
        <v>1</v>
      </c>
      <c r="E789" s="16" t="s">
        <v>87</v>
      </c>
      <c r="F789" s="17">
        <v>-30</v>
      </c>
      <c r="G789" s="18">
        <v>1</v>
      </c>
      <c r="H789" s="18">
        <v>1</v>
      </c>
      <c r="I789" s="19">
        <v>1</v>
      </c>
      <c r="J789" s="71"/>
      <c r="K789" s="20"/>
      <c r="L789" s="76" t="str" cm="1">
        <f t="array" ref="L789">_xlfn.IFS(C789="8.玩家基地","",C789="10.第一关基地","",G789+H789&lt;=2,"",G789+H789&gt;2,ROUND((G789+H789-2)*500,0))</f>
        <v/>
      </c>
      <c r="N789" s="13" t="s">
        <v>2046</v>
      </c>
      <c r="O789" s="41" t="s">
        <v>2046</v>
      </c>
      <c r="P789">
        <f t="shared" si="25"/>
        <v>1</v>
      </c>
      <c r="Q789" t="str">
        <f>VLOOKUP(A789,关卡种子!$A$2:$H$61,8,FALSE)</f>
        <v>0.摧毁基地</v>
      </c>
      <c r="R789">
        <v>1</v>
      </c>
      <c r="S789">
        <f t="shared" si="26"/>
        <v>1</v>
      </c>
    </row>
    <row r="790" spans="1:19">
      <c r="A790" s="16">
        <v>39</v>
      </c>
      <c r="B790" s="17">
        <v>0</v>
      </c>
      <c r="C790" s="16" t="s">
        <v>88</v>
      </c>
      <c r="D790" s="17">
        <v>1</v>
      </c>
      <c r="E790" s="16" t="s">
        <v>89</v>
      </c>
      <c r="F790" s="17">
        <v>30</v>
      </c>
      <c r="G790" s="18">
        <v>3.6</v>
      </c>
      <c r="H790" s="18">
        <v>1</v>
      </c>
      <c r="I790" s="19">
        <v>1</v>
      </c>
      <c r="J790" s="71"/>
      <c r="K790" s="20"/>
      <c r="L790" s="76" t="str" cm="1">
        <f t="array" ref="L790">_xlfn.IFS(C790="8.玩家基地","",C790="10.第一关基地","",G790+H790&lt;=2,"",G790+H790&gt;2,ROUND((G790+H790-2)*500,0))</f>
        <v/>
      </c>
      <c r="N790" s="13" t="s">
        <v>2046</v>
      </c>
      <c r="O790" s="41" t="s">
        <v>2046</v>
      </c>
      <c r="P790">
        <f t="shared" si="25"/>
        <v>1</v>
      </c>
      <c r="Q790" t="str">
        <f>VLOOKUP(A790,关卡种子!$A$2:$H$61,8,FALSE)</f>
        <v>0.摧毁基地</v>
      </c>
      <c r="R790">
        <v>1</v>
      </c>
      <c r="S790">
        <f t="shared" si="26"/>
        <v>3.6</v>
      </c>
    </row>
    <row r="791" spans="1:19">
      <c r="A791" s="16">
        <v>39</v>
      </c>
      <c r="B791" s="17">
        <v>1</v>
      </c>
      <c r="C791" s="16" t="s">
        <v>1440</v>
      </c>
      <c r="D791" s="17">
        <v>1</v>
      </c>
      <c r="E791" s="16" t="s">
        <v>89</v>
      </c>
      <c r="F791" s="17">
        <v>30</v>
      </c>
      <c r="G791" s="18">
        <v>1</v>
      </c>
      <c r="H791" s="18">
        <v>1</v>
      </c>
      <c r="I791" s="19">
        <v>1</v>
      </c>
      <c r="J791" s="71" t="s">
        <v>1732</v>
      </c>
      <c r="K791" s="20"/>
      <c r="L791" s="76" t="str" cm="1">
        <f t="array" ref="L791">_xlfn.IFS(C791="8.玩家基地","",C791="10.第一关基地","",G791+H791&lt;=2,"",G791+H791&gt;2,ROUND((G791+H791-2)*500,0))</f>
        <v/>
      </c>
      <c r="N791" s="13" t="s">
        <v>2046</v>
      </c>
      <c r="O791" s="41" t="s">
        <v>2046</v>
      </c>
      <c r="P791">
        <f t="shared" si="25"/>
        <v>1</v>
      </c>
      <c r="Q791" t="str">
        <f>VLOOKUP(A791,关卡种子!$A$2:$H$61,8,FALSE)</f>
        <v>0.摧毁基地</v>
      </c>
      <c r="R791">
        <v>1</v>
      </c>
      <c r="S791">
        <f t="shared" si="26"/>
        <v>1</v>
      </c>
    </row>
    <row r="792" spans="1:19">
      <c r="A792" s="16">
        <v>39</v>
      </c>
      <c r="B792" s="17">
        <v>30</v>
      </c>
      <c r="C792" s="16" t="s">
        <v>1434</v>
      </c>
      <c r="D792" s="17">
        <v>1</v>
      </c>
      <c r="E792" s="16" t="s">
        <v>89</v>
      </c>
      <c r="F792" s="17">
        <v>30</v>
      </c>
      <c r="G792" s="18">
        <v>1</v>
      </c>
      <c r="H792" s="18">
        <v>1</v>
      </c>
      <c r="I792" s="19">
        <v>1</v>
      </c>
      <c r="J792" s="71" t="s">
        <v>1727</v>
      </c>
      <c r="K792" s="48">
        <v>3</v>
      </c>
      <c r="L792" s="76" t="str" cm="1">
        <f t="array" ref="L792">_xlfn.IFS(C792="8.玩家基地","",C792="10.第一关基地","",G792+H792&lt;=2,"",G792+H792&gt;2,ROUND((G792+H792-2)*500,0))</f>
        <v/>
      </c>
      <c r="N792" s="13" t="s">
        <v>2046</v>
      </c>
      <c r="O792" s="41" t="s">
        <v>2255</v>
      </c>
      <c r="P792">
        <f t="shared" si="25"/>
        <v>1</v>
      </c>
      <c r="Q792" t="str">
        <f>VLOOKUP(A792,关卡种子!$A$2:$H$61,8,FALSE)</f>
        <v>0.摧毁基地</v>
      </c>
      <c r="R792">
        <v>1</v>
      </c>
      <c r="S792">
        <f t="shared" si="26"/>
        <v>1</v>
      </c>
    </row>
    <row r="793" spans="1:19">
      <c r="A793" s="16">
        <v>39</v>
      </c>
      <c r="B793" s="17">
        <v>120</v>
      </c>
      <c r="C793" s="16" t="s">
        <v>1390</v>
      </c>
      <c r="D793" s="17">
        <v>1</v>
      </c>
      <c r="E793" s="16" t="s">
        <v>89</v>
      </c>
      <c r="F793" s="17">
        <v>30</v>
      </c>
      <c r="G793" s="18">
        <v>1.42</v>
      </c>
      <c r="H793" s="18">
        <v>1</v>
      </c>
      <c r="I793" s="19">
        <v>1</v>
      </c>
      <c r="J793" s="71" t="s">
        <v>1733</v>
      </c>
      <c r="K793" s="48">
        <v>3</v>
      </c>
      <c r="L793" s="76" cm="1">
        <f t="array" ref="L793">_xlfn.IFS(C793="8.玩家基地","",C793="10.第一关基地","",G793+H793&lt;=2,"",G793+H793&gt;2,ROUND((G793+H793-2)*500,0))</f>
        <v>210</v>
      </c>
      <c r="M793" s="13">
        <v>8</v>
      </c>
      <c r="N793" s="13" t="s">
        <v>2041</v>
      </c>
      <c r="O793" s="41" t="s">
        <v>2255</v>
      </c>
      <c r="P793">
        <f t="shared" si="25"/>
        <v>1</v>
      </c>
      <c r="Q793" t="str">
        <f>VLOOKUP(A793,关卡种子!$A$2:$H$61,8,FALSE)</f>
        <v>0.摧毁基地</v>
      </c>
      <c r="R793">
        <v>1</v>
      </c>
      <c r="S793">
        <f t="shared" si="26"/>
        <v>1.42</v>
      </c>
    </row>
    <row r="794" spans="1:19">
      <c r="A794" s="16">
        <v>39</v>
      </c>
      <c r="B794" s="17">
        <v>150</v>
      </c>
      <c r="C794" s="16" t="s">
        <v>1438</v>
      </c>
      <c r="D794" s="17">
        <v>1</v>
      </c>
      <c r="E794" s="16" t="s">
        <v>89</v>
      </c>
      <c r="F794" s="17">
        <v>30</v>
      </c>
      <c r="G794" s="18">
        <v>1.45</v>
      </c>
      <c r="H794" s="18">
        <v>1</v>
      </c>
      <c r="I794" s="19">
        <v>1</v>
      </c>
      <c r="J794" s="71"/>
      <c r="K794" s="20"/>
      <c r="L794" s="76" cm="1">
        <f t="array" ref="L794">_xlfn.IFS(C794="8.玩家基地","",C794="10.第一关基地","",G794+H794&lt;=2,"",G794+H794&gt;2,ROUND((G794+H794-2)*500,0))</f>
        <v>225</v>
      </c>
      <c r="N794" s="13" t="s">
        <v>2046</v>
      </c>
      <c r="O794" s="41" t="s">
        <v>2046</v>
      </c>
      <c r="P794">
        <f t="shared" si="25"/>
        <v>1</v>
      </c>
      <c r="Q794" t="str">
        <f>VLOOKUP(A794,关卡种子!$A$2:$H$61,8,FALSE)</f>
        <v>0.摧毁基地</v>
      </c>
      <c r="R794">
        <v>1</v>
      </c>
      <c r="S794">
        <f t="shared" si="26"/>
        <v>1.45</v>
      </c>
    </row>
    <row r="795" spans="1:19">
      <c r="A795" s="16">
        <v>39</v>
      </c>
      <c r="B795" s="17">
        <v>180</v>
      </c>
      <c r="C795" s="16" t="s">
        <v>1390</v>
      </c>
      <c r="D795" s="17">
        <v>1</v>
      </c>
      <c r="E795" s="16" t="s">
        <v>89</v>
      </c>
      <c r="F795" s="17">
        <v>30</v>
      </c>
      <c r="G795" s="18">
        <v>1.48</v>
      </c>
      <c r="H795" s="18">
        <v>1</v>
      </c>
      <c r="I795" s="19">
        <v>1</v>
      </c>
      <c r="J795" s="71"/>
      <c r="K795" s="20"/>
      <c r="L795" s="76" cm="1">
        <f t="array" ref="L795">_xlfn.IFS(C795="8.玩家基地","",C795="10.第一关基地","",G795+H795&lt;=2,"",G795+H795&gt;2,ROUND((G795+H795-2)*500,0))</f>
        <v>240</v>
      </c>
      <c r="M795" s="13">
        <v>6</v>
      </c>
      <c r="N795" s="13" t="s">
        <v>2027</v>
      </c>
      <c r="O795" s="41" t="s">
        <v>2046</v>
      </c>
      <c r="P795">
        <f t="shared" si="25"/>
        <v>1</v>
      </c>
      <c r="Q795" t="str">
        <f>VLOOKUP(A795,关卡种子!$A$2:$H$61,8,FALSE)</f>
        <v>0.摧毁基地</v>
      </c>
      <c r="R795">
        <v>1</v>
      </c>
      <c r="S795">
        <f t="shared" si="26"/>
        <v>1.48</v>
      </c>
    </row>
    <row r="796" spans="1:19">
      <c r="A796" s="16">
        <v>39</v>
      </c>
      <c r="B796" s="17">
        <v>210</v>
      </c>
      <c r="C796" s="16" t="s">
        <v>1440</v>
      </c>
      <c r="D796" s="17">
        <v>1</v>
      </c>
      <c r="E796" s="16" t="s">
        <v>89</v>
      </c>
      <c r="F796" s="17">
        <v>30</v>
      </c>
      <c r="G796" s="18">
        <v>1.51</v>
      </c>
      <c r="H796" s="18">
        <v>1</v>
      </c>
      <c r="I796" s="19">
        <v>1</v>
      </c>
      <c r="J796" s="71" t="s">
        <v>1734</v>
      </c>
      <c r="K796" s="48">
        <v>3</v>
      </c>
      <c r="L796" s="76" cm="1">
        <f t="array" ref="L796">_xlfn.IFS(C796="8.玩家基地","",C796="10.第一关基地","",G796+H796&lt;=2,"",G796+H796&gt;2,ROUND((G796+H796-2)*500,0))</f>
        <v>255</v>
      </c>
      <c r="N796" s="13" t="s">
        <v>2046</v>
      </c>
      <c r="O796" s="41" t="s">
        <v>2255</v>
      </c>
      <c r="P796">
        <f t="shared" si="25"/>
        <v>1</v>
      </c>
      <c r="Q796" t="str">
        <f>VLOOKUP(A796,关卡种子!$A$2:$H$61,8,FALSE)</f>
        <v>0.摧毁基地</v>
      </c>
      <c r="R796">
        <v>1</v>
      </c>
      <c r="S796">
        <f t="shared" si="26"/>
        <v>1.51</v>
      </c>
    </row>
    <row r="797" spans="1:19">
      <c r="A797" s="16">
        <v>39</v>
      </c>
      <c r="B797" s="17">
        <v>240</v>
      </c>
      <c r="C797" s="16" t="s">
        <v>1390</v>
      </c>
      <c r="D797" s="17">
        <v>1</v>
      </c>
      <c r="E797" s="16" t="s">
        <v>89</v>
      </c>
      <c r="F797" s="17">
        <v>30</v>
      </c>
      <c r="G797" s="18">
        <v>1.54</v>
      </c>
      <c r="H797" s="18">
        <v>1</v>
      </c>
      <c r="I797" s="19">
        <v>1</v>
      </c>
      <c r="J797" s="71"/>
      <c r="K797" s="20"/>
      <c r="L797" s="76" cm="1">
        <f t="array" ref="L797">_xlfn.IFS(C797="8.玩家基地","",C797="10.第一关基地","",G797+H797&lt;=2,"",G797+H797&gt;2,ROUND((G797+H797-2)*500,0))</f>
        <v>270</v>
      </c>
      <c r="M797" s="13">
        <v>6</v>
      </c>
      <c r="N797" s="13" t="s">
        <v>2027</v>
      </c>
      <c r="O797" s="41" t="s">
        <v>2046</v>
      </c>
      <c r="P797">
        <f t="shared" si="25"/>
        <v>1</v>
      </c>
      <c r="Q797" t="str">
        <f>VLOOKUP(A797,关卡种子!$A$2:$H$61,8,FALSE)</f>
        <v>0.摧毁基地</v>
      </c>
      <c r="R797">
        <v>1</v>
      </c>
      <c r="S797">
        <f t="shared" si="26"/>
        <v>1.54</v>
      </c>
    </row>
    <row r="798" spans="1:19">
      <c r="A798" s="16">
        <v>39</v>
      </c>
      <c r="B798" s="17">
        <v>270</v>
      </c>
      <c r="C798" s="16" t="s">
        <v>1438</v>
      </c>
      <c r="D798" s="17">
        <v>1</v>
      </c>
      <c r="E798" s="16" t="s">
        <v>89</v>
      </c>
      <c r="F798" s="17">
        <v>30</v>
      </c>
      <c r="G798" s="18">
        <v>1.57</v>
      </c>
      <c r="H798" s="18">
        <v>1</v>
      </c>
      <c r="I798" s="19">
        <v>1</v>
      </c>
      <c r="J798" s="71"/>
      <c r="K798" s="20"/>
      <c r="L798" s="76" cm="1">
        <f t="array" ref="L798">_xlfn.IFS(C798="8.玩家基地","",C798="10.第一关基地","",G798+H798&lt;=2,"",G798+H798&gt;2,ROUND((G798+H798-2)*500,0))</f>
        <v>285</v>
      </c>
      <c r="N798" s="13" t="s">
        <v>2046</v>
      </c>
      <c r="O798" s="41" t="s">
        <v>2046</v>
      </c>
      <c r="P798">
        <f t="shared" si="25"/>
        <v>1</v>
      </c>
      <c r="Q798" t="str">
        <f>VLOOKUP(A798,关卡种子!$A$2:$H$61,8,FALSE)</f>
        <v>0.摧毁基地</v>
      </c>
      <c r="R798">
        <v>1</v>
      </c>
      <c r="S798">
        <f t="shared" si="26"/>
        <v>1.57</v>
      </c>
    </row>
    <row r="799" spans="1:19">
      <c r="A799" s="16">
        <v>39</v>
      </c>
      <c r="B799" s="17">
        <v>300</v>
      </c>
      <c r="C799" s="16" t="s">
        <v>1390</v>
      </c>
      <c r="D799" s="17">
        <v>1</v>
      </c>
      <c r="E799" s="16" t="s">
        <v>89</v>
      </c>
      <c r="F799" s="17">
        <v>30</v>
      </c>
      <c r="G799" s="18">
        <v>1.6</v>
      </c>
      <c r="H799" s="18">
        <v>1</v>
      </c>
      <c r="I799" s="19">
        <v>1</v>
      </c>
      <c r="J799" s="71"/>
      <c r="K799" s="20"/>
      <c r="L799" s="76" cm="1">
        <f t="array" ref="L799">_xlfn.IFS(C799="8.玩家基地","",C799="10.第一关基地","",G799+H799&lt;=2,"",G799+H799&gt;2,ROUND((G799+H799-2)*500,0))</f>
        <v>300</v>
      </c>
      <c r="M799" s="13">
        <v>8</v>
      </c>
      <c r="N799" s="13" t="s">
        <v>2041</v>
      </c>
      <c r="O799" s="41" t="s">
        <v>2046</v>
      </c>
      <c r="P799">
        <f t="shared" si="25"/>
        <v>1</v>
      </c>
      <c r="Q799" t="str">
        <f>VLOOKUP(A799,关卡种子!$A$2:$H$61,8,FALSE)</f>
        <v>0.摧毁基地</v>
      </c>
      <c r="R799">
        <v>1</v>
      </c>
      <c r="S799">
        <f t="shared" si="26"/>
        <v>1.6</v>
      </c>
    </row>
    <row r="800" spans="1:19">
      <c r="A800" s="16">
        <v>39</v>
      </c>
      <c r="B800" s="17">
        <v>330</v>
      </c>
      <c r="C800" s="16" t="s">
        <v>1440</v>
      </c>
      <c r="D800" s="17">
        <v>2</v>
      </c>
      <c r="E800" s="16" t="s">
        <v>89</v>
      </c>
      <c r="F800" s="17">
        <v>30</v>
      </c>
      <c r="G800" s="18">
        <v>1.63</v>
      </c>
      <c r="H800" s="18">
        <v>1</v>
      </c>
      <c r="I800" s="19">
        <v>1</v>
      </c>
      <c r="J800" s="71" t="s">
        <v>1734</v>
      </c>
      <c r="K800" s="48">
        <v>3</v>
      </c>
      <c r="L800" s="76" cm="1">
        <f t="array" ref="L800">_xlfn.IFS(C800="8.玩家基地","",C800="10.第一关基地","",G800+H800&lt;=2,"",G800+H800&gt;2,ROUND((G800+H800-2)*500,0))</f>
        <v>315</v>
      </c>
      <c r="N800" s="13" t="s">
        <v>2046</v>
      </c>
      <c r="O800" s="41" t="s">
        <v>2255</v>
      </c>
      <c r="P800">
        <f t="shared" si="25"/>
        <v>2</v>
      </c>
      <c r="Q800" t="str">
        <f>VLOOKUP(A800,关卡种子!$A$2:$H$61,8,FALSE)</f>
        <v>0.摧毁基地</v>
      </c>
      <c r="R800">
        <v>1</v>
      </c>
      <c r="S800">
        <f t="shared" si="26"/>
        <v>1.63</v>
      </c>
    </row>
    <row r="801" spans="1:19">
      <c r="A801" s="16">
        <v>39</v>
      </c>
      <c r="B801" s="17">
        <v>360</v>
      </c>
      <c r="C801" s="16" t="s">
        <v>1438</v>
      </c>
      <c r="D801" s="17">
        <v>2</v>
      </c>
      <c r="E801" s="16" t="s">
        <v>89</v>
      </c>
      <c r="F801" s="17">
        <v>30</v>
      </c>
      <c r="G801" s="18">
        <v>1.66</v>
      </c>
      <c r="H801" s="18">
        <v>1</v>
      </c>
      <c r="I801" s="19">
        <v>1</v>
      </c>
      <c r="J801" s="71"/>
      <c r="K801" s="20"/>
      <c r="L801" s="76" cm="1">
        <f t="array" ref="L801">_xlfn.IFS(C801="8.玩家基地","",C801="10.第一关基地","",G801+H801&lt;=2,"",G801+H801&gt;2,ROUND((G801+H801-2)*500,0))</f>
        <v>330</v>
      </c>
      <c r="N801" s="13" t="s">
        <v>2046</v>
      </c>
      <c r="O801" s="41" t="s">
        <v>2046</v>
      </c>
      <c r="P801">
        <f t="shared" si="25"/>
        <v>2</v>
      </c>
      <c r="Q801" t="str">
        <f>VLOOKUP(A801,关卡种子!$A$2:$H$61,8,FALSE)</f>
        <v>0.摧毁基地</v>
      </c>
      <c r="R801">
        <v>1</v>
      </c>
      <c r="S801">
        <f t="shared" si="26"/>
        <v>1.66</v>
      </c>
    </row>
    <row r="802" spans="1:19">
      <c r="A802" s="16">
        <v>39</v>
      </c>
      <c r="B802" s="17">
        <v>361</v>
      </c>
      <c r="C802" s="16" t="s">
        <v>1390</v>
      </c>
      <c r="D802" s="17">
        <v>2</v>
      </c>
      <c r="E802" s="16" t="s">
        <v>89</v>
      </c>
      <c r="F802" s="17">
        <v>30</v>
      </c>
      <c r="G802" s="18">
        <v>1.66</v>
      </c>
      <c r="H802" s="18">
        <v>1</v>
      </c>
      <c r="I802" s="19">
        <v>1</v>
      </c>
      <c r="J802" s="71"/>
      <c r="K802" s="20"/>
      <c r="L802" s="76" cm="1">
        <f t="array" ref="L802">_xlfn.IFS(C802="8.玩家基地","",C802="10.第一关基地","",G802+H802&lt;=2,"",G802+H802&gt;2,ROUND((G802+H802-2)*500,0))</f>
        <v>330</v>
      </c>
      <c r="N802" s="13" t="s">
        <v>2046</v>
      </c>
      <c r="O802" s="41" t="s">
        <v>2046</v>
      </c>
      <c r="P802">
        <f t="shared" si="25"/>
        <v>2</v>
      </c>
      <c r="Q802" t="str">
        <f>VLOOKUP(A802,关卡种子!$A$2:$H$61,8,FALSE)</f>
        <v>0.摧毁基地</v>
      </c>
      <c r="R802">
        <v>1</v>
      </c>
      <c r="S802">
        <f t="shared" si="26"/>
        <v>1.66</v>
      </c>
    </row>
    <row r="803" spans="1:19">
      <c r="A803" s="16">
        <v>39</v>
      </c>
      <c r="B803" s="17">
        <v>362</v>
      </c>
      <c r="C803" s="16" t="s">
        <v>1440</v>
      </c>
      <c r="D803" s="17">
        <v>2</v>
      </c>
      <c r="E803" s="16" t="s">
        <v>89</v>
      </c>
      <c r="F803" s="17">
        <v>30</v>
      </c>
      <c r="G803" s="18">
        <v>1.66</v>
      </c>
      <c r="H803" s="18">
        <v>1</v>
      </c>
      <c r="I803" s="19">
        <v>1</v>
      </c>
      <c r="J803" s="71"/>
      <c r="K803" s="20"/>
      <c r="L803" s="76" cm="1">
        <f t="array" ref="L803">_xlfn.IFS(C803="8.玩家基地","",C803="10.第一关基地","",G803+H803&lt;=2,"",G803+H803&gt;2,ROUND((G803+H803-2)*500,0))</f>
        <v>330</v>
      </c>
      <c r="N803" s="13" t="s">
        <v>2046</v>
      </c>
      <c r="O803" s="41" t="s">
        <v>2046</v>
      </c>
      <c r="P803">
        <f t="shared" si="25"/>
        <v>2</v>
      </c>
      <c r="Q803" t="str">
        <f>VLOOKUP(A803,关卡种子!$A$2:$H$61,8,FALSE)</f>
        <v>0.摧毁基地</v>
      </c>
      <c r="R803">
        <v>1</v>
      </c>
      <c r="S803">
        <f t="shared" si="26"/>
        <v>1.66</v>
      </c>
    </row>
    <row r="804" spans="1:19">
      <c r="A804" s="16">
        <v>39</v>
      </c>
      <c r="B804" s="17">
        <v>390</v>
      </c>
      <c r="C804" s="16" t="s">
        <v>1438</v>
      </c>
      <c r="D804" s="17">
        <v>2</v>
      </c>
      <c r="E804" s="16" t="s">
        <v>89</v>
      </c>
      <c r="F804" s="17">
        <v>30</v>
      </c>
      <c r="G804" s="18">
        <v>1.69</v>
      </c>
      <c r="H804" s="18">
        <v>1</v>
      </c>
      <c r="I804" s="19">
        <v>1</v>
      </c>
      <c r="J804" s="71" t="s">
        <v>1919</v>
      </c>
      <c r="K804" s="48">
        <v>7</v>
      </c>
      <c r="L804" s="76" cm="1">
        <f t="array" ref="L804">_xlfn.IFS(C804="8.玩家基地","",C804="10.第一关基地","",G804+H804&lt;=2,"",G804+H804&gt;2,ROUND((G804+H804-2)*500,0))</f>
        <v>345</v>
      </c>
      <c r="N804" s="13" t="s">
        <v>2046</v>
      </c>
      <c r="O804" s="41" t="s">
        <v>2255</v>
      </c>
      <c r="P804">
        <f t="shared" si="25"/>
        <v>2</v>
      </c>
      <c r="Q804" t="str">
        <f>VLOOKUP(A804,关卡种子!$A$2:$H$61,8,FALSE)</f>
        <v>0.摧毁基地</v>
      </c>
      <c r="R804">
        <v>1</v>
      </c>
      <c r="S804">
        <f t="shared" si="26"/>
        <v>1.69</v>
      </c>
    </row>
    <row r="805" spans="1:19">
      <c r="A805" s="16">
        <v>39</v>
      </c>
      <c r="B805" s="17">
        <v>391</v>
      </c>
      <c r="C805" s="16" t="s">
        <v>1390</v>
      </c>
      <c r="D805" s="17">
        <v>2</v>
      </c>
      <c r="E805" s="16" t="s">
        <v>89</v>
      </c>
      <c r="F805" s="17">
        <v>30</v>
      </c>
      <c r="G805" s="18">
        <v>1.69</v>
      </c>
      <c r="H805" s="18">
        <v>1</v>
      </c>
      <c r="I805" s="19">
        <v>1</v>
      </c>
      <c r="J805" s="71"/>
      <c r="K805" s="20"/>
      <c r="L805" s="76" cm="1">
        <f t="array" ref="L805">_xlfn.IFS(C805="8.玩家基地","",C805="10.第一关基地","",G805+H805&lt;=2,"",G805+H805&gt;2,ROUND((G805+H805-2)*500,0))</f>
        <v>345</v>
      </c>
      <c r="M805" s="13">
        <v>6</v>
      </c>
      <c r="N805" s="13" t="s">
        <v>2027</v>
      </c>
      <c r="O805" s="41" t="s">
        <v>2046</v>
      </c>
      <c r="P805">
        <f t="shared" si="25"/>
        <v>2</v>
      </c>
      <c r="Q805" t="str">
        <f>VLOOKUP(A805,关卡种子!$A$2:$H$61,8,FALSE)</f>
        <v>0.摧毁基地</v>
      </c>
      <c r="R805">
        <v>1</v>
      </c>
      <c r="S805">
        <f t="shared" si="26"/>
        <v>1.69</v>
      </c>
    </row>
    <row r="806" spans="1:19">
      <c r="A806" s="16">
        <v>39</v>
      </c>
      <c r="B806" s="17">
        <v>392</v>
      </c>
      <c r="C806" s="16" t="s">
        <v>1440</v>
      </c>
      <c r="D806" s="17">
        <v>2</v>
      </c>
      <c r="E806" s="16" t="s">
        <v>89</v>
      </c>
      <c r="F806" s="17">
        <v>30</v>
      </c>
      <c r="G806" s="18">
        <v>1.69</v>
      </c>
      <c r="H806" s="18">
        <v>1</v>
      </c>
      <c r="I806" s="19">
        <v>1</v>
      </c>
      <c r="J806" s="71"/>
      <c r="K806" s="20"/>
      <c r="L806" s="76" cm="1">
        <f t="array" ref="L806">_xlfn.IFS(C806="8.玩家基地","",C806="10.第一关基地","",G806+H806&lt;=2,"",G806+H806&gt;2,ROUND((G806+H806-2)*500,0))</f>
        <v>345</v>
      </c>
      <c r="N806" s="13" t="s">
        <v>2046</v>
      </c>
      <c r="O806" s="41" t="s">
        <v>2046</v>
      </c>
      <c r="P806">
        <f t="shared" si="25"/>
        <v>2</v>
      </c>
      <c r="Q806" t="str">
        <f>VLOOKUP(A806,关卡种子!$A$2:$H$61,8,FALSE)</f>
        <v>0.摧毁基地</v>
      </c>
      <c r="R806">
        <v>1</v>
      </c>
      <c r="S806">
        <f t="shared" si="26"/>
        <v>1.69</v>
      </c>
    </row>
    <row r="807" spans="1:19">
      <c r="A807" s="16">
        <v>39</v>
      </c>
      <c r="B807" s="17">
        <v>420</v>
      </c>
      <c r="C807" s="16" t="s">
        <v>1438</v>
      </c>
      <c r="D807" s="17">
        <v>2</v>
      </c>
      <c r="E807" s="16" t="s">
        <v>89</v>
      </c>
      <c r="F807" s="17">
        <v>30</v>
      </c>
      <c r="G807" s="18">
        <v>1.72</v>
      </c>
      <c r="H807" s="18">
        <v>1</v>
      </c>
      <c r="I807" s="19">
        <v>1</v>
      </c>
      <c r="J807" s="71"/>
      <c r="K807" s="20"/>
      <c r="L807" s="76" cm="1">
        <f t="array" ref="L807">_xlfn.IFS(C807="8.玩家基地","",C807="10.第一关基地","",G807+H807&lt;=2,"",G807+H807&gt;2,ROUND((G807+H807-2)*500,0))</f>
        <v>360</v>
      </c>
      <c r="N807" s="13" t="s">
        <v>2046</v>
      </c>
      <c r="O807" s="41" t="s">
        <v>2046</v>
      </c>
      <c r="P807">
        <f t="shared" si="25"/>
        <v>2</v>
      </c>
      <c r="Q807" t="str">
        <f>VLOOKUP(A807,关卡种子!$A$2:$H$61,8,FALSE)</f>
        <v>0.摧毁基地</v>
      </c>
      <c r="R807">
        <v>1</v>
      </c>
      <c r="S807">
        <f t="shared" si="26"/>
        <v>1.72</v>
      </c>
    </row>
    <row r="808" spans="1:19">
      <c r="A808" s="16">
        <v>39</v>
      </c>
      <c r="B808" s="17">
        <v>421</v>
      </c>
      <c r="C808" s="16" t="s">
        <v>1390</v>
      </c>
      <c r="D808" s="17">
        <v>2</v>
      </c>
      <c r="E808" s="16" t="s">
        <v>89</v>
      </c>
      <c r="F808" s="17">
        <v>30</v>
      </c>
      <c r="G808" s="18">
        <v>1.72</v>
      </c>
      <c r="H808" s="18">
        <v>1</v>
      </c>
      <c r="I808" s="19">
        <v>1</v>
      </c>
      <c r="J808" s="71"/>
      <c r="K808" s="20"/>
      <c r="L808" s="76" cm="1">
        <f t="array" ref="L808">_xlfn.IFS(C808="8.玩家基地","",C808="10.第一关基地","",G808+H808&lt;=2,"",G808+H808&gt;2,ROUND((G808+H808-2)*500,0))</f>
        <v>360</v>
      </c>
      <c r="M808" s="13">
        <v>5</v>
      </c>
      <c r="N808" s="13" t="s">
        <v>2039</v>
      </c>
      <c r="O808" s="41" t="s">
        <v>2046</v>
      </c>
      <c r="P808">
        <f t="shared" si="25"/>
        <v>2</v>
      </c>
      <c r="Q808" t="str">
        <f>VLOOKUP(A808,关卡种子!$A$2:$H$61,8,FALSE)</f>
        <v>0.摧毁基地</v>
      </c>
      <c r="R808">
        <v>1</v>
      </c>
      <c r="S808">
        <f t="shared" si="26"/>
        <v>1.72</v>
      </c>
    </row>
    <row r="809" spans="1:19">
      <c r="A809" s="16">
        <v>39</v>
      </c>
      <c r="B809" s="17">
        <v>422</v>
      </c>
      <c r="C809" s="16" t="s">
        <v>1440</v>
      </c>
      <c r="D809" s="17">
        <v>2</v>
      </c>
      <c r="E809" s="16" t="s">
        <v>89</v>
      </c>
      <c r="F809" s="17">
        <v>30</v>
      </c>
      <c r="G809" s="18">
        <v>1.72</v>
      </c>
      <c r="H809" s="18">
        <v>1</v>
      </c>
      <c r="I809" s="19">
        <v>1</v>
      </c>
      <c r="J809" s="71"/>
      <c r="K809" s="20"/>
      <c r="L809" s="76" cm="1">
        <f t="array" ref="L809">_xlfn.IFS(C809="8.玩家基地","",C809="10.第一关基地","",G809+H809&lt;=2,"",G809+H809&gt;2,ROUND((G809+H809-2)*500,0))</f>
        <v>360</v>
      </c>
      <c r="N809" s="13" t="s">
        <v>2046</v>
      </c>
      <c r="O809" s="41" t="s">
        <v>2046</v>
      </c>
      <c r="P809">
        <f t="shared" si="25"/>
        <v>2</v>
      </c>
      <c r="Q809" t="str">
        <f>VLOOKUP(A809,关卡种子!$A$2:$H$61,8,FALSE)</f>
        <v>0.摧毁基地</v>
      </c>
      <c r="R809">
        <v>1</v>
      </c>
      <c r="S809">
        <f t="shared" si="26"/>
        <v>1.72</v>
      </c>
    </row>
    <row r="810" spans="1:19">
      <c r="A810" s="16">
        <v>39</v>
      </c>
      <c r="B810" s="17">
        <v>450</v>
      </c>
      <c r="C810" s="16" t="s">
        <v>1438</v>
      </c>
      <c r="D810" s="17">
        <v>2</v>
      </c>
      <c r="E810" s="16" t="s">
        <v>89</v>
      </c>
      <c r="F810" s="17">
        <v>30</v>
      </c>
      <c r="G810" s="18">
        <v>1.75</v>
      </c>
      <c r="H810" s="18">
        <v>1</v>
      </c>
      <c r="I810" s="19">
        <v>1</v>
      </c>
      <c r="J810" s="71"/>
      <c r="K810" s="20"/>
      <c r="L810" s="76" cm="1">
        <f t="array" ref="L810">_xlfn.IFS(C810="8.玩家基地","",C810="10.第一关基地","",G810+H810&lt;=2,"",G810+H810&gt;2,ROUND((G810+H810-2)*500,0))</f>
        <v>375</v>
      </c>
      <c r="N810" s="13" t="s">
        <v>2046</v>
      </c>
      <c r="O810" s="41" t="s">
        <v>2046</v>
      </c>
      <c r="P810">
        <f t="shared" si="25"/>
        <v>2</v>
      </c>
      <c r="Q810" t="str">
        <f>VLOOKUP(A810,关卡种子!$A$2:$H$61,8,FALSE)</f>
        <v>0.摧毁基地</v>
      </c>
      <c r="R810">
        <v>1</v>
      </c>
      <c r="S810">
        <f t="shared" si="26"/>
        <v>1.75</v>
      </c>
    </row>
    <row r="811" spans="1:19">
      <c r="A811" s="16">
        <v>39</v>
      </c>
      <c r="B811" s="17">
        <v>451</v>
      </c>
      <c r="C811" s="16" t="s">
        <v>1390</v>
      </c>
      <c r="D811" s="17">
        <v>2</v>
      </c>
      <c r="E811" s="16" t="s">
        <v>89</v>
      </c>
      <c r="F811" s="17">
        <v>30</v>
      </c>
      <c r="G811" s="18">
        <v>1.75</v>
      </c>
      <c r="H811" s="18">
        <v>1</v>
      </c>
      <c r="I811" s="19">
        <v>1</v>
      </c>
      <c r="J811" s="71"/>
      <c r="K811" s="20"/>
      <c r="L811" s="76" cm="1">
        <f t="array" ref="L811">_xlfn.IFS(C811="8.玩家基地","",C811="10.第一关基地","",G811+H811&lt;=2,"",G811+H811&gt;2,ROUND((G811+H811-2)*500,0))</f>
        <v>375</v>
      </c>
      <c r="M811" s="13">
        <v>5</v>
      </c>
      <c r="N811" s="13" t="s">
        <v>2039</v>
      </c>
      <c r="O811" s="41" t="s">
        <v>2046</v>
      </c>
      <c r="P811">
        <f t="shared" si="25"/>
        <v>2</v>
      </c>
      <c r="Q811" t="str">
        <f>VLOOKUP(A811,关卡种子!$A$2:$H$61,8,FALSE)</f>
        <v>0.摧毁基地</v>
      </c>
      <c r="R811">
        <v>1</v>
      </c>
      <c r="S811">
        <f t="shared" si="26"/>
        <v>1.75</v>
      </c>
    </row>
    <row r="812" spans="1:19">
      <c r="A812" s="16">
        <v>39</v>
      </c>
      <c r="B812" s="17">
        <v>452</v>
      </c>
      <c r="C812" s="16" t="s">
        <v>1440</v>
      </c>
      <c r="D812" s="17">
        <v>2</v>
      </c>
      <c r="E812" s="16" t="s">
        <v>89</v>
      </c>
      <c r="F812" s="17">
        <v>30</v>
      </c>
      <c r="G812" s="18">
        <v>1.75</v>
      </c>
      <c r="H812" s="18">
        <v>1</v>
      </c>
      <c r="I812" s="19">
        <v>1</v>
      </c>
      <c r="J812" s="71"/>
      <c r="K812" s="20"/>
      <c r="L812" s="76" cm="1">
        <f t="array" ref="L812">_xlfn.IFS(C812="8.玩家基地","",C812="10.第一关基地","",G812+H812&lt;=2,"",G812+H812&gt;2,ROUND((G812+H812-2)*500,0))</f>
        <v>375</v>
      </c>
      <c r="N812" s="13" t="s">
        <v>2046</v>
      </c>
      <c r="O812" s="41" t="s">
        <v>2046</v>
      </c>
      <c r="P812">
        <f t="shared" si="25"/>
        <v>2</v>
      </c>
      <c r="Q812" t="str">
        <f>VLOOKUP(A812,关卡种子!$A$2:$H$61,8,FALSE)</f>
        <v>0.摧毁基地</v>
      </c>
      <c r="R812">
        <v>1</v>
      </c>
      <c r="S812">
        <f t="shared" si="26"/>
        <v>1.75</v>
      </c>
    </row>
    <row r="813" spans="1:19">
      <c r="A813" s="16">
        <v>39</v>
      </c>
      <c r="B813" s="17">
        <v>480</v>
      </c>
      <c r="C813" s="16" t="s">
        <v>1438</v>
      </c>
      <c r="D813" s="17">
        <v>2</v>
      </c>
      <c r="E813" s="16" t="s">
        <v>89</v>
      </c>
      <c r="F813" s="17">
        <v>30</v>
      </c>
      <c r="G813" s="18">
        <v>1.78</v>
      </c>
      <c r="H813" s="18">
        <v>1</v>
      </c>
      <c r="I813" s="19">
        <v>1</v>
      </c>
      <c r="J813" s="71"/>
      <c r="K813" s="20"/>
      <c r="L813" s="76" cm="1">
        <f t="array" ref="L813">_xlfn.IFS(C813="8.玩家基地","",C813="10.第一关基地","",G813+H813&lt;=2,"",G813+H813&gt;2,ROUND((G813+H813-2)*500,0))</f>
        <v>390</v>
      </c>
      <c r="N813" s="13" t="s">
        <v>2046</v>
      </c>
      <c r="O813" s="41" t="s">
        <v>2046</v>
      </c>
      <c r="P813">
        <f t="shared" si="25"/>
        <v>2</v>
      </c>
      <c r="Q813" t="str">
        <f>VLOOKUP(A813,关卡种子!$A$2:$H$61,8,FALSE)</f>
        <v>0.摧毁基地</v>
      </c>
      <c r="R813">
        <v>1</v>
      </c>
      <c r="S813">
        <f t="shared" si="26"/>
        <v>1.78</v>
      </c>
    </row>
    <row r="814" spans="1:19">
      <c r="A814" s="16">
        <v>39</v>
      </c>
      <c r="B814" s="17">
        <v>481</v>
      </c>
      <c r="C814" s="16" t="s">
        <v>1390</v>
      </c>
      <c r="D814" s="17">
        <v>2</v>
      </c>
      <c r="E814" s="16" t="s">
        <v>89</v>
      </c>
      <c r="F814" s="17">
        <v>30</v>
      </c>
      <c r="G814" s="18">
        <v>1.78</v>
      </c>
      <c r="H814" s="18">
        <v>1</v>
      </c>
      <c r="I814" s="19">
        <v>1</v>
      </c>
      <c r="J814" s="71"/>
      <c r="K814" s="20"/>
      <c r="L814" s="76" cm="1">
        <f t="array" ref="L814">_xlfn.IFS(C814="8.玩家基地","",C814="10.第一关基地","",G814+H814&lt;=2,"",G814+H814&gt;2,ROUND((G814+H814-2)*500,0))</f>
        <v>390</v>
      </c>
      <c r="M814" s="13">
        <v>5</v>
      </c>
      <c r="N814" s="13" t="s">
        <v>2039</v>
      </c>
      <c r="O814" s="41" t="s">
        <v>2046</v>
      </c>
      <c r="P814">
        <f t="shared" si="25"/>
        <v>2</v>
      </c>
      <c r="Q814" t="str">
        <f>VLOOKUP(A814,关卡种子!$A$2:$H$61,8,FALSE)</f>
        <v>0.摧毁基地</v>
      </c>
      <c r="R814">
        <v>1</v>
      </c>
      <c r="S814">
        <f t="shared" si="26"/>
        <v>1.78</v>
      </c>
    </row>
    <row r="815" spans="1:19">
      <c r="A815" s="16">
        <v>39</v>
      </c>
      <c r="B815" s="17">
        <v>482</v>
      </c>
      <c r="C815" s="16" t="s">
        <v>1440</v>
      </c>
      <c r="D815" s="17">
        <v>2</v>
      </c>
      <c r="E815" s="16" t="s">
        <v>89</v>
      </c>
      <c r="F815" s="17">
        <v>30</v>
      </c>
      <c r="G815" s="18">
        <v>1.78</v>
      </c>
      <c r="H815" s="18">
        <v>1</v>
      </c>
      <c r="I815" s="19">
        <v>1</v>
      </c>
      <c r="J815" s="71"/>
      <c r="K815" s="20"/>
      <c r="L815" s="76" cm="1">
        <f t="array" ref="L815">_xlfn.IFS(C815="8.玩家基地","",C815="10.第一关基地","",G815+H815&lt;=2,"",G815+H815&gt;2,ROUND((G815+H815-2)*500,0))</f>
        <v>390</v>
      </c>
      <c r="N815" s="13" t="s">
        <v>2046</v>
      </c>
      <c r="O815" s="41" t="s">
        <v>2046</v>
      </c>
      <c r="P815">
        <f t="shared" si="25"/>
        <v>2</v>
      </c>
      <c r="Q815" t="str">
        <f>VLOOKUP(A815,关卡种子!$A$2:$H$61,8,FALSE)</f>
        <v>0.摧毁基地</v>
      </c>
      <c r="R815">
        <v>1</v>
      </c>
      <c r="S815">
        <f t="shared" si="26"/>
        <v>1.78</v>
      </c>
    </row>
    <row r="816" spans="1:19">
      <c r="A816" s="16">
        <v>39</v>
      </c>
      <c r="B816" s="17">
        <v>510</v>
      </c>
      <c r="C816" s="16" t="s">
        <v>1438</v>
      </c>
      <c r="D816" s="17">
        <v>2</v>
      </c>
      <c r="E816" s="16" t="s">
        <v>89</v>
      </c>
      <c r="F816" s="17">
        <v>30</v>
      </c>
      <c r="G816" s="18">
        <v>1.81</v>
      </c>
      <c r="H816" s="18">
        <v>1</v>
      </c>
      <c r="I816" s="19">
        <v>1</v>
      </c>
      <c r="J816" s="71"/>
      <c r="K816" s="20"/>
      <c r="L816" s="76" cm="1">
        <f t="array" ref="L816">_xlfn.IFS(C816="8.玩家基地","",C816="10.第一关基地","",G816+H816&lt;=2,"",G816+H816&gt;2,ROUND((G816+H816-2)*500,0))</f>
        <v>405</v>
      </c>
      <c r="N816" s="13" t="s">
        <v>2046</v>
      </c>
      <c r="O816" s="41" t="s">
        <v>2046</v>
      </c>
      <c r="P816">
        <f t="shared" si="25"/>
        <v>2</v>
      </c>
      <c r="Q816" t="str">
        <f>VLOOKUP(A816,关卡种子!$A$2:$H$61,8,FALSE)</f>
        <v>0.摧毁基地</v>
      </c>
      <c r="R816">
        <v>1</v>
      </c>
      <c r="S816">
        <f t="shared" si="26"/>
        <v>1.81</v>
      </c>
    </row>
    <row r="817" spans="1:19">
      <c r="A817" s="16">
        <v>39</v>
      </c>
      <c r="B817" s="17">
        <v>511</v>
      </c>
      <c r="C817" s="16" t="s">
        <v>1390</v>
      </c>
      <c r="D817" s="17">
        <v>2</v>
      </c>
      <c r="E817" s="16" t="s">
        <v>89</v>
      </c>
      <c r="F817" s="17">
        <v>30</v>
      </c>
      <c r="G817" s="18">
        <v>1.81</v>
      </c>
      <c r="H817" s="18">
        <v>1</v>
      </c>
      <c r="I817" s="19">
        <v>1</v>
      </c>
      <c r="J817" s="71"/>
      <c r="K817" s="20"/>
      <c r="L817" s="76" cm="1">
        <f t="array" ref="L817">_xlfn.IFS(C817="8.玩家基地","",C817="10.第一关基地","",G817+H817&lt;=2,"",G817+H817&gt;2,ROUND((G817+H817-2)*500,0))</f>
        <v>405</v>
      </c>
      <c r="M817" s="13">
        <v>5</v>
      </c>
      <c r="N817" s="13" t="s">
        <v>2039</v>
      </c>
      <c r="O817" s="41" t="s">
        <v>2046</v>
      </c>
      <c r="P817">
        <f t="shared" si="25"/>
        <v>2</v>
      </c>
      <c r="Q817" t="str">
        <f>VLOOKUP(A817,关卡种子!$A$2:$H$61,8,FALSE)</f>
        <v>0.摧毁基地</v>
      </c>
      <c r="R817">
        <v>1</v>
      </c>
      <c r="S817">
        <f t="shared" si="26"/>
        <v>1.81</v>
      </c>
    </row>
    <row r="818" spans="1:19">
      <c r="A818" s="16">
        <v>39</v>
      </c>
      <c r="B818" s="17">
        <v>512</v>
      </c>
      <c r="C818" s="16" t="s">
        <v>1440</v>
      </c>
      <c r="D818" s="17">
        <v>2</v>
      </c>
      <c r="E818" s="16" t="s">
        <v>89</v>
      </c>
      <c r="F818" s="17">
        <v>30</v>
      </c>
      <c r="G818" s="18">
        <v>1.81</v>
      </c>
      <c r="H818" s="18">
        <v>1</v>
      </c>
      <c r="I818" s="19">
        <v>1</v>
      </c>
      <c r="J818" s="71"/>
      <c r="K818" s="20"/>
      <c r="L818" s="76" cm="1">
        <f t="array" ref="L818">_xlfn.IFS(C818="8.玩家基地","",C818="10.第一关基地","",G818+H818&lt;=2,"",G818+H818&gt;2,ROUND((G818+H818-2)*500,0))</f>
        <v>405</v>
      </c>
      <c r="N818" s="13" t="s">
        <v>2046</v>
      </c>
      <c r="O818" s="41" t="s">
        <v>2046</v>
      </c>
      <c r="P818">
        <f t="shared" si="25"/>
        <v>2</v>
      </c>
      <c r="Q818" t="str">
        <f>VLOOKUP(A818,关卡种子!$A$2:$H$61,8,FALSE)</f>
        <v>0.摧毁基地</v>
      </c>
      <c r="R818">
        <v>1</v>
      </c>
      <c r="S818">
        <f t="shared" si="26"/>
        <v>1.81</v>
      </c>
    </row>
    <row r="819" spans="1:19">
      <c r="A819" s="16">
        <v>39</v>
      </c>
      <c r="B819" s="17">
        <v>0</v>
      </c>
      <c r="C819" s="16" t="s">
        <v>1390</v>
      </c>
      <c r="D819" s="17">
        <v>2</v>
      </c>
      <c r="E819" s="16" t="s">
        <v>89</v>
      </c>
      <c r="F819" s="17">
        <v>30</v>
      </c>
      <c r="G819" s="18">
        <v>1.5</v>
      </c>
      <c r="H819" s="18">
        <v>1</v>
      </c>
      <c r="I819" s="19">
        <v>0.8</v>
      </c>
      <c r="J819" s="71"/>
      <c r="K819" s="20"/>
      <c r="L819" s="76" cm="1">
        <f t="array" ref="L819">_xlfn.IFS(C819="8.玩家基地","",C819="10.第一关基地","",G819+H819&lt;=2,"",G819+H819&gt;2,ROUND((G819+H819-2)*500,0))</f>
        <v>250</v>
      </c>
      <c r="N819" s="13" t="s">
        <v>2046</v>
      </c>
      <c r="O819" s="41" t="s">
        <v>2046</v>
      </c>
      <c r="P819">
        <f t="shared" si="25"/>
        <v>2</v>
      </c>
      <c r="Q819" t="str">
        <f>VLOOKUP(A819,关卡种子!$A$2:$H$61,8,FALSE)</f>
        <v>0.摧毁基地</v>
      </c>
      <c r="R819">
        <v>1</v>
      </c>
      <c r="S819">
        <f t="shared" si="26"/>
        <v>1.5</v>
      </c>
    </row>
    <row r="820" spans="1:19">
      <c r="A820" s="16">
        <v>39</v>
      </c>
      <c r="B820" s="17">
        <v>0</v>
      </c>
      <c r="C820" s="16" t="s">
        <v>1440</v>
      </c>
      <c r="D820" s="17">
        <v>2</v>
      </c>
      <c r="E820" s="16" t="s">
        <v>89</v>
      </c>
      <c r="F820" s="17">
        <v>30</v>
      </c>
      <c r="G820" s="18">
        <v>1.5</v>
      </c>
      <c r="H820" s="18">
        <v>1</v>
      </c>
      <c r="I820" s="19">
        <v>0.8</v>
      </c>
      <c r="J820" s="71"/>
      <c r="K820" s="20"/>
      <c r="L820" s="76" cm="1">
        <f t="array" ref="L820">_xlfn.IFS(C820="8.玩家基地","",C820="10.第一关基地","",G820+H820&lt;=2,"",G820+H820&gt;2,ROUND((G820+H820-2)*500,0))</f>
        <v>250</v>
      </c>
      <c r="M820" s="13">
        <v>5</v>
      </c>
      <c r="N820" s="13" t="s">
        <v>2039</v>
      </c>
      <c r="O820" s="41" t="s">
        <v>2046</v>
      </c>
      <c r="P820">
        <f t="shared" si="25"/>
        <v>2</v>
      </c>
      <c r="Q820" t="str">
        <f>VLOOKUP(A820,关卡种子!$A$2:$H$61,8,FALSE)</f>
        <v>0.摧毁基地</v>
      </c>
      <c r="R820">
        <v>1</v>
      </c>
      <c r="S820">
        <f t="shared" si="26"/>
        <v>1.5</v>
      </c>
    </row>
    <row r="821" spans="1:19">
      <c r="A821" s="16">
        <v>39</v>
      </c>
      <c r="B821" s="17">
        <v>0</v>
      </c>
      <c r="C821" s="16" t="s">
        <v>1438</v>
      </c>
      <c r="D821" s="17">
        <v>3</v>
      </c>
      <c r="E821" s="16" t="s">
        <v>89</v>
      </c>
      <c r="F821" s="17">
        <v>30</v>
      </c>
      <c r="G821" s="18">
        <v>1.5</v>
      </c>
      <c r="H821" s="18">
        <v>1</v>
      </c>
      <c r="I821" s="19">
        <v>0.2</v>
      </c>
      <c r="J821" s="71"/>
      <c r="K821" s="20"/>
      <c r="L821" s="76" cm="1">
        <f t="array" ref="L821">_xlfn.IFS(C821="8.玩家基地","",C821="10.第一关基地","",G821+H821&lt;=2,"",G821+H821&gt;2,ROUND((G821+H821-2)*500,0))</f>
        <v>250</v>
      </c>
      <c r="N821" s="13" t="s">
        <v>2046</v>
      </c>
      <c r="O821" s="41" t="s">
        <v>2046</v>
      </c>
      <c r="P821">
        <f t="shared" ref="P821:P884" si="27">IF(Q821="0.摧毁基地",IF(I821=1,IF(B821&gt;300,2,1),D821),D821)</f>
        <v>3</v>
      </c>
      <c r="Q821" t="str">
        <f>VLOOKUP(A821,关卡种子!$A$2:$H$61,8,FALSE)</f>
        <v>0.摧毁基地</v>
      </c>
      <c r="R821">
        <v>1</v>
      </c>
      <c r="S821">
        <f t="shared" ref="S821:S884" si="28">IF(C821="10.第一关基地",1+ROUND(A821/15,1),IF(C821="24.审判天使",1,IF(Q821="0.摧毁基地",IF(I821=1,IF(B821&gt;30,ROUND(1.3+B821/1000,2),1),1.5),IF(B821&gt;60,IF(R821=1,ROUND(1.25+B821/1000,2),1.3),1))))</f>
        <v>1.5</v>
      </c>
    </row>
    <row r="822" spans="1:19">
      <c r="A822" s="16">
        <v>39</v>
      </c>
      <c r="B822" s="17">
        <v>0</v>
      </c>
      <c r="C822" s="16" t="s">
        <v>1390</v>
      </c>
      <c r="D822" s="17">
        <v>3</v>
      </c>
      <c r="E822" s="16" t="s">
        <v>89</v>
      </c>
      <c r="F822" s="17">
        <v>30</v>
      </c>
      <c r="G822" s="18">
        <v>1.5</v>
      </c>
      <c r="H822" s="18">
        <v>1</v>
      </c>
      <c r="I822" s="19">
        <v>0.2</v>
      </c>
      <c r="J822" s="71"/>
      <c r="K822" s="20"/>
      <c r="L822" s="76" cm="1">
        <f t="array" ref="L822">_xlfn.IFS(C822="8.玩家基地","",C822="10.第一关基地","",G822+H822&lt;=2,"",G822+H822&gt;2,ROUND((G822+H822-2)*500,0))</f>
        <v>250</v>
      </c>
      <c r="N822" s="13" t="s">
        <v>2046</v>
      </c>
      <c r="O822" s="41" t="s">
        <v>2046</v>
      </c>
      <c r="P822">
        <f t="shared" si="27"/>
        <v>3</v>
      </c>
      <c r="Q822" t="str">
        <f>VLOOKUP(A822,关卡种子!$A$2:$H$61,8,FALSE)</f>
        <v>0.摧毁基地</v>
      </c>
      <c r="R822">
        <v>1</v>
      </c>
      <c r="S822">
        <f t="shared" si="28"/>
        <v>1.5</v>
      </c>
    </row>
    <row r="823" spans="1:19">
      <c r="A823" s="16">
        <v>39</v>
      </c>
      <c r="B823" s="17">
        <v>0</v>
      </c>
      <c r="C823" s="16" t="s">
        <v>1440</v>
      </c>
      <c r="D823" s="17">
        <v>3</v>
      </c>
      <c r="E823" s="16" t="s">
        <v>89</v>
      </c>
      <c r="F823" s="17">
        <v>30</v>
      </c>
      <c r="G823" s="18">
        <v>1.5</v>
      </c>
      <c r="H823" s="18">
        <v>1</v>
      </c>
      <c r="I823" s="19">
        <v>0.2</v>
      </c>
      <c r="J823" s="71" t="s">
        <v>1735</v>
      </c>
      <c r="K823" s="48">
        <v>32</v>
      </c>
      <c r="L823" s="76" cm="1">
        <f t="array" ref="L823">_xlfn.IFS(C823="8.玩家基地","",C823="10.第一关基地","",G823+H823&lt;=2,"",G823+H823&gt;2,ROUND((G823+H823-2)*500,0))</f>
        <v>250</v>
      </c>
      <c r="N823" s="13" t="s">
        <v>2046</v>
      </c>
      <c r="O823" s="41" t="s">
        <v>2256</v>
      </c>
      <c r="P823">
        <f t="shared" si="27"/>
        <v>3</v>
      </c>
      <c r="Q823" t="str">
        <f>VLOOKUP(A823,关卡种子!$A$2:$H$61,8,FALSE)</f>
        <v>0.摧毁基地</v>
      </c>
      <c r="R823">
        <v>1</v>
      </c>
      <c r="S823">
        <f t="shared" si="28"/>
        <v>1.5</v>
      </c>
    </row>
    <row r="824" spans="1:19">
      <c r="A824" s="16">
        <v>40</v>
      </c>
      <c r="B824" s="17">
        <v>0</v>
      </c>
      <c r="C824" s="16" t="s">
        <v>86</v>
      </c>
      <c r="D824" s="17">
        <v>1</v>
      </c>
      <c r="E824" s="16" t="s">
        <v>87</v>
      </c>
      <c r="F824" s="17">
        <v>-30</v>
      </c>
      <c r="G824" s="18">
        <v>1</v>
      </c>
      <c r="H824" s="18">
        <v>1</v>
      </c>
      <c r="I824" s="19">
        <v>1</v>
      </c>
      <c r="J824" s="71"/>
      <c r="K824" s="20"/>
      <c r="L824" s="76" t="str" cm="1">
        <f t="array" ref="L824">_xlfn.IFS(C824="8.玩家基地","",C824="10.第一关基地","",G824+H824&lt;=2,"",G824+H824&gt;2,ROUND((G824+H824-2)*500,0))</f>
        <v/>
      </c>
      <c r="N824" s="13" t="s">
        <v>2046</v>
      </c>
      <c r="O824" s="41" t="s">
        <v>2046</v>
      </c>
      <c r="P824">
        <f t="shared" si="27"/>
        <v>1</v>
      </c>
      <c r="Q824" t="str">
        <f>VLOOKUP(A824,关卡种子!$A$2:$H$61,8,FALSE)</f>
        <v>0.摧毁基地</v>
      </c>
      <c r="R824" s="4">
        <v>1</v>
      </c>
      <c r="S824">
        <f t="shared" si="28"/>
        <v>1</v>
      </c>
    </row>
    <row r="825" spans="1:19">
      <c r="A825" s="61">
        <v>40</v>
      </c>
      <c r="B825" s="17">
        <v>0</v>
      </c>
      <c r="C825" s="16" t="s">
        <v>88</v>
      </c>
      <c r="D825" s="17">
        <v>1</v>
      </c>
      <c r="E825" s="16" t="s">
        <v>89</v>
      </c>
      <c r="F825" s="17">
        <v>30</v>
      </c>
      <c r="G825" s="18">
        <v>3.7</v>
      </c>
      <c r="H825" s="18">
        <v>1</v>
      </c>
      <c r="I825" s="19">
        <v>1</v>
      </c>
      <c r="J825" s="71"/>
      <c r="K825" s="20"/>
      <c r="L825" s="76" t="str" cm="1">
        <f t="array" ref="L825">_xlfn.IFS(C825="8.玩家基地","",C825="10.第一关基地","",G825+H825&lt;=2,"",G825+H825&gt;2,ROUND((G825+H825-2)*500,0))</f>
        <v/>
      </c>
      <c r="N825" s="13" t="s">
        <v>2046</v>
      </c>
      <c r="O825" s="41" t="s">
        <v>2046</v>
      </c>
      <c r="P825">
        <f t="shared" si="27"/>
        <v>1</v>
      </c>
      <c r="Q825" t="str">
        <f>VLOOKUP(A825,关卡种子!$A$2:$H$61,8,FALSE)</f>
        <v>0.摧毁基地</v>
      </c>
      <c r="R825" s="4">
        <v>1</v>
      </c>
      <c r="S825">
        <f t="shared" si="28"/>
        <v>3.7</v>
      </c>
    </row>
    <row r="826" spans="1:19">
      <c r="A826" s="16">
        <v>40</v>
      </c>
      <c r="B826" s="17">
        <v>1</v>
      </c>
      <c r="C826" s="16" t="s">
        <v>1434</v>
      </c>
      <c r="D826" s="17">
        <v>1</v>
      </c>
      <c r="E826" s="16" t="s">
        <v>89</v>
      </c>
      <c r="F826" s="17">
        <v>30</v>
      </c>
      <c r="G826" s="18">
        <v>1</v>
      </c>
      <c r="H826" s="18">
        <v>1</v>
      </c>
      <c r="I826" s="19">
        <v>1</v>
      </c>
      <c r="J826" s="71" t="s">
        <v>1736</v>
      </c>
      <c r="K826" s="48">
        <v>7</v>
      </c>
      <c r="L826" s="76" t="str" cm="1">
        <f t="array" ref="L826">_xlfn.IFS(C826="8.玩家基地","",C826="10.第一关基地","",G826+H826&lt;=2,"",G826+H826&gt;2,ROUND((G826+H826-2)*500,0))</f>
        <v/>
      </c>
      <c r="N826" s="13" t="s">
        <v>2046</v>
      </c>
      <c r="O826" s="41" t="s">
        <v>2255</v>
      </c>
      <c r="P826">
        <f t="shared" si="27"/>
        <v>1</v>
      </c>
      <c r="Q826" t="str">
        <f>VLOOKUP(A826,关卡种子!$A$2:$H$61,8,FALSE)</f>
        <v>0.摧毁基地</v>
      </c>
      <c r="R826" s="4">
        <v>1</v>
      </c>
      <c r="S826">
        <f t="shared" si="28"/>
        <v>1</v>
      </c>
    </row>
    <row r="827" spans="1:19">
      <c r="A827" s="16">
        <v>40</v>
      </c>
      <c r="B827" s="17">
        <v>30</v>
      </c>
      <c r="C827" s="16" t="s">
        <v>1395</v>
      </c>
      <c r="D827" s="17">
        <v>1</v>
      </c>
      <c r="E827" s="16" t="s">
        <v>89</v>
      </c>
      <c r="F827" s="17">
        <v>30</v>
      </c>
      <c r="G827" s="18">
        <v>1</v>
      </c>
      <c r="H827" s="18">
        <v>1</v>
      </c>
      <c r="I827" s="19">
        <v>1</v>
      </c>
      <c r="J827" s="71"/>
      <c r="K827" s="20"/>
      <c r="L827" s="76" t="str" cm="1">
        <f t="array" ref="L827">_xlfn.IFS(C827="8.玩家基地","",C827="10.第一关基地","",G827+H827&lt;=2,"",G827+H827&gt;2,ROUND((G827+H827-2)*500,0))</f>
        <v/>
      </c>
      <c r="M827" s="13">
        <v>1</v>
      </c>
      <c r="N827" s="13" t="s">
        <v>2031</v>
      </c>
      <c r="O827" s="41" t="s">
        <v>2046</v>
      </c>
      <c r="P827">
        <f t="shared" si="27"/>
        <v>1</v>
      </c>
      <c r="Q827" t="str">
        <f>VLOOKUP(A827,关卡种子!$A$2:$H$61,8,FALSE)</f>
        <v>0.摧毁基地</v>
      </c>
      <c r="R827" s="4">
        <v>1</v>
      </c>
      <c r="S827">
        <f t="shared" si="28"/>
        <v>1</v>
      </c>
    </row>
    <row r="828" spans="1:19">
      <c r="A828" s="16">
        <v>40</v>
      </c>
      <c r="B828" s="17">
        <v>60</v>
      </c>
      <c r="C828" s="16" t="s">
        <v>1439</v>
      </c>
      <c r="D828" s="17">
        <v>1</v>
      </c>
      <c r="E828" s="16" t="s">
        <v>89</v>
      </c>
      <c r="F828" s="17">
        <v>30</v>
      </c>
      <c r="G828" s="18">
        <v>1.36</v>
      </c>
      <c r="H828" s="18">
        <v>1</v>
      </c>
      <c r="I828" s="19">
        <v>1</v>
      </c>
      <c r="J828" s="71"/>
      <c r="K828" s="20"/>
      <c r="L828" s="76" cm="1">
        <f t="array" ref="L828">_xlfn.IFS(C828="8.玩家基地","",C828="10.第一关基地","",G828+H828&lt;=2,"",G828+H828&gt;2,ROUND((G828+H828-2)*500,0))</f>
        <v>180</v>
      </c>
      <c r="N828" s="13" t="s">
        <v>2046</v>
      </c>
      <c r="O828" s="41" t="s">
        <v>2046</v>
      </c>
      <c r="P828">
        <f t="shared" si="27"/>
        <v>1</v>
      </c>
      <c r="Q828" t="str">
        <f>VLOOKUP(A828,关卡种子!$A$2:$H$61,8,FALSE)</f>
        <v>0.摧毁基地</v>
      </c>
      <c r="R828" s="4">
        <v>1</v>
      </c>
      <c r="S828">
        <f t="shared" si="28"/>
        <v>1.36</v>
      </c>
    </row>
    <row r="829" spans="1:19">
      <c r="A829" s="16">
        <v>40</v>
      </c>
      <c r="B829" s="17">
        <v>90</v>
      </c>
      <c r="C829" s="16" t="s">
        <v>1440</v>
      </c>
      <c r="D829" s="17">
        <v>1</v>
      </c>
      <c r="E829" s="16" t="s">
        <v>89</v>
      </c>
      <c r="F829" s="17">
        <v>30</v>
      </c>
      <c r="G829" s="18">
        <v>1.39</v>
      </c>
      <c r="H829" s="18">
        <v>1</v>
      </c>
      <c r="I829" s="19">
        <v>1</v>
      </c>
      <c r="J829" s="71"/>
      <c r="K829" s="20"/>
      <c r="L829" s="76" cm="1">
        <f t="array" ref="L829">_xlfn.IFS(C829="8.玩家基地","",C829="10.第一关基地","",G829+H829&lt;=2,"",G829+H829&gt;2,ROUND((G829+H829-2)*500,0))</f>
        <v>195</v>
      </c>
      <c r="N829" s="13" t="s">
        <v>2046</v>
      </c>
      <c r="O829" s="41" t="s">
        <v>2046</v>
      </c>
      <c r="P829">
        <f t="shared" si="27"/>
        <v>1</v>
      </c>
      <c r="Q829" t="str">
        <f>VLOOKUP(A829,关卡种子!$A$2:$H$61,8,FALSE)</f>
        <v>0.摧毁基地</v>
      </c>
      <c r="R829" s="4">
        <v>1</v>
      </c>
      <c r="S829">
        <f t="shared" si="28"/>
        <v>1.39</v>
      </c>
    </row>
    <row r="830" spans="1:19">
      <c r="A830" s="16">
        <v>40</v>
      </c>
      <c r="B830" s="17">
        <v>120</v>
      </c>
      <c r="C830" s="16" t="s">
        <v>1434</v>
      </c>
      <c r="D830" s="17">
        <v>1</v>
      </c>
      <c r="E830" s="16" t="s">
        <v>89</v>
      </c>
      <c r="F830" s="17">
        <v>30</v>
      </c>
      <c r="G830" s="18">
        <v>1.42</v>
      </c>
      <c r="H830" s="18">
        <v>1</v>
      </c>
      <c r="I830" s="19">
        <v>1</v>
      </c>
      <c r="J830" s="71"/>
      <c r="K830" s="20"/>
      <c r="L830" s="76" cm="1">
        <f t="array" ref="L830">_xlfn.IFS(C830="8.玩家基地","",C830="10.第一关基地","",G830+H830&lt;=2,"",G830+H830&gt;2,ROUND((G830+H830-2)*500,0))</f>
        <v>210</v>
      </c>
      <c r="M830" s="13">
        <v>6</v>
      </c>
      <c r="N830" s="13" t="s">
        <v>2027</v>
      </c>
      <c r="O830" s="41" t="s">
        <v>2046</v>
      </c>
      <c r="P830">
        <f t="shared" si="27"/>
        <v>1</v>
      </c>
      <c r="Q830" t="str">
        <f>VLOOKUP(A830,关卡种子!$A$2:$H$61,8,FALSE)</f>
        <v>0.摧毁基地</v>
      </c>
      <c r="R830" s="4">
        <v>1</v>
      </c>
      <c r="S830">
        <f t="shared" si="28"/>
        <v>1.42</v>
      </c>
    </row>
    <row r="831" spans="1:19">
      <c r="A831" s="16">
        <v>40</v>
      </c>
      <c r="B831" s="17">
        <v>150</v>
      </c>
      <c r="C831" s="16" t="s">
        <v>1395</v>
      </c>
      <c r="D831" s="17">
        <v>1</v>
      </c>
      <c r="E831" s="16" t="s">
        <v>89</v>
      </c>
      <c r="F831" s="17">
        <v>30</v>
      </c>
      <c r="G831" s="18">
        <v>1.45</v>
      </c>
      <c r="H831" s="18">
        <v>1</v>
      </c>
      <c r="I831" s="19">
        <v>1</v>
      </c>
      <c r="J831" s="71"/>
      <c r="K831" s="20"/>
      <c r="L831" s="76" cm="1">
        <f t="array" ref="L831">_xlfn.IFS(C831="8.玩家基地","",C831="10.第一关基地","",G831+H831&lt;=2,"",G831+H831&gt;2,ROUND((G831+H831-2)*500,0))</f>
        <v>225</v>
      </c>
      <c r="N831" s="13" t="s">
        <v>2046</v>
      </c>
      <c r="O831" s="41" t="s">
        <v>2046</v>
      </c>
      <c r="P831">
        <f t="shared" si="27"/>
        <v>1</v>
      </c>
      <c r="Q831" t="str">
        <f>VLOOKUP(A831,关卡种子!$A$2:$H$61,8,FALSE)</f>
        <v>0.摧毁基地</v>
      </c>
      <c r="R831" s="4">
        <v>1</v>
      </c>
      <c r="S831">
        <f t="shared" si="28"/>
        <v>1.45</v>
      </c>
    </row>
    <row r="832" spans="1:19">
      <c r="A832" s="16">
        <v>40</v>
      </c>
      <c r="B832" s="17">
        <v>180</v>
      </c>
      <c r="C832" s="16" t="s">
        <v>1439</v>
      </c>
      <c r="D832" s="17">
        <v>1</v>
      </c>
      <c r="E832" s="16" t="s">
        <v>89</v>
      </c>
      <c r="F832" s="17">
        <v>30</v>
      </c>
      <c r="G832" s="18">
        <v>1.48</v>
      </c>
      <c r="H832" s="18">
        <v>1</v>
      </c>
      <c r="I832" s="19">
        <v>1</v>
      </c>
      <c r="J832" s="71"/>
      <c r="K832" s="20"/>
      <c r="L832" s="76" cm="1">
        <f t="array" ref="L832">_xlfn.IFS(C832="8.玩家基地","",C832="10.第一关基地","",G832+H832&lt;=2,"",G832+H832&gt;2,ROUND((G832+H832-2)*500,0))</f>
        <v>240</v>
      </c>
      <c r="N832" s="13" t="s">
        <v>2046</v>
      </c>
      <c r="O832" s="41" t="s">
        <v>2046</v>
      </c>
      <c r="P832">
        <f t="shared" si="27"/>
        <v>1</v>
      </c>
      <c r="Q832" t="str">
        <f>VLOOKUP(A832,关卡种子!$A$2:$H$61,8,FALSE)</f>
        <v>0.摧毁基地</v>
      </c>
      <c r="R832" s="4">
        <v>1</v>
      </c>
      <c r="S832">
        <f t="shared" si="28"/>
        <v>1.48</v>
      </c>
    </row>
    <row r="833" spans="1:19">
      <c r="A833" s="16">
        <v>40</v>
      </c>
      <c r="B833" s="17">
        <v>210</v>
      </c>
      <c r="C833" s="16" t="s">
        <v>1440</v>
      </c>
      <c r="D833" s="17">
        <v>1</v>
      </c>
      <c r="E833" s="16" t="s">
        <v>89</v>
      </c>
      <c r="F833" s="17">
        <v>30</v>
      </c>
      <c r="G833" s="18">
        <v>1.51</v>
      </c>
      <c r="H833" s="18">
        <v>1</v>
      </c>
      <c r="I833" s="19">
        <v>1</v>
      </c>
      <c r="J833" s="71"/>
      <c r="K833" s="20"/>
      <c r="L833" s="76" cm="1">
        <f t="array" ref="L833">_xlfn.IFS(C833="8.玩家基地","",C833="10.第一关基地","",G833+H833&lt;=2,"",G833+H833&gt;2,ROUND((G833+H833-2)*500,0))</f>
        <v>255</v>
      </c>
      <c r="N833" s="13" t="s">
        <v>2046</v>
      </c>
      <c r="O833" s="41" t="s">
        <v>2046</v>
      </c>
      <c r="P833">
        <f t="shared" si="27"/>
        <v>1</v>
      </c>
      <c r="Q833" t="str">
        <f>VLOOKUP(A833,关卡种子!$A$2:$H$61,8,FALSE)</f>
        <v>0.摧毁基地</v>
      </c>
      <c r="R833" s="4">
        <v>1</v>
      </c>
      <c r="S833">
        <f t="shared" si="28"/>
        <v>1.51</v>
      </c>
    </row>
    <row r="834" spans="1:19">
      <c r="A834" s="16">
        <v>40</v>
      </c>
      <c r="B834" s="17">
        <v>240</v>
      </c>
      <c r="C834" s="16" t="s">
        <v>1434</v>
      </c>
      <c r="D834" s="17">
        <v>1</v>
      </c>
      <c r="E834" s="16" t="s">
        <v>89</v>
      </c>
      <c r="F834" s="17">
        <v>30</v>
      </c>
      <c r="G834" s="18">
        <v>1.54</v>
      </c>
      <c r="H834" s="18">
        <v>1</v>
      </c>
      <c r="I834" s="19">
        <v>1</v>
      </c>
      <c r="J834" s="71"/>
      <c r="K834" s="20"/>
      <c r="L834" s="76" cm="1">
        <f t="array" ref="L834">_xlfn.IFS(C834="8.玩家基地","",C834="10.第一关基地","",G834+H834&lt;=2,"",G834+H834&gt;2,ROUND((G834+H834-2)*500,0))</f>
        <v>270</v>
      </c>
      <c r="M834" s="13">
        <v>9</v>
      </c>
      <c r="N834" s="13" t="s">
        <v>2043</v>
      </c>
      <c r="O834" s="41" t="s">
        <v>2046</v>
      </c>
      <c r="P834">
        <f t="shared" si="27"/>
        <v>1</v>
      </c>
      <c r="Q834" t="str">
        <f>VLOOKUP(A834,关卡种子!$A$2:$H$61,8,FALSE)</f>
        <v>0.摧毁基地</v>
      </c>
      <c r="R834" s="4">
        <v>1</v>
      </c>
      <c r="S834">
        <f t="shared" si="28"/>
        <v>1.54</v>
      </c>
    </row>
    <row r="835" spans="1:19">
      <c r="A835" s="16">
        <v>40</v>
      </c>
      <c r="B835" s="17">
        <v>270</v>
      </c>
      <c r="C835" s="16" t="s">
        <v>1395</v>
      </c>
      <c r="D835" s="17">
        <v>1</v>
      </c>
      <c r="E835" s="16" t="s">
        <v>89</v>
      </c>
      <c r="F835" s="17">
        <v>30</v>
      </c>
      <c r="G835" s="18">
        <v>1.57</v>
      </c>
      <c r="H835" s="18">
        <v>1</v>
      </c>
      <c r="I835" s="19">
        <v>1</v>
      </c>
      <c r="J835" s="71"/>
      <c r="K835" s="20"/>
      <c r="L835" s="76" cm="1">
        <f t="array" ref="L835">_xlfn.IFS(C835="8.玩家基地","",C835="10.第一关基地","",G835+H835&lt;=2,"",G835+H835&gt;2,ROUND((G835+H835-2)*500,0))</f>
        <v>285</v>
      </c>
      <c r="N835" s="13" t="s">
        <v>2046</v>
      </c>
      <c r="O835" s="41" t="s">
        <v>2046</v>
      </c>
      <c r="P835">
        <f t="shared" si="27"/>
        <v>1</v>
      </c>
      <c r="Q835" t="str">
        <f>VLOOKUP(A835,关卡种子!$A$2:$H$61,8,FALSE)</f>
        <v>0.摧毁基地</v>
      </c>
      <c r="R835" s="4">
        <v>1</v>
      </c>
      <c r="S835">
        <f t="shared" si="28"/>
        <v>1.57</v>
      </c>
    </row>
    <row r="836" spans="1:19">
      <c r="A836" s="16">
        <v>40</v>
      </c>
      <c r="B836" s="17">
        <v>300</v>
      </c>
      <c r="C836" s="16" t="s">
        <v>1439</v>
      </c>
      <c r="D836" s="17">
        <v>1</v>
      </c>
      <c r="E836" s="16" t="s">
        <v>89</v>
      </c>
      <c r="F836" s="17">
        <v>30</v>
      </c>
      <c r="G836" s="18">
        <v>1.6</v>
      </c>
      <c r="H836" s="18">
        <v>1</v>
      </c>
      <c r="I836" s="19">
        <v>1</v>
      </c>
      <c r="J836" s="71"/>
      <c r="K836" s="20"/>
      <c r="L836" s="76" cm="1">
        <f t="array" ref="L836">_xlfn.IFS(C836="8.玩家基地","",C836="10.第一关基地","",G836+H836&lt;=2,"",G836+H836&gt;2,ROUND((G836+H836-2)*500,0))</f>
        <v>300</v>
      </c>
      <c r="N836" s="13" t="s">
        <v>2046</v>
      </c>
      <c r="O836" s="41" t="s">
        <v>2046</v>
      </c>
      <c r="P836">
        <f t="shared" si="27"/>
        <v>1</v>
      </c>
      <c r="Q836" t="str">
        <f>VLOOKUP(A836,关卡种子!$A$2:$H$61,8,FALSE)</f>
        <v>0.摧毁基地</v>
      </c>
      <c r="R836" s="4">
        <v>1</v>
      </c>
      <c r="S836">
        <f t="shared" si="28"/>
        <v>1.6</v>
      </c>
    </row>
    <row r="837" spans="1:19">
      <c r="A837" s="16">
        <v>40</v>
      </c>
      <c r="B837" s="17">
        <v>330</v>
      </c>
      <c r="C837" s="16" t="s">
        <v>1440</v>
      </c>
      <c r="D837" s="17">
        <v>2</v>
      </c>
      <c r="E837" s="16" t="s">
        <v>89</v>
      </c>
      <c r="F837" s="17">
        <v>30</v>
      </c>
      <c r="G837" s="18">
        <v>1.63</v>
      </c>
      <c r="H837" s="18">
        <v>1</v>
      </c>
      <c r="I837" s="19">
        <v>1</v>
      </c>
      <c r="J837" s="71"/>
      <c r="K837" s="20"/>
      <c r="L837" s="76" cm="1">
        <f t="array" ref="L837">_xlfn.IFS(C837="8.玩家基地","",C837="10.第一关基地","",G837+H837&lt;=2,"",G837+H837&gt;2,ROUND((G837+H837-2)*500,0))</f>
        <v>315</v>
      </c>
      <c r="M837" s="13">
        <v>9</v>
      </c>
      <c r="N837" s="13" t="s">
        <v>2043</v>
      </c>
      <c r="O837" s="41" t="s">
        <v>2046</v>
      </c>
      <c r="P837">
        <f t="shared" si="27"/>
        <v>2</v>
      </c>
      <c r="Q837" t="str">
        <f>VLOOKUP(A837,关卡种子!$A$2:$H$61,8,FALSE)</f>
        <v>0.摧毁基地</v>
      </c>
      <c r="R837" s="4">
        <v>1</v>
      </c>
      <c r="S837">
        <f t="shared" si="28"/>
        <v>1.63</v>
      </c>
    </row>
    <row r="838" spans="1:19">
      <c r="A838" s="16">
        <v>40</v>
      </c>
      <c r="B838" s="17">
        <v>360</v>
      </c>
      <c r="C838" s="16" t="s">
        <v>1395</v>
      </c>
      <c r="D838" s="17">
        <v>2</v>
      </c>
      <c r="E838" s="16" t="s">
        <v>89</v>
      </c>
      <c r="F838" s="17">
        <v>30</v>
      </c>
      <c r="G838" s="18">
        <v>1.66</v>
      </c>
      <c r="H838" s="18">
        <v>1</v>
      </c>
      <c r="I838" s="19">
        <v>1</v>
      </c>
      <c r="J838" s="71"/>
      <c r="K838" s="20"/>
      <c r="L838" s="76" cm="1">
        <f t="array" ref="L838">_xlfn.IFS(C838="8.玩家基地","",C838="10.第一关基地","",G838+H838&lt;=2,"",G838+H838&gt;2,ROUND((G838+H838-2)*500,0))</f>
        <v>330</v>
      </c>
      <c r="N838" s="13" t="s">
        <v>2046</v>
      </c>
      <c r="O838" s="41" t="s">
        <v>2046</v>
      </c>
      <c r="P838">
        <f t="shared" si="27"/>
        <v>2</v>
      </c>
      <c r="Q838" t="str">
        <f>VLOOKUP(A838,关卡种子!$A$2:$H$61,8,FALSE)</f>
        <v>0.摧毁基地</v>
      </c>
      <c r="R838" s="4">
        <v>1</v>
      </c>
      <c r="S838">
        <f t="shared" si="28"/>
        <v>1.66</v>
      </c>
    </row>
    <row r="839" spans="1:19">
      <c r="A839" s="16">
        <v>40</v>
      </c>
      <c r="B839" s="17">
        <v>390</v>
      </c>
      <c r="C839" s="16" t="s">
        <v>1434</v>
      </c>
      <c r="D839" s="17">
        <v>2</v>
      </c>
      <c r="E839" s="16" t="s">
        <v>89</v>
      </c>
      <c r="F839" s="17">
        <v>30</v>
      </c>
      <c r="G839" s="18">
        <v>1.69</v>
      </c>
      <c r="H839" s="18">
        <v>1</v>
      </c>
      <c r="I839" s="19">
        <v>1</v>
      </c>
      <c r="J839" s="71"/>
      <c r="K839" s="20"/>
      <c r="L839" s="76" cm="1">
        <f t="array" ref="L839">_xlfn.IFS(C839="8.玩家基地","",C839="10.第一关基地","",G839+H839&lt;=2,"",G839+H839&gt;2,ROUND((G839+H839-2)*500,0))</f>
        <v>345</v>
      </c>
      <c r="M839" s="13">
        <v>9</v>
      </c>
      <c r="N839" s="13" t="s">
        <v>2043</v>
      </c>
      <c r="O839" s="41" t="s">
        <v>2046</v>
      </c>
      <c r="P839">
        <f t="shared" si="27"/>
        <v>2</v>
      </c>
      <c r="Q839" t="str">
        <f>VLOOKUP(A839,关卡种子!$A$2:$H$61,8,FALSE)</f>
        <v>0.摧毁基地</v>
      </c>
      <c r="R839" s="4">
        <v>1</v>
      </c>
      <c r="S839">
        <f t="shared" si="28"/>
        <v>1.69</v>
      </c>
    </row>
    <row r="840" spans="1:19">
      <c r="A840" s="16">
        <v>40</v>
      </c>
      <c r="B840" s="17">
        <v>420</v>
      </c>
      <c r="C840" s="16" t="s">
        <v>1440</v>
      </c>
      <c r="D840" s="17">
        <v>2</v>
      </c>
      <c r="E840" s="16" t="s">
        <v>89</v>
      </c>
      <c r="F840" s="17">
        <v>30</v>
      </c>
      <c r="G840" s="18">
        <v>1.72</v>
      </c>
      <c r="H840" s="18">
        <v>1</v>
      </c>
      <c r="I840" s="19">
        <v>1</v>
      </c>
      <c r="J840" s="71"/>
      <c r="K840" s="20"/>
      <c r="L840" s="76" cm="1">
        <f t="array" ref="L840">_xlfn.IFS(C840="8.玩家基地","",C840="10.第一关基地","",G840+H840&lt;=2,"",G840+H840&gt;2,ROUND((G840+H840-2)*500,0))</f>
        <v>360</v>
      </c>
      <c r="N840" s="13" t="s">
        <v>2046</v>
      </c>
      <c r="O840" s="41" t="s">
        <v>2046</v>
      </c>
      <c r="P840">
        <f t="shared" si="27"/>
        <v>2</v>
      </c>
      <c r="Q840" t="str">
        <f>VLOOKUP(A840,关卡种子!$A$2:$H$61,8,FALSE)</f>
        <v>0.摧毁基地</v>
      </c>
      <c r="R840" s="4">
        <v>1</v>
      </c>
      <c r="S840">
        <f t="shared" si="28"/>
        <v>1.72</v>
      </c>
    </row>
    <row r="841" spans="1:19">
      <c r="A841" s="16">
        <v>40</v>
      </c>
      <c r="B841" s="17">
        <v>450</v>
      </c>
      <c r="C841" s="16" t="s">
        <v>1434</v>
      </c>
      <c r="D841" s="17">
        <v>2</v>
      </c>
      <c r="E841" s="16" t="s">
        <v>89</v>
      </c>
      <c r="F841" s="17">
        <v>30</v>
      </c>
      <c r="G841" s="18">
        <v>1.75</v>
      </c>
      <c r="H841" s="18">
        <v>1</v>
      </c>
      <c r="I841" s="19">
        <v>1</v>
      </c>
      <c r="J841" s="71"/>
      <c r="K841" s="20"/>
      <c r="L841" s="76" cm="1">
        <f t="array" ref="L841">_xlfn.IFS(C841="8.玩家基地","",C841="10.第一关基地","",G841+H841&lt;=2,"",G841+H841&gt;2,ROUND((G841+H841-2)*500,0))</f>
        <v>375</v>
      </c>
      <c r="N841" s="13" t="s">
        <v>2046</v>
      </c>
      <c r="O841" s="41" t="s">
        <v>2046</v>
      </c>
      <c r="P841">
        <f t="shared" si="27"/>
        <v>2</v>
      </c>
      <c r="Q841" t="str">
        <f>VLOOKUP(A841,关卡种子!$A$2:$H$61,8,FALSE)</f>
        <v>0.摧毁基地</v>
      </c>
      <c r="R841" s="4">
        <v>1</v>
      </c>
      <c r="S841">
        <f t="shared" si="28"/>
        <v>1.75</v>
      </c>
    </row>
    <row r="842" spans="1:19">
      <c r="A842" s="16">
        <v>41</v>
      </c>
      <c r="B842" s="17">
        <v>0</v>
      </c>
      <c r="C842" s="16" t="s">
        <v>86</v>
      </c>
      <c r="D842" s="17">
        <v>1</v>
      </c>
      <c r="E842" s="16" t="s">
        <v>87</v>
      </c>
      <c r="F842" s="17">
        <v>-30</v>
      </c>
      <c r="G842" s="18">
        <v>1</v>
      </c>
      <c r="H842" s="18">
        <v>1</v>
      </c>
      <c r="I842" s="19">
        <v>1</v>
      </c>
      <c r="J842" s="71"/>
      <c r="K842" s="20"/>
      <c r="L842" s="76" t="str" cm="1">
        <f t="array" ref="L842">_xlfn.IFS(C842="8.玩家基地","",C842="10.第一关基地","",G842+H842&lt;=2,"",G842+H842&gt;2,ROUND((G842+H842-2)*500,0))</f>
        <v/>
      </c>
      <c r="N842" s="13" t="s">
        <v>2046</v>
      </c>
      <c r="O842" s="41" t="s">
        <v>2046</v>
      </c>
      <c r="P842">
        <f t="shared" si="27"/>
        <v>1</v>
      </c>
      <c r="Q842" t="str">
        <f>VLOOKUP(A842,关卡种子!$A$2:$H$61,8,FALSE)</f>
        <v>0.摧毁基地</v>
      </c>
      <c r="R842">
        <v>1</v>
      </c>
      <c r="S842">
        <f t="shared" si="28"/>
        <v>1</v>
      </c>
    </row>
    <row r="843" spans="1:19">
      <c r="A843" s="16">
        <v>41</v>
      </c>
      <c r="B843" s="17">
        <v>0</v>
      </c>
      <c r="C843" s="16" t="s">
        <v>88</v>
      </c>
      <c r="D843" s="17">
        <v>1</v>
      </c>
      <c r="E843" s="16" t="s">
        <v>89</v>
      </c>
      <c r="F843" s="17">
        <v>30</v>
      </c>
      <c r="G843" s="18">
        <v>3.7</v>
      </c>
      <c r="H843" s="18">
        <v>1</v>
      </c>
      <c r="I843" s="19">
        <v>1</v>
      </c>
      <c r="J843" s="71"/>
      <c r="K843" s="20"/>
      <c r="L843" s="76" t="str" cm="1">
        <f t="array" ref="L843">_xlfn.IFS(C843="8.玩家基地","",C843="10.第一关基地","",G843+H843&lt;=2,"",G843+H843&gt;2,ROUND((G843+H843-2)*500,0))</f>
        <v/>
      </c>
      <c r="N843" s="13" t="s">
        <v>2046</v>
      </c>
      <c r="O843" s="41" t="s">
        <v>2046</v>
      </c>
      <c r="P843">
        <f t="shared" si="27"/>
        <v>1</v>
      </c>
      <c r="Q843" t="str">
        <f>VLOOKUP(A843,关卡种子!$A$2:$H$61,8,FALSE)</f>
        <v>0.摧毁基地</v>
      </c>
      <c r="R843">
        <v>1</v>
      </c>
      <c r="S843">
        <f t="shared" si="28"/>
        <v>3.7</v>
      </c>
    </row>
    <row r="844" spans="1:19">
      <c r="A844" s="16">
        <v>41</v>
      </c>
      <c r="B844" s="17">
        <v>1</v>
      </c>
      <c r="C844" s="16" t="s">
        <v>1440</v>
      </c>
      <c r="D844" s="17">
        <v>1</v>
      </c>
      <c r="E844" s="16" t="s">
        <v>89</v>
      </c>
      <c r="F844" s="17">
        <v>30</v>
      </c>
      <c r="G844" s="18">
        <v>1</v>
      </c>
      <c r="H844" s="18">
        <v>1</v>
      </c>
      <c r="I844" s="19">
        <v>1</v>
      </c>
      <c r="J844" s="71" t="s">
        <v>1737</v>
      </c>
      <c r="K844" s="20"/>
      <c r="L844" s="76" t="str" cm="1">
        <f t="array" ref="L844">_xlfn.IFS(C844="8.玩家基地","",C844="10.第一关基地","",G844+H844&lt;=2,"",G844+H844&gt;2,ROUND((G844+H844-2)*500,0))</f>
        <v/>
      </c>
      <c r="N844" s="13" t="s">
        <v>2046</v>
      </c>
      <c r="O844" s="41" t="s">
        <v>2046</v>
      </c>
      <c r="P844">
        <f t="shared" si="27"/>
        <v>1</v>
      </c>
      <c r="Q844" t="str">
        <f>VLOOKUP(A844,关卡种子!$A$2:$H$61,8,FALSE)</f>
        <v>0.摧毁基地</v>
      </c>
      <c r="R844">
        <v>1</v>
      </c>
      <c r="S844">
        <f t="shared" si="28"/>
        <v>1</v>
      </c>
    </row>
    <row r="845" spans="1:19">
      <c r="A845" s="16">
        <v>41</v>
      </c>
      <c r="B845" s="17">
        <v>30</v>
      </c>
      <c r="C845" s="16" t="s">
        <v>1395</v>
      </c>
      <c r="D845" s="17">
        <v>1</v>
      </c>
      <c r="E845" s="16" t="s">
        <v>89</v>
      </c>
      <c r="F845" s="17">
        <v>30</v>
      </c>
      <c r="G845" s="18">
        <v>1</v>
      </c>
      <c r="H845" s="18">
        <v>1</v>
      </c>
      <c r="I845" s="19">
        <v>1</v>
      </c>
      <c r="J845" s="71" t="s">
        <v>1738</v>
      </c>
      <c r="K845" s="48">
        <v>3</v>
      </c>
      <c r="L845" s="76" t="str" cm="1">
        <f t="array" ref="L845">_xlfn.IFS(C845="8.玩家基地","",C845="10.第一关基地","",G845+H845&lt;=2,"",G845+H845&gt;2,ROUND((G845+H845-2)*500,0))</f>
        <v/>
      </c>
      <c r="M845" s="13"/>
      <c r="N845" s="13" t="s">
        <v>2046</v>
      </c>
      <c r="O845" s="41" t="s">
        <v>2255</v>
      </c>
      <c r="P845">
        <f t="shared" si="27"/>
        <v>1</v>
      </c>
      <c r="Q845" t="str">
        <f>VLOOKUP(A845,关卡种子!$A$2:$H$61,8,FALSE)</f>
        <v>0.摧毁基地</v>
      </c>
      <c r="R845">
        <v>1</v>
      </c>
      <c r="S845">
        <f t="shared" si="28"/>
        <v>1</v>
      </c>
    </row>
    <row r="846" spans="1:19">
      <c r="A846" s="16">
        <v>41</v>
      </c>
      <c r="B846" s="17">
        <v>120</v>
      </c>
      <c r="C846" s="16" t="s">
        <v>1438</v>
      </c>
      <c r="D846" s="17">
        <v>1</v>
      </c>
      <c r="E846" s="16" t="s">
        <v>89</v>
      </c>
      <c r="F846" s="17">
        <v>30</v>
      </c>
      <c r="G846" s="18">
        <v>1.42</v>
      </c>
      <c r="H846" s="18">
        <v>1</v>
      </c>
      <c r="I846" s="19">
        <v>1</v>
      </c>
      <c r="J846" s="71"/>
      <c r="K846" s="20"/>
      <c r="L846" s="76" cm="1">
        <f t="array" ref="L846">_xlfn.IFS(C846="8.玩家基地","",C846="10.第一关基地","",G846+H846&lt;=2,"",G846+H846&gt;2,ROUND((G846+H846-2)*500,0))</f>
        <v>210</v>
      </c>
      <c r="M846" s="13">
        <v>3</v>
      </c>
      <c r="N846" s="13" t="s">
        <v>2033</v>
      </c>
      <c r="O846" s="41" t="s">
        <v>2046</v>
      </c>
      <c r="P846">
        <f t="shared" si="27"/>
        <v>1</v>
      </c>
      <c r="Q846" t="str">
        <f>VLOOKUP(A846,关卡种子!$A$2:$H$61,8,FALSE)</f>
        <v>0.摧毁基地</v>
      </c>
      <c r="R846">
        <v>1</v>
      </c>
      <c r="S846">
        <f t="shared" si="28"/>
        <v>1.42</v>
      </c>
    </row>
    <row r="847" spans="1:19">
      <c r="A847" s="16">
        <v>41</v>
      </c>
      <c r="B847" s="17">
        <v>150</v>
      </c>
      <c r="C847" s="16" t="s">
        <v>1395</v>
      </c>
      <c r="D847" s="17">
        <v>1</v>
      </c>
      <c r="E847" s="16" t="s">
        <v>89</v>
      </c>
      <c r="F847" s="17">
        <v>30</v>
      </c>
      <c r="G847" s="18">
        <v>1.45</v>
      </c>
      <c r="H847" s="18">
        <v>1</v>
      </c>
      <c r="I847" s="19">
        <v>1</v>
      </c>
      <c r="J847" s="71" t="s">
        <v>1738</v>
      </c>
      <c r="K847" s="48">
        <v>3</v>
      </c>
      <c r="L847" s="76" cm="1">
        <f t="array" ref="L847">_xlfn.IFS(C847="8.玩家基地","",C847="10.第一关基地","",G847+H847&lt;=2,"",G847+H847&gt;2,ROUND((G847+H847-2)*500,0))</f>
        <v>225</v>
      </c>
      <c r="N847" s="13" t="s">
        <v>2046</v>
      </c>
      <c r="O847" s="41" t="s">
        <v>2255</v>
      </c>
      <c r="P847">
        <f t="shared" si="27"/>
        <v>1</v>
      </c>
      <c r="Q847" t="str">
        <f>VLOOKUP(A847,关卡种子!$A$2:$H$61,8,FALSE)</f>
        <v>0.摧毁基地</v>
      </c>
      <c r="R847">
        <v>1</v>
      </c>
      <c r="S847">
        <f t="shared" si="28"/>
        <v>1.45</v>
      </c>
    </row>
    <row r="848" spans="1:19">
      <c r="A848" s="16">
        <v>41</v>
      </c>
      <c r="B848" s="17">
        <v>180</v>
      </c>
      <c r="C848" s="16" t="s">
        <v>1434</v>
      </c>
      <c r="D848" s="17">
        <v>1</v>
      </c>
      <c r="E848" s="16" t="s">
        <v>89</v>
      </c>
      <c r="F848" s="17">
        <v>30</v>
      </c>
      <c r="G848" s="18">
        <v>1.48</v>
      </c>
      <c r="H848" s="18">
        <v>1</v>
      </c>
      <c r="I848" s="19">
        <v>1</v>
      </c>
      <c r="J848" s="71"/>
      <c r="K848" s="20"/>
      <c r="L848" s="76" cm="1">
        <f t="array" ref="L848">_xlfn.IFS(C848="8.玩家基地","",C848="10.第一关基地","",G848+H848&lt;=2,"",G848+H848&gt;2,ROUND((G848+H848-2)*500,0))</f>
        <v>240</v>
      </c>
      <c r="M848" s="13">
        <v>6</v>
      </c>
      <c r="N848" s="13" t="s">
        <v>2027</v>
      </c>
      <c r="O848" s="41" t="s">
        <v>2046</v>
      </c>
      <c r="P848">
        <f t="shared" si="27"/>
        <v>1</v>
      </c>
      <c r="Q848" t="str">
        <f>VLOOKUP(A848,关卡种子!$A$2:$H$61,8,FALSE)</f>
        <v>0.摧毁基地</v>
      </c>
      <c r="R848">
        <v>1</v>
      </c>
      <c r="S848">
        <f t="shared" si="28"/>
        <v>1.48</v>
      </c>
    </row>
    <row r="849" spans="1:19">
      <c r="A849" s="16">
        <v>41</v>
      </c>
      <c r="B849" s="17">
        <v>210</v>
      </c>
      <c r="C849" s="16" t="s">
        <v>1440</v>
      </c>
      <c r="D849" s="17">
        <v>1</v>
      </c>
      <c r="E849" s="16" t="s">
        <v>89</v>
      </c>
      <c r="F849" s="17">
        <v>30</v>
      </c>
      <c r="G849" s="18">
        <v>1.51</v>
      </c>
      <c r="H849" s="18">
        <v>1</v>
      </c>
      <c r="I849" s="19">
        <v>1</v>
      </c>
      <c r="J849" s="71"/>
      <c r="K849" s="20"/>
      <c r="L849" s="76" cm="1">
        <f t="array" ref="L849">_xlfn.IFS(C849="8.玩家基地","",C849="10.第一关基地","",G849+H849&lt;=2,"",G849+H849&gt;2,ROUND((G849+H849-2)*500,0))</f>
        <v>255</v>
      </c>
      <c r="N849" s="13" t="s">
        <v>2046</v>
      </c>
      <c r="O849" s="41" t="s">
        <v>2046</v>
      </c>
      <c r="P849">
        <f t="shared" si="27"/>
        <v>1</v>
      </c>
      <c r="Q849" t="str">
        <f>VLOOKUP(A849,关卡种子!$A$2:$H$61,8,FALSE)</f>
        <v>0.摧毁基地</v>
      </c>
      <c r="R849">
        <v>1</v>
      </c>
      <c r="S849">
        <f t="shared" si="28"/>
        <v>1.51</v>
      </c>
    </row>
    <row r="850" spans="1:19">
      <c r="A850" s="16">
        <v>41</v>
      </c>
      <c r="B850" s="17">
        <v>240</v>
      </c>
      <c r="C850" s="16" t="s">
        <v>1438</v>
      </c>
      <c r="D850" s="17">
        <v>1</v>
      </c>
      <c r="E850" s="16" t="s">
        <v>89</v>
      </c>
      <c r="F850" s="17">
        <v>30</v>
      </c>
      <c r="G850" s="18">
        <v>1.54</v>
      </c>
      <c r="H850" s="18">
        <v>1</v>
      </c>
      <c r="I850" s="19">
        <v>1</v>
      </c>
      <c r="J850" s="71"/>
      <c r="K850" s="20"/>
      <c r="L850" s="76" cm="1">
        <f t="array" ref="L850">_xlfn.IFS(C850="8.玩家基地","",C850="10.第一关基地","",G850+H850&lt;=2,"",G850+H850&gt;2,ROUND((G850+H850-2)*500,0))</f>
        <v>270</v>
      </c>
      <c r="N850" s="13" t="s">
        <v>2046</v>
      </c>
      <c r="O850" s="41" t="s">
        <v>2046</v>
      </c>
      <c r="P850">
        <f t="shared" si="27"/>
        <v>1</v>
      </c>
      <c r="Q850" t="str">
        <f>VLOOKUP(A850,关卡种子!$A$2:$H$61,8,FALSE)</f>
        <v>0.摧毁基地</v>
      </c>
      <c r="R850">
        <v>1</v>
      </c>
      <c r="S850">
        <f t="shared" si="28"/>
        <v>1.54</v>
      </c>
    </row>
    <row r="851" spans="1:19">
      <c r="A851" s="16">
        <v>41</v>
      </c>
      <c r="B851" s="17">
        <v>270</v>
      </c>
      <c r="C851" s="16" t="s">
        <v>1395</v>
      </c>
      <c r="D851" s="17">
        <v>1</v>
      </c>
      <c r="E851" s="16" t="s">
        <v>89</v>
      </c>
      <c r="F851" s="17">
        <v>30</v>
      </c>
      <c r="G851" s="18">
        <v>1.57</v>
      </c>
      <c r="H851" s="18">
        <v>1</v>
      </c>
      <c r="I851" s="19">
        <v>1</v>
      </c>
      <c r="J851" s="71" t="s">
        <v>1738</v>
      </c>
      <c r="K851" s="48">
        <v>3</v>
      </c>
      <c r="L851" s="76" cm="1">
        <f t="array" ref="L851">_xlfn.IFS(C851="8.玩家基地","",C851="10.第一关基地","",G851+H851&lt;=2,"",G851+H851&gt;2,ROUND((G851+H851-2)*500,0))</f>
        <v>285</v>
      </c>
      <c r="N851" s="13" t="s">
        <v>2046</v>
      </c>
      <c r="O851" s="41" t="s">
        <v>2255</v>
      </c>
      <c r="P851">
        <f t="shared" si="27"/>
        <v>1</v>
      </c>
      <c r="Q851" t="str">
        <f>VLOOKUP(A851,关卡种子!$A$2:$H$61,8,FALSE)</f>
        <v>0.摧毁基地</v>
      </c>
      <c r="R851">
        <v>1</v>
      </c>
      <c r="S851">
        <f t="shared" si="28"/>
        <v>1.57</v>
      </c>
    </row>
    <row r="852" spans="1:19">
      <c r="A852" s="16">
        <v>41</v>
      </c>
      <c r="B852" s="17">
        <v>300</v>
      </c>
      <c r="C852" s="16" t="s">
        <v>1434</v>
      </c>
      <c r="D852" s="17">
        <v>1</v>
      </c>
      <c r="E852" s="16" t="s">
        <v>89</v>
      </c>
      <c r="F852" s="17">
        <v>30</v>
      </c>
      <c r="G852" s="18">
        <v>1.6</v>
      </c>
      <c r="H852" s="18">
        <v>1</v>
      </c>
      <c r="I852" s="19">
        <v>1</v>
      </c>
      <c r="J852" s="71"/>
      <c r="K852" s="20"/>
      <c r="L852" s="76" cm="1">
        <f t="array" ref="L852">_xlfn.IFS(C852="8.玩家基地","",C852="10.第一关基地","",G852+H852&lt;=2,"",G852+H852&gt;2,ROUND((G852+H852-2)*500,0))</f>
        <v>300</v>
      </c>
      <c r="M852" s="13">
        <v>5</v>
      </c>
      <c r="N852" s="13" t="s">
        <v>2039</v>
      </c>
      <c r="O852" s="41" t="s">
        <v>2046</v>
      </c>
      <c r="P852">
        <f t="shared" si="27"/>
        <v>1</v>
      </c>
      <c r="Q852" t="str">
        <f>VLOOKUP(A852,关卡种子!$A$2:$H$61,8,FALSE)</f>
        <v>0.摧毁基地</v>
      </c>
      <c r="R852">
        <v>1</v>
      </c>
      <c r="S852">
        <f t="shared" si="28"/>
        <v>1.6</v>
      </c>
    </row>
    <row r="853" spans="1:19">
      <c r="A853" s="16">
        <v>41</v>
      </c>
      <c r="B853" s="17">
        <v>330</v>
      </c>
      <c r="C853" s="16" t="s">
        <v>1440</v>
      </c>
      <c r="D853" s="17">
        <v>2</v>
      </c>
      <c r="E853" s="16" t="s">
        <v>89</v>
      </c>
      <c r="F853" s="17">
        <v>30</v>
      </c>
      <c r="G853" s="18">
        <v>1.63</v>
      </c>
      <c r="H853" s="18">
        <v>1</v>
      </c>
      <c r="I853" s="19">
        <v>1</v>
      </c>
      <c r="J853" s="71"/>
      <c r="K853" s="20"/>
      <c r="L853" s="76" cm="1">
        <f t="array" ref="L853">_xlfn.IFS(C853="8.玩家基地","",C853="10.第一关基地","",G853+H853&lt;=2,"",G853+H853&gt;2,ROUND((G853+H853-2)*500,0))</f>
        <v>315</v>
      </c>
      <c r="N853" s="13" t="s">
        <v>2046</v>
      </c>
      <c r="O853" s="41" t="s">
        <v>2046</v>
      </c>
      <c r="P853">
        <f t="shared" si="27"/>
        <v>2</v>
      </c>
      <c r="Q853" t="str">
        <f>VLOOKUP(A853,关卡种子!$A$2:$H$61,8,FALSE)</f>
        <v>0.摧毁基地</v>
      </c>
      <c r="R853">
        <v>1</v>
      </c>
      <c r="S853">
        <f t="shared" si="28"/>
        <v>1.63</v>
      </c>
    </row>
    <row r="854" spans="1:19">
      <c r="A854" s="16">
        <v>41</v>
      </c>
      <c r="B854" s="17">
        <v>360</v>
      </c>
      <c r="C854" s="16" t="s">
        <v>1438</v>
      </c>
      <c r="D854" s="17">
        <v>2</v>
      </c>
      <c r="E854" s="16" t="s">
        <v>89</v>
      </c>
      <c r="F854" s="17">
        <v>30</v>
      </c>
      <c r="G854" s="18">
        <v>1.66</v>
      </c>
      <c r="H854" s="18">
        <v>1</v>
      </c>
      <c r="I854" s="19">
        <v>1</v>
      </c>
      <c r="J854" s="71"/>
      <c r="K854" s="20"/>
      <c r="L854" s="76" cm="1">
        <f t="array" ref="L854">_xlfn.IFS(C854="8.玩家基地","",C854="10.第一关基地","",G854+H854&lt;=2,"",G854+H854&gt;2,ROUND((G854+H854-2)*500,0))</f>
        <v>330</v>
      </c>
      <c r="M854" s="13">
        <v>8</v>
      </c>
      <c r="N854" s="13" t="s">
        <v>2041</v>
      </c>
      <c r="O854" s="41" t="s">
        <v>2046</v>
      </c>
      <c r="P854">
        <f t="shared" si="27"/>
        <v>2</v>
      </c>
      <c r="Q854" t="str">
        <f>VLOOKUP(A854,关卡种子!$A$2:$H$61,8,FALSE)</f>
        <v>0.摧毁基地</v>
      </c>
      <c r="R854">
        <v>1</v>
      </c>
      <c r="S854">
        <f t="shared" si="28"/>
        <v>1.66</v>
      </c>
    </row>
    <row r="855" spans="1:19">
      <c r="A855" s="16">
        <v>41</v>
      </c>
      <c r="B855" s="17">
        <v>361</v>
      </c>
      <c r="C855" s="16" t="s">
        <v>1395</v>
      </c>
      <c r="D855" s="17">
        <v>2</v>
      </c>
      <c r="E855" s="16" t="s">
        <v>89</v>
      </c>
      <c r="F855" s="17">
        <v>30</v>
      </c>
      <c r="G855" s="18">
        <v>1.66</v>
      </c>
      <c r="H855" s="18">
        <v>1</v>
      </c>
      <c r="I855" s="19">
        <v>1</v>
      </c>
      <c r="J855" s="71"/>
      <c r="K855" s="20"/>
      <c r="L855" s="76" cm="1">
        <f t="array" ref="L855">_xlfn.IFS(C855="8.玩家基地","",C855="10.第一关基地","",G855+H855&lt;=2,"",G855+H855&gt;2,ROUND((G855+H855-2)*500,0))</f>
        <v>330</v>
      </c>
      <c r="N855" s="13" t="s">
        <v>2046</v>
      </c>
      <c r="O855" s="41" t="s">
        <v>2046</v>
      </c>
      <c r="P855">
        <f t="shared" si="27"/>
        <v>2</v>
      </c>
      <c r="Q855" t="str">
        <f>VLOOKUP(A855,关卡种子!$A$2:$H$61,8,FALSE)</f>
        <v>0.摧毁基地</v>
      </c>
      <c r="R855">
        <v>1</v>
      </c>
      <c r="S855">
        <f t="shared" si="28"/>
        <v>1.66</v>
      </c>
    </row>
    <row r="856" spans="1:19">
      <c r="A856" s="16">
        <v>41</v>
      </c>
      <c r="B856" s="17">
        <v>362</v>
      </c>
      <c r="C856" s="16" t="s">
        <v>1434</v>
      </c>
      <c r="D856" s="17">
        <v>2</v>
      </c>
      <c r="E856" s="16" t="s">
        <v>89</v>
      </c>
      <c r="F856" s="17">
        <v>30</v>
      </c>
      <c r="G856" s="18">
        <v>1.66</v>
      </c>
      <c r="H856" s="18">
        <v>1</v>
      </c>
      <c r="I856" s="19">
        <v>1</v>
      </c>
      <c r="J856" s="71"/>
      <c r="K856" s="20"/>
      <c r="L856" s="76" cm="1">
        <f t="array" ref="L856">_xlfn.IFS(C856="8.玩家基地","",C856="10.第一关基地","",G856+H856&lt;=2,"",G856+H856&gt;2,ROUND((G856+H856-2)*500,0))</f>
        <v>330</v>
      </c>
      <c r="N856" s="13" t="s">
        <v>2046</v>
      </c>
      <c r="O856" s="41" t="s">
        <v>2046</v>
      </c>
      <c r="P856">
        <f t="shared" si="27"/>
        <v>2</v>
      </c>
      <c r="Q856" t="str">
        <f>VLOOKUP(A856,关卡种子!$A$2:$H$61,8,FALSE)</f>
        <v>0.摧毁基地</v>
      </c>
      <c r="R856">
        <v>1</v>
      </c>
      <c r="S856">
        <f t="shared" si="28"/>
        <v>1.66</v>
      </c>
    </row>
    <row r="857" spans="1:19">
      <c r="A857" s="16">
        <v>41</v>
      </c>
      <c r="B857" s="17">
        <v>390</v>
      </c>
      <c r="C857" s="16" t="s">
        <v>1438</v>
      </c>
      <c r="D857" s="17">
        <v>2</v>
      </c>
      <c r="E857" s="16" t="s">
        <v>89</v>
      </c>
      <c r="F857" s="17">
        <v>30</v>
      </c>
      <c r="G857" s="18">
        <v>1.69</v>
      </c>
      <c r="H857" s="18">
        <v>1</v>
      </c>
      <c r="I857" s="19">
        <v>1</v>
      </c>
      <c r="J857" s="71" t="s">
        <v>1919</v>
      </c>
      <c r="K857" s="48">
        <v>7</v>
      </c>
      <c r="L857" s="76" cm="1">
        <f t="array" ref="L857">_xlfn.IFS(C857="8.玩家基地","",C857="10.第一关基地","",G857+H857&lt;=2,"",G857+H857&gt;2,ROUND((G857+H857-2)*500,0))</f>
        <v>345</v>
      </c>
      <c r="N857" s="13" t="s">
        <v>2046</v>
      </c>
      <c r="O857" s="41" t="s">
        <v>2255</v>
      </c>
      <c r="P857">
        <f t="shared" si="27"/>
        <v>2</v>
      </c>
      <c r="Q857" t="str">
        <f>VLOOKUP(A857,关卡种子!$A$2:$H$61,8,FALSE)</f>
        <v>0.摧毁基地</v>
      </c>
      <c r="R857">
        <v>1</v>
      </c>
      <c r="S857">
        <f t="shared" si="28"/>
        <v>1.69</v>
      </c>
    </row>
    <row r="858" spans="1:19">
      <c r="A858" s="16">
        <v>41</v>
      </c>
      <c r="B858" s="17">
        <v>391</v>
      </c>
      <c r="C858" s="16" t="s">
        <v>1395</v>
      </c>
      <c r="D858" s="17">
        <v>2</v>
      </c>
      <c r="E858" s="16" t="s">
        <v>89</v>
      </c>
      <c r="F858" s="17">
        <v>30</v>
      </c>
      <c r="G858" s="18">
        <v>1.69</v>
      </c>
      <c r="H858" s="18">
        <v>1</v>
      </c>
      <c r="I858" s="19">
        <v>1</v>
      </c>
      <c r="J858" s="71"/>
      <c r="K858" s="20"/>
      <c r="L858" s="76" cm="1">
        <f t="array" ref="L858">_xlfn.IFS(C858="8.玩家基地","",C858="10.第一关基地","",G858+H858&lt;=2,"",G858+H858&gt;2,ROUND((G858+H858-2)*500,0))</f>
        <v>345</v>
      </c>
      <c r="N858" s="13" t="s">
        <v>2046</v>
      </c>
      <c r="O858" s="41" t="s">
        <v>2046</v>
      </c>
      <c r="P858">
        <f t="shared" si="27"/>
        <v>2</v>
      </c>
      <c r="Q858" t="str">
        <f>VLOOKUP(A858,关卡种子!$A$2:$H$61,8,FALSE)</f>
        <v>0.摧毁基地</v>
      </c>
      <c r="R858">
        <v>1</v>
      </c>
      <c r="S858">
        <f t="shared" si="28"/>
        <v>1.69</v>
      </c>
    </row>
    <row r="859" spans="1:19">
      <c r="A859" s="16">
        <v>41</v>
      </c>
      <c r="B859" s="17">
        <v>392</v>
      </c>
      <c r="C859" s="16" t="s">
        <v>1434</v>
      </c>
      <c r="D859" s="17">
        <v>2</v>
      </c>
      <c r="E859" s="16" t="s">
        <v>89</v>
      </c>
      <c r="F859" s="17">
        <v>30</v>
      </c>
      <c r="G859" s="18">
        <v>1.69</v>
      </c>
      <c r="H859" s="18">
        <v>1</v>
      </c>
      <c r="I859" s="19">
        <v>1</v>
      </c>
      <c r="J859" s="71"/>
      <c r="K859" s="20"/>
      <c r="L859" s="76" cm="1">
        <f t="array" ref="L859">_xlfn.IFS(C859="8.玩家基地","",C859="10.第一关基地","",G859+H859&lt;=2,"",G859+H859&gt;2,ROUND((G859+H859-2)*500,0))</f>
        <v>345</v>
      </c>
      <c r="M859" s="13">
        <v>6</v>
      </c>
      <c r="N859" s="13" t="s">
        <v>2027</v>
      </c>
      <c r="O859" s="41" t="s">
        <v>2046</v>
      </c>
      <c r="P859">
        <f t="shared" si="27"/>
        <v>2</v>
      </c>
      <c r="Q859" t="str">
        <f>VLOOKUP(A859,关卡种子!$A$2:$H$61,8,FALSE)</f>
        <v>0.摧毁基地</v>
      </c>
      <c r="R859">
        <v>1</v>
      </c>
      <c r="S859">
        <f t="shared" si="28"/>
        <v>1.69</v>
      </c>
    </row>
    <row r="860" spans="1:19">
      <c r="A860" s="16">
        <v>41</v>
      </c>
      <c r="B860" s="17">
        <v>420</v>
      </c>
      <c r="C860" s="16" t="s">
        <v>1438</v>
      </c>
      <c r="D860" s="17">
        <v>2</v>
      </c>
      <c r="E860" s="16" t="s">
        <v>89</v>
      </c>
      <c r="F860" s="17">
        <v>30</v>
      </c>
      <c r="G860" s="18">
        <v>1.72</v>
      </c>
      <c r="H860" s="18">
        <v>1</v>
      </c>
      <c r="I860" s="19">
        <v>1</v>
      </c>
      <c r="J860" s="71"/>
      <c r="K860" s="20"/>
      <c r="L860" s="76" cm="1">
        <f t="array" ref="L860">_xlfn.IFS(C860="8.玩家基地","",C860="10.第一关基地","",G860+H860&lt;=2,"",G860+H860&gt;2,ROUND((G860+H860-2)*500,0))</f>
        <v>360</v>
      </c>
      <c r="N860" s="13" t="s">
        <v>2046</v>
      </c>
      <c r="O860" s="41" t="s">
        <v>2046</v>
      </c>
      <c r="P860">
        <f t="shared" si="27"/>
        <v>2</v>
      </c>
      <c r="Q860" t="str">
        <f>VLOOKUP(A860,关卡种子!$A$2:$H$61,8,FALSE)</f>
        <v>0.摧毁基地</v>
      </c>
      <c r="R860">
        <v>1</v>
      </c>
      <c r="S860">
        <f t="shared" si="28"/>
        <v>1.72</v>
      </c>
    </row>
    <row r="861" spans="1:19">
      <c r="A861" s="16">
        <v>41</v>
      </c>
      <c r="B861" s="17">
        <v>421</v>
      </c>
      <c r="C861" s="16" t="s">
        <v>1395</v>
      </c>
      <c r="D861" s="17">
        <v>2</v>
      </c>
      <c r="E861" s="16" t="s">
        <v>89</v>
      </c>
      <c r="F861" s="17">
        <v>30</v>
      </c>
      <c r="G861" s="18">
        <v>1.72</v>
      </c>
      <c r="H861" s="18">
        <v>1</v>
      </c>
      <c r="I861" s="19">
        <v>1</v>
      </c>
      <c r="J861" s="71"/>
      <c r="K861" s="20"/>
      <c r="L861" s="76" cm="1">
        <f t="array" ref="L861">_xlfn.IFS(C861="8.玩家基地","",C861="10.第一关基地","",G861+H861&lt;=2,"",G861+H861&gt;2,ROUND((G861+H861-2)*500,0))</f>
        <v>360</v>
      </c>
      <c r="N861" s="13" t="s">
        <v>2046</v>
      </c>
      <c r="O861" s="41" t="s">
        <v>2046</v>
      </c>
      <c r="P861">
        <f t="shared" si="27"/>
        <v>2</v>
      </c>
      <c r="Q861" t="str">
        <f>VLOOKUP(A861,关卡种子!$A$2:$H$61,8,FALSE)</f>
        <v>0.摧毁基地</v>
      </c>
      <c r="R861">
        <v>1</v>
      </c>
      <c r="S861">
        <f t="shared" si="28"/>
        <v>1.72</v>
      </c>
    </row>
    <row r="862" spans="1:19">
      <c r="A862" s="16">
        <v>41</v>
      </c>
      <c r="B862" s="17">
        <v>422</v>
      </c>
      <c r="C862" s="16" t="s">
        <v>1434</v>
      </c>
      <c r="D862" s="17">
        <v>2</v>
      </c>
      <c r="E862" s="16" t="s">
        <v>89</v>
      </c>
      <c r="F862" s="17">
        <v>30</v>
      </c>
      <c r="G862" s="18">
        <v>1.72</v>
      </c>
      <c r="H862" s="18">
        <v>1</v>
      </c>
      <c r="I862" s="19">
        <v>1</v>
      </c>
      <c r="J862" s="71"/>
      <c r="K862" s="20"/>
      <c r="L862" s="76" cm="1">
        <f t="array" ref="L862">_xlfn.IFS(C862="8.玩家基地","",C862="10.第一关基地","",G862+H862&lt;=2,"",G862+H862&gt;2,ROUND((G862+H862-2)*500,0))</f>
        <v>360</v>
      </c>
      <c r="M862" s="13">
        <v>5</v>
      </c>
      <c r="N862" s="13" t="s">
        <v>2039</v>
      </c>
      <c r="O862" s="41" t="s">
        <v>2046</v>
      </c>
      <c r="P862">
        <f t="shared" si="27"/>
        <v>2</v>
      </c>
      <c r="Q862" t="str">
        <f>VLOOKUP(A862,关卡种子!$A$2:$H$61,8,FALSE)</f>
        <v>0.摧毁基地</v>
      </c>
      <c r="R862">
        <v>1</v>
      </c>
      <c r="S862">
        <f t="shared" si="28"/>
        <v>1.72</v>
      </c>
    </row>
    <row r="863" spans="1:19">
      <c r="A863" s="16">
        <v>41</v>
      </c>
      <c r="B863" s="17">
        <v>450</v>
      </c>
      <c r="C863" s="16" t="s">
        <v>1438</v>
      </c>
      <c r="D863" s="17">
        <v>2</v>
      </c>
      <c r="E863" s="16" t="s">
        <v>89</v>
      </c>
      <c r="F863" s="17">
        <v>30</v>
      </c>
      <c r="G863" s="18">
        <v>1.75</v>
      </c>
      <c r="H863" s="18">
        <v>1</v>
      </c>
      <c r="I863" s="19">
        <v>1</v>
      </c>
      <c r="J863" s="71"/>
      <c r="K863" s="20"/>
      <c r="L863" s="76" cm="1">
        <f t="array" ref="L863">_xlfn.IFS(C863="8.玩家基地","",C863="10.第一关基地","",G863+H863&lt;=2,"",G863+H863&gt;2,ROUND((G863+H863-2)*500,0))</f>
        <v>375</v>
      </c>
      <c r="N863" s="13" t="s">
        <v>2046</v>
      </c>
      <c r="O863" s="41" t="s">
        <v>2046</v>
      </c>
      <c r="P863">
        <f t="shared" si="27"/>
        <v>2</v>
      </c>
      <c r="Q863" t="str">
        <f>VLOOKUP(A863,关卡种子!$A$2:$H$61,8,FALSE)</f>
        <v>0.摧毁基地</v>
      </c>
      <c r="R863">
        <v>1</v>
      </c>
      <c r="S863">
        <f t="shared" si="28"/>
        <v>1.75</v>
      </c>
    </row>
    <row r="864" spans="1:19">
      <c r="A864" s="16">
        <v>41</v>
      </c>
      <c r="B864" s="17">
        <v>451</v>
      </c>
      <c r="C864" s="16" t="s">
        <v>1395</v>
      </c>
      <c r="D864" s="17">
        <v>2</v>
      </c>
      <c r="E864" s="16" t="s">
        <v>89</v>
      </c>
      <c r="F864" s="17">
        <v>30</v>
      </c>
      <c r="G864" s="18">
        <v>1.75</v>
      </c>
      <c r="H864" s="18">
        <v>1</v>
      </c>
      <c r="I864" s="19">
        <v>1</v>
      </c>
      <c r="J864" s="71"/>
      <c r="K864" s="20"/>
      <c r="L864" s="76" cm="1">
        <f t="array" ref="L864">_xlfn.IFS(C864="8.玩家基地","",C864="10.第一关基地","",G864+H864&lt;=2,"",G864+H864&gt;2,ROUND((G864+H864-2)*500,0))</f>
        <v>375</v>
      </c>
      <c r="N864" s="13" t="s">
        <v>2046</v>
      </c>
      <c r="O864" s="41" t="s">
        <v>2046</v>
      </c>
      <c r="P864">
        <f t="shared" si="27"/>
        <v>2</v>
      </c>
      <c r="Q864" t="str">
        <f>VLOOKUP(A864,关卡种子!$A$2:$H$61,8,FALSE)</f>
        <v>0.摧毁基地</v>
      </c>
      <c r="R864">
        <v>1</v>
      </c>
      <c r="S864">
        <f t="shared" si="28"/>
        <v>1.75</v>
      </c>
    </row>
    <row r="865" spans="1:19">
      <c r="A865" s="16">
        <v>41</v>
      </c>
      <c r="B865" s="17">
        <v>452</v>
      </c>
      <c r="C865" s="16" t="s">
        <v>1440</v>
      </c>
      <c r="D865" s="17">
        <v>2</v>
      </c>
      <c r="E865" s="16" t="s">
        <v>89</v>
      </c>
      <c r="F865" s="17">
        <v>30</v>
      </c>
      <c r="G865" s="18">
        <v>1.75</v>
      </c>
      <c r="H865" s="18">
        <v>1</v>
      </c>
      <c r="I865" s="19">
        <v>1</v>
      </c>
      <c r="J865" s="71"/>
      <c r="K865" s="20"/>
      <c r="L865" s="76" cm="1">
        <f t="array" ref="L865">_xlfn.IFS(C865="8.玩家基地","",C865="10.第一关基地","",G865+H865&lt;=2,"",G865+H865&gt;2,ROUND((G865+H865-2)*500,0))</f>
        <v>375</v>
      </c>
      <c r="M865" s="13">
        <v>6</v>
      </c>
      <c r="N865" s="13" t="s">
        <v>2027</v>
      </c>
      <c r="O865" s="41" t="s">
        <v>2046</v>
      </c>
      <c r="P865">
        <f t="shared" si="27"/>
        <v>2</v>
      </c>
      <c r="Q865" t="str">
        <f>VLOOKUP(A865,关卡种子!$A$2:$H$61,8,FALSE)</f>
        <v>0.摧毁基地</v>
      </c>
      <c r="R865">
        <v>1</v>
      </c>
      <c r="S865">
        <f t="shared" si="28"/>
        <v>1.75</v>
      </c>
    </row>
    <row r="866" spans="1:19">
      <c r="A866" s="16">
        <v>41</v>
      </c>
      <c r="B866" s="17">
        <v>480</v>
      </c>
      <c r="C866" s="16" t="s">
        <v>1438</v>
      </c>
      <c r="D866" s="17">
        <v>2</v>
      </c>
      <c r="E866" s="16" t="s">
        <v>89</v>
      </c>
      <c r="F866" s="17">
        <v>30</v>
      </c>
      <c r="G866" s="18">
        <v>1.78</v>
      </c>
      <c r="H866" s="18">
        <v>1</v>
      </c>
      <c r="I866" s="19">
        <v>1</v>
      </c>
      <c r="J866" s="71"/>
      <c r="K866" s="20"/>
      <c r="L866" s="76" cm="1">
        <f t="array" ref="L866">_xlfn.IFS(C866="8.玩家基地","",C866="10.第一关基地","",G866+H866&lt;=2,"",G866+H866&gt;2,ROUND((G866+H866-2)*500,0))</f>
        <v>390</v>
      </c>
      <c r="N866" s="13" t="s">
        <v>2046</v>
      </c>
      <c r="O866" s="41" t="s">
        <v>2046</v>
      </c>
      <c r="P866">
        <f t="shared" si="27"/>
        <v>2</v>
      </c>
      <c r="Q866" t="str">
        <f>VLOOKUP(A866,关卡种子!$A$2:$H$61,8,FALSE)</f>
        <v>0.摧毁基地</v>
      </c>
      <c r="R866">
        <v>1</v>
      </c>
      <c r="S866">
        <f t="shared" si="28"/>
        <v>1.78</v>
      </c>
    </row>
    <row r="867" spans="1:19">
      <c r="A867" s="16">
        <v>41</v>
      </c>
      <c r="B867" s="17">
        <v>481</v>
      </c>
      <c r="C867" s="16" t="s">
        <v>1395</v>
      </c>
      <c r="D867" s="17">
        <v>2</v>
      </c>
      <c r="E867" s="16" t="s">
        <v>89</v>
      </c>
      <c r="F867" s="17">
        <v>30</v>
      </c>
      <c r="G867" s="18">
        <v>1.78</v>
      </c>
      <c r="H867" s="18">
        <v>1</v>
      </c>
      <c r="I867" s="19">
        <v>1</v>
      </c>
      <c r="J867" s="71"/>
      <c r="K867" s="20"/>
      <c r="L867" s="76" cm="1">
        <f t="array" ref="L867">_xlfn.IFS(C867="8.玩家基地","",C867="10.第一关基地","",G867+H867&lt;=2,"",G867+H867&gt;2,ROUND((G867+H867-2)*500,0))</f>
        <v>390</v>
      </c>
      <c r="N867" s="13" t="s">
        <v>2046</v>
      </c>
      <c r="O867" s="41" t="s">
        <v>2046</v>
      </c>
      <c r="P867">
        <f t="shared" si="27"/>
        <v>2</v>
      </c>
      <c r="Q867" t="str">
        <f>VLOOKUP(A867,关卡种子!$A$2:$H$61,8,FALSE)</f>
        <v>0.摧毁基地</v>
      </c>
      <c r="R867">
        <v>1</v>
      </c>
      <c r="S867">
        <f t="shared" si="28"/>
        <v>1.78</v>
      </c>
    </row>
    <row r="868" spans="1:19">
      <c r="A868" s="16">
        <v>41</v>
      </c>
      <c r="B868" s="17">
        <v>482</v>
      </c>
      <c r="C868" s="16" t="s">
        <v>1440</v>
      </c>
      <c r="D868" s="17">
        <v>2</v>
      </c>
      <c r="E868" s="16" t="s">
        <v>89</v>
      </c>
      <c r="F868" s="17">
        <v>30</v>
      </c>
      <c r="G868" s="18">
        <v>1.78</v>
      </c>
      <c r="H868" s="18">
        <v>1</v>
      </c>
      <c r="I868" s="19">
        <v>1</v>
      </c>
      <c r="J868" s="71"/>
      <c r="K868" s="20"/>
      <c r="L868" s="76" cm="1">
        <f t="array" ref="L868">_xlfn.IFS(C868="8.玩家基地","",C868="10.第一关基地","",G868+H868&lt;=2,"",G868+H868&gt;2,ROUND((G868+H868-2)*500,0))</f>
        <v>390</v>
      </c>
      <c r="M868" s="13">
        <v>5</v>
      </c>
      <c r="N868" s="13" t="s">
        <v>2039</v>
      </c>
      <c r="O868" s="41" t="s">
        <v>2046</v>
      </c>
      <c r="P868">
        <f t="shared" si="27"/>
        <v>2</v>
      </c>
      <c r="Q868" t="str">
        <f>VLOOKUP(A868,关卡种子!$A$2:$H$61,8,FALSE)</f>
        <v>0.摧毁基地</v>
      </c>
      <c r="R868">
        <v>1</v>
      </c>
      <c r="S868">
        <f t="shared" si="28"/>
        <v>1.78</v>
      </c>
    </row>
    <row r="869" spans="1:19">
      <c r="A869" s="16">
        <v>41</v>
      </c>
      <c r="B869" s="17">
        <v>510</v>
      </c>
      <c r="C869" s="16" t="s">
        <v>1438</v>
      </c>
      <c r="D869" s="17">
        <v>2</v>
      </c>
      <c r="E869" s="16" t="s">
        <v>89</v>
      </c>
      <c r="F869" s="17">
        <v>30</v>
      </c>
      <c r="G869" s="18">
        <v>1.81</v>
      </c>
      <c r="H869" s="18">
        <v>1</v>
      </c>
      <c r="I869" s="19">
        <v>1</v>
      </c>
      <c r="J869" s="71"/>
      <c r="K869" s="20"/>
      <c r="L869" s="76" cm="1">
        <f t="array" ref="L869">_xlfn.IFS(C869="8.玩家基地","",C869="10.第一关基地","",G869+H869&lt;=2,"",G869+H869&gt;2,ROUND((G869+H869-2)*500,0))</f>
        <v>405</v>
      </c>
      <c r="N869" s="13" t="s">
        <v>2046</v>
      </c>
      <c r="O869" s="41" t="s">
        <v>2046</v>
      </c>
      <c r="P869">
        <f t="shared" si="27"/>
        <v>2</v>
      </c>
      <c r="Q869" t="str">
        <f>VLOOKUP(A869,关卡种子!$A$2:$H$61,8,FALSE)</f>
        <v>0.摧毁基地</v>
      </c>
      <c r="R869">
        <v>1</v>
      </c>
      <c r="S869">
        <f t="shared" si="28"/>
        <v>1.81</v>
      </c>
    </row>
    <row r="870" spans="1:19">
      <c r="A870" s="16">
        <v>41</v>
      </c>
      <c r="B870" s="17">
        <v>511</v>
      </c>
      <c r="C870" s="16" t="s">
        <v>1395</v>
      </c>
      <c r="D870" s="17">
        <v>2</v>
      </c>
      <c r="E870" s="16" t="s">
        <v>89</v>
      </c>
      <c r="F870" s="17">
        <v>30</v>
      </c>
      <c r="G870" s="18">
        <v>1.81</v>
      </c>
      <c r="H870" s="18">
        <v>1</v>
      </c>
      <c r="I870" s="19">
        <v>1</v>
      </c>
      <c r="J870" s="71"/>
      <c r="K870" s="20"/>
      <c r="L870" s="76" cm="1">
        <f t="array" ref="L870">_xlfn.IFS(C870="8.玩家基地","",C870="10.第一关基地","",G870+H870&lt;=2,"",G870+H870&gt;2,ROUND((G870+H870-2)*500,0))</f>
        <v>405</v>
      </c>
      <c r="N870" s="13" t="s">
        <v>2046</v>
      </c>
      <c r="O870" s="41" t="s">
        <v>2046</v>
      </c>
      <c r="P870">
        <f t="shared" si="27"/>
        <v>2</v>
      </c>
      <c r="Q870" t="str">
        <f>VLOOKUP(A870,关卡种子!$A$2:$H$61,8,FALSE)</f>
        <v>0.摧毁基地</v>
      </c>
      <c r="R870">
        <v>1</v>
      </c>
      <c r="S870">
        <f t="shared" si="28"/>
        <v>1.81</v>
      </c>
    </row>
    <row r="871" spans="1:19">
      <c r="A871" s="16">
        <v>41</v>
      </c>
      <c r="B871" s="17">
        <v>512</v>
      </c>
      <c r="C871" s="16" t="s">
        <v>1440</v>
      </c>
      <c r="D871" s="17">
        <v>2</v>
      </c>
      <c r="E871" s="16" t="s">
        <v>89</v>
      </c>
      <c r="F871" s="17">
        <v>30</v>
      </c>
      <c r="G871" s="18">
        <v>1.81</v>
      </c>
      <c r="H871" s="18">
        <v>1</v>
      </c>
      <c r="I871" s="19">
        <v>1</v>
      </c>
      <c r="J871" s="71"/>
      <c r="K871" s="20"/>
      <c r="L871" s="76" cm="1">
        <f t="array" ref="L871">_xlfn.IFS(C871="8.玩家基地","",C871="10.第一关基地","",G871+H871&lt;=2,"",G871+H871&gt;2,ROUND((G871+H871-2)*500,0))</f>
        <v>405</v>
      </c>
      <c r="M871" s="13">
        <v>5</v>
      </c>
      <c r="N871" s="13" t="s">
        <v>2039</v>
      </c>
      <c r="O871" s="41" t="s">
        <v>2046</v>
      </c>
      <c r="P871">
        <f t="shared" si="27"/>
        <v>2</v>
      </c>
      <c r="Q871" t="str">
        <f>VLOOKUP(A871,关卡种子!$A$2:$H$61,8,FALSE)</f>
        <v>0.摧毁基地</v>
      </c>
      <c r="R871">
        <v>1</v>
      </c>
      <c r="S871">
        <f t="shared" si="28"/>
        <v>1.81</v>
      </c>
    </row>
    <row r="872" spans="1:19">
      <c r="A872" s="16">
        <v>41</v>
      </c>
      <c r="B872" s="17">
        <v>0</v>
      </c>
      <c r="C872" s="16" t="s">
        <v>1438</v>
      </c>
      <c r="D872" s="17">
        <v>2</v>
      </c>
      <c r="E872" s="16" t="s">
        <v>89</v>
      </c>
      <c r="F872" s="17">
        <v>30</v>
      </c>
      <c r="G872" s="18">
        <v>1.5</v>
      </c>
      <c r="H872" s="18">
        <v>1</v>
      </c>
      <c r="I872" s="19">
        <v>0.8</v>
      </c>
      <c r="J872" s="71" t="s">
        <v>1739</v>
      </c>
      <c r="K872" s="48">
        <v>39</v>
      </c>
      <c r="L872" s="76" cm="1">
        <f t="array" ref="L872">_xlfn.IFS(C872="8.玩家基地","",C872="10.第一关基地","",G872+H872&lt;=2,"",G872+H872&gt;2,ROUND((G872+H872-2)*500,0))</f>
        <v>250</v>
      </c>
      <c r="N872" s="13" t="s">
        <v>2046</v>
      </c>
      <c r="O872" s="41" t="s">
        <v>2256</v>
      </c>
      <c r="P872">
        <f t="shared" si="27"/>
        <v>2</v>
      </c>
      <c r="Q872" t="str">
        <f>VLOOKUP(A872,关卡种子!$A$2:$H$61,8,FALSE)</f>
        <v>0.摧毁基地</v>
      </c>
      <c r="R872">
        <v>1</v>
      </c>
      <c r="S872">
        <f t="shared" si="28"/>
        <v>1.5</v>
      </c>
    </row>
    <row r="873" spans="1:19">
      <c r="A873" s="16">
        <v>41</v>
      </c>
      <c r="B873" s="17">
        <v>0</v>
      </c>
      <c r="C873" s="16" t="s">
        <v>1395</v>
      </c>
      <c r="D873" s="17">
        <v>2</v>
      </c>
      <c r="E873" s="16" t="s">
        <v>89</v>
      </c>
      <c r="F873" s="17">
        <v>30</v>
      </c>
      <c r="G873" s="18">
        <v>1.5</v>
      </c>
      <c r="H873" s="18">
        <v>1</v>
      </c>
      <c r="I873" s="19">
        <v>0.8</v>
      </c>
      <c r="J873" s="71"/>
      <c r="K873" s="20"/>
      <c r="L873" s="76" cm="1">
        <f t="array" ref="L873">_xlfn.IFS(C873="8.玩家基地","",C873="10.第一关基地","",G873+H873&lt;=2,"",G873+H873&gt;2,ROUND((G873+H873-2)*500,0))</f>
        <v>250</v>
      </c>
      <c r="N873" s="13" t="s">
        <v>2046</v>
      </c>
      <c r="O873" s="41" t="s">
        <v>2046</v>
      </c>
      <c r="P873">
        <f t="shared" si="27"/>
        <v>2</v>
      </c>
      <c r="Q873" t="str">
        <f>VLOOKUP(A873,关卡种子!$A$2:$H$61,8,FALSE)</f>
        <v>0.摧毁基地</v>
      </c>
      <c r="R873">
        <v>1</v>
      </c>
      <c r="S873">
        <f t="shared" si="28"/>
        <v>1.5</v>
      </c>
    </row>
    <row r="874" spans="1:19">
      <c r="A874" s="16">
        <v>41</v>
      </c>
      <c r="B874" s="17">
        <v>0</v>
      </c>
      <c r="C874" s="16" t="s">
        <v>1440</v>
      </c>
      <c r="D874" s="17">
        <v>3</v>
      </c>
      <c r="E874" s="16" t="s">
        <v>89</v>
      </c>
      <c r="F874" s="17">
        <v>30</v>
      </c>
      <c r="G874" s="18">
        <v>1.5</v>
      </c>
      <c r="H874" s="18">
        <v>1</v>
      </c>
      <c r="I874" s="19">
        <v>0.2</v>
      </c>
      <c r="J874" s="71"/>
      <c r="K874" s="20"/>
      <c r="L874" s="76" cm="1">
        <f t="array" ref="L874">_xlfn.IFS(C874="8.玩家基地","",C874="10.第一关基地","",G874+H874&lt;=2,"",G874+H874&gt;2,ROUND((G874+H874-2)*500,0))</f>
        <v>250</v>
      </c>
      <c r="M874" s="13">
        <v>7</v>
      </c>
      <c r="N874" s="13" t="s">
        <v>2037</v>
      </c>
      <c r="O874" s="41" t="s">
        <v>2046</v>
      </c>
      <c r="P874">
        <f t="shared" si="27"/>
        <v>3</v>
      </c>
      <c r="Q874" t="str">
        <f>VLOOKUP(A874,关卡种子!$A$2:$H$61,8,FALSE)</f>
        <v>0.摧毁基地</v>
      </c>
      <c r="R874">
        <v>1</v>
      </c>
      <c r="S874">
        <f t="shared" si="28"/>
        <v>1.5</v>
      </c>
    </row>
    <row r="875" spans="1:19">
      <c r="A875" s="16">
        <v>41</v>
      </c>
      <c r="B875" s="17">
        <v>0</v>
      </c>
      <c r="C875" s="16" t="s">
        <v>1395</v>
      </c>
      <c r="D875" s="17">
        <v>3</v>
      </c>
      <c r="E875" s="16" t="s">
        <v>89</v>
      </c>
      <c r="F875" s="17">
        <v>30</v>
      </c>
      <c r="G875" s="18">
        <v>1.5</v>
      </c>
      <c r="H875" s="18">
        <v>1</v>
      </c>
      <c r="I875" s="19">
        <v>0.2</v>
      </c>
      <c r="J875" s="71"/>
      <c r="K875" s="20"/>
      <c r="L875" s="76" cm="1">
        <f t="array" ref="L875">_xlfn.IFS(C875="8.玩家基地","",C875="10.第一关基地","",G875+H875&lt;=2,"",G875+H875&gt;2,ROUND((G875+H875-2)*500,0))</f>
        <v>250</v>
      </c>
      <c r="N875" s="13" t="s">
        <v>2046</v>
      </c>
      <c r="O875" s="41" t="s">
        <v>2046</v>
      </c>
      <c r="P875">
        <f t="shared" si="27"/>
        <v>3</v>
      </c>
      <c r="Q875" t="str">
        <f>VLOOKUP(A875,关卡种子!$A$2:$H$61,8,FALSE)</f>
        <v>0.摧毁基地</v>
      </c>
      <c r="R875">
        <v>1</v>
      </c>
      <c r="S875">
        <f t="shared" si="28"/>
        <v>1.5</v>
      </c>
    </row>
    <row r="876" spans="1:19">
      <c r="A876" s="16">
        <v>41</v>
      </c>
      <c r="B876" s="17">
        <v>0</v>
      </c>
      <c r="C876" s="16" t="s">
        <v>1434</v>
      </c>
      <c r="D876" s="17">
        <v>3</v>
      </c>
      <c r="E876" s="16" t="s">
        <v>89</v>
      </c>
      <c r="F876" s="17">
        <v>30</v>
      </c>
      <c r="G876" s="18">
        <v>1.5</v>
      </c>
      <c r="H876" s="18">
        <v>1</v>
      </c>
      <c r="I876" s="19">
        <v>0.2</v>
      </c>
      <c r="J876" s="71"/>
      <c r="K876" s="20"/>
      <c r="L876" s="76" cm="1">
        <f t="array" ref="L876">_xlfn.IFS(C876="8.玩家基地","",C876="10.第一关基地","",G876+H876&lt;=2,"",G876+H876&gt;2,ROUND((G876+H876-2)*500,0))</f>
        <v>250</v>
      </c>
      <c r="N876" s="13" t="s">
        <v>2046</v>
      </c>
      <c r="O876" s="41" t="s">
        <v>2046</v>
      </c>
      <c r="P876">
        <f t="shared" si="27"/>
        <v>3</v>
      </c>
      <c r="Q876" t="str">
        <f>VLOOKUP(A876,关卡种子!$A$2:$H$61,8,FALSE)</f>
        <v>0.摧毁基地</v>
      </c>
      <c r="R876">
        <v>1</v>
      </c>
      <c r="S876">
        <f t="shared" si="28"/>
        <v>1.5</v>
      </c>
    </row>
    <row r="877" spans="1:19">
      <c r="A877" s="16">
        <v>42</v>
      </c>
      <c r="B877" s="17">
        <v>0</v>
      </c>
      <c r="C877" s="16" t="s">
        <v>86</v>
      </c>
      <c r="D877" s="17">
        <v>1</v>
      </c>
      <c r="E877" s="16" t="s">
        <v>87</v>
      </c>
      <c r="F877" s="17">
        <v>-30</v>
      </c>
      <c r="G877" s="18">
        <v>1</v>
      </c>
      <c r="H877" s="18">
        <v>1</v>
      </c>
      <c r="I877" s="19">
        <v>1</v>
      </c>
      <c r="J877" s="71"/>
      <c r="K877" s="20"/>
      <c r="L877" s="76" t="str" cm="1">
        <f t="array" ref="L877">_xlfn.IFS(C877="8.玩家基地","",C877="10.第一关基地","",G877+H877&lt;=2,"",G877+H877&gt;2,ROUND((G877+H877-2)*500,0))</f>
        <v/>
      </c>
      <c r="N877" s="13" t="s">
        <v>2046</v>
      </c>
      <c r="O877" s="41" t="s">
        <v>2046</v>
      </c>
      <c r="P877">
        <f t="shared" si="27"/>
        <v>1</v>
      </c>
      <c r="Q877" t="str">
        <f>VLOOKUP(A877,关卡种子!$A$2:$H$61,8,FALSE)</f>
        <v>0.摧毁基地</v>
      </c>
      <c r="R877">
        <v>1</v>
      </c>
      <c r="S877">
        <f t="shared" si="28"/>
        <v>1</v>
      </c>
    </row>
    <row r="878" spans="1:19">
      <c r="A878" s="16">
        <v>42</v>
      </c>
      <c r="B878" s="17">
        <v>0</v>
      </c>
      <c r="C878" s="16" t="s">
        <v>88</v>
      </c>
      <c r="D878" s="17">
        <v>1</v>
      </c>
      <c r="E878" s="16" t="s">
        <v>89</v>
      </c>
      <c r="F878" s="17">
        <v>30</v>
      </c>
      <c r="G878" s="18">
        <v>3.8</v>
      </c>
      <c r="H878" s="18">
        <v>1</v>
      </c>
      <c r="I878" s="19">
        <v>1</v>
      </c>
      <c r="J878" s="71"/>
      <c r="K878" s="20"/>
      <c r="L878" s="76" t="str" cm="1">
        <f t="array" ref="L878">_xlfn.IFS(C878="8.玩家基地","",C878="10.第一关基地","",G878+H878&lt;=2,"",G878+H878&gt;2,ROUND((G878+H878-2)*500,0))</f>
        <v/>
      </c>
      <c r="N878" s="13" t="s">
        <v>2046</v>
      </c>
      <c r="O878" s="41" t="s">
        <v>2046</v>
      </c>
      <c r="P878">
        <f t="shared" si="27"/>
        <v>1</v>
      </c>
      <c r="Q878" t="str">
        <f>VLOOKUP(A878,关卡种子!$A$2:$H$61,8,FALSE)</f>
        <v>0.摧毁基地</v>
      </c>
      <c r="R878">
        <v>1</v>
      </c>
      <c r="S878">
        <f t="shared" si="28"/>
        <v>3.8</v>
      </c>
    </row>
    <row r="879" spans="1:19">
      <c r="A879" s="16">
        <v>42</v>
      </c>
      <c r="B879" s="17">
        <v>1</v>
      </c>
      <c r="C879" s="16" t="s">
        <v>1440</v>
      </c>
      <c r="D879" s="17">
        <v>1</v>
      </c>
      <c r="E879" s="16" t="s">
        <v>89</v>
      </c>
      <c r="F879" s="17">
        <v>30</v>
      </c>
      <c r="G879" s="18">
        <v>1</v>
      </c>
      <c r="H879" s="18">
        <v>1</v>
      </c>
      <c r="I879" s="19">
        <v>1</v>
      </c>
      <c r="J879" s="71" t="s">
        <v>1740</v>
      </c>
      <c r="K879" s="48">
        <v>32</v>
      </c>
      <c r="L879" s="76" t="str" cm="1">
        <f t="array" ref="L879">_xlfn.IFS(C879="8.玩家基地","",C879="10.第一关基地","",G879+H879&lt;=2,"",G879+H879&gt;2,ROUND((G879+H879-2)*500,0))</f>
        <v/>
      </c>
      <c r="N879" s="13" t="s">
        <v>2046</v>
      </c>
      <c r="O879" s="41" t="s">
        <v>2256</v>
      </c>
      <c r="P879">
        <f t="shared" si="27"/>
        <v>1</v>
      </c>
      <c r="Q879" t="str">
        <f>VLOOKUP(A879,关卡种子!$A$2:$H$61,8,FALSE)</f>
        <v>0.摧毁基地</v>
      </c>
      <c r="R879">
        <v>1</v>
      </c>
      <c r="S879">
        <f t="shared" si="28"/>
        <v>1</v>
      </c>
    </row>
    <row r="880" spans="1:19">
      <c r="A880" s="16">
        <v>42</v>
      </c>
      <c r="B880" s="17">
        <v>30</v>
      </c>
      <c r="C880" s="16" t="s">
        <v>914</v>
      </c>
      <c r="D880" s="17">
        <v>1</v>
      </c>
      <c r="E880" s="16" t="s">
        <v>89</v>
      </c>
      <c r="F880" s="17">
        <v>30</v>
      </c>
      <c r="G880" s="18">
        <v>1</v>
      </c>
      <c r="H880" s="18">
        <v>1</v>
      </c>
      <c r="I880" s="19">
        <v>1</v>
      </c>
      <c r="J880" s="71" t="s">
        <v>1741</v>
      </c>
      <c r="K880" s="48">
        <v>3</v>
      </c>
      <c r="L880" s="76" t="str" cm="1">
        <f t="array" ref="L880">_xlfn.IFS(C880="8.玩家基地","",C880="10.第一关基地","",G880+H880&lt;=2,"",G880+H880&gt;2,ROUND((G880+H880-2)*500,0))</f>
        <v/>
      </c>
      <c r="N880" s="13" t="s">
        <v>2046</v>
      </c>
      <c r="O880" s="41" t="s">
        <v>2255</v>
      </c>
      <c r="P880">
        <f t="shared" si="27"/>
        <v>1</v>
      </c>
      <c r="Q880" t="str">
        <f>VLOOKUP(A880,关卡种子!$A$2:$H$61,8,FALSE)</f>
        <v>0.摧毁基地</v>
      </c>
      <c r="R880">
        <v>1</v>
      </c>
      <c r="S880">
        <f t="shared" si="28"/>
        <v>1</v>
      </c>
    </row>
    <row r="881" spans="1:19">
      <c r="A881" s="16">
        <v>42</v>
      </c>
      <c r="B881" s="17">
        <v>120</v>
      </c>
      <c r="C881" s="16" t="s">
        <v>1438</v>
      </c>
      <c r="D881" s="17">
        <v>1</v>
      </c>
      <c r="E881" s="16" t="s">
        <v>89</v>
      </c>
      <c r="F881" s="17">
        <v>30</v>
      </c>
      <c r="G881" s="18">
        <v>1.42</v>
      </c>
      <c r="H881" s="18">
        <v>1</v>
      </c>
      <c r="I881" s="19">
        <v>1</v>
      </c>
      <c r="J881" s="71"/>
      <c r="K881" s="20"/>
      <c r="L881" s="76" cm="1">
        <f t="array" ref="L881">_xlfn.IFS(C881="8.玩家基地","",C881="10.第一关基地","",G881+H881&lt;=2,"",G881+H881&gt;2,ROUND((G881+H881-2)*500,0))</f>
        <v>210</v>
      </c>
      <c r="M881" s="13">
        <v>4</v>
      </c>
      <c r="N881" s="13" t="s">
        <v>2035</v>
      </c>
      <c r="O881" s="41" t="s">
        <v>2046</v>
      </c>
      <c r="P881">
        <f t="shared" si="27"/>
        <v>1</v>
      </c>
      <c r="Q881" t="str">
        <f>VLOOKUP(A881,关卡种子!$A$2:$H$61,8,FALSE)</f>
        <v>0.摧毁基地</v>
      </c>
      <c r="R881">
        <v>1</v>
      </c>
      <c r="S881">
        <f t="shared" si="28"/>
        <v>1.42</v>
      </c>
    </row>
    <row r="882" spans="1:19">
      <c r="A882" s="16">
        <v>42</v>
      </c>
      <c r="B882" s="17">
        <v>150</v>
      </c>
      <c r="C882" s="16" t="s">
        <v>914</v>
      </c>
      <c r="D882" s="17">
        <v>1</v>
      </c>
      <c r="E882" s="16" t="s">
        <v>89</v>
      </c>
      <c r="F882" s="17">
        <v>30</v>
      </c>
      <c r="G882" s="18">
        <v>1.45</v>
      </c>
      <c r="H882" s="18">
        <v>1</v>
      </c>
      <c r="I882" s="19">
        <v>1</v>
      </c>
      <c r="J882" s="71" t="s">
        <v>1741</v>
      </c>
      <c r="K882" s="48">
        <v>3</v>
      </c>
      <c r="L882" s="76" cm="1">
        <f t="array" ref="L882">_xlfn.IFS(C882="8.玩家基地","",C882="10.第一关基地","",G882+H882&lt;=2,"",G882+H882&gt;2,ROUND((G882+H882-2)*500,0))</f>
        <v>225</v>
      </c>
      <c r="N882" s="13" t="s">
        <v>2046</v>
      </c>
      <c r="O882" s="41" t="s">
        <v>2255</v>
      </c>
      <c r="P882">
        <f t="shared" si="27"/>
        <v>1</v>
      </c>
      <c r="Q882" t="str">
        <f>VLOOKUP(A882,关卡种子!$A$2:$H$61,8,FALSE)</f>
        <v>0.摧毁基地</v>
      </c>
      <c r="R882">
        <v>1</v>
      </c>
      <c r="S882">
        <f t="shared" si="28"/>
        <v>1.45</v>
      </c>
    </row>
    <row r="883" spans="1:19">
      <c r="A883" s="16">
        <v>42</v>
      </c>
      <c r="B883" s="17">
        <v>180</v>
      </c>
      <c r="C883" s="16" t="s">
        <v>1438</v>
      </c>
      <c r="D883" s="17">
        <v>1</v>
      </c>
      <c r="E883" s="16" t="s">
        <v>89</v>
      </c>
      <c r="F883" s="17">
        <v>30</v>
      </c>
      <c r="G883" s="18">
        <v>1.48</v>
      </c>
      <c r="H883" s="18">
        <v>1</v>
      </c>
      <c r="I883" s="19">
        <v>1</v>
      </c>
      <c r="J883" s="71"/>
      <c r="K883" s="20"/>
      <c r="L883" s="76" cm="1">
        <f t="array" ref="L883">_xlfn.IFS(C883="8.玩家基地","",C883="10.第一关基地","",G883+H883&lt;=2,"",G883+H883&gt;2,ROUND((G883+H883-2)*500,0))</f>
        <v>240</v>
      </c>
      <c r="M883" s="13">
        <v>9</v>
      </c>
      <c r="N883" s="13" t="s">
        <v>2043</v>
      </c>
      <c r="O883" s="41" t="s">
        <v>2046</v>
      </c>
      <c r="P883">
        <f t="shared" si="27"/>
        <v>1</v>
      </c>
      <c r="Q883" t="str">
        <f>VLOOKUP(A883,关卡种子!$A$2:$H$61,8,FALSE)</f>
        <v>0.摧毁基地</v>
      </c>
      <c r="R883">
        <v>1</v>
      </c>
      <c r="S883">
        <f t="shared" si="28"/>
        <v>1.48</v>
      </c>
    </row>
    <row r="884" spans="1:19">
      <c r="A884" s="16">
        <v>42</v>
      </c>
      <c r="B884" s="17">
        <v>210</v>
      </c>
      <c r="C884" s="16" t="s">
        <v>914</v>
      </c>
      <c r="D884" s="17">
        <v>1</v>
      </c>
      <c r="E884" s="16" t="s">
        <v>89</v>
      </c>
      <c r="F884" s="17">
        <v>30</v>
      </c>
      <c r="G884" s="18">
        <v>1.51</v>
      </c>
      <c r="H884" s="18">
        <v>1</v>
      </c>
      <c r="I884" s="19">
        <v>1</v>
      </c>
      <c r="J884" s="71" t="s">
        <v>1741</v>
      </c>
      <c r="K884" s="48">
        <v>3</v>
      </c>
      <c r="L884" s="76" cm="1">
        <f t="array" ref="L884">_xlfn.IFS(C884="8.玩家基地","",C884="10.第一关基地","",G884+H884&lt;=2,"",G884+H884&gt;2,ROUND((G884+H884-2)*500,0))</f>
        <v>255</v>
      </c>
      <c r="N884" s="13" t="s">
        <v>2046</v>
      </c>
      <c r="O884" s="41" t="s">
        <v>2255</v>
      </c>
      <c r="P884">
        <f t="shared" si="27"/>
        <v>1</v>
      </c>
      <c r="Q884" t="str">
        <f>VLOOKUP(A884,关卡种子!$A$2:$H$61,8,FALSE)</f>
        <v>0.摧毁基地</v>
      </c>
      <c r="R884">
        <v>1</v>
      </c>
      <c r="S884">
        <f t="shared" si="28"/>
        <v>1.51</v>
      </c>
    </row>
    <row r="885" spans="1:19">
      <c r="A885" s="16">
        <v>42</v>
      </c>
      <c r="B885" s="17">
        <v>240</v>
      </c>
      <c r="C885" s="16" t="s">
        <v>1438</v>
      </c>
      <c r="D885" s="17">
        <v>1</v>
      </c>
      <c r="E885" s="16" t="s">
        <v>89</v>
      </c>
      <c r="F885" s="17">
        <v>30</v>
      </c>
      <c r="G885" s="18">
        <v>1.54</v>
      </c>
      <c r="H885" s="18">
        <v>1</v>
      </c>
      <c r="I885" s="19">
        <v>1</v>
      </c>
      <c r="J885" s="71"/>
      <c r="K885" s="20"/>
      <c r="L885" s="76" cm="1">
        <f t="array" ref="L885">_xlfn.IFS(C885="8.玩家基地","",C885="10.第一关基地","",G885+H885&lt;=2,"",G885+H885&gt;2,ROUND((G885+H885-2)*500,0))</f>
        <v>270</v>
      </c>
      <c r="M885" s="13">
        <v>9</v>
      </c>
      <c r="N885" s="13" t="s">
        <v>2043</v>
      </c>
      <c r="O885" s="41" t="s">
        <v>2046</v>
      </c>
      <c r="P885">
        <f t="shared" ref="P885:P948" si="29">IF(Q885="0.摧毁基地",IF(I885=1,IF(B885&gt;300,2,1),D885),D885)</f>
        <v>1</v>
      </c>
      <c r="Q885" t="str">
        <f>VLOOKUP(A885,关卡种子!$A$2:$H$61,8,FALSE)</f>
        <v>0.摧毁基地</v>
      </c>
      <c r="R885">
        <v>1</v>
      </c>
      <c r="S885">
        <f t="shared" ref="S885:S948" si="30">IF(C885="10.第一关基地",1+ROUND(A885/15,1),IF(C885="24.审判天使",1,IF(Q885="0.摧毁基地",IF(I885=1,IF(B885&gt;30,ROUND(1.3+B885/1000,2),1),1.5),IF(B885&gt;60,IF(R885=1,ROUND(1.25+B885/1000,2),1.3),1))))</f>
        <v>1.54</v>
      </c>
    </row>
    <row r="886" spans="1:19">
      <c r="A886" s="16">
        <v>42</v>
      </c>
      <c r="B886" s="17">
        <v>270</v>
      </c>
      <c r="C886" s="16" t="s">
        <v>914</v>
      </c>
      <c r="D886" s="17">
        <v>1</v>
      </c>
      <c r="E886" s="16" t="s">
        <v>89</v>
      </c>
      <c r="F886" s="17">
        <v>30</v>
      </c>
      <c r="G886" s="18">
        <v>1.57</v>
      </c>
      <c r="H886" s="18">
        <v>1</v>
      </c>
      <c r="I886" s="19">
        <v>1</v>
      </c>
      <c r="J886" s="71" t="s">
        <v>1741</v>
      </c>
      <c r="K886" s="48">
        <v>3</v>
      </c>
      <c r="L886" s="76" cm="1">
        <f t="array" ref="L886">_xlfn.IFS(C886="8.玩家基地","",C886="10.第一关基地","",G886+H886&lt;=2,"",G886+H886&gt;2,ROUND((G886+H886-2)*500,0))</f>
        <v>285</v>
      </c>
      <c r="N886" s="13" t="s">
        <v>2046</v>
      </c>
      <c r="O886" s="41" t="s">
        <v>2255</v>
      </c>
      <c r="P886">
        <f t="shared" si="29"/>
        <v>1</v>
      </c>
      <c r="Q886" t="str">
        <f>VLOOKUP(A886,关卡种子!$A$2:$H$61,8,FALSE)</f>
        <v>0.摧毁基地</v>
      </c>
      <c r="R886">
        <v>1</v>
      </c>
      <c r="S886">
        <f t="shared" si="30"/>
        <v>1.57</v>
      </c>
    </row>
    <row r="887" spans="1:19">
      <c r="A887" s="16">
        <v>42</v>
      </c>
      <c r="B887" s="17">
        <v>300</v>
      </c>
      <c r="C887" s="16" t="s">
        <v>1438</v>
      </c>
      <c r="D887" s="17">
        <v>1</v>
      </c>
      <c r="E887" s="16" t="s">
        <v>89</v>
      </c>
      <c r="F887" s="17">
        <v>30</v>
      </c>
      <c r="G887" s="18">
        <v>1.6</v>
      </c>
      <c r="H887" s="18">
        <v>1</v>
      </c>
      <c r="I887" s="19">
        <v>1</v>
      </c>
      <c r="J887" s="71"/>
      <c r="K887" s="20"/>
      <c r="L887" s="76" cm="1">
        <f t="array" ref="L887">_xlfn.IFS(C887="8.玩家基地","",C887="10.第一关基地","",G887+H887&lt;=2,"",G887+H887&gt;2,ROUND((G887+H887-2)*500,0))</f>
        <v>300</v>
      </c>
      <c r="M887" s="13">
        <v>5</v>
      </c>
      <c r="N887" s="13" t="s">
        <v>2039</v>
      </c>
      <c r="O887" s="41" t="s">
        <v>2046</v>
      </c>
      <c r="P887">
        <f t="shared" si="29"/>
        <v>1</v>
      </c>
      <c r="Q887" t="str">
        <f>VLOOKUP(A887,关卡种子!$A$2:$H$61,8,FALSE)</f>
        <v>0.摧毁基地</v>
      </c>
      <c r="R887">
        <v>1</v>
      </c>
      <c r="S887">
        <f t="shared" si="30"/>
        <v>1.6</v>
      </c>
    </row>
    <row r="888" spans="1:19">
      <c r="A888" s="16">
        <v>42</v>
      </c>
      <c r="B888" s="17">
        <v>330</v>
      </c>
      <c r="C888" s="16" t="s">
        <v>914</v>
      </c>
      <c r="D888" s="17">
        <v>2</v>
      </c>
      <c r="E888" s="16" t="s">
        <v>89</v>
      </c>
      <c r="F888" s="17">
        <v>30</v>
      </c>
      <c r="G888" s="18">
        <v>1.63</v>
      </c>
      <c r="H888" s="18">
        <v>1</v>
      </c>
      <c r="I888" s="19">
        <v>1</v>
      </c>
      <c r="J888" s="71" t="s">
        <v>1741</v>
      </c>
      <c r="K888" s="48">
        <v>3</v>
      </c>
      <c r="L888" s="76" cm="1">
        <f t="array" ref="L888">_xlfn.IFS(C888="8.玩家基地","",C888="10.第一关基地","",G888+H888&lt;=2,"",G888+H888&gt;2,ROUND((G888+H888-2)*500,0))</f>
        <v>315</v>
      </c>
      <c r="N888" s="13" t="s">
        <v>2046</v>
      </c>
      <c r="O888" s="41" t="s">
        <v>2255</v>
      </c>
      <c r="P888">
        <f t="shared" si="29"/>
        <v>2</v>
      </c>
      <c r="Q888" t="str">
        <f>VLOOKUP(A888,关卡种子!$A$2:$H$61,8,FALSE)</f>
        <v>0.摧毁基地</v>
      </c>
      <c r="R888">
        <v>1</v>
      </c>
      <c r="S888">
        <f t="shared" si="30"/>
        <v>1.63</v>
      </c>
    </row>
    <row r="889" spans="1:19">
      <c r="A889" s="16">
        <v>42</v>
      </c>
      <c r="B889" s="17">
        <v>360</v>
      </c>
      <c r="C889" s="16" t="s">
        <v>1438</v>
      </c>
      <c r="D889" s="17">
        <v>2</v>
      </c>
      <c r="E889" s="16" t="s">
        <v>89</v>
      </c>
      <c r="F889" s="17">
        <v>30</v>
      </c>
      <c r="G889" s="18">
        <v>1.66</v>
      </c>
      <c r="H889" s="18">
        <v>1</v>
      </c>
      <c r="I889" s="19">
        <v>1</v>
      </c>
      <c r="J889" s="71"/>
      <c r="K889" s="20"/>
      <c r="L889" s="76" cm="1">
        <f t="array" ref="L889">_xlfn.IFS(C889="8.玩家基地","",C889="10.第一关基地","",G889+H889&lt;=2,"",G889+H889&gt;2,ROUND((G889+H889-2)*500,0))</f>
        <v>330</v>
      </c>
      <c r="N889" s="13" t="s">
        <v>2046</v>
      </c>
      <c r="O889" s="41" t="s">
        <v>2046</v>
      </c>
      <c r="P889">
        <f t="shared" si="29"/>
        <v>2</v>
      </c>
      <c r="Q889" t="str">
        <f>VLOOKUP(A889,关卡种子!$A$2:$H$61,8,FALSE)</f>
        <v>0.摧毁基地</v>
      </c>
      <c r="R889">
        <v>1</v>
      </c>
      <c r="S889">
        <f t="shared" si="30"/>
        <v>1.66</v>
      </c>
    </row>
    <row r="890" spans="1:19">
      <c r="A890" s="16">
        <v>42</v>
      </c>
      <c r="B890" s="17">
        <v>361</v>
      </c>
      <c r="C890" s="16" t="s">
        <v>914</v>
      </c>
      <c r="D890" s="17">
        <v>2</v>
      </c>
      <c r="E890" s="16" t="s">
        <v>89</v>
      </c>
      <c r="F890" s="17">
        <v>30</v>
      </c>
      <c r="G890" s="18">
        <v>1.66</v>
      </c>
      <c r="H890" s="18">
        <v>1</v>
      </c>
      <c r="I890" s="19">
        <v>1</v>
      </c>
      <c r="J890" s="71"/>
      <c r="K890" s="20"/>
      <c r="L890" s="76" cm="1">
        <f t="array" ref="L890">_xlfn.IFS(C890="8.玩家基地","",C890="10.第一关基地","",G890+H890&lt;=2,"",G890+H890&gt;2,ROUND((G890+H890-2)*500,0))</f>
        <v>330</v>
      </c>
      <c r="N890" s="13" t="s">
        <v>2046</v>
      </c>
      <c r="O890" s="41" t="s">
        <v>2046</v>
      </c>
      <c r="P890">
        <f t="shared" si="29"/>
        <v>2</v>
      </c>
      <c r="Q890" t="str">
        <f>VLOOKUP(A890,关卡种子!$A$2:$H$61,8,FALSE)</f>
        <v>0.摧毁基地</v>
      </c>
      <c r="R890">
        <v>1</v>
      </c>
      <c r="S890">
        <f t="shared" si="30"/>
        <v>1.66</v>
      </c>
    </row>
    <row r="891" spans="1:19">
      <c r="A891" s="16">
        <v>42</v>
      </c>
      <c r="B891" s="17">
        <v>362</v>
      </c>
      <c r="C891" s="16" t="s">
        <v>1434</v>
      </c>
      <c r="D891" s="17">
        <v>2</v>
      </c>
      <c r="E891" s="16" t="s">
        <v>89</v>
      </c>
      <c r="F891" s="17">
        <v>30</v>
      </c>
      <c r="G891" s="18">
        <v>1.66</v>
      </c>
      <c r="H891" s="18">
        <v>1</v>
      </c>
      <c r="I891" s="19">
        <v>1</v>
      </c>
      <c r="J891" s="71"/>
      <c r="K891" s="20"/>
      <c r="L891" s="76" cm="1">
        <f t="array" ref="L891">_xlfn.IFS(C891="8.玩家基地","",C891="10.第一关基地","",G891+H891&lt;=2,"",G891+H891&gt;2,ROUND((G891+H891-2)*500,0))</f>
        <v>330</v>
      </c>
      <c r="N891" s="13" t="s">
        <v>2046</v>
      </c>
      <c r="O891" s="41" t="s">
        <v>2046</v>
      </c>
      <c r="P891">
        <f t="shared" si="29"/>
        <v>2</v>
      </c>
      <c r="Q891" t="str">
        <f>VLOOKUP(A891,关卡种子!$A$2:$H$61,8,FALSE)</f>
        <v>0.摧毁基地</v>
      </c>
      <c r="R891">
        <v>1</v>
      </c>
      <c r="S891">
        <f t="shared" si="30"/>
        <v>1.66</v>
      </c>
    </row>
    <row r="892" spans="1:19">
      <c r="A892" s="16">
        <v>42</v>
      </c>
      <c r="B892" s="17">
        <v>390</v>
      </c>
      <c r="C892" s="16" t="s">
        <v>1438</v>
      </c>
      <c r="D892" s="17">
        <v>2</v>
      </c>
      <c r="E892" s="16" t="s">
        <v>89</v>
      </c>
      <c r="F892" s="17">
        <v>30</v>
      </c>
      <c r="G892" s="18">
        <v>1.69</v>
      </c>
      <c r="H892" s="18">
        <v>1</v>
      </c>
      <c r="I892" s="19">
        <v>1</v>
      </c>
      <c r="J892" s="71" t="s">
        <v>1919</v>
      </c>
      <c r="K892" s="48">
        <v>7</v>
      </c>
      <c r="L892" s="76" cm="1">
        <f t="array" ref="L892">_xlfn.IFS(C892="8.玩家基地","",C892="10.第一关基地","",G892+H892&lt;=2,"",G892+H892&gt;2,ROUND((G892+H892-2)*500,0))</f>
        <v>345</v>
      </c>
      <c r="N892" s="13" t="s">
        <v>2046</v>
      </c>
      <c r="O892" s="41" t="s">
        <v>2255</v>
      </c>
      <c r="P892">
        <f t="shared" si="29"/>
        <v>2</v>
      </c>
      <c r="Q892" t="str">
        <f>VLOOKUP(A892,关卡种子!$A$2:$H$61,8,FALSE)</f>
        <v>0.摧毁基地</v>
      </c>
      <c r="R892">
        <v>1</v>
      </c>
      <c r="S892">
        <f t="shared" si="30"/>
        <v>1.69</v>
      </c>
    </row>
    <row r="893" spans="1:19">
      <c r="A893" s="16">
        <v>42</v>
      </c>
      <c r="B893" s="17">
        <v>391</v>
      </c>
      <c r="C893" s="16" t="s">
        <v>914</v>
      </c>
      <c r="D893" s="17">
        <v>2</v>
      </c>
      <c r="E893" s="16" t="s">
        <v>89</v>
      </c>
      <c r="F893" s="17">
        <v>30</v>
      </c>
      <c r="G893" s="18">
        <v>1.69</v>
      </c>
      <c r="H893" s="18">
        <v>1</v>
      </c>
      <c r="I893" s="19">
        <v>1</v>
      </c>
      <c r="J893" s="71"/>
      <c r="K893" s="20"/>
      <c r="L893" s="76" cm="1">
        <f t="array" ref="L893">_xlfn.IFS(C893="8.玩家基地","",C893="10.第一关基地","",G893+H893&lt;=2,"",G893+H893&gt;2,ROUND((G893+H893-2)*500,0))</f>
        <v>345</v>
      </c>
      <c r="M893" s="13">
        <v>3</v>
      </c>
      <c r="N893" s="13" t="s">
        <v>2033</v>
      </c>
      <c r="O893" s="41" t="s">
        <v>2046</v>
      </c>
      <c r="P893">
        <f t="shared" si="29"/>
        <v>2</v>
      </c>
      <c r="Q893" t="str">
        <f>VLOOKUP(A893,关卡种子!$A$2:$H$61,8,FALSE)</f>
        <v>0.摧毁基地</v>
      </c>
      <c r="R893">
        <v>1</v>
      </c>
      <c r="S893">
        <f t="shared" si="30"/>
        <v>1.69</v>
      </c>
    </row>
    <row r="894" spans="1:19">
      <c r="A894" s="16">
        <v>42</v>
      </c>
      <c r="B894" s="17">
        <v>392</v>
      </c>
      <c r="C894" s="16" t="s">
        <v>1440</v>
      </c>
      <c r="D894" s="17">
        <v>2</v>
      </c>
      <c r="E894" s="16" t="s">
        <v>89</v>
      </c>
      <c r="F894" s="17">
        <v>30</v>
      </c>
      <c r="G894" s="18">
        <v>1.69</v>
      </c>
      <c r="H894" s="18">
        <v>1</v>
      </c>
      <c r="I894" s="19">
        <v>1</v>
      </c>
      <c r="J894" s="71"/>
      <c r="K894" s="20"/>
      <c r="L894" s="76" cm="1">
        <f t="array" ref="L894">_xlfn.IFS(C894="8.玩家基地","",C894="10.第一关基地","",G894+H894&lt;=2,"",G894+H894&gt;2,ROUND((G894+H894-2)*500,0))</f>
        <v>345</v>
      </c>
      <c r="N894" s="13" t="s">
        <v>2046</v>
      </c>
      <c r="O894" s="41" t="s">
        <v>2046</v>
      </c>
      <c r="P894">
        <f t="shared" si="29"/>
        <v>2</v>
      </c>
      <c r="Q894" t="str">
        <f>VLOOKUP(A894,关卡种子!$A$2:$H$61,8,FALSE)</f>
        <v>0.摧毁基地</v>
      </c>
      <c r="R894">
        <v>1</v>
      </c>
      <c r="S894">
        <f t="shared" si="30"/>
        <v>1.69</v>
      </c>
    </row>
    <row r="895" spans="1:19">
      <c r="A895" s="16">
        <v>42</v>
      </c>
      <c r="B895" s="17">
        <v>420</v>
      </c>
      <c r="C895" s="16" t="s">
        <v>1438</v>
      </c>
      <c r="D895" s="17">
        <v>2</v>
      </c>
      <c r="E895" s="16" t="s">
        <v>89</v>
      </c>
      <c r="F895" s="17">
        <v>30</v>
      </c>
      <c r="G895" s="18">
        <v>1.72</v>
      </c>
      <c r="H895" s="18">
        <v>1</v>
      </c>
      <c r="I895" s="19">
        <v>1</v>
      </c>
      <c r="J895" s="71"/>
      <c r="K895" s="20"/>
      <c r="L895" s="76" cm="1">
        <f t="array" ref="L895">_xlfn.IFS(C895="8.玩家基地","",C895="10.第一关基地","",G895+H895&lt;=2,"",G895+H895&gt;2,ROUND((G895+H895-2)*500,0))</f>
        <v>360</v>
      </c>
      <c r="M895" s="13">
        <v>7</v>
      </c>
      <c r="N895" s="13" t="s">
        <v>2037</v>
      </c>
      <c r="O895" s="41" t="s">
        <v>2046</v>
      </c>
      <c r="P895">
        <f t="shared" si="29"/>
        <v>2</v>
      </c>
      <c r="Q895" t="str">
        <f>VLOOKUP(A895,关卡种子!$A$2:$H$61,8,FALSE)</f>
        <v>0.摧毁基地</v>
      </c>
      <c r="R895">
        <v>1</v>
      </c>
      <c r="S895">
        <f t="shared" si="30"/>
        <v>1.72</v>
      </c>
    </row>
    <row r="896" spans="1:19">
      <c r="A896" s="16">
        <v>42</v>
      </c>
      <c r="B896" s="17">
        <v>421</v>
      </c>
      <c r="C896" s="16" t="s">
        <v>914</v>
      </c>
      <c r="D896" s="17">
        <v>2</v>
      </c>
      <c r="E896" s="16" t="s">
        <v>89</v>
      </c>
      <c r="F896" s="17">
        <v>30</v>
      </c>
      <c r="G896" s="18">
        <v>1.72</v>
      </c>
      <c r="H896" s="18">
        <v>1</v>
      </c>
      <c r="I896" s="19">
        <v>1</v>
      </c>
      <c r="J896" s="71"/>
      <c r="K896" s="20"/>
      <c r="L896" s="76" cm="1">
        <f t="array" ref="L896">_xlfn.IFS(C896="8.玩家基地","",C896="10.第一关基地","",G896+H896&lt;=2,"",G896+H896&gt;2,ROUND((G896+H896-2)*500,0))</f>
        <v>360</v>
      </c>
      <c r="N896" s="13" t="s">
        <v>2046</v>
      </c>
      <c r="O896" s="41" t="s">
        <v>2046</v>
      </c>
      <c r="P896">
        <f t="shared" si="29"/>
        <v>2</v>
      </c>
      <c r="Q896" t="str">
        <f>VLOOKUP(A896,关卡种子!$A$2:$H$61,8,FALSE)</f>
        <v>0.摧毁基地</v>
      </c>
      <c r="R896">
        <v>1</v>
      </c>
      <c r="S896">
        <f t="shared" si="30"/>
        <v>1.72</v>
      </c>
    </row>
    <row r="897" spans="1:19">
      <c r="A897" s="16">
        <v>42</v>
      </c>
      <c r="B897" s="17">
        <v>422</v>
      </c>
      <c r="C897" s="16" t="s">
        <v>1440</v>
      </c>
      <c r="D897" s="17">
        <v>2</v>
      </c>
      <c r="E897" s="16" t="s">
        <v>89</v>
      </c>
      <c r="F897" s="17">
        <v>30</v>
      </c>
      <c r="G897" s="18">
        <v>1.72</v>
      </c>
      <c r="H897" s="18">
        <v>1</v>
      </c>
      <c r="I897" s="19">
        <v>1</v>
      </c>
      <c r="J897" s="71"/>
      <c r="K897" s="20"/>
      <c r="L897" s="76" cm="1">
        <f t="array" ref="L897">_xlfn.IFS(C897="8.玩家基地","",C897="10.第一关基地","",G897+H897&lt;=2,"",G897+H897&gt;2,ROUND((G897+H897-2)*500,0))</f>
        <v>360</v>
      </c>
      <c r="M897" s="13">
        <v>6</v>
      </c>
      <c r="N897" s="13" t="s">
        <v>2027</v>
      </c>
      <c r="O897" s="41" t="s">
        <v>2046</v>
      </c>
      <c r="P897">
        <f t="shared" si="29"/>
        <v>2</v>
      </c>
      <c r="Q897" t="str">
        <f>VLOOKUP(A897,关卡种子!$A$2:$H$61,8,FALSE)</f>
        <v>0.摧毁基地</v>
      </c>
      <c r="R897">
        <v>1</v>
      </c>
      <c r="S897">
        <f t="shared" si="30"/>
        <v>1.72</v>
      </c>
    </row>
    <row r="898" spans="1:19">
      <c r="A898" s="16">
        <v>42</v>
      </c>
      <c r="B898" s="17">
        <v>450</v>
      </c>
      <c r="C898" s="16" t="s">
        <v>1438</v>
      </c>
      <c r="D898" s="17">
        <v>2</v>
      </c>
      <c r="E898" s="16" t="s">
        <v>89</v>
      </c>
      <c r="F898" s="17">
        <v>30</v>
      </c>
      <c r="G898" s="18">
        <v>1.75</v>
      </c>
      <c r="H898" s="18">
        <v>1</v>
      </c>
      <c r="I898" s="19">
        <v>1</v>
      </c>
      <c r="J898" s="71"/>
      <c r="K898" s="20"/>
      <c r="L898" s="76" cm="1">
        <f t="array" ref="L898">_xlfn.IFS(C898="8.玩家基地","",C898="10.第一关基地","",G898+H898&lt;=2,"",G898+H898&gt;2,ROUND((G898+H898-2)*500,0))</f>
        <v>375</v>
      </c>
      <c r="N898" s="13" t="s">
        <v>2046</v>
      </c>
      <c r="O898" s="41" t="s">
        <v>2046</v>
      </c>
      <c r="P898">
        <f t="shared" si="29"/>
        <v>2</v>
      </c>
      <c r="Q898" t="str">
        <f>VLOOKUP(A898,关卡种子!$A$2:$H$61,8,FALSE)</f>
        <v>0.摧毁基地</v>
      </c>
      <c r="R898">
        <v>1</v>
      </c>
      <c r="S898">
        <f t="shared" si="30"/>
        <v>1.75</v>
      </c>
    </row>
    <row r="899" spans="1:19">
      <c r="A899" s="16">
        <v>42</v>
      </c>
      <c r="B899" s="17">
        <v>451</v>
      </c>
      <c r="C899" s="16" t="s">
        <v>914</v>
      </c>
      <c r="D899" s="17">
        <v>2</v>
      </c>
      <c r="E899" s="16" t="s">
        <v>89</v>
      </c>
      <c r="F899" s="17">
        <v>30</v>
      </c>
      <c r="G899" s="18">
        <v>1.75</v>
      </c>
      <c r="H899" s="18">
        <v>1</v>
      </c>
      <c r="I899" s="19">
        <v>1</v>
      </c>
      <c r="J899" s="71"/>
      <c r="K899" s="20"/>
      <c r="L899" s="76" cm="1">
        <f t="array" ref="L899">_xlfn.IFS(C899="8.玩家基地","",C899="10.第一关基地","",G899+H899&lt;=2,"",G899+H899&gt;2,ROUND((G899+H899-2)*500,0))</f>
        <v>375</v>
      </c>
      <c r="M899" s="13">
        <v>3</v>
      </c>
      <c r="N899" s="13" t="s">
        <v>2033</v>
      </c>
      <c r="O899" s="41" t="s">
        <v>2046</v>
      </c>
      <c r="P899">
        <f t="shared" si="29"/>
        <v>2</v>
      </c>
      <c r="Q899" t="str">
        <f>VLOOKUP(A899,关卡种子!$A$2:$H$61,8,FALSE)</f>
        <v>0.摧毁基地</v>
      </c>
      <c r="R899">
        <v>1</v>
      </c>
      <c r="S899">
        <f t="shared" si="30"/>
        <v>1.75</v>
      </c>
    </row>
    <row r="900" spans="1:19">
      <c r="A900" s="16">
        <v>42</v>
      </c>
      <c r="B900" s="17">
        <v>452</v>
      </c>
      <c r="C900" s="16" t="s">
        <v>1440</v>
      </c>
      <c r="D900" s="17">
        <v>2</v>
      </c>
      <c r="E900" s="16" t="s">
        <v>89</v>
      </c>
      <c r="F900" s="17">
        <v>30</v>
      </c>
      <c r="G900" s="18">
        <v>1.75</v>
      </c>
      <c r="H900" s="18">
        <v>1</v>
      </c>
      <c r="I900" s="19">
        <v>1</v>
      </c>
      <c r="J900" s="71"/>
      <c r="K900" s="20"/>
      <c r="L900" s="76" cm="1">
        <f t="array" ref="L900">_xlfn.IFS(C900="8.玩家基地","",C900="10.第一关基地","",G900+H900&lt;=2,"",G900+H900&gt;2,ROUND((G900+H900-2)*500,0))</f>
        <v>375</v>
      </c>
      <c r="N900" s="13" t="s">
        <v>2046</v>
      </c>
      <c r="O900" s="41" t="s">
        <v>2046</v>
      </c>
      <c r="P900">
        <f t="shared" si="29"/>
        <v>2</v>
      </c>
      <c r="Q900" t="str">
        <f>VLOOKUP(A900,关卡种子!$A$2:$H$61,8,FALSE)</f>
        <v>0.摧毁基地</v>
      </c>
      <c r="R900">
        <v>1</v>
      </c>
      <c r="S900">
        <f t="shared" si="30"/>
        <v>1.75</v>
      </c>
    </row>
    <row r="901" spans="1:19">
      <c r="A901" s="16">
        <v>42</v>
      </c>
      <c r="B901" s="17">
        <v>480</v>
      </c>
      <c r="C901" s="16" t="s">
        <v>1438</v>
      </c>
      <c r="D901" s="17">
        <v>2</v>
      </c>
      <c r="E901" s="16" t="s">
        <v>89</v>
      </c>
      <c r="F901" s="17">
        <v>30</v>
      </c>
      <c r="G901" s="18">
        <v>1.78</v>
      </c>
      <c r="H901" s="18">
        <v>1</v>
      </c>
      <c r="I901" s="19">
        <v>1</v>
      </c>
      <c r="J901" s="71"/>
      <c r="K901" s="20"/>
      <c r="L901" s="76" cm="1">
        <f t="array" ref="L901">_xlfn.IFS(C901="8.玩家基地","",C901="10.第一关基地","",G901+H901&lt;=2,"",G901+H901&gt;2,ROUND((G901+H901-2)*500,0))</f>
        <v>390</v>
      </c>
      <c r="M901" s="13">
        <v>7</v>
      </c>
      <c r="N901" s="13" t="s">
        <v>2037</v>
      </c>
      <c r="O901" s="41" t="s">
        <v>2046</v>
      </c>
      <c r="P901">
        <f t="shared" si="29"/>
        <v>2</v>
      </c>
      <c r="Q901" t="str">
        <f>VLOOKUP(A901,关卡种子!$A$2:$H$61,8,FALSE)</f>
        <v>0.摧毁基地</v>
      </c>
      <c r="R901">
        <v>1</v>
      </c>
      <c r="S901">
        <f t="shared" si="30"/>
        <v>1.78</v>
      </c>
    </row>
    <row r="902" spans="1:19">
      <c r="A902" s="16">
        <v>42</v>
      </c>
      <c r="B902" s="17">
        <v>481</v>
      </c>
      <c r="C902" s="16" t="s">
        <v>914</v>
      </c>
      <c r="D902" s="17">
        <v>2</v>
      </c>
      <c r="E902" s="16" t="s">
        <v>89</v>
      </c>
      <c r="F902" s="17">
        <v>30</v>
      </c>
      <c r="G902" s="18">
        <v>1.78</v>
      </c>
      <c r="H902" s="18">
        <v>1</v>
      </c>
      <c r="I902" s="19">
        <v>1</v>
      </c>
      <c r="J902" s="71"/>
      <c r="K902" s="20"/>
      <c r="L902" s="76" cm="1">
        <f t="array" ref="L902">_xlfn.IFS(C902="8.玩家基地","",C902="10.第一关基地","",G902+H902&lt;=2,"",G902+H902&gt;2,ROUND((G902+H902-2)*500,0))</f>
        <v>390</v>
      </c>
      <c r="N902" s="13" t="s">
        <v>2046</v>
      </c>
      <c r="O902" s="41" t="s">
        <v>2046</v>
      </c>
      <c r="P902">
        <f t="shared" si="29"/>
        <v>2</v>
      </c>
      <c r="Q902" t="str">
        <f>VLOOKUP(A902,关卡种子!$A$2:$H$61,8,FALSE)</f>
        <v>0.摧毁基地</v>
      </c>
      <c r="R902">
        <v>1</v>
      </c>
      <c r="S902">
        <f t="shared" si="30"/>
        <v>1.78</v>
      </c>
    </row>
    <row r="903" spans="1:19">
      <c r="A903" s="16">
        <v>42</v>
      </c>
      <c r="B903" s="17">
        <v>482</v>
      </c>
      <c r="C903" s="16" t="s">
        <v>1440</v>
      </c>
      <c r="D903" s="17">
        <v>2</v>
      </c>
      <c r="E903" s="16" t="s">
        <v>89</v>
      </c>
      <c r="F903" s="17">
        <v>30</v>
      </c>
      <c r="G903" s="18">
        <v>1.78</v>
      </c>
      <c r="H903" s="18">
        <v>1</v>
      </c>
      <c r="I903" s="19">
        <v>1</v>
      </c>
      <c r="J903" s="71"/>
      <c r="K903" s="20"/>
      <c r="L903" s="76" cm="1">
        <f t="array" ref="L903">_xlfn.IFS(C903="8.玩家基地","",C903="10.第一关基地","",G903+H903&lt;=2,"",G903+H903&gt;2,ROUND((G903+H903-2)*500,0))</f>
        <v>390</v>
      </c>
      <c r="M903" s="13">
        <v>6</v>
      </c>
      <c r="N903" s="13" t="s">
        <v>2027</v>
      </c>
      <c r="O903" s="41" t="s">
        <v>2046</v>
      </c>
      <c r="P903">
        <f t="shared" si="29"/>
        <v>2</v>
      </c>
      <c r="Q903" t="str">
        <f>VLOOKUP(A903,关卡种子!$A$2:$H$61,8,FALSE)</f>
        <v>0.摧毁基地</v>
      </c>
      <c r="R903">
        <v>1</v>
      </c>
      <c r="S903">
        <f t="shared" si="30"/>
        <v>1.78</v>
      </c>
    </row>
    <row r="904" spans="1:19">
      <c r="A904" s="16">
        <v>42</v>
      </c>
      <c r="B904" s="17">
        <v>510</v>
      </c>
      <c r="C904" s="16" t="s">
        <v>1438</v>
      </c>
      <c r="D904" s="17">
        <v>2</v>
      </c>
      <c r="E904" s="16" t="s">
        <v>89</v>
      </c>
      <c r="F904" s="17">
        <v>30</v>
      </c>
      <c r="G904" s="18">
        <v>1.81</v>
      </c>
      <c r="H904" s="18">
        <v>1</v>
      </c>
      <c r="I904" s="19">
        <v>1</v>
      </c>
      <c r="J904" s="71"/>
      <c r="K904" s="20"/>
      <c r="L904" s="76" cm="1">
        <f t="array" ref="L904">_xlfn.IFS(C904="8.玩家基地","",C904="10.第一关基地","",G904+H904&lt;=2,"",G904+H904&gt;2,ROUND((G904+H904-2)*500,0))</f>
        <v>405</v>
      </c>
      <c r="M904" s="13">
        <v>5</v>
      </c>
      <c r="N904" s="13" t="s">
        <v>2039</v>
      </c>
      <c r="O904" s="41" t="s">
        <v>2046</v>
      </c>
      <c r="P904">
        <f t="shared" si="29"/>
        <v>2</v>
      </c>
      <c r="Q904" t="str">
        <f>VLOOKUP(A904,关卡种子!$A$2:$H$61,8,FALSE)</f>
        <v>0.摧毁基地</v>
      </c>
      <c r="R904">
        <v>1</v>
      </c>
      <c r="S904">
        <f t="shared" si="30"/>
        <v>1.81</v>
      </c>
    </row>
    <row r="905" spans="1:19">
      <c r="A905" s="16">
        <v>42</v>
      </c>
      <c r="B905" s="17">
        <v>511</v>
      </c>
      <c r="C905" s="16" t="s">
        <v>914</v>
      </c>
      <c r="D905" s="17">
        <v>2</v>
      </c>
      <c r="E905" s="16" t="s">
        <v>89</v>
      </c>
      <c r="F905" s="17">
        <v>30</v>
      </c>
      <c r="G905" s="18">
        <v>1.81</v>
      </c>
      <c r="H905" s="18">
        <v>1</v>
      </c>
      <c r="I905" s="19">
        <v>1</v>
      </c>
      <c r="J905" s="71"/>
      <c r="K905" s="20"/>
      <c r="L905" s="76" cm="1">
        <f t="array" ref="L905">_xlfn.IFS(C905="8.玩家基地","",C905="10.第一关基地","",G905+H905&lt;=2,"",G905+H905&gt;2,ROUND((G905+H905-2)*500,0))</f>
        <v>405</v>
      </c>
      <c r="N905" s="13" t="s">
        <v>2046</v>
      </c>
      <c r="O905" s="41" t="s">
        <v>2046</v>
      </c>
      <c r="P905">
        <f t="shared" si="29"/>
        <v>2</v>
      </c>
      <c r="Q905" t="str">
        <f>VLOOKUP(A905,关卡种子!$A$2:$H$61,8,FALSE)</f>
        <v>0.摧毁基地</v>
      </c>
      <c r="R905">
        <v>1</v>
      </c>
      <c r="S905">
        <f t="shared" si="30"/>
        <v>1.81</v>
      </c>
    </row>
    <row r="906" spans="1:19">
      <c r="A906" s="16">
        <v>42</v>
      </c>
      <c r="B906" s="17">
        <v>512</v>
      </c>
      <c r="C906" s="16" t="s">
        <v>1440</v>
      </c>
      <c r="D906" s="17">
        <v>2</v>
      </c>
      <c r="E906" s="16" t="s">
        <v>89</v>
      </c>
      <c r="F906" s="17">
        <v>30</v>
      </c>
      <c r="G906" s="18">
        <v>1.81</v>
      </c>
      <c r="H906" s="18">
        <v>1</v>
      </c>
      <c r="I906" s="19">
        <v>1</v>
      </c>
      <c r="J906" s="71"/>
      <c r="K906" s="20"/>
      <c r="L906" s="76" cm="1">
        <f t="array" ref="L906">_xlfn.IFS(C906="8.玩家基地","",C906="10.第一关基地","",G906+H906&lt;=2,"",G906+H906&gt;2,ROUND((G906+H906-2)*500,0))</f>
        <v>405</v>
      </c>
      <c r="N906" s="13" t="s">
        <v>2046</v>
      </c>
      <c r="O906" s="41" t="s">
        <v>2046</v>
      </c>
      <c r="P906">
        <f t="shared" si="29"/>
        <v>2</v>
      </c>
      <c r="Q906" t="str">
        <f>VLOOKUP(A906,关卡种子!$A$2:$H$61,8,FALSE)</f>
        <v>0.摧毁基地</v>
      </c>
      <c r="R906">
        <v>1</v>
      </c>
      <c r="S906">
        <f t="shared" si="30"/>
        <v>1.81</v>
      </c>
    </row>
    <row r="907" spans="1:19">
      <c r="A907" s="16">
        <v>42</v>
      </c>
      <c r="B907" s="17">
        <v>0</v>
      </c>
      <c r="C907" s="16" t="s">
        <v>1438</v>
      </c>
      <c r="D907" s="17">
        <v>2</v>
      </c>
      <c r="E907" s="16" t="s">
        <v>89</v>
      </c>
      <c r="F907" s="17">
        <v>30</v>
      </c>
      <c r="G907" s="18">
        <v>1.5</v>
      </c>
      <c r="H907" s="18">
        <v>1</v>
      </c>
      <c r="I907" s="19">
        <v>0.8</v>
      </c>
      <c r="J907" s="71"/>
      <c r="K907" s="20"/>
      <c r="L907" s="76" cm="1">
        <f t="array" ref="L907">_xlfn.IFS(C907="8.玩家基地","",C907="10.第一关基地","",G907+H907&lt;=2,"",G907+H907&gt;2,ROUND((G907+H907-2)*500,0))</f>
        <v>250</v>
      </c>
      <c r="M907" s="13">
        <v>7</v>
      </c>
      <c r="N907" s="13" t="s">
        <v>2037</v>
      </c>
      <c r="O907" s="41" t="s">
        <v>2046</v>
      </c>
      <c r="P907">
        <f t="shared" si="29"/>
        <v>2</v>
      </c>
      <c r="Q907" t="str">
        <f>VLOOKUP(A907,关卡种子!$A$2:$H$61,8,FALSE)</f>
        <v>0.摧毁基地</v>
      </c>
      <c r="R907">
        <v>1</v>
      </c>
      <c r="S907">
        <f t="shared" si="30"/>
        <v>1.5</v>
      </c>
    </row>
    <row r="908" spans="1:19">
      <c r="A908" s="16">
        <v>42</v>
      </c>
      <c r="B908" s="17">
        <v>0</v>
      </c>
      <c r="C908" s="16" t="s">
        <v>1440</v>
      </c>
      <c r="D908" s="17">
        <v>2</v>
      </c>
      <c r="E908" s="16" t="s">
        <v>89</v>
      </c>
      <c r="F908" s="17">
        <v>30</v>
      </c>
      <c r="G908" s="18">
        <v>1.5</v>
      </c>
      <c r="H908" s="18">
        <v>1</v>
      </c>
      <c r="I908" s="19">
        <v>0.8</v>
      </c>
      <c r="J908" s="71"/>
      <c r="K908" s="20"/>
      <c r="L908" s="76" cm="1">
        <f t="array" ref="L908">_xlfn.IFS(C908="8.玩家基地","",C908="10.第一关基地","",G908+H908&lt;=2,"",G908+H908&gt;2,ROUND((G908+H908-2)*500,0))</f>
        <v>250</v>
      </c>
      <c r="N908" s="13" t="s">
        <v>2046</v>
      </c>
      <c r="O908" s="41" t="s">
        <v>2046</v>
      </c>
      <c r="P908">
        <f t="shared" si="29"/>
        <v>2</v>
      </c>
      <c r="Q908" t="str">
        <f>VLOOKUP(A908,关卡种子!$A$2:$H$61,8,FALSE)</f>
        <v>0.摧毁基地</v>
      </c>
      <c r="R908">
        <v>1</v>
      </c>
      <c r="S908">
        <f t="shared" si="30"/>
        <v>1.5</v>
      </c>
    </row>
    <row r="909" spans="1:19">
      <c r="A909" s="16">
        <v>42</v>
      </c>
      <c r="B909" s="17">
        <v>0</v>
      </c>
      <c r="C909" s="16" t="s">
        <v>1438</v>
      </c>
      <c r="D909" s="17">
        <v>3</v>
      </c>
      <c r="E909" s="16" t="s">
        <v>89</v>
      </c>
      <c r="F909" s="17">
        <v>30</v>
      </c>
      <c r="G909" s="18">
        <v>1.5</v>
      </c>
      <c r="H909" s="18">
        <v>1</v>
      </c>
      <c r="I909" s="19">
        <v>0.2</v>
      </c>
      <c r="J909" s="71"/>
      <c r="K909" s="20"/>
      <c r="L909" s="76" cm="1">
        <f t="array" ref="L909">_xlfn.IFS(C909="8.玩家基地","",C909="10.第一关基地","",G909+H909&lt;=2,"",G909+H909&gt;2,ROUND((G909+H909-2)*500,0))</f>
        <v>250</v>
      </c>
      <c r="M909" s="13">
        <v>7</v>
      </c>
      <c r="N909" s="13" t="s">
        <v>2037</v>
      </c>
      <c r="O909" s="41" t="s">
        <v>2046</v>
      </c>
      <c r="P909">
        <f t="shared" si="29"/>
        <v>3</v>
      </c>
      <c r="Q909" t="str">
        <f>VLOOKUP(A909,关卡种子!$A$2:$H$61,8,FALSE)</f>
        <v>0.摧毁基地</v>
      </c>
      <c r="R909">
        <v>1</v>
      </c>
      <c r="S909">
        <f t="shared" si="30"/>
        <v>1.5</v>
      </c>
    </row>
    <row r="910" spans="1:19">
      <c r="A910" s="16">
        <v>42</v>
      </c>
      <c r="B910" s="17">
        <v>0</v>
      </c>
      <c r="C910" s="16" t="s">
        <v>914</v>
      </c>
      <c r="D910" s="17">
        <v>3</v>
      </c>
      <c r="E910" s="16" t="s">
        <v>89</v>
      </c>
      <c r="F910" s="17">
        <v>30</v>
      </c>
      <c r="G910" s="18">
        <v>1.5</v>
      </c>
      <c r="H910" s="18">
        <v>1</v>
      </c>
      <c r="I910" s="19">
        <v>0.2</v>
      </c>
      <c r="J910" s="71"/>
      <c r="K910" s="20"/>
      <c r="L910" s="76" cm="1">
        <f t="array" ref="L910">_xlfn.IFS(C910="8.玩家基地","",C910="10.第一关基地","",G910+H910&lt;=2,"",G910+H910&gt;2,ROUND((G910+H910-2)*500,0))</f>
        <v>250</v>
      </c>
      <c r="N910" s="13" t="s">
        <v>2046</v>
      </c>
      <c r="O910" s="41" t="s">
        <v>2046</v>
      </c>
      <c r="P910">
        <f t="shared" si="29"/>
        <v>3</v>
      </c>
      <c r="Q910" t="str">
        <f>VLOOKUP(A910,关卡种子!$A$2:$H$61,8,FALSE)</f>
        <v>0.摧毁基地</v>
      </c>
      <c r="R910">
        <v>1</v>
      </c>
      <c r="S910">
        <f t="shared" si="30"/>
        <v>1.5</v>
      </c>
    </row>
    <row r="911" spans="1:19">
      <c r="A911" s="16">
        <v>42</v>
      </c>
      <c r="B911" s="17">
        <v>0</v>
      </c>
      <c r="C911" s="16" t="s">
        <v>1434</v>
      </c>
      <c r="D911" s="17">
        <v>3</v>
      </c>
      <c r="E911" s="16" t="s">
        <v>89</v>
      </c>
      <c r="F911" s="17">
        <v>30</v>
      </c>
      <c r="G911" s="18">
        <v>1.5</v>
      </c>
      <c r="H911" s="18">
        <v>1</v>
      </c>
      <c r="I911" s="19">
        <v>0.2</v>
      </c>
      <c r="J911" s="71"/>
      <c r="K911" s="20"/>
      <c r="L911" s="76" cm="1">
        <f t="array" ref="L911">_xlfn.IFS(C911="8.玩家基地","",C911="10.第一关基地","",G911+H911&lt;=2,"",G911+H911&gt;2,ROUND((G911+H911-2)*500,0))</f>
        <v>250</v>
      </c>
      <c r="N911" s="13" t="s">
        <v>2046</v>
      </c>
      <c r="O911" s="41" t="s">
        <v>2046</v>
      </c>
      <c r="P911">
        <f t="shared" si="29"/>
        <v>3</v>
      </c>
      <c r="Q911" t="str">
        <f>VLOOKUP(A911,关卡种子!$A$2:$H$61,8,FALSE)</f>
        <v>0.摧毁基地</v>
      </c>
      <c r="R911">
        <v>1</v>
      </c>
      <c r="S911">
        <f t="shared" si="30"/>
        <v>1.5</v>
      </c>
    </row>
    <row r="912" spans="1:19">
      <c r="A912" s="16">
        <v>43</v>
      </c>
      <c r="B912" s="17">
        <v>0</v>
      </c>
      <c r="C912" s="16" t="s">
        <v>86</v>
      </c>
      <c r="D912" s="17">
        <v>1</v>
      </c>
      <c r="E912" s="16" t="s">
        <v>87</v>
      </c>
      <c r="F912" s="17">
        <v>-30</v>
      </c>
      <c r="G912" s="18">
        <v>1</v>
      </c>
      <c r="H912" s="18">
        <v>1</v>
      </c>
      <c r="I912" s="19">
        <v>1</v>
      </c>
      <c r="J912" s="71"/>
      <c r="K912" s="20"/>
      <c r="L912" s="76" t="str" cm="1">
        <f t="array" ref="L912">_xlfn.IFS(C912="8.玩家基地","",C912="10.第一关基地","",G912+H912&lt;=2,"",G912+H912&gt;2,ROUND((G912+H912-2)*500,0))</f>
        <v/>
      </c>
      <c r="N912" s="13" t="s">
        <v>2046</v>
      </c>
      <c r="O912" s="41" t="s">
        <v>2046</v>
      </c>
      <c r="P912">
        <f t="shared" si="29"/>
        <v>1</v>
      </c>
      <c r="Q912" t="str">
        <f>VLOOKUP(A912,关卡种子!$A$2:$H$61,8,FALSE)</f>
        <v>1.坚守到底</v>
      </c>
      <c r="R912">
        <v>1</v>
      </c>
      <c r="S912">
        <f t="shared" si="30"/>
        <v>1</v>
      </c>
    </row>
    <row r="913" spans="1:19">
      <c r="A913" s="16">
        <v>43</v>
      </c>
      <c r="B913" s="17">
        <v>1</v>
      </c>
      <c r="C913" s="16" t="s">
        <v>1438</v>
      </c>
      <c r="D913" s="17">
        <v>1</v>
      </c>
      <c r="E913" s="16" t="s">
        <v>89</v>
      </c>
      <c r="F913" s="17">
        <v>30</v>
      </c>
      <c r="G913" s="18">
        <v>1</v>
      </c>
      <c r="H913" s="18">
        <v>1</v>
      </c>
      <c r="I913" s="19">
        <v>1</v>
      </c>
      <c r="J913" s="71" t="s">
        <v>1742</v>
      </c>
      <c r="K913" s="20"/>
      <c r="L913" s="76" t="str" cm="1">
        <f t="array" ref="L913">_xlfn.IFS(C913="8.玩家基地","",C913="10.第一关基地","",G913+H913&lt;=2,"",G913+H913&gt;2,ROUND((G913+H913-2)*500,0))</f>
        <v/>
      </c>
      <c r="N913" s="13" t="s">
        <v>2046</v>
      </c>
      <c r="O913" s="41" t="s">
        <v>2046</v>
      </c>
      <c r="P913">
        <f t="shared" si="29"/>
        <v>1</v>
      </c>
      <c r="Q913" t="str">
        <f>VLOOKUP(A913,关卡种子!$A$2:$H$61,8,FALSE)</f>
        <v>1.坚守到底</v>
      </c>
      <c r="R913">
        <v>1</v>
      </c>
      <c r="S913">
        <f t="shared" si="30"/>
        <v>1</v>
      </c>
    </row>
    <row r="914" spans="1:19">
      <c r="A914" s="16">
        <v>43</v>
      </c>
      <c r="B914" s="17">
        <v>30</v>
      </c>
      <c r="C914" s="16" t="s">
        <v>914</v>
      </c>
      <c r="D914" s="17">
        <v>4</v>
      </c>
      <c r="E914" s="16" t="s">
        <v>89</v>
      </c>
      <c r="F914" s="17">
        <v>30</v>
      </c>
      <c r="G914" s="18">
        <v>1</v>
      </c>
      <c r="H914" s="18">
        <v>1</v>
      </c>
      <c r="I914" s="19">
        <v>1</v>
      </c>
      <c r="J914" s="71"/>
      <c r="K914" s="20"/>
      <c r="L914" s="76" t="str" cm="1">
        <f t="array" ref="L914">_xlfn.IFS(C914="8.玩家基地","",C914="10.第一关基地","",G914+H914&lt;=2,"",G914+H914&gt;2,ROUND((G914+H914-2)*500,0))</f>
        <v/>
      </c>
      <c r="N914" s="13" t="s">
        <v>2046</v>
      </c>
      <c r="O914" s="41" t="s">
        <v>2046</v>
      </c>
      <c r="P914">
        <f t="shared" si="29"/>
        <v>4</v>
      </c>
      <c r="Q914" t="str">
        <f>VLOOKUP(A914,关卡种子!$A$2:$H$61,8,FALSE)</f>
        <v>1.坚守到底</v>
      </c>
      <c r="R914">
        <v>1</v>
      </c>
      <c r="S914">
        <f t="shared" si="30"/>
        <v>1</v>
      </c>
    </row>
    <row r="915" spans="1:19">
      <c r="A915" s="16">
        <v>43</v>
      </c>
      <c r="B915" s="17">
        <v>60</v>
      </c>
      <c r="C915" s="16" t="s">
        <v>1438</v>
      </c>
      <c r="D915" s="17">
        <v>1</v>
      </c>
      <c r="E915" s="16" t="s">
        <v>89</v>
      </c>
      <c r="F915" s="17">
        <v>30</v>
      </c>
      <c r="G915" s="18">
        <v>1</v>
      </c>
      <c r="H915" s="18">
        <v>1</v>
      </c>
      <c r="I915" s="19">
        <v>1</v>
      </c>
      <c r="J915" s="71" t="s">
        <v>1719</v>
      </c>
      <c r="K915" s="48">
        <v>3</v>
      </c>
      <c r="L915" s="76" t="str" cm="1">
        <f t="array" ref="L915">_xlfn.IFS(C915="8.玩家基地","",C915="10.第一关基地","",G915+H915&lt;=2,"",G915+H915&gt;2,ROUND((G915+H915-2)*500,0))</f>
        <v/>
      </c>
      <c r="N915" s="13" t="s">
        <v>2046</v>
      </c>
      <c r="O915" s="41" t="s">
        <v>2255</v>
      </c>
      <c r="P915">
        <f t="shared" si="29"/>
        <v>1</v>
      </c>
      <c r="Q915" t="str">
        <f>VLOOKUP(A915,关卡种子!$A$2:$H$61,8,FALSE)</f>
        <v>1.坚守到底</v>
      </c>
      <c r="R915">
        <v>1</v>
      </c>
      <c r="S915">
        <f t="shared" si="30"/>
        <v>1</v>
      </c>
    </row>
    <row r="916" spans="1:19">
      <c r="A916" s="16">
        <v>43</v>
      </c>
      <c r="B916" s="17">
        <v>75</v>
      </c>
      <c r="C916" s="16" t="s">
        <v>1395</v>
      </c>
      <c r="D916" s="17">
        <v>3</v>
      </c>
      <c r="E916" s="16" t="s">
        <v>89</v>
      </c>
      <c r="F916" s="17">
        <v>30</v>
      </c>
      <c r="G916" s="18">
        <v>1.33</v>
      </c>
      <c r="H916" s="18">
        <v>1</v>
      </c>
      <c r="I916" s="19">
        <v>1</v>
      </c>
      <c r="J916" s="71"/>
      <c r="K916" s="48"/>
      <c r="L916" s="76" cm="1">
        <f t="array" ref="L916">_xlfn.IFS(C916="8.玩家基地","",C916="10.第一关基地","",G916+H916&lt;=2,"",G916+H916&gt;2,ROUND((G916+H916-2)*500,0))</f>
        <v>165</v>
      </c>
      <c r="N916" s="13" t="s">
        <v>2046</v>
      </c>
      <c r="O916" s="41" t="s">
        <v>2046</v>
      </c>
      <c r="P916">
        <f t="shared" si="29"/>
        <v>3</v>
      </c>
      <c r="Q916" t="str">
        <f>VLOOKUP(A916,关卡种子!$A$2:$H$61,8,FALSE)</f>
        <v>1.坚守到底</v>
      </c>
      <c r="R916">
        <v>1</v>
      </c>
      <c r="S916">
        <f t="shared" si="30"/>
        <v>1.33</v>
      </c>
    </row>
    <row r="917" spans="1:19">
      <c r="A917" s="16">
        <v>43</v>
      </c>
      <c r="B917" s="17">
        <v>90</v>
      </c>
      <c r="C917" s="16" t="s">
        <v>914</v>
      </c>
      <c r="D917" s="17">
        <v>3</v>
      </c>
      <c r="E917" s="16" t="s">
        <v>89</v>
      </c>
      <c r="F917" s="17">
        <v>30</v>
      </c>
      <c r="G917" s="18">
        <v>1.34</v>
      </c>
      <c r="H917" s="18">
        <v>1</v>
      </c>
      <c r="I917" s="19">
        <v>1</v>
      </c>
      <c r="J917" s="71" t="s">
        <v>1743</v>
      </c>
      <c r="K917" s="48">
        <v>3</v>
      </c>
      <c r="L917" s="76" cm="1">
        <f t="array" ref="L917">_xlfn.IFS(C917="8.玩家基地","",C917="10.第一关基地","",G917+H917&lt;=2,"",G917+H917&gt;2,ROUND((G917+H917-2)*500,0))</f>
        <v>170</v>
      </c>
      <c r="N917" s="13" t="s">
        <v>2046</v>
      </c>
      <c r="O917" s="41" t="s">
        <v>2255</v>
      </c>
      <c r="P917">
        <f t="shared" si="29"/>
        <v>3</v>
      </c>
      <c r="Q917" t="str">
        <f>VLOOKUP(A917,关卡种子!$A$2:$H$61,8,FALSE)</f>
        <v>1.坚守到底</v>
      </c>
      <c r="R917">
        <v>1</v>
      </c>
      <c r="S917">
        <f t="shared" si="30"/>
        <v>1.34</v>
      </c>
    </row>
    <row r="918" spans="1:19">
      <c r="A918" s="16">
        <v>43</v>
      </c>
      <c r="B918" s="17">
        <v>105</v>
      </c>
      <c r="C918" s="16" t="s">
        <v>1438</v>
      </c>
      <c r="D918" s="17">
        <v>1</v>
      </c>
      <c r="E918" s="16" t="s">
        <v>89</v>
      </c>
      <c r="F918" s="17">
        <v>30</v>
      </c>
      <c r="G918" s="18">
        <v>1.36</v>
      </c>
      <c r="H918" s="18">
        <v>1</v>
      </c>
      <c r="I918" s="19">
        <v>1</v>
      </c>
      <c r="J918" s="71"/>
      <c r="K918" s="20"/>
      <c r="L918" s="76" cm="1">
        <f t="array" ref="L918">_xlfn.IFS(C918="8.玩家基地","",C918="10.第一关基地","",G918+H918&lt;=2,"",G918+H918&gt;2,ROUND((G918+H918-2)*500,0))</f>
        <v>180</v>
      </c>
      <c r="N918" s="13" t="s">
        <v>2046</v>
      </c>
      <c r="O918" s="41" t="s">
        <v>2046</v>
      </c>
      <c r="P918">
        <f t="shared" si="29"/>
        <v>1</v>
      </c>
      <c r="Q918" t="str">
        <f>VLOOKUP(A918,关卡种子!$A$2:$H$61,8,FALSE)</f>
        <v>1.坚守到底</v>
      </c>
      <c r="R918">
        <v>1</v>
      </c>
      <c r="S918">
        <f t="shared" si="30"/>
        <v>1.36</v>
      </c>
    </row>
    <row r="919" spans="1:19">
      <c r="A919" s="16">
        <v>43</v>
      </c>
      <c r="B919" s="17">
        <v>115</v>
      </c>
      <c r="C919" s="16" t="s">
        <v>1395</v>
      </c>
      <c r="D919" s="17">
        <v>4</v>
      </c>
      <c r="E919" s="16" t="s">
        <v>89</v>
      </c>
      <c r="F919" s="17">
        <v>30</v>
      </c>
      <c r="G919" s="18">
        <v>1.37</v>
      </c>
      <c r="H919" s="18">
        <v>1</v>
      </c>
      <c r="I919" s="19">
        <v>1</v>
      </c>
      <c r="J919" s="71"/>
      <c r="K919" s="20"/>
      <c r="L919" s="76" cm="1">
        <f t="array" ref="L919">_xlfn.IFS(C919="8.玩家基地","",C919="10.第一关基地","",G919+H919&lt;=2,"",G919+H919&gt;2,ROUND((G919+H919-2)*500,0))</f>
        <v>185</v>
      </c>
      <c r="M919" s="13">
        <v>5</v>
      </c>
      <c r="N919" s="13" t="s">
        <v>2039</v>
      </c>
      <c r="O919" s="41" t="s">
        <v>2046</v>
      </c>
      <c r="P919">
        <f t="shared" si="29"/>
        <v>4</v>
      </c>
      <c r="Q919" t="str">
        <f>VLOOKUP(A919,关卡种子!$A$2:$H$61,8,FALSE)</f>
        <v>1.坚守到底</v>
      </c>
      <c r="R919">
        <v>1</v>
      </c>
      <c r="S919">
        <f t="shared" si="30"/>
        <v>1.37</v>
      </c>
    </row>
    <row r="920" spans="1:19">
      <c r="A920" s="16">
        <v>43</v>
      </c>
      <c r="B920" s="17">
        <v>125</v>
      </c>
      <c r="C920" s="16" t="s">
        <v>1438</v>
      </c>
      <c r="D920" s="17">
        <v>1</v>
      </c>
      <c r="E920" s="16" t="s">
        <v>89</v>
      </c>
      <c r="F920" s="17">
        <v>30</v>
      </c>
      <c r="G920" s="18">
        <v>1.38</v>
      </c>
      <c r="H920" s="18">
        <v>1</v>
      </c>
      <c r="I920" s="19">
        <v>1</v>
      </c>
      <c r="J920" s="71"/>
      <c r="K920" s="20"/>
      <c r="L920" s="76" cm="1">
        <f t="array" ref="L920">_xlfn.IFS(C920="8.玩家基地","",C920="10.第一关基地","",G920+H920&lt;=2,"",G920+H920&gt;2,ROUND((G920+H920-2)*500,0))</f>
        <v>190</v>
      </c>
      <c r="N920" s="13" t="s">
        <v>2046</v>
      </c>
      <c r="O920" s="41" t="s">
        <v>2046</v>
      </c>
      <c r="P920">
        <f t="shared" si="29"/>
        <v>1</v>
      </c>
      <c r="Q920" t="str">
        <f>VLOOKUP(A920,关卡种子!$A$2:$H$61,8,FALSE)</f>
        <v>1.坚守到底</v>
      </c>
      <c r="R920">
        <v>1</v>
      </c>
      <c r="S920">
        <f t="shared" si="30"/>
        <v>1.38</v>
      </c>
    </row>
    <row r="921" spans="1:19">
      <c r="A921" s="16">
        <v>43</v>
      </c>
      <c r="B921" s="17">
        <v>135</v>
      </c>
      <c r="C921" s="16" t="s">
        <v>914</v>
      </c>
      <c r="D921" s="17">
        <v>3</v>
      </c>
      <c r="E921" s="16" t="s">
        <v>89</v>
      </c>
      <c r="F921" s="17">
        <v>30</v>
      </c>
      <c r="G921" s="18">
        <v>1.39</v>
      </c>
      <c r="H921" s="18">
        <v>1</v>
      </c>
      <c r="I921" s="19">
        <v>1</v>
      </c>
      <c r="J921" s="71" t="s">
        <v>1743</v>
      </c>
      <c r="K921" s="48">
        <v>3</v>
      </c>
      <c r="L921" s="76" cm="1">
        <f t="array" ref="L921">_xlfn.IFS(C921="8.玩家基地","",C921="10.第一关基地","",G921+H921&lt;=2,"",G921+H921&gt;2,ROUND((G921+H921-2)*500,0))</f>
        <v>195</v>
      </c>
      <c r="N921" s="13" t="s">
        <v>2046</v>
      </c>
      <c r="O921" s="41" t="s">
        <v>2255</v>
      </c>
      <c r="P921">
        <f t="shared" si="29"/>
        <v>3</v>
      </c>
      <c r="Q921" t="str">
        <f>VLOOKUP(A921,关卡种子!$A$2:$H$61,8,FALSE)</f>
        <v>1.坚守到底</v>
      </c>
      <c r="R921">
        <v>1</v>
      </c>
      <c r="S921">
        <f t="shared" si="30"/>
        <v>1.39</v>
      </c>
    </row>
    <row r="922" spans="1:19">
      <c r="A922" s="16">
        <v>43</v>
      </c>
      <c r="B922" s="17">
        <v>145</v>
      </c>
      <c r="C922" s="16" t="s">
        <v>1438</v>
      </c>
      <c r="D922" s="17">
        <v>1</v>
      </c>
      <c r="E922" s="16" t="s">
        <v>89</v>
      </c>
      <c r="F922" s="17">
        <v>30</v>
      </c>
      <c r="G922" s="18">
        <v>1.4</v>
      </c>
      <c r="H922" s="18">
        <v>1</v>
      </c>
      <c r="I922" s="19">
        <v>1</v>
      </c>
      <c r="J922" s="71" t="s">
        <v>1744</v>
      </c>
      <c r="K922" s="48">
        <v>3</v>
      </c>
      <c r="L922" s="76" cm="1">
        <f t="array" ref="L922">_xlfn.IFS(C922="8.玩家基地","",C922="10.第一关基地","",G922+H922&lt;=2,"",G922+H922&gt;2,ROUND((G922+H922-2)*500,0))</f>
        <v>200</v>
      </c>
      <c r="N922" s="13" t="s">
        <v>2046</v>
      </c>
      <c r="O922" s="41" t="s">
        <v>2255</v>
      </c>
      <c r="P922">
        <f t="shared" si="29"/>
        <v>1</v>
      </c>
      <c r="Q922" t="str">
        <f>VLOOKUP(A922,关卡种子!$A$2:$H$61,8,FALSE)</f>
        <v>1.坚守到底</v>
      </c>
      <c r="R922">
        <v>1</v>
      </c>
      <c r="S922">
        <f t="shared" si="30"/>
        <v>1.4</v>
      </c>
    </row>
    <row r="923" spans="1:19">
      <c r="A923" s="16">
        <v>43</v>
      </c>
      <c r="B923" s="17">
        <v>155</v>
      </c>
      <c r="C923" s="16" t="s">
        <v>914</v>
      </c>
      <c r="D923" s="17">
        <v>3</v>
      </c>
      <c r="E923" s="16" t="s">
        <v>89</v>
      </c>
      <c r="F923" s="17">
        <v>30</v>
      </c>
      <c r="G923" s="18">
        <v>1.41</v>
      </c>
      <c r="H923" s="18">
        <v>1</v>
      </c>
      <c r="I923" s="19">
        <v>1</v>
      </c>
      <c r="J923" s="71"/>
      <c r="K923" s="20"/>
      <c r="L923" s="76" cm="1">
        <f t="array" ref="L923">_xlfn.IFS(C923="8.玩家基地","",C923="10.第一关基地","",G923+H923&lt;=2,"",G923+H923&gt;2,ROUND((G923+H923-2)*500,0))</f>
        <v>205</v>
      </c>
      <c r="M923" s="13">
        <v>3</v>
      </c>
      <c r="N923" s="13" t="s">
        <v>2033</v>
      </c>
      <c r="O923" s="41" t="s">
        <v>2046</v>
      </c>
      <c r="P923">
        <f t="shared" si="29"/>
        <v>3</v>
      </c>
      <c r="Q923" t="str">
        <f>VLOOKUP(A923,关卡种子!$A$2:$H$61,8,FALSE)</f>
        <v>1.坚守到底</v>
      </c>
      <c r="R923">
        <v>1</v>
      </c>
      <c r="S923">
        <f t="shared" si="30"/>
        <v>1.41</v>
      </c>
    </row>
    <row r="924" spans="1:19">
      <c r="A924" s="16">
        <v>43</v>
      </c>
      <c r="B924" s="17">
        <v>165</v>
      </c>
      <c r="C924" s="16" t="s">
        <v>1395</v>
      </c>
      <c r="D924" s="17">
        <v>4</v>
      </c>
      <c r="E924" s="16" t="s">
        <v>89</v>
      </c>
      <c r="F924" s="17">
        <v>30</v>
      </c>
      <c r="G924" s="18">
        <v>1.42</v>
      </c>
      <c r="H924" s="18">
        <v>1</v>
      </c>
      <c r="I924" s="19">
        <v>1</v>
      </c>
      <c r="J924" s="71" t="s">
        <v>1745</v>
      </c>
      <c r="K924" s="48">
        <v>3</v>
      </c>
      <c r="L924" s="76" cm="1">
        <f t="array" ref="L924">_xlfn.IFS(C924="8.玩家基地","",C924="10.第一关基地","",G924+H924&lt;=2,"",G924+H924&gt;2,ROUND((G924+H924-2)*500,0))</f>
        <v>210</v>
      </c>
      <c r="N924" s="13" t="s">
        <v>2046</v>
      </c>
      <c r="O924" s="41" t="s">
        <v>2255</v>
      </c>
      <c r="P924">
        <f t="shared" si="29"/>
        <v>4</v>
      </c>
      <c r="Q924" t="str">
        <f>VLOOKUP(A924,关卡种子!$A$2:$H$61,8,FALSE)</f>
        <v>1.坚守到底</v>
      </c>
      <c r="R924">
        <v>1</v>
      </c>
      <c r="S924">
        <f t="shared" si="30"/>
        <v>1.42</v>
      </c>
    </row>
    <row r="925" spans="1:19">
      <c r="A925" s="16">
        <v>43</v>
      </c>
      <c r="B925" s="17">
        <v>180</v>
      </c>
      <c r="C925" s="16" t="s">
        <v>1434</v>
      </c>
      <c r="D925" s="17">
        <v>2</v>
      </c>
      <c r="E925" s="16" t="s">
        <v>89</v>
      </c>
      <c r="F925" s="17">
        <v>30</v>
      </c>
      <c r="G925" s="18">
        <v>1.43</v>
      </c>
      <c r="H925" s="18">
        <v>1</v>
      </c>
      <c r="I925" s="19">
        <v>1</v>
      </c>
      <c r="J925" s="71" t="s">
        <v>1672</v>
      </c>
      <c r="K925" s="48">
        <v>7</v>
      </c>
      <c r="L925" s="76" cm="1">
        <f t="array" ref="L925">_xlfn.IFS(C925="8.玩家基地","",C925="10.第一关基地","",G925+H925&lt;=2,"",G925+H925&gt;2,ROUND((G925+H925-2)*500,0))</f>
        <v>215</v>
      </c>
      <c r="N925" s="13" t="s">
        <v>2046</v>
      </c>
      <c r="O925" s="41" t="s">
        <v>2255</v>
      </c>
      <c r="P925">
        <f t="shared" si="29"/>
        <v>2</v>
      </c>
      <c r="Q925" t="str">
        <f>VLOOKUP(A925,关卡种子!$A$2:$H$61,8,FALSE)</f>
        <v>1.坚守到底</v>
      </c>
      <c r="R925">
        <v>1</v>
      </c>
      <c r="S925">
        <f t="shared" si="30"/>
        <v>1.43</v>
      </c>
    </row>
    <row r="926" spans="1:19">
      <c r="A926" s="16">
        <v>43</v>
      </c>
      <c r="B926" s="17">
        <v>185</v>
      </c>
      <c r="C926" s="16" t="s">
        <v>1434</v>
      </c>
      <c r="D926" s="17">
        <v>2</v>
      </c>
      <c r="E926" s="16" t="s">
        <v>89</v>
      </c>
      <c r="F926" s="17">
        <v>30</v>
      </c>
      <c r="G926" s="18">
        <v>1.44</v>
      </c>
      <c r="H926" s="18">
        <v>1</v>
      </c>
      <c r="I926" s="19">
        <v>1</v>
      </c>
      <c r="J926" s="71"/>
      <c r="K926" s="20"/>
      <c r="L926" s="76" cm="1">
        <f t="array" ref="L926">_xlfn.IFS(C926="8.玩家基地","",C926="10.第一关基地","",G926+H926&lt;=2,"",G926+H926&gt;2,ROUND((G926+H926-2)*500,0))</f>
        <v>220</v>
      </c>
      <c r="M926" s="13">
        <v>5</v>
      </c>
      <c r="N926" s="13" t="s">
        <v>2039</v>
      </c>
      <c r="O926" s="41" t="s">
        <v>2046</v>
      </c>
      <c r="P926">
        <f t="shared" si="29"/>
        <v>2</v>
      </c>
      <c r="Q926" t="str">
        <f>VLOOKUP(A926,关卡种子!$A$2:$H$61,8,FALSE)</f>
        <v>1.坚守到底</v>
      </c>
      <c r="R926">
        <v>1</v>
      </c>
      <c r="S926">
        <f t="shared" si="30"/>
        <v>1.44</v>
      </c>
    </row>
    <row r="927" spans="1:19">
      <c r="A927" s="16">
        <v>43</v>
      </c>
      <c r="B927" s="17">
        <v>190</v>
      </c>
      <c r="C927" s="16" t="s">
        <v>1434</v>
      </c>
      <c r="D927" s="17">
        <v>2</v>
      </c>
      <c r="E927" s="16" t="s">
        <v>89</v>
      </c>
      <c r="F927" s="17">
        <v>30</v>
      </c>
      <c r="G927" s="18">
        <v>1.44</v>
      </c>
      <c r="H927" s="18">
        <v>1</v>
      </c>
      <c r="I927" s="19">
        <v>1</v>
      </c>
      <c r="J927" s="71"/>
      <c r="K927" s="20"/>
      <c r="L927" s="76" cm="1">
        <f t="array" ref="L927">_xlfn.IFS(C927="8.玩家基地","",C927="10.第一关基地","",G927+H927&lt;=2,"",G927+H927&gt;2,ROUND((G927+H927-2)*500,0))</f>
        <v>220</v>
      </c>
      <c r="N927" s="13" t="s">
        <v>2046</v>
      </c>
      <c r="O927" s="41" t="s">
        <v>2046</v>
      </c>
      <c r="P927">
        <f t="shared" si="29"/>
        <v>2</v>
      </c>
      <c r="Q927" t="str">
        <f>VLOOKUP(A927,关卡种子!$A$2:$H$61,8,FALSE)</f>
        <v>1.坚守到底</v>
      </c>
      <c r="R927">
        <v>1</v>
      </c>
      <c r="S927">
        <f t="shared" si="30"/>
        <v>1.44</v>
      </c>
    </row>
    <row r="928" spans="1:19">
      <c r="A928" s="16">
        <v>43</v>
      </c>
      <c r="B928" s="17">
        <v>195</v>
      </c>
      <c r="C928" s="16" t="s">
        <v>1434</v>
      </c>
      <c r="D928" s="17">
        <v>2</v>
      </c>
      <c r="E928" s="16" t="s">
        <v>89</v>
      </c>
      <c r="F928" s="17">
        <v>30</v>
      </c>
      <c r="G928" s="18">
        <v>1.45</v>
      </c>
      <c r="H928" s="18">
        <v>1</v>
      </c>
      <c r="I928" s="19">
        <v>1</v>
      </c>
      <c r="J928" s="71" t="s">
        <v>1746</v>
      </c>
      <c r="K928" s="48">
        <v>3</v>
      </c>
      <c r="L928" s="76" cm="1">
        <f t="array" ref="L928">_xlfn.IFS(C928="8.玩家基地","",C928="10.第一关基地","",G928+H928&lt;=2,"",G928+H928&gt;2,ROUND((G928+H928-2)*500,0))</f>
        <v>225</v>
      </c>
      <c r="N928" s="13" t="s">
        <v>2046</v>
      </c>
      <c r="O928" s="41" t="s">
        <v>2255</v>
      </c>
      <c r="P928">
        <f t="shared" si="29"/>
        <v>2</v>
      </c>
      <c r="Q928" t="str">
        <f>VLOOKUP(A928,关卡种子!$A$2:$H$61,8,FALSE)</f>
        <v>1.坚守到底</v>
      </c>
      <c r="R928">
        <v>1</v>
      </c>
      <c r="S928">
        <f t="shared" si="30"/>
        <v>1.45</v>
      </c>
    </row>
    <row r="929" spans="1:19">
      <c r="A929" s="16">
        <v>43</v>
      </c>
      <c r="B929" s="17">
        <v>200</v>
      </c>
      <c r="C929" s="16" t="s">
        <v>1434</v>
      </c>
      <c r="D929" s="17">
        <v>3</v>
      </c>
      <c r="E929" s="16" t="s">
        <v>89</v>
      </c>
      <c r="F929" s="17">
        <v>30</v>
      </c>
      <c r="G929" s="18">
        <v>1.45</v>
      </c>
      <c r="H929" s="18">
        <v>1</v>
      </c>
      <c r="I929" s="19">
        <v>1</v>
      </c>
      <c r="J929" s="71"/>
      <c r="K929" s="20"/>
      <c r="L929" s="76" cm="1">
        <f t="array" ref="L929">_xlfn.IFS(C929="8.玩家基地","",C929="10.第一关基地","",G929+H929&lt;=2,"",G929+H929&gt;2,ROUND((G929+H929-2)*500,0))</f>
        <v>225</v>
      </c>
      <c r="N929" s="13" t="s">
        <v>2046</v>
      </c>
      <c r="O929" s="41" t="s">
        <v>2046</v>
      </c>
      <c r="P929">
        <f t="shared" si="29"/>
        <v>3</v>
      </c>
      <c r="Q929" t="str">
        <f>VLOOKUP(A929,关卡种子!$A$2:$H$61,8,FALSE)</f>
        <v>1.坚守到底</v>
      </c>
      <c r="R929">
        <v>1</v>
      </c>
      <c r="S929">
        <f t="shared" si="30"/>
        <v>1.45</v>
      </c>
    </row>
    <row r="930" spans="1:19">
      <c r="A930" s="16">
        <v>43</v>
      </c>
      <c r="B930" s="17">
        <v>205</v>
      </c>
      <c r="C930" s="16" t="s">
        <v>1434</v>
      </c>
      <c r="D930" s="17">
        <v>3</v>
      </c>
      <c r="E930" s="16" t="s">
        <v>89</v>
      </c>
      <c r="F930" s="17">
        <v>30</v>
      </c>
      <c r="G930" s="18">
        <v>1.46</v>
      </c>
      <c r="H930" s="18">
        <v>1</v>
      </c>
      <c r="I930" s="19">
        <v>1</v>
      </c>
      <c r="J930" s="71" t="s">
        <v>1746</v>
      </c>
      <c r="K930" s="48">
        <v>3</v>
      </c>
      <c r="L930" s="76" cm="1">
        <f t="array" ref="L930">_xlfn.IFS(C930="8.玩家基地","",C930="10.第一关基地","",G930+H930&lt;=2,"",G930+H930&gt;2,ROUND((G930+H930-2)*500,0))</f>
        <v>230</v>
      </c>
      <c r="N930" s="13" t="s">
        <v>2046</v>
      </c>
      <c r="O930" s="41" t="s">
        <v>2255</v>
      </c>
      <c r="P930">
        <f t="shared" si="29"/>
        <v>3</v>
      </c>
      <c r="Q930" t="str">
        <f>VLOOKUP(A930,关卡种子!$A$2:$H$61,8,FALSE)</f>
        <v>1.坚守到底</v>
      </c>
      <c r="R930">
        <v>1</v>
      </c>
      <c r="S930">
        <f t="shared" si="30"/>
        <v>1.46</v>
      </c>
    </row>
    <row r="931" spans="1:19">
      <c r="A931" s="16">
        <v>43</v>
      </c>
      <c r="B931" s="17">
        <v>210</v>
      </c>
      <c r="C931" s="16" t="s">
        <v>1438</v>
      </c>
      <c r="D931" s="17">
        <v>2</v>
      </c>
      <c r="E931" s="16" t="s">
        <v>89</v>
      </c>
      <c r="F931" s="17">
        <v>30</v>
      </c>
      <c r="G931" s="18">
        <v>1.46</v>
      </c>
      <c r="H931" s="18">
        <v>1</v>
      </c>
      <c r="I931" s="19">
        <v>1</v>
      </c>
      <c r="J931" s="71"/>
      <c r="K931" s="20"/>
      <c r="L931" s="76" cm="1">
        <f t="array" ref="L931">_xlfn.IFS(C931="8.玩家基地","",C931="10.第一关基地","",G931+H931&lt;=2,"",G931+H931&gt;2,ROUND((G931+H931-2)*500,0))</f>
        <v>230</v>
      </c>
      <c r="N931" s="13" t="s">
        <v>2046</v>
      </c>
      <c r="O931" s="41" t="s">
        <v>2046</v>
      </c>
      <c r="P931">
        <f t="shared" si="29"/>
        <v>2</v>
      </c>
      <c r="Q931" t="str">
        <f>VLOOKUP(A931,关卡种子!$A$2:$H$61,8,FALSE)</f>
        <v>1.坚守到底</v>
      </c>
      <c r="R931">
        <v>1</v>
      </c>
      <c r="S931">
        <f t="shared" si="30"/>
        <v>1.46</v>
      </c>
    </row>
    <row r="932" spans="1:19">
      <c r="A932" s="16">
        <v>43</v>
      </c>
      <c r="B932" s="17">
        <v>215</v>
      </c>
      <c r="C932" s="16" t="s">
        <v>914</v>
      </c>
      <c r="D932" s="17">
        <v>3</v>
      </c>
      <c r="E932" s="16" t="s">
        <v>89</v>
      </c>
      <c r="F932" s="17">
        <v>30</v>
      </c>
      <c r="G932" s="18">
        <v>1.47</v>
      </c>
      <c r="H932" s="18">
        <v>1</v>
      </c>
      <c r="I932" s="19">
        <v>1</v>
      </c>
      <c r="J932" s="71"/>
      <c r="K932" s="20"/>
      <c r="L932" s="76" cm="1">
        <f t="array" ref="L932">_xlfn.IFS(C932="8.玩家基地","",C932="10.第一关基地","",G932+H932&lt;=2,"",G932+H932&gt;2,ROUND((G932+H932-2)*500,0))</f>
        <v>235</v>
      </c>
      <c r="N932" s="13" t="s">
        <v>2046</v>
      </c>
      <c r="O932" s="41" t="s">
        <v>2046</v>
      </c>
      <c r="P932">
        <f t="shared" si="29"/>
        <v>3</v>
      </c>
      <c r="Q932" t="str">
        <f>VLOOKUP(A932,关卡种子!$A$2:$H$61,8,FALSE)</f>
        <v>1.坚守到底</v>
      </c>
      <c r="R932">
        <v>1</v>
      </c>
      <c r="S932">
        <f t="shared" si="30"/>
        <v>1.47</v>
      </c>
    </row>
    <row r="933" spans="1:19">
      <c r="A933" s="16">
        <v>43</v>
      </c>
      <c r="B933" s="17">
        <v>220</v>
      </c>
      <c r="C933" s="16" t="s">
        <v>1395</v>
      </c>
      <c r="D933" s="17">
        <v>3</v>
      </c>
      <c r="E933" s="16" t="s">
        <v>89</v>
      </c>
      <c r="F933" s="17">
        <v>30</v>
      </c>
      <c r="G933" s="18">
        <v>1.47</v>
      </c>
      <c r="H933" s="18">
        <v>1</v>
      </c>
      <c r="I933" s="19">
        <v>1</v>
      </c>
      <c r="J933" s="71" t="s">
        <v>1745</v>
      </c>
      <c r="K933" s="48">
        <v>3</v>
      </c>
      <c r="L933" s="76" cm="1">
        <f t="array" ref="L933">_xlfn.IFS(C933="8.玩家基地","",C933="10.第一关基地","",G933+H933&lt;=2,"",G933+H933&gt;2,ROUND((G933+H933-2)*500,0))</f>
        <v>235</v>
      </c>
      <c r="M933" s="13">
        <v>6</v>
      </c>
      <c r="N933" s="13" t="s">
        <v>2027</v>
      </c>
      <c r="O933" s="41" t="s">
        <v>2255</v>
      </c>
      <c r="P933">
        <f t="shared" si="29"/>
        <v>3</v>
      </c>
      <c r="Q933" t="str">
        <f>VLOOKUP(A933,关卡种子!$A$2:$H$61,8,FALSE)</f>
        <v>1.坚守到底</v>
      </c>
      <c r="R933">
        <v>1</v>
      </c>
      <c r="S933">
        <f t="shared" si="30"/>
        <v>1.47</v>
      </c>
    </row>
    <row r="934" spans="1:19">
      <c r="A934" s="16">
        <v>44</v>
      </c>
      <c r="B934" s="17">
        <v>0</v>
      </c>
      <c r="C934" s="16" t="s">
        <v>86</v>
      </c>
      <c r="D934" s="17">
        <v>1</v>
      </c>
      <c r="E934" s="16" t="s">
        <v>87</v>
      </c>
      <c r="F934" s="17">
        <v>-30</v>
      </c>
      <c r="G934" s="18">
        <v>1</v>
      </c>
      <c r="H934" s="18">
        <v>1</v>
      </c>
      <c r="I934" s="19">
        <v>1</v>
      </c>
      <c r="J934" s="71"/>
      <c r="K934" s="20"/>
      <c r="L934" s="76" t="str" cm="1">
        <f t="array" ref="L934">_xlfn.IFS(C934="8.玩家基地","",C934="10.第一关基地","",G934+H934&lt;=2,"",G934+H934&gt;2,ROUND((G934+H934-2)*500,0))</f>
        <v/>
      </c>
      <c r="N934" s="13" t="s">
        <v>2046</v>
      </c>
      <c r="O934" s="41" t="s">
        <v>2046</v>
      </c>
      <c r="P934">
        <f t="shared" si="29"/>
        <v>1</v>
      </c>
      <c r="Q934" t="str">
        <f>VLOOKUP(A934,关卡种子!$A$2:$H$61,8,FALSE)</f>
        <v>0.摧毁基地</v>
      </c>
      <c r="R934">
        <v>1</v>
      </c>
      <c r="S934">
        <f t="shared" si="30"/>
        <v>1</v>
      </c>
    </row>
    <row r="935" spans="1:19">
      <c r="A935" s="16">
        <v>44</v>
      </c>
      <c r="B935" s="17">
        <v>0</v>
      </c>
      <c r="C935" s="16" t="s">
        <v>88</v>
      </c>
      <c r="D935" s="17">
        <v>1</v>
      </c>
      <c r="E935" s="16" t="s">
        <v>89</v>
      </c>
      <c r="F935" s="17">
        <v>30</v>
      </c>
      <c r="G935" s="18">
        <v>3.9</v>
      </c>
      <c r="H935" s="18">
        <v>1</v>
      </c>
      <c r="I935" s="19">
        <v>1</v>
      </c>
      <c r="J935" s="71"/>
      <c r="K935" s="20"/>
      <c r="L935" s="76" t="str" cm="1">
        <f t="array" ref="L935">_xlfn.IFS(C935="8.玩家基地","",C935="10.第一关基地","",G935+H935&lt;=2,"",G935+H935&gt;2,ROUND((G935+H935-2)*500,0))</f>
        <v/>
      </c>
      <c r="N935" s="13" t="s">
        <v>2046</v>
      </c>
      <c r="O935" s="41" t="s">
        <v>2046</v>
      </c>
      <c r="P935">
        <f t="shared" si="29"/>
        <v>1</v>
      </c>
      <c r="Q935" t="str">
        <f>VLOOKUP(A935,关卡种子!$A$2:$H$61,8,FALSE)</f>
        <v>0.摧毁基地</v>
      </c>
      <c r="R935">
        <v>1</v>
      </c>
      <c r="S935">
        <f t="shared" si="30"/>
        <v>3.9</v>
      </c>
    </row>
    <row r="936" spans="1:19">
      <c r="A936" s="16">
        <v>44</v>
      </c>
      <c r="B936" s="17">
        <v>1</v>
      </c>
      <c r="C936" s="16" t="s">
        <v>1440</v>
      </c>
      <c r="D936" s="17">
        <v>1</v>
      </c>
      <c r="E936" s="16" t="s">
        <v>89</v>
      </c>
      <c r="F936" s="17">
        <v>30</v>
      </c>
      <c r="G936" s="18">
        <v>1</v>
      </c>
      <c r="H936" s="18">
        <v>1</v>
      </c>
      <c r="I936" s="19">
        <v>1</v>
      </c>
      <c r="J936" s="71" t="s">
        <v>1747</v>
      </c>
      <c r="K936" s="48">
        <v>32</v>
      </c>
      <c r="L936" s="76" t="str" cm="1">
        <f t="array" ref="L936">_xlfn.IFS(C936="8.玩家基地","",C936="10.第一关基地","",G936+H936&lt;=2,"",G936+H936&gt;2,ROUND((G936+H936-2)*500,0))</f>
        <v/>
      </c>
      <c r="N936" s="13" t="s">
        <v>2046</v>
      </c>
      <c r="O936" s="41" t="s">
        <v>2256</v>
      </c>
      <c r="P936">
        <f t="shared" si="29"/>
        <v>1</v>
      </c>
      <c r="Q936" t="str">
        <f>VLOOKUP(A936,关卡种子!$A$2:$H$61,8,FALSE)</f>
        <v>0.摧毁基地</v>
      </c>
      <c r="R936">
        <v>1</v>
      </c>
      <c r="S936">
        <f t="shared" si="30"/>
        <v>1</v>
      </c>
    </row>
    <row r="937" spans="1:19">
      <c r="A937" s="16">
        <v>44</v>
      </c>
      <c r="B937" s="17">
        <v>6</v>
      </c>
      <c r="C937" s="16" t="s">
        <v>608</v>
      </c>
      <c r="D937" s="17">
        <v>1</v>
      </c>
      <c r="E937" s="16" t="s">
        <v>89</v>
      </c>
      <c r="F937" s="17">
        <v>30</v>
      </c>
      <c r="G937" s="18">
        <v>1</v>
      </c>
      <c r="H937" s="18">
        <v>1</v>
      </c>
      <c r="I937" s="19">
        <v>1</v>
      </c>
      <c r="J937" s="71" t="s">
        <v>1748</v>
      </c>
      <c r="K937" s="48">
        <v>7</v>
      </c>
      <c r="L937" s="76" t="str" cm="1">
        <f t="array" ref="L937">_xlfn.IFS(C937="8.玩家基地","",C937="10.第一关基地","",G937+H937&lt;=2,"",G937+H937&gt;2,ROUND((G937+H937-2)*500,0))</f>
        <v/>
      </c>
      <c r="N937" s="13" t="s">
        <v>2046</v>
      </c>
      <c r="O937" s="41" t="s">
        <v>2255</v>
      </c>
      <c r="P937">
        <f t="shared" si="29"/>
        <v>1</v>
      </c>
      <c r="Q937" t="str">
        <f>VLOOKUP(A937,关卡种子!$A$2:$H$61,8,FALSE)</f>
        <v>0.摧毁基地</v>
      </c>
      <c r="R937">
        <v>1</v>
      </c>
      <c r="S937">
        <f t="shared" si="30"/>
        <v>1</v>
      </c>
    </row>
    <row r="938" spans="1:19">
      <c r="A938" s="16">
        <v>44</v>
      </c>
      <c r="B938" s="17">
        <v>120</v>
      </c>
      <c r="C938" s="16" t="s">
        <v>1438</v>
      </c>
      <c r="D938" s="17">
        <v>1</v>
      </c>
      <c r="E938" s="16" t="s">
        <v>89</v>
      </c>
      <c r="F938" s="17">
        <v>30</v>
      </c>
      <c r="G938" s="18">
        <v>1.42</v>
      </c>
      <c r="H938" s="18">
        <v>1</v>
      </c>
      <c r="I938" s="19">
        <v>1</v>
      </c>
      <c r="J938" s="71" t="s">
        <v>1749</v>
      </c>
      <c r="K938" s="48">
        <v>39</v>
      </c>
      <c r="L938" s="76" cm="1">
        <f t="array" ref="L938">_xlfn.IFS(C938="8.玩家基地","",C938="10.第一关基地","",G938+H938&lt;=2,"",G938+H938&gt;2,ROUND((G938+H938-2)*500,0))</f>
        <v>210</v>
      </c>
      <c r="N938" s="13" t="s">
        <v>2046</v>
      </c>
      <c r="O938" s="41" t="s">
        <v>2256</v>
      </c>
      <c r="P938">
        <f t="shared" si="29"/>
        <v>1</v>
      </c>
      <c r="Q938" t="str">
        <f>VLOOKUP(A938,关卡种子!$A$2:$H$61,8,FALSE)</f>
        <v>0.摧毁基地</v>
      </c>
      <c r="R938">
        <v>1</v>
      </c>
      <c r="S938">
        <f t="shared" si="30"/>
        <v>1.42</v>
      </c>
    </row>
    <row r="939" spans="1:19">
      <c r="A939" s="16">
        <v>44</v>
      </c>
      <c r="B939" s="17">
        <v>150</v>
      </c>
      <c r="C939" s="16" t="s">
        <v>1434</v>
      </c>
      <c r="D939" s="17">
        <v>1</v>
      </c>
      <c r="E939" s="16" t="s">
        <v>89</v>
      </c>
      <c r="F939" s="17">
        <v>30</v>
      </c>
      <c r="G939" s="18">
        <v>1.45</v>
      </c>
      <c r="H939" s="18">
        <v>1</v>
      </c>
      <c r="I939" s="19">
        <v>1</v>
      </c>
      <c r="J939" s="71" t="s">
        <v>1750</v>
      </c>
      <c r="K939" s="48">
        <v>3</v>
      </c>
      <c r="L939" s="76" cm="1">
        <f t="array" ref="L939">_xlfn.IFS(C939="8.玩家基地","",C939="10.第一关基地","",G939+H939&lt;=2,"",G939+H939&gt;2,ROUND((G939+H939-2)*500,0))</f>
        <v>225</v>
      </c>
      <c r="N939" s="13" t="s">
        <v>2046</v>
      </c>
      <c r="O939" s="41" t="s">
        <v>2255</v>
      </c>
      <c r="P939">
        <f t="shared" si="29"/>
        <v>1</v>
      </c>
      <c r="Q939" t="str">
        <f>VLOOKUP(A939,关卡种子!$A$2:$H$61,8,FALSE)</f>
        <v>0.摧毁基地</v>
      </c>
      <c r="R939">
        <v>1</v>
      </c>
      <c r="S939">
        <f t="shared" si="30"/>
        <v>1.45</v>
      </c>
    </row>
    <row r="940" spans="1:19">
      <c r="A940" s="16">
        <v>44</v>
      </c>
      <c r="B940" s="17">
        <v>180</v>
      </c>
      <c r="C940" s="16" t="s">
        <v>1438</v>
      </c>
      <c r="D940" s="17">
        <v>1</v>
      </c>
      <c r="E940" s="16" t="s">
        <v>89</v>
      </c>
      <c r="F940" s="17">
        <v>30</v>
      </c>
      <c r="G940" s="18">
        <v>1.48</v>
      </c>
      <c r="H940" s="18">
        <v>1</v>
      </c>
      <c r="I940" s="19">
        <v>1</v>
      </c>
      <c r="J940" s="71"/>
      <c r="K940" s="20"/>
      <c r="L940" s="76" cm="1">
        <f t="array" ref="L940">_xlfn.IFS(C940="8.玩家基地","",C940="10.第一关基地","",G940+H940&lt;=2,"",G940+H940&gt;2,ROUND((G940+H940-2)*500,0))</f>
        <v>240</v>
      </c>
      <c r="M940" s="13">
        <v>8</v>
      </c>
      <c r="N940" s="13" t="s">
        <v>2041</v>
      </c>
      <c r="O940" s="41" t="s">
        <v>2046</v>
      </c>
      <c r="P940">
        <f t="shared" si="29"/>
        <v>1</v>
      </c>
      <c r="Q940" t="str">
        <f>VLOOKUP(A940,关卡种子!$A$2:$H$61,8,FALSE)</f>
        <v>0.摧毁基地</v>
      </c>
      <c r="R940">
        <v>1</v>
      </c>
      <c r="S940">
        <f t="shared" si="30"/>
        <v>1.48</v>
      </c>
    </row>
    <row r="941" spans="1:19">
      <c r="A941" s="16">
        <v>44</v>
      </c>
      <c r="B941" s="17">
        <v>210</v>
      </c>
      <c r="C941" s="16" t="s">
        <v>1440</v>
      </c>
      <c r="D941" s="17">
        <v>1</v>
      </c>
      <c r="E941" s="16" t="s">
        <v>89</v>
      </c>
      <c r="F941" s="17">
        <v>30</v>
      </c>
      <c r="G941" s="18">
        <v>1.51</v>
      </c>
      <c r="H941" s="18">
        <v>1</v>
      </c>
      <c r="I941" s="19">
        <v>1</v>
      </c>
      <c r="J941" s="71" t="s">
        <v>1734</v>
      </c>
      <c r="K941" s="48">
        <v>3</v>
      </c>
      <c r="L941" s="76" cm="1">
        <f t="array" ref="L941">_xlfn.IFS(C941="8.玩家基地","",C941="10.第一关基地","",G941+H941&lt;=2,"",G941+H941&gt;2,ROUND((G941+H941-2)*500,0))</f>
        <v>255</v>
      </c>
      <c r="N941" s="13" t="s">
        <v>2046</v>
      </c>
      <c r="O941" s="41" t="s">
        <v>2255</v>
      </c>
      <c r="P941">
        <f t="shared" si="29"/>
        <v>1</v>
      </c>
      <c r="Q941" t="str">
        <f>VLOOKUP(A941,关卡种子!$A$2:$H$61,8,FALSE)</f>
        <v>0.摧毁基地</v>
      </c>
      <c r="R941">
        <v>1</v>
      </c>
      <c r="S941">
        <f t="shared" si="30"/>
        <v>1.51</v>
      </c>
    </row>
    <row r="942" spans="1:19">
      <c r="A942" s="16">
        <v>44</v>
      </c>
      <c r="B942" s="17">
        <v>240</v>
      </c>
      <c r="C942" s="16" t="s">
        <v>1438</v>
      </c>
      <c r="D942" s="17">
        <v>1</v>
      </c>
      <c r="E942" s="16" t="s">
        <v>89</v>
      </c>
      <c r="F942" s="17">
        <v>30</v>
      </c>
      <c r="G942" s="18">
        <v>1.54</v>
      </c>
      <c r="H942" s="18">
        <v>1</v>
      </c>
      <c r="I942" s="19">
        <v>1</v>
      </c>
      <c r="J942" s="71"/>
      <c r="K942" s="20"/>
      <c r="L942" s="76" cm="1">
        <f t="array" ref="L942">_xlfn.IFS(C942="8.玩家基地","",C942="10.第一关基地","",G942+H942&lt;=2,"",G942+H942&gt;2,ROUND((G942+H942-2)*500,0))</f>
        <v>270</v>
      </c>
      <c r="M942" s="13">
        <v>8</v>
      </c>
      <c r="N942" s="13" t="s">
        <v>2041</v>
      </c>
      <c r="O942" s="41" t="s">
        <v>2046</v>
      </c>
      <c r="P942">
        <f t="shared" si="29"/>
        <v>1</v>
      </c>
      <c r="Q942" t="str">
        <f>VLOOKUP(A942,关卡种子!$A$2:$H$61,8,FALSE)</f>
        <v>0.摧毁基地</v>
      </c>
      <c r="R942">
        <v>1</v>
      </c>
      <c r="S942">
        <f t="shared" si="30"/>
        <v>1.54</v>
      </c>
    </row>
    <row r="943" spans="1:19">
      <c r="A943" s="16">
        <v>44</v>
      </c>
      <c r="B943" s="17">
        <v>270</v>
      </c>
      <c r="C943" s="16" t="s">
        <v>1440</v>
      </c>
      <c r="D943" s="17">
        <v>1</v>
      </c>
      <c r="E943" s="16" t="s">
        <v>89</v>
      </c>
      <c r="F943" s="17">
        <v>30</v>
      </c>
      <c r="G943" s="18">
        <v>1.57</v>
      </c>
      <c r="H943" s="18">
        <v>1</v>
      </c>
      <c r="I943" s="19">
        <v>1</v>
      </c>
      <c r="J943" s="71" t="s">
        <v>1734</v>
      </c>
      <c r="K943" s="48">
        <v>3</v>
      </c>
      <c r="L943" s="76" cm="1">
        <f t="array" ref="L943">_xlfn.IFS(C943="8.玩家基地","",C943="10.第一关基地","",G943+H943&lt;=2,"",G943+H943&gt;2,ROUND((G943+H943-2)*500,0))</f>
        <v>285</v>
      </c>
      <c r="N943" s="13" t="s">
        <v>2046</v>
      </c>
      <c r="O943" s="41" t="s">
        <v>2255</v>
      </c>
      <c r="P943">
        <f t="shared" si="29"/>
        <v>1</v>
      </c>
      <c r="Q943" t="str">
        <f>VLOOKUP(A943,关卡种子!$A$2:$H$61,8,FALSE)</f>
        <v>0.摧毁基地</v>
      </c>
      <c r="R943">
        <v>1</v>
      </c>
      <c r="S943">
        <f t="shared" si="30"/>
        <v>1.57</v>
      </c>
    </row>
    <row r="944" spans="1:19">
      <c r="A944" s="16">
        <v>44</v>
      </c>
      <c r="B944" s="17">
        <v>300</v>
      </c>
      <c r="C944" s="16" t="s">
        <v>1438</v>
      </c>
      <c r="D944" s="17">
        <v>1</v>
      </c>
      <c r="E944" s="16" t="s">
        <v>89</v>
      </c>
      <c r="F944" s="17">
        <v>30</v>
      </c>
      <c r="G944" s="18">
        <v>1.6</v>
      </c>
      <c r="H944" s="18">
        <v>1</v>
      </c>
      <c r="I944" s="19">
        <v>1</v>
      </c>
      <c r="J944" s="71"/>
      <c r="K944" s="20"/>
      <c r="L944" s="76" cm="1">
        <f t="array" ref="L944">_xlfn.IFS(C944="8.玩家基地","",C944="10.第一关基地","",G944+H944&lt;=2,"",G944+H944&gt;2,ROUND((G944+H944-2)*500,0))</f>
        <v>300</v>
      </c>
      <c r="M944" s="13">
        <v>8</v>
      </c>
      <c r="N944" s="13" t="s">
        <v>2041</v>
      </c>
      <c r="O944" s="41" t="s">
        <v>2046</v>
      </c>
      <c r="P944">
        <f t="shared" si="29"/>
        <v>1</v>
      </c>
      <c r="Q944" t="str">
        <f>VLOOKUP(A944,关卡种子!$A$2:$H$61,8,FALSE)</f>
        <v>0.摧毁基地</v>
      </c>
      <c r="R944">
        <v>1</v>
      </c>
      <c r="S944">
        <f t="shared" si="30"/>
        <v>1.6</v>
      </c>
    </row>
    <row r="945" spans="1:19">
      <c r="A945" s="16">
        <v>44</v>
      </c>
      <c r="B945" s="17">
        <v>330</v>
      </c>
      <c r="C945" s="16" t="s">
        <v>1440</v>
      </c>
      <c r="D945" s="17">
        <v>2</v>
      </c>
      <c r="E945" s="16" t="s">
        <v>89</v>
      </c>
      <c r="F945" s="17">
        <v>30</v>
      </c>
      <c r="G945" s="18">
        <v>1.63</v>
      </c>
      <c r="H945" s="18">
        <v>1</v>
      </c>
      <c r="I945" s="19">
        <v>1</v>
      </c>
      <c r="J945" s="71"/>
      <c r="K945" s="20"/>
      <c r="L945" s="76" cm="1">
        <f t="array" ref="L945">_xlfn.IFS(C945="8.玩家基地","",C945="10.第一关基地","",G945+H945&lt;=2,"",G945+H945&gt;2,ROUND((G945+H945-2)*500,0))</f>
        <v>315</v>
      </c>
      <c r="M945" s="13">
        <v>6</v>
      </c>
      <c r="N945" s="13" t="s">
        <v>2027</v>
      </c>
      <c r="O945" s="41" t="s">
        <v>2046</v>
      </c>
      <c r="P945">
        <f t="shared" si="29"/>
        <v>2</v>
      </c>
      <c r="Q945" t="str">
        <f>VLOOKUP(A945,关卡种子!$A$2:$H$61,8,FALSE)</f>
        <v>0.摧毁基地</v>
      </c>
      <c r="R945">
        <v>1</v>
      </c>
      <c r="S945">
        <f t="shared" si="30"/>
        <v>1.63</v>
      </c>
    </row>
    <row r="946" spans="1:19">
      <c r="A946" s="16">
        <v>44</v>
      </c>
      <c r="B946" s="17">
        <v>360</v>
      </c>
      <c r="C946" s="16" t="s">
        <v>1438</v>
      </c>
      <c r="D946" s="17">
        <v>2</v>
      </c>
      <c r="E946" s="16" t="s">
        <v>89</v>
      </c>
      <c r="F946" s="17">
        <v>30</v>
      </c>
      <c r="G946" s="18">
        <v>1.66</v>
      </c>
      <c r="H946" s="18">
        <v>1</v>
      </c>
      <c r="I946" s="19">
        <v>1</v>
      </c>
      <c r="J946" s="71"/>
      <c r="K946" s="20"/>
      <c r="L946" s="76" cm="1">
        <f t="array" ref="L946">_xlfn.IFS(C946="8.玩家基地","",C946="10.第一关基地","",G946+H946&lt;=2,"",G946+H946&gt;2,ROUND((G946+H946-2)*500,0))</f>
        <v>330</v>
      </c>
      <c r="N946" s="13" t="s">
        <v>2046</v>
      </c>
      <c r="O946" s="41" t="s">
        <v>2046</v>
      </c>
      <c r="P946">
        <f t="shared" si="29"/>
        <v>2</v>
      </c>
      <c r="Q946" t="str">
        <f>VLOOKUP(A946,关卡种子!$A$2:$H$61,8,FALSE)</f>
        <v>0.摧毁基地</v>
      </c>
      <c r="R946">
        <v>1</v>
      </c>
      <c r="S946">
        <f t="shared" si="30"/>
        <v>1.66</v>
      </c>
    </row>
    <row r="947" spans="1:19">
      <c r="A947" s="16">
        <v>44</v>
      </c>
      <c r="B947" s="17">
        <v>361</v>
      </c>
      <c r="C947" s="16" t="s">
        <v>1440</v>
      </c>
      <c r="D947" s="17">
        <v>2</v>
      </c>
      <c r="E947" s="16" t="s">
        <v>89</v>
      </c>
      <c r="F947" s="17">
        <v>30</v>
      </c>
      <c r="G947" s="18">
        <v>1.66</v>
      </c>
      <c r="H947" s="18">
        <v>1</v>
      </c>
      <c r="I947" s="19">
        <v>1</v>
      </c>
      <c r="J947" s="71"/>
      <c r="K947" s="20"/>
      <c r="L947" s="76" cm="1">
        <f t="array" ref="L947">_xlfn.IFS(C947="8.玩家基地","",C947="10.第一关基地","",G947+H947&lt;=2,"",G947+H947&gt;2,ROUND((G947+H947-2)*500,0))</f>
        <v>330</v>
      </c>
      <c r="N947" s="13" t="s">
        <v>2046</v>
      </c>
      <c r="O947" s="41" t="s">
        <v>2046</v>
      </c>
      <c r="P947">
        <f t="shared" si="29"/>
        <v>2</v>
      </c>
      <c r="Q947" t="str">
        <f>VLOOKUP(A947,关卡种子!$A$2:$H$61,8,FALSE)</f>
        <v>0.摧毁基地</v>
      </c>
      <c r="R947">
        <v>1</v>
      </c>
      <c r="S947">
        <f t="shared" si="30"/>
        <v>1.66</v>
      </c>
    </row>
    <row r="948" spans="1:19">
      <c r="A948" s="16">
        <v>44</v>
      </c>
      <c r="B948" s="17">
        <v>362</v>
      </c>
      <c r="C948" s="16" t="s">
        <v>1434</v>
      </c>
      <c r="D948" s="17">
        <v>2</v>
      </c>
      <c r="E948" s="16" t="s">
        <v>89</v>
      </c>
      <c r="F948" s="17">
        <v>30</v>
      </c>
      <c r="G948" s="18">
        <v>1.66</v>
      </c>
      <c r="H948" s="18">
        <v>1</v>
      </c>
      <c r="I948" s="19">
        <v>1</v>
      </c>
      <c r="J948" s="71"/>
      <c r="K948" s="20"/>
      <c r="L948" s="76" cm="1">
        <f t="array" ref="L948">_xlfn.IFS(C948="8.玩家基地","",C948="10.第一关基地","",G948+H948&lt;=2,"",G948+H948&gt;2,ROUND((G948+H948-2)*500,0))</f>
        <v>330</v>
      </c>
      <c r="N948" s="13" t="s">
        <v>2046</v>
      </c>
      <c r="O948" s="41" t="s">
        <v>2046</v>
      </c>
      <c r="P948">
        <f t="shared" si="29"/>
        <v>2</v>
      </c>
      <c r="Q948" t="str">
        <f>VLOOKUP(A948,关卡种子!$A$2:$H$61,8,FALSE)</f>
        <v>0.摧毁基地</v>
      </c>
      <c r="R948">
        <v>1</v>
      </c>
      <c r="S948">
        <f t="shared" si="30"/>
        <v>1.66</v>
      </c>
    </row>
    <row r="949" spans="1:19">
      <c r="A949" s="16">
        <v>44</v>
      </c>
      <c r="B949" s="17">
        <v>390</v>
      </c>
      <c r="C949" s="16" t="s">
        <v>1438</v>
      </c>
      <c r="D949" s="17">
        <v>2</v>
      </c>
      <c r="E949" s="16" t="s">
        <v>89</v>
      </c>
      <c r="F949" s="17">
        <v>30</v>
      </c>
      <c r="G949" s="18">
        <v>1.69</v>
      </c>
      <c r="H949" s="18">
        <v>1</v>
      </c>
      <c r="I949" s="19">
        <v>1</v>
      </c>
      <c r="J949" s="71" t="s">
        <v>1919</v>
      </c>
      <c r="K949" s="48">
        <v>7</v>
      </c>
      <c r="L949" s="76" cm="1">
        <f t="array" ref="L949">_xlfn.IFS(C949="8.玩家基地","",C949="10.第一关基地","",G949+H949&lt;=2,"",G949+H949&gt;2,ROUND((G949+H949-2)*500,0))</f>
        <v>345</v>
      </c>
      <c r="N949" s="13" t="s">
        <v>2046</v>
      </c>
      <c r="O949" s="41" t="s">
        <v>2255</v>
      </c>
      <c r="P949">
        <f t="shared" ref="P949:P1012" si="31">IF(Q949="0.摧毁基地",IF(I949=1,IF(B949&gt;300,2,1),D949),D949)</f>
        <v>2</v>
      </c>
      <c r="Q949" t="str">
        <f>VLOOKUP(A949,关卡种子!$A$2:$H$61,8,FALSE)</f>
        <v>0.摧毁基地</v>
      </c>
      <c r="R949">
        <v>1</v>
      </c>
      <c r="S949">
        <f t="shared" ref="S949:S1012" si="32">IF(C949="10.第一关基地",1+ROUND(A949/15,1),IF(C949="24.审判天使",1,IF(Q949="0.摧毁基地",IF(I949=1,IF(B949&gt;30,ROUND(1.3+B949/1000,2),1),1.5),IF(B949&gt;60,IF(R949=1,ROUND(1.25+B949/1000,2),1.3),1))))</f>
        <v>1.69</v>
      </c>
    </row>
    <row r="950" spans="1:19">
      <c r="A950" s="16">
        <v>44</v>
      </c>
      <c r="B950" s="17">
        <v>391</v>
      </c>
      <c r="C950" s="16" t="s">
        <v>1440</v>
      </c>
      <c r="D950" s="17">
        <v>2</v>
      </c>
      <c r="E950" s="16" t="s">
        <v>89</v>
      </c>
      <c r="F950" s="17">
        <v>30</v>
      </c>
      <c r="G950" s="18">
        <v>1.69</v>
      </c>
      <c r="H950" s="18">
        <v>1</v>
      </c>
      <c r="I950" s="19">
        <v>1</v>
      </c>
      <c r="J950" s="71"/>
      <c r="K950" s="20"/>
      <c r="L950" s="76" cm="1">
        <f t="array" ref="L950">_xlfn.IFS(C950="8.玩家基地","",C950="10.第一关基地","",G950+H950&lt;=2,"",G950+H950&gt;2,ROUND((G950+H950-2)*500,0))</f>
        <v>345</v>
      </c>
      <c r="N950" s="13" t="s">
        <v>2046</v>
      </c>
      <c r="O950" s="41" t="s">
        <v>2046</v>
      </c>
      <c r="P950">
        <f t="shared" si="31"/>
        <v>2</v>
      </c>
      <c r="Q950" t="str">
        <f>VLOOKUP(A950,关卡种子!$A$2:$H$61,8,FALSE)</f>
        <v>0.摧毁基地</v>
      </c>
      <c r="R950">
        <v>1</v>
      </c>
      <c r="S950">
        <f t="shared" si="32"/>
        <v>1.69</v>
      </c>
    </row>
    <row r="951" spans="1:19">
      <c r="A951" s="16">
        <v>44</v>
      </c>
      <c r="B951" s="17">
        <v>392</v>
      </c>
      <c r="C951" s="16" t="s">
        <v>1434</v>
      </c>
      <c r="D951" s="17">
        <v>2</v>
      </c>
      <c r="E951" s="16" t="s">
        <v>89</v>
      </c>
      <c r="F951" s="17">
        <v>30</v>
      </c>
      <c r="G951" s="18">
        <v>1.69</v>
      </c>
      <c r="H951" s="18">
        <v>1</v>
      </c>
      <c r="I951" s="19">
        <v>1</v>
      </c>
      <c r="J951" s="71"/>
      <c r="K951" s="20"/>
      <c r="L951" s="76" cm="1">
        <f t="array" ref="L951">_xlfn.IFS(C951="8.玩家基地","",C951="10.第一关基地","",G951+H951&lt;=2,"",G951+H951&gt;2,ROUND((G951+H951-2)*500,0))</f>
        <v>345</v>
      </c>
      <c r="M951" s="13">
        <v>6</v>
      </c>
      <c r="N951" s="13" t="s">
        <v>2027</v>
      </c>
      <c r="O951" s="41" t="s">
        <v>2046</v>
      </c>
      <c r="P951">
        <f t="shared" si="31"/>
        <v>2</v>
      </c>
      <c r="Q951" t="str">
        <f>VLOOKUP(A951,关卡种子!$A$2:$H$61,8,FALSE)</f>
        <v>0.摧毁基地</v>
      </c>
      <c r="R951">
        <v>1</v>
      </c>
      <c r="S951">
        <f t="shared" si="32"/>
        <v>1.69</v>
      </c>
    </row>
    <row r="952" spans="1:19">
      <c r="A952" s="16">
        <v>44</v>
      </c>
      <c r="B952" s="17">
        <v>420</v>
      </c>
      <c r="C952" s="16" t="s">
        <v>1438</v>
      </c>
      <c r="D952" s="17">
        <v>2</v>
      </c>
      <c r="E952" s="16" t="s">
        <v>89</v>
      </c>
      <c r="F952" s="17">
        <v>30</v>
      </c>
      <c r="G952" s="18">
        <v>1.72</v>
      </c>
      <c r="H952" s="18">
        <v>1</v>
      </c>
      <c r="I952" s="19">
        <v>1</v>
      </c>
      <c r="J952" s="71"/>
      <c r="K952" s="20"/>
      <c r="L952" s="76" cm="1">
        <f t="array" ref="L952">_xlfn.IFS(C952="8.玩家基地","",C952="10.第一关基地","",G952+H952&lt;=2,"",G952+H952&gt;2,ROUND((G952+H952-2)*500,0))</f>
        <v>360</v>
      </c>
      <c r="N952" s="13" t="s">
        <v>2046</v>
      </c>
      <c r="O952" s="41" t="s">
        <v>2046</v>
      </c>
      <c r="P952">
        <f t="shared" si="31"/>
        <v>2</v>
      </c>
      <c r="Q952" t="str">
        <f>VLOOKUP(A952,关卡种子!$A$2:$H$61,8,FALSE)</f>
        <v>0.摧毁基地</v>
      </c>
      <c r="R952">
        <v>1</v>
      </c>
      <c r="S952">
        <f t="shared" si="32"/>
        <v>1.72</v>
      </c>
    </row>
    <row r="953" spans="1:19">
      <c r="A953" s="16">
        <v>44</v>
      </c>
      <c r="B953" s="17">
        <v>421</v>
      </c>
      <c r="C953" s="16" t="s">
        <v>1440</v>
      </c>
      <c r="D953" s="17">
        <v>2</v>
      </c>
      <c r="E953" s="16" t="s">
        <v>89</v>
      </c>
      <c r="F953" s="17">
        <v>30</v>
      </c>
      <c r="G953" s="18">
        <v>1.72</v>
      </c>
      <c r="H953" s="18">
        <v>1</v>
      </c>
      <c r="I953" s="19">
        <v>1</v>
      </c>
      <c r="J953" s="71"/>
      <c r="K953" s="20"/>
      <c r="L953" s="76" cm="1">
        <f t="array" ref="L953">_xlfn.IFS(C953="8.玩家基地","",C953="10.第一关基地","",G953+H953&lt;=2,"",G953+H953&gt;2,ROUND((G953+H953-2)*500,0))</f>
        <v>360</v>
      </c>
      <c r="N953" s="13" t="s">
        <v>2046</v>
      </c>
      <c r="O953" s="41" t="s">
        <v>2046</v>
      </c>
      <c r="P953">
        <f t="shared" si="31"/>
        <v>2</v>
      </c>
      <c r="Q953" t="str">
        <f>VLOOKUP(A953,关卡种子!$A$2:$H$61,8,FALSE)</f>
        <v>0.摧毁基地</v>
      </c>
      <c r="R953">
        <v>1</v>
      </c>
      <c r="S953">
        <f t="shared" si="32"/>
        <v>1.72</v>
      </c>
    </row>
    <row r="954" spans="1:19">
      <c r="A954" s="16">
        <v>44</v>
      </c>
      <c r="B954" s="17">
        <v>422</v>
      </c>
      <c r="C954" s="16" t="s">
        <v>1434</v>
      </c>
      <c r="D954" s="17">
        <v>2</v>
      </c>
      <c r="E954" s="16" t="s">
        <v>89</v>
      </c>
      <c r="F954" s="17">
        <v>30</v>
      </c>
      <c r="G954" s="18">
        <v>1.72</v>
      </c>
      <c r="H954" s="18">
        <v>1</v>
      </c>
      <c r="I954" s="19">
        <v>1</v>
      </c>
      <c r="J954" s="71"/>
      <c r="K954" s="20"/>
      <c r="L954" s="76" cm="1">
        <f t="array" ref="L954">_xlfn.IFS(C954="8.玩家基地","",C954="10.第一关基地","",G954+H954&lt;=2,"",G954+H954&gt;2,ROUND((G954+H954-2)*500,0))</f>
        <v>360</v>
      </c>
      <c r="M954" s="13">
        <v>5</v>
      </c>
      <c r="N954" s="13" t="s">
        <v>2039</v>
      </c>
      <c r="O954" s="41" t="s">
        <v>2046</v>
      </c>
      <c r="P954">
        <f t="shared" si="31"/>
        <v>2</v>
      </c>
      <c r="Q954" t="str">
        <f>VLOOKUP(A954,关卡种子!$A$2:$H$61,8,FALSE)</f>
        <v>0.摧毁基地</v>
      </c>
      <c r="R954">
        <v>1</v>
      </c>
      <c r="S954">
        <f t="shared" si="32"/>
        <v>1.72</v>
      </c>
    </row>
    <row r="955" spans="1:19">
      <c r="A955" s="16">
        <v>44</v>
      </c>
      <c r="B955" s="17">
        <v>450</v>
      </c>
      <c r="C955" s="16" t="s">
        <v>1438</v>
      </c>
      <c r="D955" s="17">
        <v>2</v>
      </c>
      <c r="E955" s="16" t="s">
        <v>89</v>
      </c>
      <c r="F955" s="17">
        <v>30</v>
      </c>
      <c r="G955" s="18">
        <v>1.75</v>
      </c>
      <c r="H955" s="18">
        <v>1</v>
      </c>
      <c r="I955" s="19">
        <v>1</v>
      </c>
      <c r="J955" s="71"/>
      <c r="K955" s="20"/>
      <c r="L955" s="76" cm="1">
        <f t="array" ref="L955">_xlfn.IFS(C955="8.玩家基地","",C955="10.第一关基地","",G955+H955&lt;=2,"",G955+H955&gt;2,ROUND((G955+H955-2)*500,0))</f>
        <v>375</v>
      </c>
      <c r="N955" s="13" t="s">
        <v>2046</v>
      </c>
      <c r="O955" s="41" t="s">
        <v>2046</v>
      </c>
      <c r="P955">
        <f t="shared" si="31"/>
        <v>2</v>
      </c>
      <c r="Q955" t="str">
        <f>VLOOKUP(A955,关卡种子!$A$2:$H$61,8,FALSE)</f>
        <v>0.摧毁基地</v>
      </c>
      <c r="R955">
        <v>1</v>
      </c>
      <c r="S955">
        <f t="shared" si="32"/>
        <v>1.75</v>
      </c>
    </row>
    <row r="956" spans="1:19">
      <c r="A956" s="16">
        <v>44</v>
      </c>
      <c r="B956" s="17">
        <v>451</v>
      </c>
      <c r="C956" s="16" t="s">
        <v>1440</v>
      </c>
      <c r="D956" s="17">
        <v>2</v>
      </c>
      <c r="E956" s="16" t="s">
        <v>89</v>
      </c>
      <c r="F956" s="17">
        <v>30</v>
      </c>
      <c r="G956" s="18">
        <v>1.75</v>
      </c>
      <c r="H956" s="18">
        <v>1</v>
      </c>
      <c r="I956" s="19">
        <v>1</v>
      </c>
      <c r="J956" s="71"/>
      <c r="K956" s="20"/>
      <c r="L956" s="76" cm="1">
        <f t="array" ref="L956">_xlfn.IFS(C956="8.玩家基地","",C956="10.第一关基地","",G956+H956&lt;=2,"",G956+H956&gt;2,ROUND((G956+H956-2)*500,0))</f>
        <v>375</v>
      </c>
      <c r="N956" s="13" t="s">
        <v>2046</v>
      </c>
      <c r="O956" s="41" t="s">
        <v>2046</v>
      </c>
      <c r="P956">
        <f t="shared" si="31"/>
        <v>2</v>
      </c>
      <c r="Q956" t="str">
        <f>VLOOKUP(A956,关卡种子!$A$2:$H$61,8,FALSE)</f>
        <v>0.摧毁基地</v>
      </c>
      <c r="R956">
        <v>1</v>
      </c>
      <c r="S956">
        <f t="shared" si="32"/>
        <v>1.75</v>
      </c>
    </row>
    <row r="957" spans="1:19">
      <c r="A957" s="16">
        <v>44</v>
      </c>
      <c r="B957" s="17">
        <v>452</v>
      </c>
      <c r="C957" s="16" t="s">
        <v>1434</v>
      </c>
      <c r="D957" s="17">
        <v>2</v>
      </c>
      <c r="E957" s="16" t="s">
        <v>89</v>
      </c>
      <c r="F957" s="17">
        <v>30</v>
      </c>
      <c r="G957" s="18">
        <v>1.75</v>
      </c>
      <c r="H957" s="18">
        <v>1</v>
      </c>
      <c r="I957" s="19">
        <v>1</v>
      </c>
      <c r="J957" s="71"/>
      <c r="K957" s="20"/>
      <c r="L957" s="76" cm="1">
        <f t="array" ref="L957">_xlfn.IFS(C957="8.玩家基地","",C957="10.第一关基地","",G957+H957&lt;=2,"",G957+H957&gt;2,ROUND((G957+H957-2)*500,0))</f>
        <v>375</v>
      </c>
      <c r="M957" s="13">
        <v>6</v>
      </c>
      <c r="N957" s="13" t="s">
        <v>2027</v>
      </c>
      <c r="O957" s="41" t="s">
        <v>2046</v>
      </c>
      <c r="P957">
        <f t="shared" si="31"/>
        <v>2</v>
      </c>
      <c r="Q957" t="str">
        <f>VLOOKUP(A957,关卡种子!$A$2:$H$61,8,FALSE)</f>
        <v>0.摧毁基地</v>
      </c>
      <c r="R957">
        <v>1</v>
      </c>
      <c r="S957">
        <f t="shared" si="32"/>
        <v>1.75</v>
      </c>
    </row>
    <row r="958" spans="1:19">
      <c r="A958" s="16">
        <v>44</v>
      </c>
      <c r="B958" s="17">
        <v>480</v>
      </c>
      <c r="C958" s="16" t="s">
        <v>1438</v>
      </c>
      <c r="D958" s="17">
        <v>2</v>
      </c>
      <c r="E958" s="16" t="s">
        <v>89</v>
      </c>
      <c r="F958" s="17">
        <v>30</v>
      </c>
      <c r="G958" s="18">
        <v>1.78</v>
      </c>
      <c r="H958" s="18">
        <v>1</v>
      </c>
      <c r="I958" s="19">
        <v>1</v>
      </c>
      <c r="J958" s="71"/>
      <c r="K958" s="20"/>
      <c r="L958" s="76" cm="1">
        <f t="array" ref="L958">_xlfn.IFS(C958="8.玩家基地","",C958="10.第一关基地","",G958+H958&lt;=2,"",G958+H958&gt;2,ROUND((G958+H958-2)*500,0))</f>
        <v>390</v>
      </c>
      <c r="N958" s="13" t="s">
        <v>2046</v>
      </c>
      <c r="O958" s="41" t="s">
        <v>2046</v>
      </c>
      <c r="P958">
        <f t="shared" si="31"/>
        <v>2</v>
      </c>
      <c r="Q958" t="str">
        <f>VLOOKUP(A958,关卡种子!$A$2:$H$61,8,FALSE)</f>
        <v>0.摧毁基地</v>
      </c>
      <c r="R958">
        <v>1</v>
      </c>
      <c r="S958">
        <f t="shared" si="32"/>
        <v>1.78</v>
      </c>
    </row>
    <row r="959" spans="1:19">
      <c r="A959" s="16">
        <v>44</v>
      </c>
      <c r="B959" s="17">
        <v>481</v>
      </c>
      <c r="C959" s="16" t="s">
        <v>1440</v>
      </c>
      <c r="D959" s="17">
        <v>2</v>
      </c>
      <c r="E959" s="16" t="s">
        <v>89</v>
      </c>
      <c r="F959" s="17">
        <v>30</v>
      </c>
      <c r="G959" s="18">
        <v>1.78</v>
      </c>
      <c r="H959" s="18">
        <v>1</v>
      </c>
      <c r="I959" s="19">
        <v>1</v>
      </c>
      <c r="J959" s="71"/>
      <c r="K959" s="20"/>
      <c r="L959" s="76" cm="1">
        <f t="array" ref="L959">_xlfn.IFS(C959="8.玩家基地","",C959="10.第一关基地","",G959+H959&lt;=2,"",G959+H959&gt;2,ROUND((G959+H959-2)*500,0))</f>
        <v>390</v>
      </c>
      <c r="N959" s="13" t="s">
        <v>2046</v>
      </c>
      <c r="O959" s="41" t="s">
        <v>2046</v>
      </c>
      <c r="P959">
        <f t="shared" si="31"/>
        <v>2</v>
      </c>
      <c r="Q959" t="str">
        <f>VLOOKUP(A959,关卡种子!$A$2:$H$61,8,FALSE)</f>
        <v>0.摧毁基地</v>
      </c>
      <c r="R959">
        <v>1</v>
      </c>
      <c r="S959">
        <f t="shared" si="32"/>
        <v>1.78</v>
      </c>
    </row>
    <row r="960" spans="1:19">
      <c r="A960" s="16">
        <v>44</v>
      </c>
      <c r="B960" s="17">
        <v>482</v>
      </c>
      <c r="C960" s="16" t="s">
        <v>1434</v>
      </c>
      <c r="D960" s="17">
        <v>2</v>
      </c>
      <c r="E960" s="16" t="s">
        <v>89</v>
      </c>
      <c r="F960" s="17">
        <v>30</v>
      </c>
      <c r="G960" s="18">
        <v>1.78</v>
      </c>
      <c r="H960" s="18">
        <v>1</v>
      </c>
      <c r="I960" s="19">
        <v>1</v>
      </c>
      <c r="J960" s="71"/>
      <c r="K960" s="20"/>
      <c r="L960" s="76" cm="1">
        <f t="array" ref="L960">_xlfn.IFS(C960="8.玩家基地","",C960="10.第一关基地","",G960+H960&lt;=2,"",G960+H960&gt;2,ROUND((G960+H960-2)*500,0))</f>
        <v>390</v>
      </c>
      <c r="M960" s="13">
        <v>5</v>
      </c>
      <c r="N960" s="13" t="s">
        <v>2039</v>
      </c>
      <c r="O960" s="41" t="s">
        <v>2046</v>
      </c>
      <c r="P960">
        <f t="shared" si="31"/>
        <v>2</v>
      </c>
      <c r="Q960" t="str">
        <f>VLOOKUP(A960,关卡种子!$A$2:$H$61,8,FALSE)</f>
        <v>0.摧毁基地</v>
      </c>
      <c r="R960">
        <v>1</v>
      </c>
      <c r="S960">
        <f t="shared" si="32"/>
        <v>1.78</v>
      </c>
    </row>
    <row r="961" spans="1:19">
      <c r="A961" s="16">
        <v>44</v>
      </c>
      <c r="B961" s="17">
        <v>510</v>
      </c>
      <c r="C961" s="16" t="s">
        <v>1438</v>
      </c>
      <c r="D961" s="17">
        <v>2</v>
      </c>
      <c r="E961" s="16" t="s">
        <v>89</v>
      </c>
      <c r="F961" s="17">
        <v>30</v>
      </c>
      <c r="G961" s="18">
        <v>1.81</v>
      </c>
      <c r="H961" s="18">
        <v>1</v>
      </c>
      <c r="I961" s="19">
        <v>1</v>
      </c>
      <c r="J961" s="71"/>
      <c r="K961" s="20"/>
      <c r="L961" s="76" cm="1">
        <f t="array" ref="L961">_xlfn.IFS(C961="8.玩家基地","",C961="10.第一关基地","",G961+H961&lt;=2,"",G961+H961&gt;2,ROUND((G961+H961-2)*500,0))</f>
        <v>405</v>
      </c>
      <c r="N961" s="13" t="s">
        <v>2046</v>
      </c>
      <c r="O961" s="41" t="s">
        <v>2046</v>
      </c>
      <c r="P961">
        <f t="shared" si="31"/>
        <v>2</v>
      </c>
      <c r="Q961" t="str">
        <f>VLOOKUP(A961,关卡种子!$A$2:$H$61,8,FALSE)</f>
        <v>0.摧毁基地</v>
      </c>
      <c r="R961">
        <v>1</v>
      </c>
      <c r="S961">
        <f t="shared" si="32"/>
        <v>1.81</v>
      </c>
    </row>
    <row r="962" spans="1:19">
      <c r="A962" s="16">
        <v>44</v>
      </c>
      <c r="B962" s="17">
        <v>511</v>
      </c>
      <c r="C962" s="16" t="s">
        <v>1440</v>
      </c>
      <c r="D962" s="17">
        <v>2</v>
      </c>
      <c r="E962" s="16" t="s">
        <v>89</v>
      </c>
      <c r="F962" s="17">
        <v>30</v>
      </c>
      <c r="G962" s="18">
        <v>1.81</v>
      </c>
      <c r="H962" s="18">
        <v>1</v>
      </c>
      <c r="I962" s="19">
        <v>1</v>
      </c>
      <c r="J962" s="71"/>
      <c r="K962" s="20"/>
      <c r="L962" s="76" cm="1">
        <f t="array" ref="L962">_xlfn.IFS(C962="8.玩家基地","",C962="10.第一关基地","",G962+H962&lt;=2,"",G962+H962&gt;2,ROUND((G962+H962-2)*500,0))</f>
        <v>405</v>
      </c>
      <c r="N962" s="13" t="s">
        <v>2046</v>
      </c>
      <c r="O962" s="41" t="s">
        <v>2046</v>
      </c>
      <c r="P962">
        <f t="shared" si="31"/>
        <v>2</v>
      </c>
      <c r="Q962" t="str">
        <f>VLOOKUP(A962,关卡种子!$A$2:$H$61,8,FALSE)</f>
        <v>0.摧毁基地</v>
      </c>
      <c r="R962">
        <v>1</v>
      </c>
      <c r="S962">
        <f t="shared" si="32"/>
        <v>1.81</v>
      </c>
    </row>
    <row r="963" spans="1:19">
      <c r="A963" s="16">
        <v>44</v>
      </c>
      <c r="B963" s="17">
        <v>512</v>
      </c>
      <c r="C963" s="16" t="s">
        <v>1434</v>
      </c>
      <c r="D963" s="17">
        <v>2</v>
      </c>
      <c r="E963" s="16" t="s">
        <v>89</v>
      </c>
      <c r="F963" s="17">
        <v>30</v>
      </c>
      <c r="G963" s="18">
        <v>1.81</v>
      </c>
      <c r="H963" s="18">
        <v>1</v>
      </c>
      <c r="I963" s="19">
        <v>1</v>
      </c>
      <c r="J963" s="71"/>
      <c r="K963" s="20"/>
      <c r="L963" s="76" cm="1">
        <f t="array" ref="L963">_xlfn.IFS(C963="8.玩家基地","",C963="10.第一关基地","",G963+H963&lt;=2,"",G963+H963&gt;2,ROUND((G963+H963-2)*500,0))</f>
        <v>405</v>
      </c>
      <c r="M963" s="13">
        <v>5</v>
      </c>
      <c r="N963" s="13" t="s">
        <v>2039</v>
      </c>
      <c r="O963" s="41" t="s">
        <v>2046</v>
      </c>
      <c r="P963">
        <f t="shared" si="31"/>
        <v>2</v>
      </c>
      <c r="Q963" t="str">
        <f>VLOOKUP(A963,关卡种子!$A$2:$H$61,8,FALSE)</f>
        <v>0.摧毁基地</v>
      </c>
      <c r="R963">
        <v>1</v>
      </c>
      <c r="S963">
        <f t="shared" si="32"/>
        <v>1.81</v>
      </c>
    </row>
    <row r="964" spans="1:19">
      <c r="A964" s="16">
        <v>44</v>
      </c>
      <c r="B964" s="17">
        <v>0</v>
      </c>
      <c r="C964" s="16" t="s">
        <v>1438</v>
      </c>
      <c r="D964" s="17">
        <v>1</v>
      </c>
      <c r="E964" s="16" t="s">
        <v>89</v>
      </c>
      <c r="F964" s="17">
        <v>30</v>
      </c>
      <c r="G964" s="18">
        <v>1.5</v>
      </c>
      <c r="H964" s="18">
        <v>1</v>
      </c>
      <c r="I964" s="19">
        <v>0.8</v>
      </c>
      <c r="J964" s="71"/>
      <c r="K964" s="20"/>
      <c r="L964" s="76" cm="1">
        <f t="array" ref="L964">_xlfn.IFS(C964="8.玩家基地","",C964="10.第一关基地","",G964+H964&lt;=2,"",G964+H964&gt;2,ROUND((G964+H964-2)*500,0))</f>
        <v>250</v>
      </c>
      <c r="M964" s="13">
        <v>2</v>
      </c>
      <c r="N964" s="13" t="s">
        <v>2029</v>
      </c>
      <c r="O964" s="41" t="s">
        <v>2046</v>
      </c>
      <c r="P964">
        <f t="shared" si="31"/>
        <v>1</v>
      </c>
      <c r="Q964" t="str">
        <f>VLOOKUP(A964,关卡种子!$A$2:$H$61,8,FALSE)</f>
        <v>0.摧毁基地</v>
      </c>
      <c r="R964">
        <v>1</v>
      </c>
      <c r="S964">
        <f t="shared" si="32"/>
        <v>1.5</v>
      </c>
    </row>
    <row r="965" spans="1:19">
      <c r="A965" s="16">
        <v>44</v>
      </c>
      <c r="B965" s="17">
        <v>0</v>
      </c>
      <c r="C965" s="16" t="s">
        <v>1440</v>
      </c>
      <c r="D965" s="17">
        <v>2</v>
      </c>
      <c r="E965" s="16" t="s">
        <v>89</v>
      </c>
      <c r="F965" s="17">
        <v>30</v>
      </c>
      <c r="G965" s="18">
        <v>1.5</v>
      </c>
      <c r="H965" s="18">
        <v>1</v>
      </c>
      <c r="I965" s="19">
        <v>0.8</v>
      </c>
      <c r="J965" s="71"/>
      <c r="K965" s="20"/>
      <c r="L965" s="76" cm="1">
        <f t="array" ref="L965">_xlfn.IFS(C965="8.玩家基地","",C965="10.第一关基地","",G965+H965&lt;=2,"",G965+H965&gt;2,ROUND((G965+H965-2)*500,0))</f>
        <v>250</v>
      </c>
      <c r="N965" s="13" t="s">
        <v>2046</v>
      </c>
      <c r="O965" s="41" t="s">
        <v>2046</v>
      </c>
      <c r="P965">
        <f t="shared" si="31"/>
        <v>2</v>
      </c>
      <c r="Q965" t="str">
        <f>VLOOKUP(A965,关卡种子!$A$2:$H$61,8,FALSE)</f>
        <v>0.摧毁基地</v>
      </c>
      <c r="R965">
        <v>1</v>
      </c>
      <c r="S965">
        <f t="shared" si="32"/>
        <v>1.5</v>
      </c>
    </row>
    <row r="966" spans="1:19">
      <c r="A966" s="16">
        <v>44</v>
      </c>
      <c r="B966" s="17">
        <v>0</v>
      </c>
      <c r="C966" s="16" t="s">
        <v>1438</v>
      </c>
      <c r="D966" s="17">
        <v>2</v>
      </c>
      <c r="E966" s="16" t="s">
        <v>89</v>
      </c>
      <c r="F966" s="17">
        <v>30</v>
      </c>
      <c r="G966" s="18">
        <v>1.5</v>
      </c>
      <c r="H966" s="18">
        <v>1</v>
      </c>
      <c r="I966" s="19">
        <v>0.2</v>
      </c>
      <c r="J966" s="71"/>
      <c r="K966" s="20"/>
      <c r="L966" s="76" cm="1">
        <f t="array" ref="L966">_xlfn.IFS(C966="8.玩家基地","",C966="10.第一关基地","",G966+H966&lt;=2,"",G966+H966&gt;2,ROUND((G966+H966-2)*500,0))</f>
        <v>250</v>
      </c>
      <c r="N966" s="13" t="s">
        <v>2046</v>
      </c>
      <c r="O966" s="41" t="s">
        <v>2046</v>
      </c>
      <c r="P966">
        <f t="shared" si="31"/>
        <v>2</v>
      </c>
      <c r="Q966" t="str">
        <f>VLOOKUP(A966,关卡种子!$A$2:$H$61,8,FALSE)</f>
        <v>0.摧毁基地</v>
      </c>
      <c r="R966">
        <v>1</v>
      </c>
      <c r="S966">
        <f t="shared" si="32"/>
        <v>1.5</v>
      </c>
    </row>
    <row r="967" spans="1:19">
      <c r="A967" s="16">
        <v>44</v>
      </c>
      <c r="B967" s="17">
        <v>0</v>
      </c>
      <c r="C967" s="16" t="s">
        <v>914</v>
      </c>
      <c r="D967" s="17">
        <v>2</v>
      </c>
      <c r="E967" s="16" t="s">
        <v>89</v>
      </c>
      <c r="F967" s="17">
        <v>30</v>
      </c>
      <c r="G967" s="18">
        <v>1.5</v>
      </c>
      <c r="H967" s="18">
        <v>1</v>
      </c>
      <c r="I967" s="19">
        <v>0.2</v>
      </c>
      <c r="J967" s="71"/>
      <c r="K967" s="20"/>
      <c r="L967" s="76" cm="1">
        <f t="array" ref="L967">_xlfn.IFS(C967="8.玩家基地","",C967="10.第一关基地","",G967+H967&lt;=2,"",G967+H967&gt;2,ROUND((G967+H967-2)*500,0))</f>
        <v>250</v>
      </c>
      <c r="N967" s="13" t="s">
        <v>2046</v>
      </c>
      <c r="O967" s="41" t="s">
        <v>2046</v>
      </c>
      <c r="P967">
        <f t="shared" si="31"/>
        <v>2</v>
      </c>
      <c r="Q967" t="str">
        <f>VLOOKUP(A967,关卡种子!$A$2:$H$61,8,FALSE)</f>
        <v>0.摧毁基地</v>
      </c>
      <c r="R967">
        <v>1</v>
      </c>
      <c r="S967">
        <f t="shared" si="32"/>
        <v>1.5</v>
      </c>
    </row>
    <row r="968" spans="1:19">
      <c r="A968" s="16">
        <v>44</v>
      </c>
      <c r="B968" s="17">
        <v>0</v>
      </c>
      <c r="C968" s="16" t="s">
        <v>1434</v>
      </c>
      <c r="D968" s="17">
        <v>3</v>
      </c>
      <c r="E968" s="16" t="s">
        <v>89</v>
      </c>
      <c r="F968" s="17">
        <v>30</v>
      </c>
      <c r="G968" s="18">
        <v>1.5</v>
      </c>
      <c r="H968" s="18">
        <v>1</v>
      </c>
      <c r="I968" s="19">
        <v>0.2</v>
      </c>
      <c r="J968" s="71"/>
      <c r="K968" s="20"/>
      <c r="L968" s="76" cm="1">
        <f t="array" ref="L968">_xlfn.IFS(C968="8.玩家基地","",C968="10.第一关基地","",G968+H968&lt;=2,"",G968+H968&gt;2,ROUND((G968+H968-2)*500,0))</f>
        <v>250</v>
      </c>
      <c r="M968" s="13">
        <v>7</v>
      </c>
      <c r="N968" s="13" t="s">
        <v>2037</v>
      </c>
      <c r="O968" s="41" t="s">
        <v>2046</v>
      </c>
      <c r="P968">
        <f t="shared" si="31"/>
        <v>3</v>
      </c>
      <c r="Q968" t="str">
        <f>VLOOKUP(A968,关卡种子!$A$2:$H$61,8,FALSE)</f>
        <v>0.摧毁基地</v>
      </c>
      <c r="R968">
        <v>1</v>
      </c>
      <c r="S968">
        <f t="shared" si="32"/>
        <v>1.5</v>
      </c>
    </row>
    <row r="969" spans="1:19">
      <c r="A969" s="16">
        <v>45</v>
      </c>
      <c r="B969" s="17">
        <v>0</v>
      </c>
      <c r="C969" s="16" t="s">
        <v>86</v>
      </c>
      <c r="D969" s="17">
        <v>1</v>
      </c>
      <c r="E969" s="16" t="s">
        <v>87</v>
      </c>
      <c r="F969" s="17">
        <v>-30</v>
      </c>
      <c r="G969" s="18">
        <v>1</v>
      </c>
      <c r="H969" s="18">
        <v>1</v>
      </c>
      <c r="I969" s="19">
        <v>1</v>
      </c>
      <c r="J969" s="71"/>
      <c r="K969" s="20"/>
      <c r="L969" s="76" t="str" cm="1">
        <f t="array" ref="L969">_xlfn.IFS(C969="8.玩家基地","",C969="10.第一关基地","",G969+H969&lt;=2,"",G969+H969&gt;2,ROUND((G969+H969-2)*500,0))</f>
        <v/>
      </c>
      <c r="N969" s="13" t="s">
        <v>2046</v>
      </c>
      <c r="O969" s="41" t="s">
        <v>2046</v>
      </c>
      <c r="P969">
        <f t="shared" si="31"/>
        <v>1</v>
      </c>
      <c r="Q969" t="str">
        <f>VLOOKUP(A969,关卡种子!$A$2:$H$61,8,FALSE)</f>
        <v>0.摧毁基地</v>
      </c>
      <c r="R969">
        <v>1</v>
      </c>
      <c r="S969">
        <f t="shared" si="32"/>
        <v>1</v>
      </c>
    </row>
    <row r="970" spans="1:19">
      <c r="A970" s="16">
        <v>45</v>
      </c>
      <c r="B970" s="17">
        <v>0</v>
      </c>
      <c r="C970" s="16" t="s">
        <v>88</v>
      </c>
      <c r="D970" s="17">
        <v>1</v>
      </c>
      <c r="E970" s="16" t="s">
        <v>89</v>
      </c>
      <c r="F970" s="17">
        <v>30</v>
      </c>
      <c r="G970" s="18">
        <v>4</v>
      </c>
      <c r="H970" s="18">
        <v>1</v>
      </c>
      <c r="I970" s="19">
        <v>1</v>
      </c>
      <c r="J970" s="71"/>
      <c r="K970" s="20"/>
      <c r="L970" s="76" t="str" cm="1">
        <f t="array" ref="L970">_xlfn.IFS(C970="8.玩家基地","",C970="10.第一关基地","",G970+H970&lt;=2,"",G970+H970&gt;2,ROUND((G970+H970-2)*500,0))</f>
        <v/>
      </c>
      <c r="N970" s="13" t="s">
        <v>2046</v>
      </c>
      <c r="O970" s="41" t="s">
        <v>2046</v>
      </c>
      <c r="P970">
        <f t="shared" si="31"/>
        <v>1</v>
      </c>
      <c r="Q970" t="str">
        <f>VLOOKUP(A970,关卡种子!$A$2:$H$61,8,FALSE)</f>
        <v>0.摧毁基地</v>
      </c>
      <c r="R970">
        <v>1</v>
      </c>
      <c r="S970">
        <f t="shared" si="32"/>
        <v>4</v>
      </c>
    </row>
    <row r="971" spans="1:19">
      <c r="A971" s="16">
        <v>45</v>
      </c>
      <c r="B971" s="17">
        <v>1</v>
      </c>
      <c r="C971" s="16" t="s">
        <v>1440</v>
      </c>
      <c r="D971" s="17">
        <v>1</v>
      </c>
      <c r="E971" s="16" t="s">
        <v>89</v>
      </c>
      <c r="F971" s="17">
        <v>30</v>
      </c>
      <c r="G971" s="18">
        <v>1</v>
      </c>
      <c r="H971" s="18">
        <v>1</v>
      </c>
      <c r="I971" s="19">
        <v>1</v>
      </c>
      <c r="J971" s="71" t="s">
        <v>1751</v>
      </c>
      <c r="K971" s="48">
        <v>32</v>
      </c>
      <c r="L971" s="76" t="str" cm="1">
        <f t="array" ref="L971">_xlfn.IFS(C971="8.玩家基地","",C971="10.第一关基地","",G971+H971&lt;=2,"",G971+H971&gt;2,ROUND((G971+H971-2)*500,0))</f>
        <v/>
      </c>
      <c r="N971" s="13" t="s">
        <v>2046</v>
      </c>
      <c r="O971" s="41" t="s">
        <v>2256</v>
      </c>
      <c r="P971">
        <f t="shared" si="31"/>
        <v>1</v>
      </c>
      <c r="Q971" t="str">
        <f>VLOOKUP(A971,关卡种子!$A$2:$H$61,8,FALSE)</f>
        <v>0.摧毁基地</v>
      </c>
      <c r="R971">
        <v>1</v>
      </c>
      <c r="S971">
        <f t="shared" si="32"/>
        <v>1</v>
      </c>
    </row>
    <row r="972" spans="1:19">
      <c r="A972" s="16">
        <v>45</v>
      </c>
      <c r="B972" s="17">
        <v>7</v>
      </c>
      <c r="C972" s="16" t="s">
        <v>1434</v>
      </c>
      <c r="D972" s="17">
        <v>1</v>
      </c>
      <c r="E972" s="16" t="s">
        <v>89</v>
      </c>
      <c r="F972" s="17">
        <v>30</v>
      </c>
      <c r="G972" s="18">
        <v>1</v>
      </c>
      <c r="H972" s="18">
        <v>1</v>
      </c>
      <c r="I972" s="19">
        <v>1</v>
      </c>
      <c r="J972" s="71" t="s">
        <v>1752</v>
      </c>
      <c r="K972" s="48">
        <v>7</v>
      </c>
      <c r="L972" s="76" t="str" cm="1">
        <f t="array" ref="L972">_xlfn.IFS(C972="8.玩家基地","",C972="10.第一关基地","",G972+H972&lt;=2,"",G972+H972&gt;2,ROUND((G972+H972-2)*500,0))</f>
        <v/>
      </c>
      <c r="N972" s="13" t="s">
        <v>2046</v>
      </c>
      <c r="O972" s="41" t="s">
        <v>2255</v>
      </c>
      <c r="P972">
        <f t="shared" si="31"/>
        <v>1</v>
      </c>
      <c r="Q972" t="str">
        <f>VLOOKUP(A972,关卡种子!$A$2:$H$61,8,FALSE)</f>
        <v>0.摧毁基地</v>
      </c>
      <c r="R972">
        <v>1</v>
      </c>
      <c r="S972">
        <f t="shared" si="32"/>
        <v>1</v>
      </c>
    </row>
    <row r="973" spans="1:19">
      <c r="A973" s="16">
        <v>45</v>
      </c>
      <c r="B973" s="17">
        <v>120</v>
      </c>
      <c r="C973" s="16" t="s">
        <v>1438</v>
      </c>
      <c r="D973" s="17">
        <v>1</v>
      </c>
      <c r="E973" s="16" t="s">
        <v>89</v>
      </c>
      <c r="F973" s="17">
        <v>30</v>
      </c>
      <c r="G973" s="18">
        <v>1.42</v>
      </c>
      <c r="H973" s="18">
        <v>1</v>
      </c>
      <c r="I973" s="19">
        <v>1</v>
      </c>
      <c r="J973" s="71" t="s">
        <v>1744</v>
      </c>
      <c r="K973" s="48">
        <v>3</v>
      </c>
      <c r="L973" s="76" cm="1">
        <f t="array" ref="L973">_xlfn.IFS(C973="8.玩家基地","",C973="10.第一关基地","",G973+H973&lt;=2,"",G973+H973&gt;2,ROUND((G973+H973-2)*500,0))</f>
        <v>210</v>
      </c>
      <c r="N973" s="13" t="s">
        <v>2046</v>
      </c>
      <c r="O973" s="41" t="s">
        <v>2255</v>
      </c>
      <c r="P973">
        <f t="shared" si="31"/>
        <v>1</v>
      </c>
      <c r="Q973" t="str">
        <f>VLOOKUP(A973,关卡种子!$A$2:$H$61,8,FALSE)</f>
        <v>0.摧毁基地</v>
      </c>
      <c r="R973">
        <v>1</v>
      </c>
      <c r="S973">
        <f t="shared" si="32"/>
        <v>1.42</v>
      </c>
    </row>
    <row r="974" spans="1:19">
      <c r="A974" s="16">
        <v>45</v>
      </c>
      <c r="B974" s="17">
        <v>150</v>
      </c>
      <c r="C974" s="16" t="s">
        <v>1434</v>
      </c>
      <c r="D974" s="17">
        <v>1</v>
      </c>
      <c r="E974" s="16" t="s">
        <v>89</v>
      </c>
      <c r="F974" s="17">
        <v>30</v>
      </c>
      <c r="G974" s="18">
        <v>1.45</v>
      </c>
      <c r="H974" s="18">
        <v>1</v>
      </c>
      <c r="I974" s="19">
        <v>1</v>
      </c>
      <c r="J974" s="71"/>
      <c r="K974" s="20"/>
      <c r="L974" s="76" cm="1">
        <f t="array" ref="L974">_xlfn.IFS(C974="8.玩家基地","",C974="10.第一关基地","",G974+H974&lt;=2,"",G974+H974&gt;2,ROUND((G974+H974-2)*500,0))</f>
        <v>225</v>
      </c>
      <c r="M974" s="13">
        <v>5</v>
      </c>
      <c r="N974" s="13" t="s">
        <v>2039</v>
      </c>
      <c r="O974" s="41" t="s">
        <v>2046</v>
      </c>
      <c r="P974">
        <f t="shared" si="31"/>
        <v>1</v>
      </c>
      <c r="Q974" t="str">
        <f>VLOOKUP(A974,关卡种子!$A$2:$H$61,8,FALSE)</f>
        <v>0.摧毁基地</v>
      </c>
      <c r="R974">
        <v>1</v>
      </c>
      <c r="S974">
        <f t="shared" si="32"/>
        <v>1.45</v>
      </c>
    </row>
    <row r="975" spans="1:19">
      <c r="A975" s="16">
        <v>45</v>
      </c>
      <c r="B975" s="17">
        <v>180</v>
      </c>
      <c r="C975" s="16" t="s">
        <v>1438</v>
      </c>
      <c r="D975" s="17">
        <v>1</v>
      </c>
      <c r="E975" s="16" t="s">
        <v>89</v>
      </c>
      <c r="F975" s="17">
        <v>30</v>
      </c>
      <c r="G975" s="18">
        <v>1.48</v>
      </c>
      <c r="H975" s="18">
        <v>1</v>
      </c>
      <c r="I975" s="19">
        <v>1</v>
      </c>
      <c r="J975" s="71" t="s">
        <v>1744</v>
      </c>
      <c r="K975" s="48">
        <v>3</v>
      </c>
      <c r="L975" s="76" cm="1">
        <f t="array" ref="L975">_xlfn.IFS(C975="8.玩家基地","",C975="10.第一关基地","",G975+H975&lt;=2,"",G975+H975&gt;2,ROUND((G975+H975-2)*500,0))</f>
        <v>240</v>
      </c>
      <c r="N975" s="13" t="s">
        <v>2046</v>
      </c>
      <c r="O975" s="41" t="s">
        <v>2255</v>
      </c>
      <c r="P975">
        <f t="shared" si="31"/>
        <v>1</v>
      </c>
      <c r="Q975" t="str">
        <f>VLOOKUP(A975,关卡种子!$A$2:$H$61,8,FALSE)</f>
        <v>0.摧毁基地</v>
      </c>
      <c r="R975">
        <v>1</v>
      </c>
      <c r="S975">
        <f t="shared" si="32"/>
        <v>1.48</v>
      </c>
    </row>
    <row r="976" spans="1:19">
      <c r="A976" s="16">
        <v>45</v>
      </c>
      <c r="B976" s="17">
        <v>210</v>
      </c>
      <c r="C976" s="16" t="s">
        <v>1390</v>
      </c>
      <c r="D976" s="17">
        <v>1</v>
      </c>
      <c r="E976" s="16" t="s">
        <v>89</v>
      </c>
      <c r="F976" s="17">
        <v>30</v>
      </c>
      <c r="G976" s="18">
        <v>1.51</v>
      </c>
      <c r="H976" s="18">
        <v>1</v>
      </c>
      <c r="I976" s="19">
        <v>1</v>
      </c>
      <c r="J976" s="71"/>
      <c r="K976" s="20"/>
      <c r="L976" s="76" cm="1">
        <f t="array" ref="L976">_xlfn.IFS(C976="8.玩家基地","",C976="10.第一关基地","",G976+H976&lt;=2,"",G976+H976&gt;2,ROUND((G976+H976-2)*500,0))</f>
        <v>255</v>
      </c>
      <c r="M976" s="13">
        <v>3</v>
      </c>
      <c r="N976" s="13" t="s">
        <v>2033</v>
      </c>
      <c r="O976" s="41" t="s">
        <v>2046</v>
      </c>
      <c r="P976">
        <f t="shared" si="31"/>
        <v>1</v>
      </c>
      <c r="Q976" t="str">
        <f>VLOOKUP(A976,关卡种子!$A$2:$H$61,8,FALSE)</f>
        <v>0.摧毁基地</v>
      </c>
      <c r="R976">
        <v>1</v>
      </c>
      <c r="S976">
        <f t="shared" si="32"/>
        <v>1.51</v>
      </c>
    </row>
    <row r="977" spans="1:19">
      <c r="A977" s="16">
        <v>45</v>
      </c>
      <c r="B977" s="17">
        <v>240</v>
      </c>
      <c r="C977" s="16" t="s">
        <v>1438</v>
      </c>
      <c r="D977" s="17">
        <v>1</v>
      </c>
      <c r="E977" s="16" t="s">
        <v>89</v>
      </c>
      <c r="F977" s="17">
        <v>30</v>
      </c>
      <c r="G977" s="18">
        <v>1.54</v>
      </c>
      <c r="H977" s="18">
        <v>1</v>
      </c>
      <c r="I977" s="19">
        <v>1</v>
      </c>
      <c r="J977" s="71" t="s">
        <v>1744</v>
      </c>
      <c r="K977" s="48">
        <v>3</v>
      </c>
      <c r="L977" s="76" cm="1">
        <f t="array" ref="L977">_xlfn.IFS(C977="8.玩家基地","",C977="10.第一关基地","",G977+H977&lt;=2,"",G977+H977&gt;2,ROUND((G977+H977-2)*500,0))</f>
        <v>270</v>
      </c>
      <c r="N977" s="13" t="s">
        <v>2046</v>
      </c>
      <c r="O977" s="41" t="s">
        <v>2255</v>
      </c>
      <c r="P977">
        <f t="shared" si="31"/>
        <v>1</v>
      </c>
      <c r="Q977" t="str">
        <f>VLOOKUP(A977,关卡种子!$A$2:$H$61,8,FALSE)</f>
        <v>0.摧毁基地</v>
      </c>
      <c r="R977">
        <v>1</v>
      </c>
      <c r="S977">
        <f t="shared" si="32"/>
        <v>1.54</v>
      </c>
    </row>
    <row r="978" spans="1:19">
      <c r="A978" s="16">
        <v>45</v>
      </c>
      <c r="B978" s="17">
        <v>270</v>
      </c>
      <c r="C978" s="16" t="s">
        <v>1440</v>
      </c>
      <c r="D978" s="17">
        <v>1</v>
      </c>
      <c r="E978" s="16" t="s">
        <v>89</v>
      </c>
      <c r="F978" s="17">
        <v>30</v>
      </c>
      <c r="G978" s="18">
        <v>1.57</v>
      </c>
      <c r="H978" s="18">
        <v>1</v>
      </c>
      <c r="I978" s="19">
        <v>1</v>
      </c>
      <c r="J978" s="71"/>
      <c r="K978" s="20"/>
      <c r="L978" s="76" cm="1">
        <f t="array" ref="L978">_xlfn.IFS(C978="8.玩家基地","",C978="10.第一关基地","",G978+H978&lt;=2,"",G978+H978&gt;2,ROUND((G978+H978-2)*500,0))</f>
        <v>285</v>
      </c>
      <c r="M978" s="13">
        <v>6</v>
      </c>
      <c r="N978" s="13" t="s">
        <v>2027</v>
      </c>
      <c r="O978" s="41" t="s">
        <v>2046</v>
      </c>
      <c r="P978">
        <f t="shared" si="31"/>
        <v>1</v>
      </c>
      <c r="Q978" t="str">
        <f>VLOOKUP(A978,关卡种子!$A$2:$H$61,8,FALSE)</f>
        <v>0.摧毁基地</v>
      </c>
      <c r="R978">
        <v>1</v>
      </c>
      <c r="S978">
        <f t="shared" si="32"/>
        <v>1.57</v>
      </c>
    </row>
    <row r="979" spans="1:19">
      <c r="A979" s="16">
        <v>45</v>
      </c>
      <c r="B979" s="17">
        <v>300</v>
      </c>
      <c r="C979" s="16" t="s">
        <v>1438</v>
      </c>
      <c r="D979" s="17">
        <v>1</v>
      </c>
      <c r="E979" s="16" t="s">
        <v>89</v>
      </c>
      <c r="F979" s="17">
        <v>30</v>
      </c>
      <c r="G979" s="18">
        <v>1.6</v>
      </c>
      <c r="H979" s="18">
        <v>1</v>
      </c>
      <c r="I979" s="19">
        <v>1</v>
      </c>
      <c r="J979" s="71" t="s">
        <v>1744</v>
      </c>
      <c r="K979" s="48">
        <v>3</v>
      </c>
      <c r="L979" s="76" cm="1">
        <f t="array" ref="L979">_xlfn.IFS(C979="8.玩家基地","",C979="10.第一关基地","",G979+H979&lt;=2,"",G979+H979&gt;2,ROUND((G979+H979-2)*500,0))</f>
        <v>300</v>
      </c>
      <c r="N979" s="13" t="s">
        <v>2046</v>
      </c>
      <c r="O979" s="41" t="s">
        <v>2255</v>
      </c>
      <c r="P979">
        <f t="shared" si="31"/>
        <v>1</v>
      </c>
      <c r="Q979" t="str">
        <f>VLOOKUP(A979,关卡种子!$A$2:$H$61,8,FALSE)</f>
        <v>0.摧毁基地</v>
      </c>
      <c r="R979">
        <v>1</v>
      </c>
      <c r="S979">
        <f t="shared" si="32"/>
        <v>1.6</v>
      </c>
    </row>
    <row r="980" spans="1:19">
      <c r="A980" s="16">
        <v>45</v>
      </c>
      <c r="B980" s="17">
        <v>330</v>
      </c>
      <c r="C980" s="16" t="s">
        <v>1434</v>
      </c>
      <c r="D980" s="17">
        <v>2</v>
      </c>
      <c r="E980" s="16" t="s">
        <v>89</v>
      </c>
      <c r="F980" s="17">
        <v>30</v>
      </c>
      <c r="G980" s="18">
        <v>1.63</v>
      </c>
      <c r="H980" s="18">
        <v>1</v>
      </c>
      <c r="I980" s="19">
        <v>1</v>
      </c>
      <c r="J980" s="71"/>
      <c r="K980" s="20"/>
      <c r="L980" s="76" cm="1">
        <f t="array" ref="L980">_xlfn.IFS(C980="8.玩家基地","",C980="10.第一关基地","",G980+H980&lt;=2,"",G980+H980&gt;2,ROUND((G980+H980-2)*500,0))</f>
        <v>315</v>
      </c>
      <c r="M980" s="13">
        <v>5</v>
      </c>
      <c r="N980" s="13" t="s">
        <v>2039</v>
      </c>
      <c r="O980" s="41" t="s">
        <v>2046</v>
      </c>
      <c r="P980">
        <f t="shared" si="31"/>
        <v>2</v>
      </c>
      <c r="Q980" t="str">
        <f>VLOOKUP(A980,关卡种子!$A$2:$H$61,8,FALSE)</f>
        <v>0.摧毁基地</v>
      </c>
      <c r="R980">
        <v>1</v>
      </c>
      <c r="S980">
        <f t="shared" si="32"/>
        <v>1.63</v>
      </c>
    </row>
    <row r="981" spans="1:19">
      <c r="A981" s="16">
        <v>45</v>
      </c>
      <c r="B981" s="17">
        <v>360</v>
      </c>
      <c r="C981" s="16" t="s">
        <v>1438</v>
      </c>
      <c r="D981" s="17">
        <v>2</v>
      </c>
      <c r="E981" s="16" t="s">
        <v>89</v>
      </c>
      <c r="F981" s="17">
        <v>30</v>
      </c>
      <c r="G981" s="18">
        <v>1.66</v>
      </c>
      <c r="H981" s="18">
        <v>1</v>
      </c>
      <c r="I981" s="19">
        <v>1</v>
      </c>
      <c r="J981" s="71"/>
      <c r="K981" s="20"/>
      <c r="L981" s="76" cm="1">
        <f t="array" ref="L981">_xlfn.IFS(C981="8.玩家基地","",C981="10.第一关基地","",G981+H981&lt;=2,"",G981+H981&gt;2,ROUND((G981+H981-2)*500,0))</f>
        <v>330</v>
      </c>
      <c r="N981" s="13" t="s">
        <v>2046</v>
      </c>
      <c r="O981" s="41" t="s">
        <v>2046</v>
      </c>
      <c r="P981">
        <f t="shared" si="31"/>
        <v>2</v>
      </c>
      <c r="Q981" t="str">
        <f>VLOOKUP(A981,关卡种子!$A$2:$H$61,8,FALSE)</f>
        <v>0.摧毁基地</v>
      </c>
      <c r="R981">
        <v>1</v>
      </c>
      <c r="S981">
        <f t="shared" si="32"/>
        <v>1.66</v>
      </c>
    </row>
    <row r="982" spans="1:19">
      <c r="A982" s="16">
        <v>45</v>
      </c>
      <c r="B982" s="17">
        <v>361</v>
      </c>
      <c r="C982" s="16" t="s">
        <v>1440</v>
      </c>
      <c r="D982" s="17">
        <v>2</v>
      </c>
      <c r="E982" s="16" t="s">
        <v>89</v>
      </c>
      <c r="F982" s="17">
        <v>30</v>
      </c>
      <c r="G982" s="18">
        <v>1.66</v>
      </c>
      <c r="H982" s="18">
        <v>1</v>
      </c>
      <c r="I982" s="19">
        <v>1</v>
      </c>
      <c r="J982" s="71"/>
      <c r="K982" s="20"/>
      <c r="L982" s="76" cm="1">
        <f t="array" ref="L982">_xlfn.IFS(C982="8.玩家基地","",C982="10.第一关基地","",G982+H982&lt;=2,"",G982+H982&gt;2,ROUND((G982+H982-2)*500,0))</f>
        <v>330</v>
      </c>
      <c r="N982" s="13" t="s">
        <v>2046</v>
      </c>
      <c r="O982" s="41" t="s">
        <v>2046</v>
      </c>
      <c r="P982">
        <f t="shared" si="31"/>
        <v>2</v>
      </c>
      <c r="Q982" t="str">
        <f>VLOOKUP(A982,关卡种子!$A$2:$H$61,8,FALSE)</f>
        <v>0.摧毁基地</v>
      </c>
      <c r="R982">
        <v>1</v>
      </c>
      <c r="S982">
        <f t="shared" si="32"/>
        <v>1.66</v>
      </c>
    </row>
    <row r="983" spans="1:19">
      <c r="A983" s="16">
        <v>45</v>
      </c>
      <c r="B983" s="17">
        <v>362</v>
      </c>
      <c r="C983" s="16" t="s">
        <v>1434</v>
      </c>
      <c r="D983" s="17">
        <v>2</v>
      </c>
      <c r="E983" s="16" t="s">
        <v>89</v>
      </c>
      <c r="F983" s="17">
        <v>30</v>
      </c>
      <c r="G983" s="18">
        <v>1.66</v>
      </c>
      <c r="H983" s="18">
        <v>1</v>
      </c>
      <c r="I983" s="19">
        <v>1</v>
      </c>
      <c r="J983" s="71"/>
      <c r="K983" s="20"/>
      <c r="L983" s="76" cm="1">
        <f t="array" ref="L983">_xlfn.IFS(C983="8.玩家基地","",C983="10.第一关基地","",G983+H983&lt;=2,"",G983+H983&gt;2,ROUND((G983+H983-2)*500,0))</f>
        <v>330</v>
      </c>
      <c r="N983" s="13" t="s">
        <v>2046</v>
      </c>
      <c r="O983" s="41" t="s">
        <v>2046</v>
      </c>
      <c r="P983">
        <f t="shared" si="31"/>
        <v>2</v>
      </c>
      <c r="Q983" t="str">
        <f>VLOOKUP(A983,关卡种子!$A$2:$H$61,8,FALSE)</f>
        <v>0.摧毁基地</v>
      </c>
      <c r="R983">
        <v>1</v>
      </c>
      <c r="S983">
        <f t="shared" si="32"/>
        <v>1.66</v>
      </c>
    </row>
    <row r="984" spans="1:19">
      <c r="A984" s="16">
        <v>45</v>
      </c>
      <c r="B984" s="17">
        <v>390</v>
      </c>
      <c r="C984" s="16" t="s">
        <v>1438</v>
      </c>
      <c r="D984" s="17">
        <v>2</v>
      </c>
      <c r="E984" s="16" t="s">
        <v>89</v>
      </c>
      <c r="F984" s="17">
        <v>30</v>
      </c>
      <c r="G984" s="18">
        <v>1.69</v>
      </c>
      <c r="H984" s="18">
        <v>1</v>
      </c>
      <c r="I984" s="19">
        <v>1</v>
      </c>
      <c r="J984" s="71" t="s">
        <v>1919</v>
      </c>
      <c r="K984" s="48">
        <v>7</v>
      </c>
      <c r="L984" s="76" cm="1">
        <f t="array" ref="L984">_xlfn.IFS(C984="8.玩家基地","",C984="10.第一关基地","",G984+H984&lt;=2,"",G984+H984&gt;2,ROUND((G984+H984-2)*500,0))</f>
        <v>345</v>
      </c>
      <c r="N984" s="13" t="s">
        <v>2046</v>
      </c>
      <c r="O984" s="41" t="s">
        <v>2255</v>
      </c>
      <c r="P984">
        <f t="shared" si="31"/>
        <v>2</v>
      </c>
      <c r="Q984" t="str">
        <f>VLOOKUP(A984,关卡种子!$A$2:$H$61,8,FALSE)</f>
        <v>0.摧毁基地</v>
      </c>
      <c r="R984">
        <v>1</v>
      </c>
      <c r="S984">
        <f t="shared" si="32"/>
        <v>1.69</v>
      </c>
    </row>
    <row r="985" spans="1:19">
      <c r="A985" s="16">
        <v>45</v>
      </c>
      <c r="B985" s="17">
        <v>391</v>
      </c>
      <c r="C985" s="16" t="s">
        <v>1440</v>
      </c>
      <c r="D985" s="17">
        <v>2</v>
      </c>
      <c r="E985" s="16" t="s">
        <v>89</v>
      </c>
      <c r="F985" s="17">
        <v>30</v>
      </c>
      <c r="G985" s="18">
        <v>1.69</v>
      </c>
      <c r="H985" s="18">
        <v>1</v>
      </c>
      <c r="I985" s="19">
        <v>1</v>
      </c>
      <c r="J985" s="71"/>
      <c r="K985" s="20"/>
      <c r="L985" s="76" cm="1">
        <f t="array" ref="L985">_xlfn.IFS(C985="8.玩家基地","",C985="10.第一关基地","",G985+H985&lt;=2,"",G985+H985&gt;2,ROUND((G985+H985-2)*500,0))</f>
        <v>345</v>
      </c>
      <c r="N985" s="13" t="s">
        <v>2046</v>
      </c>
      <c r="O985" s="41" t="s">
        <v>2046</v>
      </c>
      <c r="P985">
        <f t="shared" si="31"/>
        <v>2</v>
      </c>
      <c r="Q985" t="str">
        <f>VLOOKUP(A985,关卡种子!$A$2:$H$61,8,FALSE)</f>
        <v>0.摧毁基地</v>
      </c>
      <c r="R985">
        <v>1</v>
      </c>
      <c r="S985">
        <f t="shared" si="32"/>
        <v>1.69</v>
      </c>
    </row>
    <row r="986" spans="1:19">
      <c r="A986" s="16">
        <v>45</v>
      </c>
      <c r="B986" s="17">
        <v>392</v>
      </c>
      <c r="C986" s="16" t="s">
        <v>1434</v>
      </c>
      <c r="D986" s="17">
        <v>2</v>
      </c>
      <c r="E986" s="16" t="s">
        <v>89</v>
      </c>
      <c r="F986" s="17">
        <v>30</v>
      </c>
      <c r="G986" s="18">
        <v>1.69</v>
      </c>
      <c r="H986" s="18">
        <v>1</v>
      </c>
      <c r="I986" s="19">
        <v>1</v>
      </c>
      <c r="J986" s="71"/>
      <c r="K986" s="20"/>
      <c r="L986" s="76" cm="1">
        <f t="array" ref="L986">_xlfn.IFS(C986="8.玩家基地","",C986="10.第一关基地","",G986+H986&lt;=2,"",G986+H986&gt;2,ROUND((G986+H986-2)*500,0))</f>
        <v>345</v>
      </c>
      <c r="M986" s="13">
        <v>5</v>
      </c>
      <c r="N986" s="13" t="s">
        <v>2039</v>
      </c>
      <c r="O986" s="41" t="s">
        <v>2046</v>
      </c>
      <c r="P986">
        <f t="shared" si="31"/>
        <v>2</v>
      </c>
      <c r="Q986" t="str">
        <f>VLOOKUP(A986,关卡种子!$A$2:$H$61,8,FALSE)</f>
        <v>0.摧毁基地</v>
      </c>
      <c r="R986">
        <v>1</v>
      </c>
      <c r="S986">
        <f t="shared" si="32"/>
        <v>1.69</v>
      </c>
    </row>
    <row r="987" spans="1:19">
      <c r="A987" s="16">
        <v>45</v>
      </c>
      <c r="B987" s="17">
        <v>420</v>
      </c>
      <c r="C987" s="16" t="s">
        <v>1438</v>
      </c>
      <c r="D987" s="17">
        <v>2</v>
      </c>
      <c r="E987" s="16" t="s">
        <v>89</v>
      </c>
      <c r="F987" s="17">
        <v>30</v>
      </c>
      <c r="G987" s="18">
        <v>1.72</v>
      </c>
      <c r="H987" s="18">
        <v>1</v>
      </c>
      <c r="I987" s="19">
        <v>1</v>
      </c>
      <c r="J987" s="71"/>
      <c r="K987" s="20"/>
      <c r="L987" s="76" cm="1">
        <f t="array" ref="L987">_xlfn.IFS(C987="8.玩家基地","",C987="10.第一关基地","",G987+H987&lt;=2,"",G987+H987&gt;2,ROUND((G987+H987-2)*500,0))</f>
        <v>360</v>
      </c>
      <c r="N987" s="13" t="s">
        <v>2046</v>
      </c>
      <c r="O987" s="41" t="s">
        <v>2046</v>
      </c>
      <c r="P987">
        <f t="shared" si="31"/>
        <v>2</v>
      </c>
      <c r="Q987" t="str">
        <f>VLOOKUP(A987,关卡种子!$A$2:$H$61,8,FALSE)</f>
        <v>0.摧毁基地</v>
      </c>
      <c r="R987">
        <v>1</v>
      </c>
      <c r="S987">
        <f t="shared" si="32"/>
        <v>1.72</v>
      </c>
    </row>
    <row r="988" spans="1:19">
      <c r="A988" s="16">
        <v>45</v>
      </c>
      <c r="B988" s="17">
        <v>421</v>
      </c>
      <c r="C988" s="16" t="s">
        <v>1440</v>
      </c>
      <c r="D988" s="17">
        <v>2</v>
      </c>
      <c r="E988" s="16" t="s">
        <v>89</v>
      </c>
      <c r="F988" s="17">
        <v>30</v>
      </c>
      <c r="G988" s="18">
        <v>1.72</v>
      </c>
      <c r="H988" s="18">
        <v>1</v>
      </c>
      <c r="I988" s="19">
        <v>1</v>
      </c>
      <c r="J988" s="71"/>
      <c r="K988" s="20"/>
      <c r="L988" s="76" cm="1">
        <f t="array" ref="L988">_xlfn.IFS(C988="8.玩家基地","",C988="10.第一关基地","",G988+H988&lt;=2,"",G988+H988&gt;2,ROUND((G988+H988-2)*500,0))</f>
        <v>360</v>
      </c>
      <c r="M988" s="13">
        <v>6</v>
      </c>
      <c r="N988" s="13" t="s">
        <v>2027</v>
      </c>
      <c r="O988" s="41" t="s">
        <v>2046</v>
      </c>
      <c r="P988">
        <f t="shared" si="31"/>
        <v>2</v>
      </c>
      <c r="Q988" t="str">
        <f>VLOOKUP(A988,关卡种子!$A$2:$H$61,8,FALSE)</f>
        <v>0.摧毁基地</v>
      </c>
      <c r="R988">
        <v>1</v>
      </c>
      <c r="S988">
        <f t="shared" si="32"/>
        <v>1.72</v>
      </c>
    </row>
    <row r="989" spans="1:19">
      <c r="A989" s="16">
        <v>45</v>
      </c>
      <c r="B989" s="17">
        <v>422</v>
      </c>
      <c r="C989" s="16" t="s">
        <v>1434</v>
      </c>
      <c r="D989" s="17">
        <v>2</v>
      </c>
      <c r="E989" s="16" t="s">
        <v>89</v>
      </c>
      <c r="F989" s="17">
        <v>30</v>
      </c>
      <c r="G989" s="18">
        <v>1.72</v>
      </c>
      <c r="H989" s="18">
        <v>1</v>
      </c>
      <c r="I989" s="19">
        <v>1</v>
      </c>
      <c r="J989" s="71"/>
      <c r="K989" s="20"/>
      <c r="L989" s="76" cm="1">
        <f t="array" ref="L989">_xlfn.IFS(C989="8.玩家基地","",C989="10.第一关基地","",G989+H989&lt;=2,"",G989+H989&gt;2,ROUND((G989+H989-2)*500,0))</f>
        <v>360</v>
      </c>
      <c r="N989" s="13" t="s">
        <v>2046</v>
      </c>
      <c r="O989" s="41" t="s">
        <v>2046</v>
      </c>
      <c r="P989">
        <f t="shared" si="31"/>
        <v>2</v>
      </c>
      <c r="Q989" t="str">
        <f>VLOOKUP(A989,关卡种子!$A$2:$H$61,8,FALSE)</f>
        <v>0.摧毁基地</v>
      </c>
      <c r="R989">
        <v>1</v>
      </c>
      <c r="S989">
        <f t="shared" si="32"/>
        <v>1.72</v>
      </c>
    </row>
    <row r="990" spans="1:19">
      <c r="A990" s="16">
        <v>45</v>
      </c>
      <c r="B990" s="17">
        <v>450</v>
      </c>
      <c r="C990" s="16" t="s">
        <v>1438</v>
      </c>
      <c r="D990" s="17">
        <v>2</v>
      </c>
      <c r="E990" s="16" t="s">
        <v>89</v>
      </c>
      <c r="F990" s="17">
        <v>30</v>
      </c>
      <c r="G990" s="18">
        <v>1.75</v>
      </c>
      <c r="H990" s="18">
        <v>1</v>
      </c>
      <c r="I990" s="19">
        <v>1</v>
      </c>
      <c r="J990" s="71"/>
      <c r="K990" s="20"/>
      <c r="L990" s="76" cm="1">
        <f t="array" ref="L990">_xlfn.IFS(C990="8.玩家基地","",C990="10.第一关基地","",G990+H990&lt;=2,"",G990+H990&gt;2,ROUND((G990+H990-2)*500,0))</f>
        <v>375</v>
      </c>
      <c r="M990" s="13">
        <v>7</v>
      </c>
      <c r="N990" s="13" t="s">
        <v>2037</v>
      </c>
      <c r="O990" s="41" t="s">
        <v>2046</v>
      </c>
      <c r="P990">
        <f t="shared" si="31"/>
        <v>2</v>
      </c>
      <c r="Q990" t="str">
        <f>VLOOKUP(A990,关卡种子!$A$2:$H$61,8,FALSE)</f>
        <v>0.摧毁基地</v>
      </c>
      <c r="R990">
        <v>1</v>
      </c>
      <c r="S990">
        <f t="shared" si="32"/>
        <v>1.75</v>
      </c>
    </row>
    <row r="991" spans="1:19">
      <c r="A991" s="16">
        <v>45</v>
      </c>
      <c r="B991" s="17">
        <v>451</v>
      </c>
      <c r="C991" s="16" t="s">
        <v>1440</v>
      </c>
      <c r="D991" s="17">
        <v>2</v>
      </c>
      <c r="E991" s="16" t="s">
        <v>89</v>
      </c>
      <c r="F991" s="17">
        <v>30</v>
      </c>
      <c r="G991" s="18">
        <v>1.75</v>
      </c>
      <c r="H991" s="18">
        <v>1</v>
      </c>
      <c r="I991" s="19">
        <v>1</v>
      </c>
      <c r="J991" s="71"/>
      <c r="K991" s="20"/>
      <c r="L991" s="76" cm="1">
        <f t="array" ref="L991">_xlfn.IFS(C991="8.玩家基地","",C991="10.第一关基地","",G991+H991&lt;=2,"",G991+H991&gt;2,ROUND((G991+H991-2)*500,0))</f>
        <v>375</v>
      </c>
      <c r="N991" s="13" t="s">
        <v>2046</v>
      </c>
      <c r="O991" s="41" t="s">
        <v>2046</v>
      </c>
      <c r="P991">
        <f t="shared" si="31"/>
        <v>2</v>
      </c>
      <c r="Q991" t="str">
        <f>VLOOKUP(A991,关卡种子!$A$2:$H$61,8,FALSE)</f>
        <v>0.摧毁基地</v>
      </c>
      <c r="R991">
        <v>1</v>
      </c>
      <c r="S991">
        <f t="shared" si="32"/>
        <v>1.75</v>
      </c>
    </row>
    <row r="992" spans="1:19">
      <c r="A992" s="16">
        <v>45</v>
      </c>
      <c r="B992" s="17">
        <v>452</v>
      </c>
      <c r="C992" s="16" t="s">
        <v>1434</v>
      </c>
      <c r="D992" s="17">
        <v>2</v>
      </c>
      <c r="E992" s="16" t="s">
        <v>89</v>
      </c>
      <c r="F992" s="17">
        <v>30</v>
      </c>
      <c r="G992" s="18">
        <v>1.75</v>
      </c>
      <c r="H992" s="18">
        <v>1</v>
      </c>
      <c r="I992" s="19">
        <v>1</v>
      </c>
      <c r="J992" s="71"/>
      <c r="K992" s="20"/>
      <c r="L992" s="76" cm="1">
        <f t="array" ref="L992">_xlfn.IFS(C992="8.玩家基地","",C992="10.第一关基地","",G992+H992&lt;=2,"",G992+H992&gt;2,ROUND((G992+H992-2)*500,0))</f>
        <v>375</v>
      </c>
      <c r="M992" s="13">
        <v>5</v>
      </c>
      <c r="N992" s="13" t="s">
        <v>2039</v>
      </c>
      <c r="O992" s="41" t="s">
        <v>2046</v>
      </c>
      <c r="P992">
        <f t="shared" si="31"/>
        <v>2</v>
      </c>
      <c r="Q992" t="str">
        <f>VLOOKUP(A992,关卡种子!$A$2:$H$61,8,FALSE)</f>
        <v>0.摧毁基地</v>
      </c>
      <c r="R992">
        <v>1</v>
      </c>
      <c r="S992">
        <f t="shared" si="32"/>
        <v>1.75</v>
      </c>
    </row>
    <row r="993" spans="1:19">
      <c r="A993" s="16">
        <v>45</v>
      </c>
      <c r="B993" s="17">
        <v>480</v>
      </c>
      <c r="C993" s="16" t="s">
        <v>1438</v>
      </c>
      <c r="D993" s="17">
        <v>2</v>
      </c>
      <c r="E993" s="16" t="s">
        <v>89</v>
      </c>
      <c r="F993" s="17">
        <v>30</v>
      </c>
      <c r="G993" s="18">
        <v>1.78</v>
      </c>
      <c r="H993" s="18">
        <v>1</v>
      </c>
      <c r="I993" s="19">
        <v>1</v>
      </c>
      <c r="J993" s="71"/>
      <c r="K993" s="20"/>
      <c r="L993" s="76" cm="1">
        <f t="array" ref="L993">_xlfn.IFS(C993="8.玩家基地","",C993="10.第一关基地","",G993+H993&lt;=2,"",G993+H993&gt;2,ROUND((G993+H993-2)*500,0))</f>
        <v>390</v>
      </c>
      <c r="N993" s="13" t="s">
        <v>2046</v>
      </c>
      <c r="O993" s="41" t="s">
        <v>2046</v>
      </c>
      <c r="P993">
        <f t="shared" si="31"/>
        <v>2</v>
      </c>
      <c r="Q993" t="str">
        <f>VLOOKUP(A993,关卡种子!$A$2:$H$61,8,FALSE)</f>
        <v>0.摧毁基地</v>
      </c>
      <c r="R993">
        <v>1</v>
      </c>
      <c r="S993">
        <f t="shared" si="32"/>
        <v>1.78</v>
      </c>
    </row>
    <row r="994" spans="1:19">
      <c r="A994" s="16">
        <v>45</v>
      </c>
      <c r="B994" s="17">
        <v>481</v>
      </c>
      <c r="C994" s="16" t="s">
        <v>1440</v>
      </c>
      <c r="D994" s="17">
        <v>2</v>
      </c>
      <c r="E994" s="16" t="s">
        <v>89</v>
      </c>
      <c r="F994" s="17">
        <v>30</v>
      </c>
      <c r="G994" s="18">
        <v>1.78</v>
      </c>
      <c r="H994" s="18">
        <v>1</v>
      </c>
      <c r="I994" s="19">
        <v>1</v>
      </c>
      <c r="J994" s="71"/>
      <c r="K994" s="20"/>
      <c r="L994" s="76" cm="1">
        <f t="array" ref="L994">_xlfn.IFS(C994="8.玩家基地","",C994="10.第一关基地","",G994+H994&lt;=2,"",G994+H994&gt;2,ROUND((G994+H994-2)*500,0))</f>
        <v>390</v>
      </c>
      <c r="M994" s="13">
        <v>6</v>
      </c>
      <c r="N994" s="13" t="s">
        <v>2027</v>
      </c>
      <c r="O994" s="41" t="s">
        <v>2046</v>
      </c>
      <c r="P994">
        <f t="shared" si="31"/>
        <v>2</v>
      </c>
      <c r="Q994" t="str">
        <f>VLOOKUP(A994,关卡种子!$A$2:$H$61,8,FALSE)</f>
        <v>0.摧毁基地</v>
      </c>
      <c r="R994">
        <v>1</v>
      </c>
      <c r="S994">
        <f t="shared" si="32"/>
        <v>1.78</v>
      </c>
    </row>
    <row r="995" spans="1:19">
      <c r="A995" s="16">
        <v>45</v>
      </c>
      <c r="B995" s="17">
        <v>482</v>
      </c>
      <c r="C995" s="16" t="s">
        <v>1434</v>
      </c>
      <c r="D995" s="17">
        <v>2</v>
      </c>
      <c r="E995" s="16" t="s">
        <v>89</v>
      </c>
      <c r="F995" s="17">
        <v>30</v>
      </c>
      <c r="G995" s="18">
        <v>1.78</v>
      </c>
      <c r="H995" s="18">
        <v>1</v>
      </c>
      <c r="I995" s="19">
        <v>1</v>
      </c>
      <c r="J995" s="71"/>
      <c r="K995" s="20"/>
      <c r="L995" s="76" cm="1">
        <f t="array" ref="L995">_xlfn.IFS(C995="8.玩家基地","",C995="10.第一关基地","",G995+H995&lt;=2,"",G995+H995&gt;2,ROUND((G995+H995-2)*500,0))</f>
        <v>390</v>
      </c>
      <c r="N995" s="13" t="s">
        <v>2046</v>
      </c>
      <c r="O995" s="41" t="s">
        <v>2046</v>
      </c>
      <c r="P995">
        <f t="shared" si="31"/>
        <v>2</v>
      </c>
      <c r="Q995" t="str">
        <f>VLOOKUP(A995,关卡种子!$A$2:$H$61,8,FALSE)</f>
        <v>0.摧毁基地</v>
      </c>
      <c r="R995">
        <v>1</v>
      </c>
      <c r="S995">
        <f t="shared" si="32"/>
        <v>1.78</v>
      </c>
    </row>
    <row r="996" spans="1:19">
      <c r="A996" s="16">
        <v>45</v>
      </c>
      <c r="B996" s="17">
        <v>510</v>
      </c>
      <c r="C996" s="16" t="s">
        <v>1438</v>
      </c>
      <c r="D996" s="17">
        <v>2</v>
      </c>
      <c r="E996" s="16" t="s">
        <v>89</v>
      </c>
      <c r="F996" s="17">
        <v>30</v>
      </c>
      <c r="G996" s="18">
        <v>1.81</v>
      </c>
      <c r="H996" s="18">
        <v>1</v>
      </c>
      <c r="I996" s="19">
        <v>1</v>
      </c>
      <c r="J996" s="71"/>
      <c r="K996" s="20"/>
      <c r="L996" s="76" cm="1">
        <f t="array" ref="L996">_xlfn.IFS(C996="8.玩家基地","",C996="10.第一关基地","",G996+H996&lt;=2,"",G996+H996&gt;2,ROUND((G996+H996-2)*500,0))</f>
        <v>405</v>
      </c>
      <c r="M996" s="13">
        <v>7</v>
      </c>
      <c r="N996" s="13" t="s">
        <v>2037</v>
      </c>
      <c r="O996" s="41" t="s">
        <v>2046</v>
      </c>
      <c r="P996">
        <f t="shared" si="31"/>
        <v>2</v>
      </c>
      <c r="Q996" t="str">
        <f>VLOOKUP(A996,关卡种子!$A$2:$H$61,8,FALSE)</f>
        <v>0.摧毁基地</v>
      </c>
      <c r="R996">
        <v>1</v>
      </c>
      <c r="S996">
        <f t="shared" si="32"/>
        <v>1.81</v>
      </c>
    </row>
    <row r="997" spans="1:19">
      <c r="A997" s="16">
        <v>45</v>
      </c>
      <c r="B997" s="17">
        <v>511</v>
      </c>
      <c r="C997" s="16" t="s">
        <v>1440</v>
      </c>
      <c r="D997" s="17">
        <v>2</v>
      </c>
      <c r="E997" s="16" t="s">
        <v>89</v>
      </c>
      <c r="F997" s="17">
        <v>30</v>
      </c>
      <c r="G997" s="18">
        <v>1.81</v>
      </c>
      <c r="H997" s="18">
        <v>1</v>
      </c>
      <c r="I997" s="19">
        <v>1</v>
      </c>
      <c r="J997" s="71"/>
      <c r="K997" s="20"/>
      <c r="L997" s="76" cm="1">
        <f t="array" ref="L997">_xlfn.IFS(C997="8.玩家基地","",C997="10.第一关基地","",G997+H997&lt;=2,"",G997+H997&gt;2,ROUND((G997+H997-2)*500,0))</f>
        <v>405</v>
      </c>
      <c r="N997" s="13" t="s">
        <v>2046</v>
      </c>
      <c r="O997" s="41" t="s">
        <v>2046</v>
      </c>
      <c r="P997">
        <f t="shared" si="31"/>
        <v>2</v>
      </c>
      <c r="Q997" t="str">
        <f>VLOOKUP(A997,关卡种子!$A$2:$H$61,8,FALSE)</f>
        <v>0.摧毁基地</v>
      </c>
      <c r="R997">
        <v>1</v>
      </c>
      <c r="S997">
        <f t="shared" si="32"/>
        <v>1.81</v>
      </c>
    </row>
    <row r="998" spans="1:19">
      <c r="A998" s="16">
        <v>45</v>
      </c>
      <c r="B998" s="17">
        <v>512</v>
      </c>
      <c r="C998" s="16" t="s">
        <v>1434</v>
      </c>
      <c r="D998" s="17">
        <v>2</v>
      </c>
      <c r="E998" s="16" t="s">
        <v>89</v>
      </c>
      <c r="F998" s="17">
        <v>30</v>
      </c>
      <c r="G998" s="18">
        <v>1.81</v>
      </c>
      <c r="H998" s="18">
        <v>1</v>
      </c>
      <c r="I998" s="19">
        <v>1</v>
      </c>
      <c r="J998" s="71"/>
      <c r="K998" s="20"/>
      <c r="L998" s="76" cm="1">
        <f t="array" ref="L998">_xlfn.IFS(C998="8.玩家基地","",C998="10.第一关基地","",G998+H998&lt;=2,"",G998+H998&gt;2,ROUND((G998+H998-2)*500,0))</f>
        <v>405</v>
      </c>
      <c r="N998" s="13" t="s">
        <v>2046</v>
      </c>
      <c r="O998" s="41" t="s">
        <v>2046</v>
      </c>
      <c r="P998">
        <f t="shared" si="31"/>
        <v>2</v>
      </c>
      <c r="Q998" t="str">
        <f>VLOOKUP(A998,关卡种子!$A$2:$H$61,8,FALSE)</f>
        <v>0.摧毁基地</v>
      </c>
      <c r="R998">
        <v>1</v>
      </c>
      <c r="S998">
        <f t="shared" si="32"/>
        <v>1.81</v>
      </c>
    </row>
    <row r="999" spans="1:19">
      <c r="A999" s="16">
        <v>45</v>
      </c>
      <c r="B999" s="17">
        <v>0</v>
      </c>
      <c r="C999" s="16" t="s">
        <v>1438</v>
      </c>
      <c r="D999" s="17">
        <v>2</v>
      </c>
      <c r="E999" s="16" t="s">
        <v>89</v>
      </c>
      <c r="F999" s="17">
        <v>30</v>
      </c>
      <c r="G999" s="18">
        <v>1.5</v>
      </c>
      <c r="H999" s="18">
        <v>1</v>
      </c>
      <c r="I999" s="19">
        <v>0.8</v>
      </c>
      <c r="J999" s="71" t="s">
        <v>1753</v>
      </c>
      <c r="K999" s="20"/>
      <c r="L999" s="76" cm="1">
        <f t="array" ref="L999">_xlfn.IFS(C999="8.玩家基地","",C999="10.第一关基地","",G999+H999&lt;=2,"",G999+H999&gt;2,ROUND((G999+H999-2)*500,0))</f>
        <v>250</v>
      </c>
      <c r="N999" s="13" t="s">
        <v>2046</v>
      </c>
      <c r="O999" s="41" t="s">
        <v>2046</v>
      </c>
      <c r="P999">
        <f t="shared" si="31"/>
        <v>2</v>
      </c>
      <c r="Q999" t="str">
        <f>VLOOKUP(A999,关卡种子!$A$2:$H$61,8,FALSE)</f>
        <v>0.摧毁基地</v>
      </c>
      <c r="R999">
        <v>1</v>
      </c>
      <c r="S999">
        <f t="shared" si="32"/>
        <v>1.5</v>
      </c>
    </row>
    <row r="1000" spans="1:19">
      <c r="A1000" s="16">
        <v>45</v>
      </c>
      <c r="B1000" s="17">
        <v>0</v>
      </c>
      <c r="C1000" s="16" t="s">
        <v>1440</v>
      </c>
      <c r="D1000" s="17">
        <v>4</v>
      </c>
      <c r="E1000" s="16" t="s">
        <v>89</v>
      </c>
      <c r="F1000" s="17">
        <v>30</v>
      </c>
      <c r="G1000" s="18">
        <v>1.5</v>
      </c>
      <c r="H1000" s="18">
        <v>1</v>
      </c>
      <c r="I1000" s="19">
        <v>0.8</v>
      </c>
      <c r="J1000" s="71"/>
      <c r="K1000" s="20"/>
      <c r="L1000" s="76" cm="1">
        <f t="array" ref="L1000">_xlfn.IFS(C1000="8.玩家基地","",C1000="10.第一关基地","",G1000+H1000&lt;=2,"",G1000+H1000&gt;2,ROUND((G1000+H1000-2)*500,0))</f>
        <v>250</v>
      </c>
      <c r="N1000" s="13" t="s">
        <v>2046</v>
      </c>
      <c r="O1000" s="41" t="s">
        <v>2046</v>
      </c>
      <c r="P1000">
        <f t="shared" si="31"/>
        <v>4</v>
      </c>
      <c r="Q1000" t="str">
        <f>VLOOKUP(A1000,关卡种子!$A$2:$H$61,8,FALSE)</f>
        <v>0.摧毁基地</v>
      </c>
      <c r="R1000">
        <v>1</v>
      </c>
      <c r="S1000">
        <f t="shared" si="32"/>
        <v>1.5</v>
      </c>
    </row>
    <row r="1001" spans="1:19">
      <c r="A1001" s="16">
        <v>45</v>
      </c>
      <c r="B1001" s="17">
        <v>0</v>
      </c>
      <c r="C1001" s="16" t="s">
        <v>1438</v>
      </c>
      <c r="D1001" s="17">
        <v>2</v>
      </c>
      <c r="E1001" s="16" t="s">
        <v>89</v>
      </c>
      <c r="F1001" s="17">
        <v>30</v>
      </c>
      <c r="G1001" s="18">
        <v>1.5</v>
      </c>
      <c r="H1001" s="18">
        <v>1</v>
      </c>
      <c r="I1001" s="19">
        <v>0.2</v>
      </c>
      <c r="J1001" s="71"/>
      <c r="K1001" s="20"/>
      <c r="L1001" s="76" cm="1">
        <f t="array" ref="L1001">_xlfn.IFS(C1001="8.玩家基地","",C1001="10.第一关基地","",G1001+H1001&lt;=2,"",G1001+H1001&gt;2,ROUND((G1001+H1001-2)*500,0))</f>
        <v>250</v>
      </c>
      <c r="N1001" s="13" t="s">
        <v>2046</v>
      </c>
      <c r="O1001" s="41" t="s">
        <v>2046</v>
      </c>
      <c r="P1001">
        <f t="shared" si="31"/>
        <v>2</v>
      </c>
      <c r="Q1001" t="str">
        <f>VLOOKUP(A1001,关卡种子!$A$2:$H$61,8,FALSE)</f>
        <v>0.摧毁基地</v>
      </c>
      <c r="R1001">
        <v>1</v>
      </c>
      <c r="S1001">
        <f t="shared" si="32"/>
        <v>1.5</v>
      </c>
    </row>
    <row r="1002" spans="1:19">
      <c r="A1002" s="16">
        <v>45</v>
      </c>
      <c r="B1002" s="17">
        <v>0</v>
      </c>
      <c r="C1002" s="16" t="s">
        <v>1390</v>
      </c>
      <c r="D1002" s="17">
        <v>2</v>
      </c>
      <c r="E1002" s="16" t="s">
        <v>89</v>
      </c>
      <c r="F1002" s="17">
        <v>30</v>
      </c>
      <c r="G1002" s="18">
        <v>1.5</v>
      </c>
      <c r="H1002" s="18">
        <v>1</v>
      </c>
      <c r="I1002" s="19">
        <v>0.2</v>
      </c>
      <c r="J1002" s="71"/>
      <c r="K1002" s="20"/>
      <c r="L1002" s="76" cm="1">
        <f t="array" ref="L1002">_xlfn.IFS(C1002="8.玩家基地","",C1002="10.第一关基地","",G1002+H1002&lt;=2,"",G1002+H1002&gt;2,ROUND((G1002+H1002-2)*500,0))</f>
        <v>250</v>
      </c>
      <c r="N1002" s="13" t="s">
        <v>2046</v>
      </c>
      <c r="O1002" s="41" t="s">
        <v>2046</v>
      </c>
      <c r="P1002">
        <f t="shared" si="31"/>
        <v>2</v>
      </c>
      <c r="Q1002" t="str">
        <f>VLOOKUP(A1002,关卡种子!$A$2:$H$61,8,FALSE)</f>
        <v>0.摧毁基地</v>
      </c>
      <c r="R1002">
        <v>1</v>
      </c>
      <c r="S1002">
        <f t="shared" si="32"/>
        <v>1.5</v>
      </c>
    </row>
    <row r="1003" spans="1:19">
      <c r="A1003" s="16">
        <v>45</v>
      </c>
      <c r="B1003" s="17">
        <v>0</v>
      </c>
      <c r="C1003" s="16" t="s">
        <v>1434</v>
      </c>
      <c r="D1003" s="17">
        <v>3</v>
      </c>
      <c r="E1003" s="16" t="s">
        <v>89</v>
      </c>
      <c r="F1003" s="17">
        <v>30</v>
      </c>
      <c r="G1003" s="18">
        <v>1.5</v>
      </c>
      <c r="H1003" s="18">
        <v>1</v>
      </c>
      <c r="I1003" s="19">
        <v>0.2</v>
      </c>
      <c r="J1003" s="71"/>
      <c r="K1003" s="20"/>
      <c r="L1003" s="76" cm="1">
        <f t="array" ref="L1003">_xlfn.IFS(C1003="8.玩家基地","",C1003="10.第一关基地","",G1003+H1003&lt;=2,"",G1003+H1003&gt;2,ROUND((G1003+H1003-2)*500,0))</f>
        <v>250</v>
      </c>
      <c r="M1003" s="13">
        <v>5</v>
      </c>
      <c r="N1003" s="13" t="s">
        <v>2039</v>
      </c>
      <c r="O1003" s="41" t="s">
        <v>2046</v>
      </c>
      <c r="P1003">
        <f t="shared" si="31"/>
        <v>3</v>
      </c>
      <c r="Q1003" t="str">
        <f>VLOOKUP(A1003,关卡种子!$A$2:$H$61,8,FALSE)</f>
        <v>0.摧毁基地</v>
      </c>
      <c r="R1003">
        <v>1</v>
      </c>
      <c r="S1003">
        <f t="shared" si="32"/>
        <v>1.5</v>
      </c>
    </row>
    <row r="1004" spans="1:19">
      <c r="A1004" s="16">
        <v>46</v>
      </c>
      <c r="B1004" s="17">
        <v>1</v>
      </c>
      <c r="C1004" s="16" t="s">
        <v>1434</v>
      </c>
      <c r="D1004" s="17">
        <v>4</v>
      </c>
      <c r="E1004" s="16" t="s">
        <v>89</v>
      </c>
      <c r="F1004" s="17">
        <v>30</v>
      </c>
      <c r="G1004" s="18">
        <v>1</v>
      </c>
      <c r="H1004" s="18">
        <v>1</v>
      </c>
      <c r="I1004" s="19">
        <v>1</v>
      </c>
      <c r="J1004" s="71" t="s">
        <v>1754</v>
      </c>
      <c r="K1004" s="48">
        <v>7</v>
      </c>
      <c r="L1004" s="76" t="str" cm="1">
        <f t="array" ref="L1004">_xlfn.IFS(C1004="8.玩家基地","",C1004="10.第一关基地","",G1004+H1004&lt;=2,"",G1004+H1004&gt;2,ROUND((G1004+H1004-2)*500,0))</f>
        <v/>
      </c>
      <c r="N1004" s="13" t="s">
        <v>2046</v>
      </c>
      <c r="O1004" s="41" t="s">
        <v>2255</v>
      </c>
      <c r="P1004">
        <f t="shared" si="31"/>
        <v>4</v>
      </c>
      <c r="Q1004" t="str">
        <f>VLOOKUP(A1004,关卡种子!$A$2:$H$61,8,FALSE)</f>
        <v>1.坚守到底</v>
      </c>
      <c r="R1004" s="4">
        <v>0</v>
      </c>
      <c r="S1004">
        <f t="shared" si="32"/>
        <v>1</v>
      </c>
    </row>
    <row r="1005" spans="1:19">
      <c r="A1005" s="16">
        <v>46</v>
      </c>
      <c r="B1005" s="17">
        <v>15</v>
      </c>
      <c r="C1005" s="16" t="s">
        <v>914</v>
      </c>
      <c r="D1005" s="17">
        <v>2</v>
      </c>
      <c r="E1005" s="16" t="s">
        <v>89</v>
      </c>
      <c r="F1005" s="17">
        <v>30</v>
      </c>
      <c r="G1005" s="18">
        <v>1</v>
      </c>
      <c r="H1005" s="18">
        <v>1</v>
      </c>
      <c r="I1005" s="19">
        <v>1</v>
      </c>
      <c r="J1005" s="71" t="s">
        <v>1755</v>
      </c>
      <c r="K1005" s="48">
        <v>30</v>
      </c>
      <c r="L1005" s="76" t="str" cm="1">
        <f t="array" ref="L1005">_xlfn.IFS(C1005="8.玩家基地","",C1005="10.第一关基地","",G1005+H1005&lt;=2,"",G1005+H1005&gt;2,ROUND((G1005+H1005-2)*500,0))</f>
        <v/>
      </c>
      <c r="N1005" s="13" t="s">
        <v>2046</v>
      </c>
      <c r="O1005" s="41" t="s">
        <v>2256</v>
      </c>
      <c r="P1005">
        <f t="shared" si="31"/>
        <v>2</v>
      </c>
      <c r="Q1005" t="str">
        <f>VLOOKUP(A1005,关卡种子!$A$2:$H$61,8,FALSE)</f>
        <v>1.坚守到底</v>
      </c>
      <c r="R1005" s="4">
        <v>0</v>
      </c>
      <c r="S1005">
        <f t="shared" si="32"/>
        <v>1</v>
      </c>
    </row>
    <row r="1006" spans="1:19">
      <c r="A1006" s="16">
        <v>46</v>
      </c>
      <c r="B1006" s="17">
        <v>45</v>
      </c>
      <c r="C1006" s="16" t="s">
        <v>1434</v>
      </c>
      <c r="D1006" s="17">
        <v>4</v>
      </c>
      <c r="E1006" s="16" t="s">
        <v>89</v>
      </c>
      <c r="F1006" s="17">
        <v>30</v>
      </c>
      <c r="G1006" s="18">
        <v>1</v>
      </c>
      <c r="H1006" s="18">
        <v>1</v>
      </c>
      <c r="I1006" s="19">
        <v>1</v>
      </c>
      <c r="J1006" s="71"/>
      <c r="K1006" s="20"/>
      <c r="L1006" s="76" t="str" cm="1">
        <f t="array" ref="L1006">_xlfn.IFS(C1006="8.玩家基地","",C1006="10.第一关基地","",G1006+H1006&lt;=2,"",G1006+H1006&gt;2,ROUND((G1006+H1006-2)*500,0))</f>
        <v/>
      </c>
      <c r="M1006" s="13">
        <v>5</v>
      </c>
      <c r="N1006" s="13" t="s">
        <v>2039</v>
      </c>
      <c r="O1006" s="41" t="s">
        <v>2046</v>
      </c>
      <c r="P1006">
        <f t="shared" si="31"/>
        <v>4</v>
      </c>
      <c r="Q1006" t="str">
        <f>VLOOKUP(A1006,关卡种子!$A$2:$H$61,8,FALSE)</f>
        <v>1.坚守到底</v>
      </c>
      <c r="R1006" s="4">
        <v>0</v>
      </c>
      <c r="S1006">
        <f t="shared" si="32"/>
        <v>1</v>
      </c>
    </row>
    <row r="1007" spans="1:19">
      <c r="A1007" s="16">
        <v>46</v>
      </c>
      <c r="B1007" s="17">
        <v>60</v>
      </c>
      <c r="C1007" s="16" t="s">
        <v>914</v>
      </c>
      <c r="D1007" s="17">
        <v>2</v>
      </c>
      <c r="E1007" s="16" t="s">
        <v>89</v>
      </c>
      <c r="F1007" s="17">
        <v>30</v>
      </c>
      <c r="G1007" s="18">
        <v>1</v>
      </c>
      <c r="H1007" s="18">
        <v>1</v>
      </c>
      <c r="I1007" s="19">
        <v>1</v>
      </c>
      <c r="J1007" s="71" t="s">
        <v>1756</v>
      </c>
      <c r="K1007" s="48">
        <v>7</v>
      </c>
      <c r="L1007" s="76" t="str" cm="1">
        <f t="array" ref="L1007">_xlfn.IFS(C1007="8.玩家基地","",C1007="10.第一关基地","",G1007+H1007&lt;=2,"",G1007+H1007&gt;2,ROUND((G1007+H1007-2)*500,0))</f>
        <v/>
      </c>
      <c r="N1007" s="13" t="s">
        <v>2046</v>
      </c>
      <c r="O1007" s="41" t="s">
        <v>2255</v>
      </c>
      <c r="P1007">
        <f t="shared" si="31"/>
        <v>2</v>
      </c>
      <c r="Q1007" t="str">
        <f>VLOOKUP(A1007,关卡种子!$A$2:$H$61,8,FALSE)</f>
        <v>1.坚守到底</v>
      </c>
      <c r="R1007" s="4">
        <v>0</v>
      </c>
      <c r="S1007">
        <f t="shared" si="32"/>
        <v>1</v>
      </c>
    </row>
    <row r="1008" spans="1:19">
      <c r="A1008" s="16">
        <v>46</v>
      </c>
      <c r="B1008" s="17">
        <v>65</v>
      </c>
      <c r="C1008" s="16" t="s">
        <v>1440</v>
      </c>
      <c r="D1008" s="17">
        <v>2</v>
      </c>
      <c r="E1008" s="16" t="s">
        <v>89</v>
      </c>
      <c r="F1008" s="17">
        <v>30</v>
      </c>
      <c r="G1008" s="18">
        <v>1.3</v>
      </c>
      <c r="H1008" s="18">
        <v>1</v>
      </c>
      <c r="I1008" s="19">
        <v>1</v>
      </c>
      <c r="J1008" s="71" t="s">
        <v>1757</v>
      </c>
      <c r="K1008" s="48">
        <v>32</v>
      </c>
      <c r="L1008" s="76" cm="1">
        <f t="array" ref="L1008">_xlfn.IFS(C1008="8.玩家基地","",C1008="10.第一关基地","",G1008+H1008&lt;=2,"",G1008+H1008&gt;2,ROUND((G1008+H1008-2)*500,0))</f>
        <v>150</v>
      </c>
      <c r="N1008" s="13" t="s">
        <v>2046</v>
      </c>
      <c r="O1008" s="41" t="s">
        <v>2256</v>
      </c>
      <c r="P1008">
        <f t="shared" si="31"/>
        <v>2</v>
      </c>
      <c r="Q1008" t="str">
        <f>VLOOKUP(A1008,关卡种子!$A$2:$H$61,8,FALSE)</f>
        <v>1.坚守到底</v>
      </c>
      <c r="R1008" s="4">
        <v>0</v>
      </c>
      <c r="S1008">
        <f t="shared" si="32"/>
        <v>1.3</v>
      </c>
    </row>
    <row r="1009" spans="1:19">
      <c r="A1009" s="16">
        <v>46</v>
      </c>
      <c r="B1009" s="17">
        <v>75</v>
      </c>
      <c r="C1009" s="16" t="s">
        <v>1390</v>
      </c>
      <c r="D1009" s="17">
        <v>2</v>
      </c>
      <c r="E1009" s="16" t="s">
        <v>89</v>
      </c>
      <c r="F1009" s="17">
        <v>30</v>
      </c>
      <c r="G1009" s="18">
        <v>1.3</v>
      </c>
      <c r="H1009" s="18">
        <v>1</v>
      </c>
      <c r="I1009" s="19">
        <v>1</v>
      </c>
      <c r="J1009" s="71"/>
      <c r="K1009" s="20"/>
      <c r="L1009" s="76" cm="1">
        <f t="array" ref="L1009">_xlfn.IFS(C1009="8.玩家基地","",C1009="10.第一关基地","",G1009+H1009&lt;=2,"",G1009+H1009&gt;2,ROUND((G1009+H1009-2)*500,0))</f>
        <v>150</v>
      </c>
      <c r="M1009" s="13">
        <v>4</v>
      </c>
      <c r="N1009" s="13" t="s">
        <v>2035</v>
      </c>
      <c r="O1009" s="41" t="s">
        <v>2046</v>
      </c>
      <c r="P1009">
        <f t="shared" si="31"/>
        <v>2</v>
      </c>
      <c r="Q1009" t="str">
        <f>VLOOKUP(A1009,关卡种子!$A$2:$H$61,8,FALSE)</f>
        <v>1.坚守到底</v>
      </c>
      <c r="R1009" s="4">
        <v>0</v>
      </c>
      <c r="S1009">
        <f t="shared" si="32"/>
        <v>1.3</v>
      </c>
    </row>
    <row r="1010" spans="1:19">
      <c r="A1010" s="16">
        <v>46</v>
      </c>
      <c r="B1010" s="17">
        <v>90</v>
      </c>
      <c r="C1010" s="16" t="s">
        <v>1438</v>
      </c>
      <c r="D1010" s="17">
        <v>2</v>
      </c>
      <c r="E1010" s="16" t="s">
        <v>89</v>
      </c>
      <c r="F1010" s="17">
        <v>30</v>
      </c>
      <c r="G1010" s="18">
        <v>1.3</v>
      </c>
      <c r="H1010" s="18">
        <v>1</v>
      </c>
      <c r="I1010" s="19">
        <v>1</v>
      </c>
      <c r="J1010" s="71"/>
      <c r="K1010" s="20"/>
      <c r="L1010" s="76" cm="1">
        <f t="array" ref="L1010">_xlfn.IFS(C1010="8.玩家基地","",C1010="10.第一关基地","",G1010+H1010&lt;=2,"",G1010+H1010&gt;2,ROUND((G1010+H1010-2)*500,0))</f>
        <v>150</v>
      </c>
      <c r="M1010" s="13">
        <v>8</v>
      </c>
      <c r="N1010" s="13" t="s">
        <v>2041</v>
      </c>
      <c r="O1010" s="41" t="s">
        <v>2046</v>
      </c>
      <c r="P1010">
        <f t="shared" si="31"/>
        <v>2</v>
      </c>
      <c r="Q1010" t="str">
        <f>VLOOKUP(A1010,关卡种子!$A$2:$H$61,8,FALSE)</f>
        <v>1.坚守到底</v>
      </c>
      <c r="R1010" s="4">
        <v>0</v>
      </c>
      <c r="S1010">
        <f t="shared" si="32"/>
        <v>1.3</v>
      </c>
    </row>
    <row r="1011" spans="1:19">
      <c r="A1011" s="16">
        <v>46</v>
      </c>
      <c r="B1011" s="17">
        <v>95</v>
      </c>
      <c r="C1011" s="16" t="s">
        <v>1440</v>
      </c>
      <c r="D1011" s="17">
        <v>2</v>
      </c>
      <c r="E1011" s="16" t="s">
        <v>89</v>
      </c>
      <c r="F1011" s="17">
        <v>30</v>
      </c>
      <c r="G1011" s="18">
        <v>1.3</v>
      </c>
      <c r="H1011" s="18">
        <v>1</v>
      </c>
      <c r="I1011" s="19">
        <v>1</v>
      </c>
      <c r="J1011" s="71"/>
      <c r="K1011" s="20"/>
      <c r="L1011" s="76" cm="1">
        <f t="array" ref="L1011">_xlfn.IFS(C1011="8.玩家基地","",C1011="10.第一关基地","",G1011+H1011&lt;=2,"",G1011+H1011&gt;2,ROUND((G1011+H1011-2)*500,0))</f>
        <v>150</v>
      </c>
      <c r="M1011" s="13">
        <v>6</v>
      </c>
      <c r="N1011" s="13" t="s">
        <v>2027</v>
      </c>
      <c r="O1011" s="41" t="s">
        <v>2046</v>
      </c>
      <c r="P1011">
        <f t="shared" si="31"/>
        <v>2</v>
      </c>
      <c r="Q1011" t="str">
        <f>VLOOKUP(A1011,关卡种子!$A$2:$H$61,8,FALSE)</f>
        <v>1.坚守到底</v>
      </c>
      <c r="R1011" s="4">
        <v>0</v>
      </c>
      <c r="S1011">
        <f t="shared" si="32"/>
        <v>1.3</v>
      </c>
    </row>
    <row r="1012" spans="1:19">
      <c r="A1012" s="16">
        <v>46</v>
      </c>
      <c r="B1012" s="17">
        <v>105</v>
      </c>
      <c r="C1012" s="16" t="s">
        <v>1438</v>
      </c>
      <c r="D1012" s="17">
        <v>2</v>
      </c>
      <c r="E1012" s="16" t="s">
        <v>89</v>
      </c>
      <c r="F1012" s="17">
        <v>30</v>
      </c>
      <c r="G1012" s="18">
        <v>1.3</v>
      </c>
      <c r="H1012" s="18">
        <v>1</v>
      </c>
      <c r="I1012" s="19">
        <v>1</v>
      </c>
      <c r="J1012" s="71"/>
      <c r="K1012" s="20"/>
      <c r="L1012" s="76" cm="1">
        <f t="array" ref="L1012">_xlfn.IFS(C1012="8.玩家基地","",C1012="10.第一关基地","",G1012+H1012&lt;=2,"",G1012+H1012&gt;2,ROUND((G1012+H1012-2)*500,0))</f>
        <v>150</v>
      </c>
      <c r="N1012" s="13" t="s">
        <v>2046</v>
      </c>
      <c r="O1012" s="41" t="s">
        <v>2046</v>
      </c>
      <c r="P1012">
        <f t="shared" si="31"/>
        <v>2</v>
      </c>
      <c r="Q1012" t="str">
        <f>VLOOKUP(A1012,关卡种子!$A$2:$H$61,8,FALSE)</f>
        <v>1.坚守到底</v>
      </c>
      <c r="R1012" s="4">
        <v>0</v>
      </c>
      <c r="S1012">
        <f t="shared" si="32"/>
        <v>1.3</v>
      </c>
    </row>
    <row r="1013" spans="1:19">
      <c r="A1013" s="16">
        <v>46</v>
      </c>
      <c r="B1013" s="17">
        <v>120</v>
      </c>
      <c r="C1013" s="16" t="s">
        <v>1434</v>
      </c>
      <c r="D1013" s="17">
        <v>3</v>
      </c>
      <c r="E1013" s="16" t="s">
        <v>89</v>
      </c>
      <c r="F1013" s="17">
        <v>30</v>
      </c>
      <c r="G1013" s="18">
        <v>1.3</v>
      </c>
      <c r="H1013" s="18">
        <v>1</v>
      </c>
      <c r="I1013" s="19">
        <v>1</v>
      </c>
      <c r="J1013" s="71" t="s">
        <v>1750</v>
      </c>
      <c r="K1013" s="48">
        <v>3</v>
      </c>
      <c r="L1013" s="76" cm="1">
        <f t="array" ref="L1013">_xlfn.IFS(C1013="8.玩家基地","",C1013="10.第一关基地","",G1013+H1013&lt;=2,"",G1013+H1013&gt;2,ROUND((G1013+H1013-2)*500,0))</f>
        <v>150</v>
      </c>
      <c r="N1013" s="13" t="s">
        <v>2046</v>
      </c>
      <c r="O1013" s="41" t="s">
        <v>2255</v>
      </c>
      <c r="P1013">
        <f t="shared" ref="P1013:P1076" si="33">IF(Q1013="0.摧毁基地",IF(I1013=1,IF(B1013&gt;300,2,1),D1013),D1013)</f>
        <v>3</v>
      </c>
      <c r="Q1013" t="str">
        <f>VLOOKUP(A1013,关卡种子!$A$2:$H$61,8,FALSE)</f>
        <v>1.坚守到底</v>
      </c>
      <c r="R1013" s="4">
        <v>0</v>
      </c>
      <c r="S1013">
        <f t="shared" ref="S1013:S1076" si="34">IF(C1013="10.第一关基地",1+ROUND(A1013/15,1),IF(C1013="24.审判天使",1,IF(Q1013="0.摧毁基地",IF(I1013=1,IF(B1013&gt;30,ROUND(1.3+B1013/1000,2),1),1.5),IF(B1013&gt;60,IF(R1013=1,ROUND(1.25+B1013/1000,2),1.3),1))))</f>
        <v>1.3</v>
      </c>
    </row>
    <row r="1014" spans="1:19">
      <c r="A1014" s="16">
        <v>46</v>
      </c>
      <c r="B1014" s="17">
        <v>122</v>
      </c>
      <c r="C1014" s="16" t="s">
        <v>1438</v>
      </c>
      <c r="D1014" s="17">
        <v>2</v>
      </c>
      <c r="E1014" s="16" t="s">
        <v>89</v>
      </c>
      <c r="F1014" s="17">
        <v>30</v>
      </c>
      <c r="G1014" s="18">
        <v>1.3</v>
      </c>
      <c r="H1014" s="18">
        <v>1</v>
      </c>
      <c r="I1014" s="19">
        <v>1</v>
      </c>
      <c r="J1014" s="71"/>
      <c r="K1014" s="20"/>
      <c r="L1014" s="76" cm="1">
        <f t="array" ref="L1014">_xlfn.IFS(C1014="8.玩家基地","",C1014="10.第一关基地","",G1014+H1014&lt;=2,"",G1014+H1014&gt;2,ROUND((G1014+H1014-2)*500,0))</f>
        <v>150</v>
      </c>
      <c r="N1014" s="13" t="s">
        <v>2046</v>
      </c>
      <c r="O1014" s="41" t="s">
        <v>2046</v>
      </c>
      <c r="P1014">
        <f t="shared" si="33"/>
        <v>2</v>
      </c>
      <c r="Q1014" t="str">
        <f>VLOOKUP(A1014,关卡种子!$A$2:$H$61,8,FALSE)</f>
        <v>1.坚守到底</v>
      </c>
      <c r="R1014" s="4">
        <v>0</v>
      </c>
      <c r="S1014">
        <f t="shared" si="34"/>
        <v>1.3</v>
      </c>
    </row>
    <row r="1015" spans="1:19">
      <c r="A1015" s="16">
        <v>46</v>
      </c>
      <c r="B1015" s="17">
        <v>125</v>
      </c>
      <c r="C1015" s="16" t="s">
        <v>1440</v>
      </c>
      <c r="D1015" s="17">
        <v>2</v>
      </c>
      <c r="E1015" s="16" t="s">
        <v>89</v>
      </c>
      <c r="F1015" s="17">
        <v>30</v>
      </c>
      <c r="G1015" s="18">
        <v>1.3</v>
      </c>
      <c r="H1015" s="18">
        <v>1</v>
      </c>
      <c r="I1015" s="19">
        <v>1</v>
      </c>
      <c r="J1015" s="71"/>
      <c r="K1015" s="20"/>
      <c r="L1015" s="76" cm="1">
        <f t="array" ref="L1015">_xlfn.IFS(C1015="8.玩家基地","",C1015="10.第一关基地","",G1015+H1015&lt;=2,"",G1015+H1015&gt;2,ROUND((G1015+H1015-2)*500,0))</f>
        <v>150</v>
      </c>
      <c r="M1015" s="13">
        <v>6</v>
      </c>
      <c r="N1015" s="13" t="s">
        <v>2027</v>
      </c>
      <c r="O1015" s="41" t="s">
        <v>2046</v>
      </c>
      <c r="P1015">
        <f t="shared" si="33"/>
        <v>2</v>
      </c>
      <c r="Q1015" t="str">
        <f>VLOOKUP(A1015,关卡种子!$A$2:$H$61,8,FALSE)</f>
        <v>1.坚守到底</v>
      </c>
      <c r="R1015" s="4">
        <v>0</v>
      </c>
      <c r="S1015">
        <f t="shared" si="34"/>
        <v>1.3</v>
      </c>
    </row>
    <row r="1016" spans="1:19">
      <c r="A1016" s="16">
        <v>46</v>
      </c>
      <c r="B1016" s="17">
        <v>135</v>
      </c>
      <c r="C1016" s="16" t="s">
        <v>1434</v>
      </c>
      <c r="D1016" s="17">
        <v>3</v>
      </c>
      <c r="E1016" s="16" t="s">
        <v>89</v>
      </c>
      <c r="F1016" s="17">
        <v>30</v>
      </c>
      <c r="G1016" s="18">
        <v>1.3</v>
      </c>
      <c r="H1016" s="18">
        <v>1</v>
      </c>
      <c r="I1016" s="19">
        <v>1</v>
      </c>
      <c r="J1016" s="71" t="s">
        <v>1750</v>
      </c>
      <c r="K1016" s="48">
        <v>3</v>
      </c>
      <c r="L1016" s="76" cm="1">
        <f t="array" ref="L1016">_xlfn.IFS(C1016="8.玩家基地","",C1016="10.第一关基地","",G1016+H1016&lt;=2,"",G1016+H1016&gt;2,ROUND((G1016+H1016-2)*500,0))</f>
        <v>150</v>
      </c>
      <c r="N1016" s="13" t="s">
        <v>2046</v>
      </c>
      <c r="O1016" s="41" t="s">
        <v>2255</v>
      </c>
      <c r="P1016">
        <f t="shared" si="33"/>
        <v>3</v>
      </c>
      <c r="Q1016" t="str">
        <f>VLOOKUP(A1016,关卡种子!$A$2:$H$61,8,FALSE)</f>
        <v>1.坚守到底</v>
      </c>
      <c r="R1016" s="4">
        <v>0</v>
      </c>
      <c r="S1016">
        <f t="shared" si="34"/>
        <v>1.3</v>
      </c>
    </row>
    <row r="1017" spans="1:19">
      <c r="A1017" s="16">
        <v>46</v>
      </c>
      <c r="B1017" s="17">
        <v>150</v>
      </c>
      <c r="C1017" s="16" t="s">
        <v>1438</v>
      </c>
      <c r="D1017" s="17">
        <v>2</v>
      </c>
      <c r="E1017" s="16" t="s">
        <v>89</v>
      </c>
      <c r="F1017" s="17">
        <v>30</v>
      </c>
      <c r="G1017" s="18">
        <v>1.3</v>
      </c>
      <c r="H1017" s="18">
        <v>1</v>
      </c>
      <c r="I1017" s="19">
        <v>1</v>
      </c>
      <c r="J1017" s="71"/>
      <c r="K1017" s="20"/>
      <c r="L1017" s="76" cm="1">
        <f t="array" ref="L1017">_xlfn.IFS(C1017="8.玩家基地","",C1017="10.第一关基地","",G1017+H1017&lt;=2,"",G1017+H1017&gt;2,ROUND((G1017+H1017-2)*500,0))</f>
        <v>150</v>
      </c>
      <c r="M1017" s="13">
        <v>8</v>
      </c>
      <c r="N1017" s="13" t="s">
        <v>2041</v>
      </c>
      <c r="O1017" s="41" t="s">
        <v>2046</v>
      </c>
      <c r="P1017">
        <f t="shared" si="33"/>
        <v>2</v>
      </c>
      <c r="Q1017" t="str">
        <f>VLOOKUP(A1017,关卡种子!$A$2:$H$61,8,FALSE)</f>
        <v>1.坚守到底</v>
      </c>
      <c r="R1017" s="4">
        <v>0</v>
      </c>
      <c r="S1017">
        <f t="shared" si="34"/>
        <v>1.3</v>
      </c>
    </row>
    <row r="1018" spans="1:19">
      <c r="A1018" s="16">
        <v>46</v>
      </c>
      <c r="B1018" s="17">
        <v>165</v>
      </c>
      <c r="C1018" s="16" t="s">
        <v>1440</v>
      </c>
      <c r="D1018" s="17">
        <v>4</v>
      </c>
      <c r="E1018" s="16" t="s">
        <v>89</v>
      </c>
      <c r="F1018" s="17">
        <v>30</v>
      </c>
      <c r="G1018" s="18">
        <v>1.3</v>
      </c>
      <c r="H1018" s="18">
        <v>1</v>
      </c>
      <c r="I1018" s="19">
        <v>1</v>
      </c>
      <c r="J1018" s="71"/>
      <c r="K1018" s="20"/>
      <c r="L1018" s="76" cm="1">
        <f t="array" ref="L1018">_xlfn.IFS(C1018="8.玩家基地","",C1018="10.第一关基地","",G1018+H1018&lt;=2,"",G1018+H1018&gt;2,ROUND((G1018+H1018-2)*500,0))</f>
        <v>150</v>
      </c>
      <c r="M1018" s="13">
        <v>6</v>
      </c>
      <c r="N1018" s="13" t="s">
        <v>2027</v>
      </c>
      <c r="O1018" s="41" t="s">
        <v>2046</v>
      </c>
      <c r="P1018">
        <f t="shared" si="33"/>
        <v>4</v>
      </c>
      <c r="Q1018" t="str">
        <f>VLOOKUP(A1018,关卡种子!$A$2:$H$61,8,FALSE)</f>
        <v>1.坚守到底</v>
      </c>
      <c r="R1018" s="4">
        <v>0</v>
      </c>
      <c r="S1018">
        <f t="shared" si="34"/>
        <v>1.3</v>
      </c>
    </row>
    <row r="1019" spans="1:19">
      <c r="A1019" s="16">
        <v>46</v>
      </c>
      <c r="B1019" s="17">
        <v>180</v>
      </c>
      <c r="C1019" s="16" t="s">
        <v>1363</v>
      </c>
      <c r="D1019" s="17">
        <v>1</v>
      </c>
      <c r="E1019" s="16" t="s">
        <v>89</v>
      </c>
      <c r="F1019" s="17">
        <v>30</v>
      </c>
      <c r="G1019" s="18">
        <v>1</v>
      </c>
      <c r="H1019" s="18">
        <v>1</v>
      </c>
      <c r="I1019" s="19">
        <v>1</v>
      </c>
      <c r="J1019" s="71" t="s">
        <v>1758</v>
      </c>
      <c r="K1019" s="48">
        <v>14</v>
      </c>
      <c r="L1019" s="76" t="str" cm="1">
        <f t="array" ref="L1019">_xlfn.IFS(C1019="8.玩家基地","",C1019="10.第一关基地","",G1019+H1019&lt;=2,"",G1019+H1019&gt;2,ROUND((G1019+H1019-2)*500,0))</f>
        <v/>
      </c>
      <c r="N1019" s="13" t="s">
        <v>2046</v>
      </c>
      <c r="O1019" s="41" t="s">
        <v>2256</v>
      </c>
      <c r="P1019">
        <f t="shared" si="33"/>
        <v>1</v>
      </c>
      <c r="Q1019" t="str">
        <f>VLOOKUP(A1019,关卡种子!$A$2:$H$61,8,FALSE)</f>
        <v>1.坚守到底</v>
      </c>
      <c r="R1019" s="4">
        <v>0</v>
      </c>
      <c r="S1019">
        <f t="shared" si="34"/>
        <v>1.3</v>
      </c>
    </row>
    <row r="1020" spans="1:19">
      <c r="A1020" s="16">
        <v>46</v>
      </c>
      <c r="B1020" s="17">
        <v>185</v>
      </c>
      <c r="C1020" s="16" t="s">
        <v>1438</v>
      </c>
      <c r="D1020" s="17">
        <v>2</v>
      </c>
      <c r="E1020" s="16" t="s">
        <v>89</v>
      </c>
      <c r="F1020" s="17">
        <v>30</v>
      </c>
      <c r="G1020" s="18">
        <v>1.3</v>
      </c>
      <c r="H1020" s="18">
        <v>1</v>
      </c>
      <c r="I1020" s="19">
        <v>1</v>
      </c>
      <c r="J1020" s="71"/>
      <c r="K1020" s="20"/>
      <c r="L1020" s="76" cm="1">
        <f t="array" ref="L1020">_xlfn.IFS(C1020="8.玩家基地","",C1020="10.第一关基地","",G1020+H1020&lt;=2,"",G1020+H1020&gt;2,ROUND((G1020+H1020-2)*500,0))</f>
        <v>150</v>
      </c>
      <c r="N1020" s="13" t="s">
        <v>2046</v>
      </c>
      <c r="O1020" s="41" t="s">
        <v>2046</v>
      </c>
      <c r="P1020">
        <f t="shared" si="33"/>
        <v>2</v>
      </c>
      <c r="Q1020" t="str">
        <f>VLOOKUP(A1020,关卡种子!$A$2:$H$61,8,FALSE)</f>
        <v>1.坚守到底</v>
      </c>
      <c r="R1020" s="4">
        <v>0</v>
      </c>
      <c r="S1020">
        <f t="shared" si="34"/>
        <v>1.3</v>
      </c>
    </row>
    <row r="1021" spans="1:19">
      <c r="A1021" s="16">
        <v>46</v>
      </c>
      <c r="B1021" s="17">
        <v>190</v>
      </c>
      <c r="C1021" s="16" t="s">
        <v>914</v>
      </c>
      <c r="D1021" s="17">
        <v>3</v>
      </c>
      <c r="E1021" s="16" t="s">
        <v>89</v>
      </c>
      <c r="F1021" s="17">
        <v>30</v>
      </c>
      <c r="G1021" s="18">
        <v>1.3</v>
      </c>
      <c r="H1021" s="18">
        <v>1</v>
      </c>
      <c r="I1021" s="19">
        <v>1</v>
      </c>
      <c r="J1021" s="71" t="s">
        <v>1743</v>
      </c>
      <c r="K1021" s="48">
        <v>3</v>
      </c>
      <c r="L1021" s="76" cm="1">
        <f t="array" ref="L1021">_xlfn.IFS(C1021="8.玩家基地","",C1021="10.第一关基地","",G1021+H1021&lt;=2,"",G1021+H1021&gt;2,ROUND((G1021+H1021-2)*500,0))</f>
        <v>150</v>
      </c>
      <c r="N1021" s="13" t="s">
        <v>2046</v>
      </c>
      <c r="O1021" s="41" t="s">
        <v>2255</v>
      </c>
      <c r="P1021">
        <f t="shared" si="33"/>
        <v>3</v>
      </c>
      <c r="Q1021" t="str">
        <f>VLOOKUP(A1021,关卡种子!$A$2:$H$61,8,FALSE)</f>
        <v>1.坚守到底</v>
      </c>
      <c r="R1021" s="4">
        <v>0</v>
      </c>
      <c r="S1021">
        <f t="shared" si="34"/>
        <v>1.3</v>
      </c>
    </row>
    <row r="1022" spans="1:19">
      <c r="A1022" s="16">
        <v>46</v>
      </c>
      <c r="B1022" s="17">
        <v>195</v>
      </c>
      <c r="C1022" s="16" t="s">
        <v>1438</v>
      </c>
      <c r="D1022" s="17">
        <v>2</v>
      </c>
      <c r="E1022" s="16" t="s">
        <v>89</v>
      </c>
      <c r="F1022" s="17">
        <v>30</v>
      </c>
      <c r="G1022" s="18">
        <v>1.3</v>
      </c>
      <c r="H1022" s="18">
        <v>1</v>
      </c>
      <c r="I1022" s="19">
        <v>1</v>
      </c>
      <c r="J1022" s="71" t="s">
        <v>1744</v>
      </c>
      <c r="K1022" s="48">
        <v>3</v>
      </c>
      <c r="L1022" s="76" cm="1">
        <f t="array" ref="L1022">_xlfn.IFS(C1022="8.玩家基地","",C1022="10.第一关基地","",G1022+H1022&lt;=2,"",G1022+H1022&gt;2,ROUND((G1022+H1022-2)*500,0))</f>
        <v>150</v>
      </c>
      <c r="N1022" s="13" t="s">
        <v>2046</v>
      </c>
      <c r="O1022" s="41" t="s">
        <v>2255</v>
      </c>
      <c r="P1022">
        <f t="shared" si="33"/>
        <v>2</v>
      </c>
      <c r="Q1022" t="str">
        <f>VLOOKUP(A1022,关卡种子!$A$2:$H$61,8,FALSE)</f>
        <v>1.坚守到底</v>
      </c>
      <c r="R1022" s="4">
        <v>0</v>
      </c>
      <c r="S1022">
        <f t="shared" si="34"/>
        <v>1.3</v>
      </c>
    </row>
    <row r="1023" spans="1:19">
      <c r="A1023" s="16">
        <v>46</v>
      </c>
      <c r="B1023" s="17">
        <v>210</v>
      </c>
      <c r="C1023" s="16" t="s">
        <v>1440</v>
      </c>
      <c r="D1023" s="17">
        <v>4</v>
      </c>
      <c r="E1023" s="16" t="s">
        <v>89</v>
      </c>
      <c r="F1023" s="17">
        <v>30</v>
      </c>
      <c r="G1023" s="18">
        <v>1.3</v>
      </c>
      <c r="H1023" s="18">
        <v>1</v>
      </c>
      <c r="I1023" s="19">
        <v>1</v>
      </c>
      <c r="J1023" s="71" t="s">
        <v>1759</v>
      </c>
      <c r="K1023" s="48">
        <v>7</v>
      </c>
      <c r="L1023" s="76" cm="1">
        <f t="array" ref="L1023">_xlfn.IFS(C1023="8.玩家基地","",C1023="10.第一关基地","",G1023+H1023&lt;=2,"",G1023+H1023&gt;2,ROUND((G1023+H1023-2)*500,0))</f>
        <v>150</v>
      </c>
      <c r="N1023" s="13" t="s">
        <v>2046</v>
      </c>
      <c r="O1023" s="41" t="s">
        <v>2255</v>
      </c>
      <c r="P1023">
        <f t="shared" si="33"/>
        <v>4</v>
      </c>
      <c r="Q1023" t="str">
        <f>VLOOKUP(A1023,关卡种子!$A$2:$H$61,8,FALSE)</f>
        <v>1.坚守到底</v>
      </c>
      <c r="R1023" s="4">
        <v>0</v>
      </c>
      <c r="S1023">
        <f t="shared" si="34"/>
        <v>1.3</v>
      </c>
    </row>
    <row r="1024" spans="1:19">
      <c r="A1024" s="16">
        <v>46</v>
      </c>
      <c r="B1024" s="17">
        <v>215</v>
      </c>
      <c r="C1024" s="16" t="s">
        <v>1434</v>
      </c>
      <c r="D1024" s="17">
        <v>3</v>
      </c>
      <c r="E1024" s="16" t="s">
        <v>89</v>
      </c>
      <c r="F1024" s="17">
        <v>30</v>
      </c>
      <c r="G1024" s="18">
        <v>1.3</v>
      </c>
      <c r="H1024" s="18">
        <v>1</v>
      </c>
      <c r="I1024" s="19">
        <v>1</v>
      </c>
      <c r="J1024" s="71"/>
      <c r="K1024" s="20"/>
      <c r="L1024" s="76" cm="1">
        <f t="array" ref="L1024">_xlfn.IFS(C1024="8.玩家基地","",C1024="10.第一关基地","",G1024+H1024&lt;=2,"",G1024+H1024&gt;2,ROUND((G1024+H1024-2)*500,0))</f>
        <v>150</v>
      </c>
      <c r="M1024" s="13">
        <v>5</v>
      </c>
      <c r="N1024" s="13" t="s">
        <v>2039</v>
      </c>
      <c r="O1024" s="41" t="s">
        <v>2046</v>
      </c>
      <c r="P1024">
        <f t="shared" si="33"/>
        <v>3</v>
      </c>
      <c r="Q1024" t="str">
        <f>VLOOKUP(A1024,关卡种子!$A$2:$H$61,8,FALSE)</f>
        <v>1.坚守到底</v>
      </c>
      <c r="R1024" s="4">
        <v>0</v>
      </c>
      <c r="S1024">
        <f t="shared" si="34"/>
        <v>1.3</v>
      </c>
    </row>
    <row r="1025" spans="1:19">
      <c r="A1025" s="16">
        <v>46</v>
      </c>
      <c r="B1025" s="17">
        <v>220</v>
      </c>
      <c r="C1025" s="16" t="s">
        <v>1434</v>
      </c>
      <c r="D1025" s="17">
        <v>3</v>
      </c>
      <c r="E1025" s="16" t="s">
        <v>89</v>
      </c>
      <c r="F1025" s="17">
        <v>30</v>
      </c>
      <c r="G1025" s="18">
        <v>1.3</v>
      </c>
      <c r="H1025" s="18">
        <v>1</v>
      </c>
      <c r="I1025" s="19">
        <v>1</v>
      </c>
      <c r="J1025" s="71" t="s">
        <v>1750</v>
      </c>
      <c r="K1025" s="48">
        <v>3</v>
      </c>
      <c r="L1025" s="76" cm="1">
        <f t="array" ref="L1025">_xlfn.IFS(C1025="8.玩家基地","",C1025="10.第一关基地","",G1025+H1025&lt;=2,"",G1025+H1025&gt;2,ROUND((G1025+H1025-2)*500,0))</f>
        <v>150</v>
      </c>
      <c r="N1025" s="13" t="s">
        <v>2046</v>
      </c>
      <c r="O1025" s="41" t="s">
        <v>2255</v>
      </c>
      <c r="P1025">
        <f t="shared" si="33"/>
        <v>3</v>
      </c>
      <c r="Q1025" t="str">
        <f>VLOOKUP(A1025,关卡种子!$A$2:$H$61,8,FALSE)</f>
        <v>1.坚守到底</v>
      </c>
      <c r="R1025" s="4">
        <v>0</v>
      </c>
      <c r="S1025">
        <f t="shared" si="34"/>
        <v>1.3</v>
      </c>
    </row>
    <row r="1026" spans="1:19">
      <c r="A1026" s="16">
        <v>46</v>
      </c>
      <c r="B1026" s="17">
        <v>225</v>
      </c>
      <c r="C1026" s="16" t="s">
        <v>1434</v>
      </c>
      <c r="D1026" s="17">
        <v>4</v>
      </c>
      <c r="E1026" s="16" t="s">
        <v>89</v>
      </c>
      <c r="F1026" s="17">
        <v>30</v>
      </c>
      <c r="G1026" s="18">
        <v>1.3</v>
      </c>
      <c r="H1026" s="18">
        <v>1</v>
      </c>
      <c r="I1026" s="19">
        <v>1</v>
      </c>
      <c r="J1026" s="71" t="s">
        <v>1750</v>
      </c>
      <c r="K1026" s="48">
        <v>3</v>
      </c>
      <c r="L1026" s="76" cm="1">
        <f t="array" ref="L1026">_xlfn.IFS(C1026="8.玩家基地","",C1026="10.第一关基地","",G1026+H1026&lt;=2,"",G1026+H1026&gt;2,ROUND((G1026+H1026-2)*500,0))</f>
        <v>150</v>
      </c>
      <c r="N1026" s="13" t="s">
        <v>2046</v>
      </c>
      <c r="O1026" s="41" t="s">
        <v>2255</v>
      </c>
      <c r="P1026">
        <f t="shared" si="33"/>
        <v>4</v>
      </c>
      <c r="Q1026" t="str">
        <f>VLOOKUP(A1026,关卡种子!$A$2:$H$61,8,FALSE)</f>
        <v>1.坚守到底</v>
      </c>
      <c r="R1026" s="4">
        <v>0</v>
      </c>
      <c r="S1026">
        <f t="shared" si="34"/>
        <v>1.3</v>
      </c>
    </row>
    <row r="1027" spans="1:19">
      <c r="A1027" s="16">
        <v>47</v>
      </c>
      <c r="B1027" s="17">
        <v>0</v>
      </c>
      <c r="C1027" s="16" t="s">
        <v>86</v>
      </c>
      <c r="D1027" s="17">
        <v>1</v>
      </c>
      <c r="E1027" s="16" t="s">
        <v>87</v>
      </c>
      <c r="F1027" s="17">
        <v>-30</v>
      </c>
      <c r="G1027" s="18">
        <v>1</v>
      </c>
      <c r="H1027" s="18">
        <v>1</v>
      </c>
      <c r="I1027" s="19">
        <v>1</v>
      </c>
      <c r="J1027" s="71"/>
      <c r="K1027" s="20"/>
      <c r="L1027" s="76" t="str" cm="1">
        <f t="array" ref="L1027">_xlfn.IFS(C1027="8.玩家基地","",C1027="10.第一关基地","",G1027+H1027&lt;=2,"",G1027+H1027&gt;2,ROUND((G1027+H1027-2)*500,0))</f>
        <v/>
      </c>
      <c r="N1027" s="13" t="s">
        <v>2046</v>
      </c>
      <c r="O1027" s="41" t="s">
        <v>2046</v>
      </c>
      <c r="P1027">
        <f t="shared" si="33"/>
        <v>1</v>
      </c>
      <c r="Q1027" t="str">
        <f>VLOOKUP(A1027,关卡种子!$A$2:$H$61,8,FALSE)</f>
        <v>0.摧毁基地</v>
      </c>
      <c r="R1027">
        <v>1</v>
      </c>
      <c r="S1027">
        <f t="shared" si="34"/>
        <v>1</v>
      </c>
    </row>
    <row r="1028" spans="1:19">
      <c r="A1028" s="16">
        <v>47</v>
      </c>
      <c r="B1028" s="17">
        <v>0</v>
      </c>
      <c r="C1028" s="16" t="s">
        <v>88</v>
      </c>
      <c r="D1028" s="17">
        <v>1</v>
      </c>
      <c r="E1028" s="16" t="s">
        <v>89</v>
      </c>
      <c r="F1028" s="17">
        <v>30</v>
      </c>
      <c r="G1028" s="18">
        <v>4.0999999999999996</v>
      </c>
      <c r="H1028" s="18">
        <v>1</v>
      </c>
      <c r="I1028" s="19">
        <v>1</v>
      </c>
      <c r="J1028" s="71"/>
      <c r="K1028" s="20"/>
      <c r="L1028" s="76" t="str" cm="1">
        <f t="array" ref="L1028">_xlfn.IFS(C1028="8.玩家基地","",C1028="10.第一关基地","",G1028+H1028&lt;=2,"",G1028+H1028&gt;2,ROUND((G1028+H1028-2)*500,0))</f>
        <v/>
      </c>
      <c r="N1028" s="13" t="s">
        <v>2046</v>
      </c>
      <c r="O1028" s="41" t="s">
        <v>2046</v>
      </c>
      <c r="P1028">
        <f t="shared" si="33"/>
        <v>1</v>
      </c>
      <c r="Q1028" t="str">
        <f>VLOOKUP(A1028,关卡种子!$A$2:$H$61,8,FALSE)</f>
        <v>0.摧毁基地</v>
      </c>
      <c r="R1028">
        <v>1</v>
      </c>
      <c r="S1028">
        <f t="shared" si="34"/>
        <v>4.0999999999999996</v>
      </c>
    </row>
    <row r="1029" spans="1:19">
      <c r="A1029" s="16">
        <v>47</v>
      </c>
      <c r="B1029" s="17">
        <v>1</v>
      </c>
      <c r="C1029" s="16" t="s">
        <v>914</v>
      </c>
      <c r="D1029" s="17">
        <v>1</v>
      </c>
      <c r="E1029" s="16" t="s">
        <v>89</v>
      </c>
      <c r="F1029" s="17">
        <v>30</v>
      </c>
      <c r="G1029" s="18">
        <v>1</v>
      </c>
      <c r="H1029" s="18">
        <v>1</v>
      </c>
      <c r="I1029" s="19">
        <v>1</v>
      </c>
      <c r="J1029" s="71" t="s">
        <v>1768</v>
      </c>
      <c r="K1029" s="48">
        <v>30</v>
      </c>
      <c r="L1029" s="76" t="str" cm="1">
        <f t="array" ref="L1029">_xlfn.IFS(C1029="8.玩家基地","",C1029="10.第一关基地","",G1029+H1029&lt;=2,"",G1029+H1029&gt;2,ROUND((G1029+H1029-2)*500,0))</f>
        <v/>
      </c>
      <c r="N1029" s="13" t="s">
        <v>2046</v>
      </c>
      <c r="O1029" s="41" t="s">
        <v>2256</v>
      </c>
      <c r="P1029">
        <f t="shared" si="33"/>
        <v>1</v>
      </c>
      <c r="Q1029" t="str">
        <f>VLOOKUP(A1029,关卡种子!$A$2:$H$61,8,FALSE)</f>
        <v>0.摧毁基地</v>
      </c>
      <c r="R1029">
        <v>1</v>
      </c>
      <c r="S1029">
        <f t="shared" si="34"/>
        <v>1</v>
      </c>
    </row>
    <row r="1030" spans="1:19">
      <c r="A1030" s="16">
        <v>47</v>
      </c>
      <c r="B1030" s="17">
        <v>6</v>
      </c>
      <c r="C1030" s="16" t="s">
        <v>1394</v>
      </c>
      <c r="D1030" s="17">
        <v>1</v>
      </c>
      <c r="E1030" s="16" t="s">
        <v>89</v>
      </c>
      <c r="F1030" s="17">
        <v>30</v>
      </c>
      <c r="G1030" s="18">
        <v>1</v>
      </c>
      <c r="H1030" s="18">
        <v>1</v>
      </c>
      <c r="I1030" s="19">
        <v>1</v>
      </c>
      <c r="J1030" s="71" t="s">
        <v>1769</v>
      </c>
      <c r="K1030" s="48">
        <v>7</v>
      </c>
      <c r="L1030" s="76" t="str" cm="1">
        <f t="array" ref="L1030">_xlfn.IFS(C1030="8.玩家基地","",C1030="10.第一关基地","",G1030+H1030&lt;=2,"",G1030+H1030&gt;2,ROUND((G1030+H1030-2)*500,0))</f>
        <v/>
      </c>
      <c r="N1030" s="13" t="s">
        <v>2046</v>
      </c>
      <c r="O1030" s="41" t="s">
        <v>2255</v>
      </c>
      <c r="P1030">
        <f t="shared" si="33"/>
        <v>1</v>
      </c>
      <c r="Q1030" t="str">
        <f>VLOOKUP(A1030,关卡种子!$A$2:$H$61,8,FALSE)</f>
        <v>0.摧毁基地</v>
      </c>
      <c r="R1030">
        <v>1</v>
      </c>
      <c r="S1030">
        <f t="shared" si="34"/>
        <v>1</v>
      </c>
    </row>
    <row r="1031" spans="1:19">
      <c r="A1031" s="16">
        <v>47</v>
      </c>
      <c r="B1031" s="17">
        <v>120</v>
      </c>
      <c r="C1031" s="16" t="s">
        <v>915</v>
      </c>
      <c r="D1031" s="17">
        <v>1</v>
      </c>
      <c r="E1031" s="16" t="s">
        <v>89</v>
      </c>
      <c r="F1031" s="17">
        <v>30</v>
      </c>
      <c r="G1031" s="18">
        <v>1.42</v>
      </c>
      <c r="H1031" s="18">
        <v>1</v>
      </c>
      <c r="I1031" s="19">
        <v>1</v>
      </c>
      <c r="J1031" s="71" t="s">
        <v>1743</v>
      </c>
      <c r="K1031" s="48">
        <v>3</v>
      </c>
      <c r="L1031" s="76" cm="1">
        <f t="array" ref="L1031">_xlfn.IFS(C1031="8.玩家基地","",C1031="10.第一关基地","",G1031+H1031&lt;=2,"",G1031+H1031&gt;2,ROUND((G1031+H1031-2)*500,0))</f>
        <v>210</v>
      </c>
      <c r="N1031" s="13" t="s">
        <v>2046</v>
      </c>
      <c r="O1031" s="41" t="s">
        <v>2255</v>
      </c>
      <c r="P1031">
        <f t="shared" si="33"/>
        <v>1</v>
      </c>
      <c r="Q1031" t="str">
        <f>VLOOKUP(A1031,关卡种子!$A$2:$H$61,8,FALSE)</f>
        <v>0.摧毁基地</v>
      </c>
      <c r="R1031">
        <v>1</v>
      </c>
      <c r="S1031">
        <f t="shared" si="34"/>
        <v>1.42</v>
      </c>
    </row>
    <row r="1032" spans="1:19">
      <c r="A1032" s="16">
        <v>47</v>
      </c>
      <c r="B1032" s="17">
        <v>150</v>
      </c>
      <c r="C1032" s="16" t="s">
        <v>914</v>
      </c>
      <c r="D1032" s="17">
        <v>1</v>
      </c>
      <c r="E1032" s="16" t="s">
        <v>89</v>
      </c>
      <c r="F1032" s="17">
        <v>30</v>
      </c>
      <c r="G1032" s="18">
        <v>1.45</v>
      </c>
      <c r="H1032" s="18">
        <v>1</v>
      </c>
      <c r="I1032" s="19">
        <v>1</v>
      </c>
      <c r="J1032" s="71"/>
      <c r="K1032" s="20"/>
      <c r="L1032" s="76" cm="1">
        <f t="array" ref="L1032">_xlfn.IFS(C1032="8.玩家基地","",C1032="10.第一关基地","",G1032+H1032&lt;=2,"",G1032+H1032&gt;2,ROUND((G1032+H1032-2)*500,0))</f>
        <v>225</v>
      </c>
      <c r="M1032" s="13">
        <v>3</v>
      </c>
      <c r="N1032" s="13" t="s">
        <v>2033</v>
      </c>
      <c r="O1032" s="41" t="s">
        <v>2046</v>
      </c>
      <c r="P1032">
        <f t="shared" si="33"/>
        <v>1</v>
      </c>
      <c r="Q1032" t="str">
        <f>VLOOKUP(A1032,关卡种子!$A$2:$H$61,8,FALSE)</f>
        <v>0.摧毁基地</v>
      </c>
      <c r="R1032">
        <v>1</v>
      </c>
      <c r="S1032">
        <f t="shared" si="34"/>
        <v>1.45</v>
      </c>
    </row>
    <row r="1033" spans="1:19">
      <c r="A1033" s="16">
        <v>47</v>
      </c>
      <c r="B1033" s="17">
        <v>180</v>
      </c>
      <c r="C1033" s="16" t="s">
        <v>1394</v>
      </c>
      <c r="D1033" s="17">
        <v>1</v>
      </c>
      <c r="E1033" s="16" t="s">
        <v>89</v>
      </c>
      <c r="F1033" s="17">
        <v>30</v>
      </c>
      <c r="G1033" s="18">
        <v>1.48</v>
      </c>
      <c r="H1033" s="18">
        <v>1</v>
      </c>
      <c r="I1033" s="19">
        <v>1</v>
      </c>
      <c r="J1033" s="71" t="s">
        <v>1770</v>
      </c>
      <c r="K1033" s="48">
        <v>3</v>
      </c>
      <c r="L1033" s="76" cm="1">
        <f t="array" ref="L1033">_xlfn.IFS(C1033="8.玩家基地","",C1033="10.第一关基地","",G1033+H1033&lt;=2,"",G1033+H1033&gt;2,ROUND((G1033+H1033-2)*500,0))</f>
        <v>240</v>
      </c>
      <c r="N1033" s="13" t="s">
        <v>2046</v>
      </c>
      <c r="O1033" s="41" t="s">
        <v>2255</v>
      </c>
      <c r="P1033">
        <f t="shared" si="33"/>
        <v>1</v>
      </c>
      <c r="Q1033" t="str">
        <f>VLOOKUP(A1033,关卡种子!$A$2:$H$61,8,FALSE)</f>
        <v>0.摧毁基地</v>
      </c>
      <c r="R1033">
        <v>1</v>
      </c>
      <c r="S1033">
        <f t="shared" si="34"/>
        <v>1.48</v>
      </c>
    </row>
    <row r="1034" spans="1:19">
      <c r="A1034" s="16">
        <v>47</v>
      </c>
      <c r="B1034" s="17">
        <v>210</v>
      </c>
      <c r="C1034" s="16" t="s">
        <v>914</v>
      </c>
      <c r="D1034" s="17">
        <v>1</v>
      </c>
      <c r="E1034" s="16" t="s">
        <v>89</v>
      </c>
      <c r="F1034" s="17">
        <v>30</v>
      </c>
      <c r="G1034" s="18">
        <v>1.51</v>
      </c>
      <c r="H1034" s="18">
        <v>1</v>
      </c>
      <c r="I1034" s="19">
        <v>1</v>
      </c>
      <c r="J1034" s="71"/>
      <c r="K1034" s="20"/>
      <c r="L1034" s="76" cm="1">
        <f t="array" ref="L1034">_xlfn.IFS(C1034="8.玩家基地","",C1034="10.第一关基地","",G1034+H1034&lt;=2,"",G1034+H1034&gt;2,ROUND((G1034+H1034-2)*500,0))</f>
        <v>255</v>
      </c>
      <c r="M1034" s="13">
        <v>5</v>
      </c>
      <c r="N1034" s="13" t="s">
        <v>2039</v>
      </c>
      <c r="O1034" s="41" t="s">
        <v>2046</v>
      </c>
      <c r="P1034">
        <f t="shared" si="33"/>
        <v>1</v>
      </c>
      <c r="Q1034" t="str">
        <f>VLOOKUP(A1034,关卡种子!$A$2:$H$61,8,FALSE)</f>
        <v>0.摧毁基地</v>
      </c>
      <c r="R1034">
        <v>1</v>
      </c>
      <c r="S1034">
        <f t="shared" si="34"/>
        <v>1.51</v>
      </c>
    </row>
    <row r="1035" spans="1:19">
      <c r="A1035" s="16">
        <v>47</v>
      </c>
      <c r="B1035" s="17">
        <v>240</v>
      </c>
      <c r="C1035" s="16" t="s">
        <v>915</v>
      </c>
      <c r="D1035" s="17">
        <v>1</v>
      </c>
      <c r="E1035" s="16" t="s">
        <v>89</v>
      </c>
      <c r="F1035" s="17">
        <v>30</v>
      </c>
      <c r="G1035" s="18">
        <v>1.54</v>
      </c>
      <c r="H1035" s="18">
        <v>1</v>
      </c>
      <c r="I1035" s="19">
        <v>1</v>
      </c>
      <c r="J1035" s="71" t="s">
        <v>1743</v>
      </c>
      <c r="K1035" s="48">
        <v>3</v>
      </c>
      <c r="L1035" s="76" cm="1">
        <f t="array" ref="L1035">_xlfn.IFS(C1035="8.玩家基地","",C1035="10.第一关基地","",G1035+H1035&lt;=2,"",G1035+H1035&gt;2,ROUND((G1035+H1035-2)*500,0))</f>
        <v>270</v>
      </c>
      <c r="N1035" s="13" t="s">
        <v>2046</v>
      </c>
      <c r="O1035" s="41" t="s">
        <v>2255</v>
      </c>
      <c r="P1035">
        <f t="shared" si="33"/>
        <v>1</v>
      </c>
      <c r="Q1035" t="str">
        <f>VLOOKUP(A1035,关卡种子!$A$2:$H$61,8,FALSE)</f>
        <v>0.摧毁基地</v>
      </c>
      <c r="R1035">
        <v>1</v>
      </c>
      <c r="S1035">
        <f t="shared" si="34"/>
        <v>1.54</v>
      </c>
    </row>
    <row r="1036" spans="1:19">
      <c r="A1036" s="16">
        <v>47</v>
      </c>
      <c r="B1036" s="17">
        <v>270</v>
      </c>
      <c r="C1036" s="16" t="s">
        <v>914</v>
      </c>
      <c r="D1036" s="17">
        <v>1</v>
      </c>
      <c r="E1036" s="16" t="s">
        <v>89</v>
      </c>
      <c r="F1036" s="17">
        <v>30</v>
      </c>
      <c r="G1036" s="18">
        <v>1.57</v>
      </c>
      <c r="H1036" s="18">
        <v>1</v>
      </c>
      <c r="I1036" s="19">
        <v>1</v>
      </c>
      <c r="J1036" s="71"/>
      <c r="K1036" s="20"/>
      <c r="L1036" s="76" cm="1">
        <f t="array" ref="L1036">_xlfn.IFS(C1036="8.玩家基地","",C1036="10.第一关基地","",G1036+H1036&lt;=2,"",G1036+H1036&gt;2,ROUND((G1036+H1036-2)*500,0))</f>
        <v>285</v>
      </c>
      <c r="M1036" s="13">
        <v>6</v>
      </c>
      <c r="N1036" s="13" t="s">
        <v>2027</v>
      </c>
      <c r="O1036" s="41" t="s">
        <v>2046</v>
      </c>
      <c r="P1036">
        <f t="shared" si="33"/>
        <v>1</v>
      </c>
      <c r="Q1036" t="str">
        <f>VLOOKUP(A1036,关卡种子!$A$2:$H$61,8,FALSE)</f>
        <v>0.摧毁基地</v>
      </c>
      <c r="R1036">
        <v>1</v>
      </c>
      <c r="S1036">
        <f t="shared" si="34"/>
        <v>1.57</v>
      </c>
    </row>
    <row r="1037" spans="1:19">
      <c r="A1037" s="16">
        <v>47</v>
      </c>
      <c r="B1037" s="17">
        <v>300</v>
      </c>
      <c r="C1037" s="16" t="s">
        <v>1394</v>
      </c>
      <c r="D1037" s="17">
        <v>1</v>
      </c>
      <c r="E1037" s="16" t="s">
        <v>89</v>
      </c>
      <c r="F1037" s="17">
        <v>30</v>
      </c>
      <c r="G1037" s="18">
        <v>1.6</v>
      </c>
      <c r="H1037" s="18">
        <v>1</v>
      </c>
      <c r="I1037" s="19">
        <v>1</v>
      </c>
      <c r="J1037" s="71" t="s">
        <v>1770</v>
      </c>
      <c r="K1037" s="48">
        <v>3</v>
      </c>
      <c r="L1037" s="76" cm="1">
        <f t="array" ref="L1037">_xlfn.IFS(C1037="8.玩家基地","",C1037="10.第一关基地","",G1037+H1037&lt;=2,"",G1037+H1037&gt;2,ROUND((G1037+H1037-2)*500,0))</f>
        <v>300</v>
      </c>
      <c r="N1037" s="13" t="s">
        <v>2046</v>
      </c>
      <c r="O1037" s="41" t="s">
        <v>2255</v>
      </c>
      <c r="P1037">
        <f t="shared" si="33"/>
        <v>1</v>
      </c>
      <c r="Q1037" t="str">
        <f>VLOOKUP(A1037,关卡种子!$A$2:$H$61,8,FALSE)</f>
        <v>0.摧毁基地</v>
      </c>
      <c r="R1037">
        <v>1</v>
      </c>
      <c r="S1037">
        <f t="shared" si="34"/>
        <v>1.6</v>
      </c>
    </row>
    <row r="1038" spans="1:19">
      <c r="A1038" s="16">
        <v>47</v>
      </c>
      <c r="B1038" s="17">
        <v>330</v>
      </c>
      <c r="C1038" s="16" t="s">
        <v>914</v>
      </c>
      <c r="D1038" s="17">
        <v>2</v>
      </c>
      <c r="E1038" s="16" t="s">
        <v>89</v>
      </c>
      <c r="F1038" s="17">
        <v>30</v>
      </c>
      <c r="G1038" s="18">
        <v>1.63</v>
      </c>
      <c r="H1038" s="18">
        <v>1</v>
      </c>
      <c r="I1038" s="19">
        <v>1</v>
      </c>
      <c r="J1038" s="71"/>
      <c r="K1038" s="20"/>
      <c r="L1038" s="76" cm="1">
        <f t="array" ref="L1038">_xlfn.IFS(C1038="8.玩家基地","",C1038="10.第一关基地","",G1038+H1038&lt;=2,"",G1038+H1038&gt;2,ROUND((G1038+H1038-2)*500,0))</f>
        <v>315</v>
      </c>
      <c r="M1038" s="13">
        <v>5</v>
      </c>
      <c r="N1038" s="13" t="s">
        <v>2039</v>
      </c>
      <c r="O1038" s="41" t="s">
        <v>2046</v>
      </c>
      <c r="P1038">
        <f t="shared" si="33"/>
        <v>2</v>
      </c>
      <c r="Q1038" t="str">
        <f>VLOOKUP(A1038,关卡种子!$A$2:$H$61,8,FALSE)</f>
        <v>0.摧毁基地</v>
      </c>
      <c r="R1038">
        <v>1</v>
      </c>
      <c r="S1038">
        <f t="shared" si="34"/>
        <v>1.63</v>
      </c>
    </row>
    <row r="1039" spans="1:19">
      <c r="A1039" s="16">
        <v>47</v>
      </c>
      <c r="B1039" s="17">
        <v>360</v>
      </c>
      <c r="C1039" s="16" t="s">
        <v>1394</v>
      </c>
      <c r="D1039" s="17">
        <v>2</v>
      </c>
      <c r="E1039" s="16" t="s">
        <v>89</v>
      </c>
      <c r="F1039" s="17">
        <v>30</v>
      </c>
      <c r="G1039" s="18">
        <v>1.66</v>
      </c>
      <c r="H1039" s="18">
        <v>1</v>
      </c>
      <c r="I1039" s="19">
        <v>1</v>
      </c>
      <c r="J1039" s="71"/>
      <c r="K1039" s="20"/>
      <c r="L1039" s="76" cm="1">
        <f t="array" ref="L1039">_xlfn.IFS(C1039="8.玩家基地","",C1039="10.第一关基地","",G1039+H1039&lt;=2,"",G1039+H1039&gt;2,ROUND((G1039+H1039-2)*500,0))</f>
        <v>330</v>
      </c>
      <c r="N1039" s="13" t="s">
        <v>2046</v>
      </c>
      <c r="O1039" s="41" t="s">
        <v>2046</v>
      </c>
      <c r="P1039">
        <f t="shared" si="33"/>
        <v>2</v>
      </c>
      <c r="Q1039" t="str">
        <f>VLOOKUP(A1039,关卡种子!$A$2:$H$61,8,FALSE)</f>
        <v>0.摧毁基地</v>
      </c>
      <c r="R1039">
        <v>1</v>
      </c>
      <c r="S1039">
        <f t="shared" si="34"/>
        <v>1.66</v>
      </c>
    </row>
    <row r="1040" spans="1:19">
      <c r="A1040" s="16">
        <v>47</v>
      </c>
      <c r="B1040" s="17">
        <v>361</v>
      </c>
      <c r="C1040" s="16" t="s">
        <v>914</v>
      </c>
      <c r="D1040" s="17">
        <v>2</v>
      </c>
      <c r="E1040" s="16" t="s">
        <v>89</v>
      </c>
      <c r="F1040" s="17">
        <v>30</v>
      </c>
      <c r="G1040" s="18">
        <v>1.66</v>
      </c>
      <c r="H1040" s="18">
        <v>1</v>
      </c>
      <c r="I1040" s="19">
        <v>1</v>
      </c>
      <c r="J1040" s="71"/>
      <c r="K1040" s="20"/>
      <c r="L1040" s="76" cm="1">
        <f t="array" ref="L1040">_xlfn.IFS(C1040="8.玩家基地","",C1040="10.第一关基地","",G1040+H1040&lt;=2,"",G1040+H1040&gt;2,ROUND((G1040+H1040-2)*500,0))</f>
        <v>330</v>
      </c>
      <c r="M1040" s="13">
        <v>5</v>
      </c>
      <c r="N1040" s="13" t="s">
        <v>2039</v>
      </c>
      <c r="O1040" s="41" t="s">
        <v>2046</v>
      </c>
      <c r="P1040">
        <f t="shared" si="33"/>
        <v>2</v>
      </c>
      <c r="Q1040" t="str">
        <f>VLOOKUP(A1040,关卡种子!$A$2:$H$61,8,FALSE)</f>
        <v>0.摧毁基地</v>
      </c>
      <c r="R1040">
        <v>1</v>
      </c>
      <c r="S1040">
        <f t="shared" si="34"/>
        <v>1.66</v>
      </c>
    </row>
    <row r="1041" spans="1:19">
      <c r="A1041" s="16">
        <v>47</v>
      </c>
      <c r="B1041" s="17">
        <v>362</v>
      </c>
      <c r="C1041" s="16" t="s">
        <v>915</v>
      </c>
      <c r="D1041" s="17">
        <v>2</v>
      </c>
      <c r="E1041" s="16" t="s">
        <v>89</v>
      </c>
      <c r="F1041" s="17">
        <v>30</v>
      </c>
      <c r="G1041" s="18">
        <v>1.66</v>
      </c>
      <c r="H1041" s="18">
        <v>1</v>
      </c>
      <c r="I1041" s="19">
        <v>1</v>
      </c>
      <c r="J1041" s="71"/>
      <c r="K1041" s="20"/>
      <c r="L1041" s="76" cm="1">
        <f t="array" ref="L1041">_xlfn.IFS(C1041="8.玩家基地","",C1041="10.第一关基地","",G1041+H1041&lt;=2,"",G1041+H1041&gt;2,ROUND((G1041+H1041-2)*500,0))</f>
        <v>330</v>
      </c>
      <c r="N1041" s="13" t="s">
        <v>2046</v>
      </c>
      <c r="O1041" s="41" t="s">
        <v>2046</v>
      </c>
      <c r="P1041">
        <f t="shared" si="33"/>
        <v>2</v>
      </c>
      <c r="Q1041" t="str">
        <f>VLOOKUP(A1041,关卡种子!$A$2:$H$61,8,FALSE)</f>
        <v>0.摧毁基地</v>
      </c>
      <c r="R1041">
        <v>1</v>
      </c>
      <c r="S1041">
        <f t="shared" si="34"/>
        <v>1.66</v>
      </c>
    </row>
    <row r="1042" spans="1:19">
      <c r="A1042" s="16">
        <v>47</v>
      </c>
      <c r="B1042" s="17">
        <v>390</v>
      </c>
      <c r="C1042" s="16" t="s">
        <v>1394</v>
      </c>
      <c r="D1042" s="17">
        <v>2</v>
      </c>
      <c r="E1042" s="16" t="s">
        <v>89</v>
      </c>
      <c r="F1042" s="17">
        <v>30</v>
      </c>
      <c r="G1042" s="18">
        <v>1.69</v>
      </c>
      <c r="H1042" s="18">
        <v>1</v>
      </c>
      <c r="I1042" s="19">
        <v>1</v>
      </c>
      <c r="J1042" s="71" t="s">
        <v>1775</v>
      </c>
      <c r="K1042" s="48">
        <v>7</v>
      </c>
      <c r="L1042" s="76" cm="1">
        <f t="array" ref="L1042">_xlfn.IFS(C1042="8.玩家基地","",C1042="10.第一关基地","",G1042+H1042&lt;=2,"",G1042+H1042&gt;2,ROUND((G1042+H1042-2)*500,0))</f>
        <v>345</v>
      </c>
      <c r="N1042" s="13" t="s">
        <v>2046</v>
      </c>
      <c r="O1042" s="41" t="s">
        <v>2255</v>
      </c>
      <c r="P1042">
        <f t="shared" si="33"/>
        <v>2</v>
      </c>
      <c r="Q1042" t="str">
        <f>VLOOKUP(A1042,关卡种子!$A$2:$H$61,8,FALSE)</f>
        <v>0.摧毁基地</v>
      </c>
      <c r="R1042">
        <v>1</v>
      </c>
      <c r="S1042">
        <f t="shared" si="34"/>
        <v>1.69</v>
      </c>
    </row>
    <row r="1043" spans="1:19">
      <c r="A1043" s="16">
        <v>47</v>
      </c>
      <c r="B1043" s="17">
        <v>391</v>
      </c>
      <c r="C1043" s="16" t="s">
        <v>914</v>
      </c>
      <c r="D1043" s="17">
        <v>2</v>
      </c>
      <c r="E1043" s="16" t="s">
        <v>89</v>
      </c>
      <c r="F1043" s="17">
        <v>30</v>
      </c>
      <c r="G1043" s="18">
        <v>1.69</v>
      </c>
      <c r="H1043" s="18">
        <v>1</v>
      </c>
      <c r="I1043" s="19">
        <v>1</v>
      </c>
      <c r="J1043" s="71"/>
      <c r="K1043" s="20"/>
      <c r="L1043" s="76" cm="1">
        <f t="array" ref="L1043">_xlfn.IFS(C1043="8.玩家基地","",C1043="10.第一关基地","",G1043+H1043&lt;=2,"",G1043+H1043&gt;2,ROUND((G1043+H1043-2)*500,0))</f>
        <v>345</v>
      </c>
      <c r="M1043" s="13">
        <v>5</v>
      </c>
      <c r="N1043" s="13" t="s">
        <v>2039</v>
      </c>
      <c r="O1043" s="41" t="s">
        <v>2046</v>
      </c>
      <c r="P1043">
        <f t="shared" si="33"/>
        <v>2</v>
      </c>
      <c r="Q1043" t="str">
        <f>VLOOKUP(A1043,关卡种子!$A$2:$H$61,8,FALSE)</f>
        <v>0.摧毁基地</v>
      </c>
      <c r="R1043">
        <v>1</v>
      </c>
      <c r="S1043">
        <f t="shared" si="34"/>
        <v>1.69</v>
      </c>
    </row>
    <row r="1044" spans="1:19">
      <c r="A1044" s="16">
        <v>47</v>
      </c>
      <c r="B1044" s="17">
        <v>392</v>
      </c>
      <c r="C1044" s="16" t="s">
        <v>915</v>
      </c>
      <c r="D1044" s="17">
        <v>2</v>
      </c>
      <c r="E1044" s="16" t="s">
        <v>89</v>
      </c>
      <c r="F1044" s="17">
        <v>30</v>
      </c>
      <c r="G1044" s="18">
        <v>1.69</v>
      </c>
      <c r="H1044" s="18">
        <v>1</v>
      </c>
      <c r="I1044" s="19">
        <v>1</v>
      </c>
      <c r="J1044" s="71"/>
      <c r="K1044" s="20"/>
      <c r="L1044" s="76" cm="1">
        <f t="array" ref="L1044">_xlfn.IFS(C1044="8.玩家基地","",C1044="10.第一关基地","",G1044+H1044&lt;=2,"",G1044+H1044&gt;2,ROUND((G1044+H1044-2)*500,0))</f>
        <v>345</v>
      </c>
      <c r="N1044" s="13" t="s">
        <v>2046</v>
      </c>
      <c r="O1044" s="41" t="s">
        <v>2046</v>
      </c>
      <c r="P1044">
        <f t="shared" si="33"/>
        <v>2</v>
      </c>
      <c r="Q1044" t="str">
        <f>VLOOKUP(A1044,关卡种子!$A$2:$H$61,8,FALSE)</f>
        <v>0.摧毁基地</v>
      </c>
      <c r="R1044">
        <v>1</v>
      </c>
      <c r="S1044">
        <f t="shared" si="34"/>
        <v>1.69</v>
      </c>
    </row>
    <row r="1045" spans="1:19">
      <c r="A1045" s="16">
        <v>47</v>
      </c>
      <c r="B1045" s="17">
        <v>420</v>
      </c>
      <c r="C1045" s="16" t="s">
        <v>1394</v>
      </c>
      <c r="D1045" s="17">
        <v>2</v>
      </c>
      <c r="E1045" s="16" t="s">
        <v>89</v>
      </c>
      <c r="F1045" s="17">
        <v>30</v>
      </c>
      <c r="G1045" s="18">
        <v>1.72</v>
      </c>
      <c r="H1045" s="18">
        <v>1</v>
      </c>
      <c r="I1045" s="19">
        <v>1</v>
      </c>
      <c r="J1045" s="71"/>
      <c r="K1045" s="20"/>
      <c r="L1045" s="76" cm="1">
        <f t="array" ref="L1045">_xlfn.IFS(C1045="8.玩家基地","",C1045="10.第一关基地","",G1045+H1045&lt;=2,"",G1045+H1045&gt;2,ROUND((G1045+H1045-2)*500,0))</f>
        <v>360</v>
      </c>
      <c r="N1045" s="13" t="s">
        <v>2046</v>
      </c>
      <c r="O1045" s="41" t="s">
        <v>2046</v>
      </c>
      <c r="P1045">
        <f t="shared" si="33"/>
        <v>2</v>
      </c>
      <c r="Q1045" t="str">
        <f>VLOOKUP(A1045,关卡种子!$A$2:$H$61,8,FALSE)</f>
        <v>0.摧毁基地</v>
      </c>
      <c r="R1045">
        <v>1</v>
      </c>
      <c r="S1045">
        <f t="shared" si="34"/>
        <v>1.72</v>
      </c>
    </row>
    <row r="1046" spans="1:19">
      <c r="A1046" s="16">
        <v>47</v>
      </c>
      <c r="B1046" s="17">
        <v>421</v>
      </c>
      <c r="C1046" s="16" t="s">
        <v>914</v>
      </c>
      <c r="D1046" s="17">
        <v>2</v>
      </c>
      <c r="E1046" s="16" t="s">
        <v>89</v>
      </c>
      <c r="F1046" s="17">
        <v>30</v>
      </c>
      <c r="G1046" s="18">
        <v>1.72</v>
      </c>
      <c r="H1046" s="18">
        <v>1</v>
      </c>
      <c r="I1046" s="19">
        <v>1</v>
      </c>
      <c r="J1046" s="71"/>
      <c r="K1046" s="20"/>
      <c r="L1046" s="76" cm="1">
        <f t="array" ref="L1046">_xlfn.IFS(C1046="8.玩家基地","",C1046="10.第一关基地","",G1046+H1046&lt;=2,"",G1046+H1046&gt;2,ROUND((G1046+H1046-2)*500,0))</f>
        <v>360</v>
      </c>
      <c r="M1046" s="13">
        <v>6</v>
      </c>
      <c r="N1046" s="13" t="s">
        <v>2027</v>
      </c>
      <c r="O1046" s="41" t="s">
        <v>2046</v>
      </c>
      <c r="P1046">
        <f t="shared" si="33"/>
        <v>2</v>
      </c>
      <c r="Q1046" t="str">
        <f>VLOOKUP(A1046,关卡种子!$A$2:$H$61,8,FALSE)</f>
        <v>0.摧毁基地</v>
      </c>
      <c r="R1046">
        <v>1</v>
      </c>
      <c r="S1046">
        <f t="shared" si="34"/>
        <v>1.72</v>
      </c>
    </row>
    <row r="1047" spans="1:19">
      <c r="A1047" s="16">
        <v>47</v>
      </c>
      <c r="B1047" s="17">
        <v>422</v>
      </c>
      <c r="C1047" s="16" t="s">
        <v>915</v>
      </c>
      <c r="D1047" s="17">
        <v>2</v>
      </c>
      <c r="E1047" s="16" t="s">
        <v>89</v>
      </c>
      <c r="F1047" s="17">
        <v>30</v>
      </c>
      <c r="G1047" s="18">
        <v>1.72</v>
      </c>
      <c r="H1047" s="18">
        <v>1</v>
      </c>
      <c r="I1047" s="19">
        <v>1</v>
      </c>
      <c r="J1047" s="71"/>
      <c r="K1047" s="20"/>
      <c r="L1047" s="76" cm="1">
        <f t="array" ref="L1047">_xlfn.IFS(C1047="8.玩家基地","",C1047="10.第一关基地","",G1047+H1047&lt;=2,"",G1047+H1047&gt;2,ROUND((G1047+H1047-2)*500,0))</f>
        <v>360</v>
      </c>
      <c r="N1047" s="13" t="s">
        <v>2046</v>
      </c>
      <c r="O1047" s="41" t="s">
        <v>2046</v>
      </c>
      <c r="P1047">
        <f t="shared" si="33"/>
        <v>2</v>
      </c>
      <c r="Q1047" t="str">
        <f>VLOOKUP(A1047,关卡种子!$A$2:$H$61,8,FALSE)</f>
        <v>0.摧毁基地</v>
      </c>
      <c r="R1047">
        <v>1</v>
      </c>
      <c r="S1047">
        <f t="shared" si="34"/>
        <v>1.72</v>
      </c>
    </row>
    <row r="1048" spans="1:19">
      <c r="A1048" s="16">
        <v>47</v>
      </c>
      <c r="B1048" s="17">
        <v>450</v>
      </c>
      <c r="C1048" s="16" t="s">
        <v>1394</v>
      </c>
      <c r="D1048" s="17">
        <v>2</v>
      </c>
      <c r="E1048" s="16" t="s">
        <v>89</v>
      </c>
      <c r="F1048" s="17">
        <v>30</v>
      </c>
      <c r="G1048" s="18">
        <v>1.75</v>
      </c>
      <c r="H1048" s="18">
        <v>1</v>
      </c>
      <c r="I1048" s="19">
        <v>1</v>
      </c>
      <c r="J1048" s="71"/>
      <c r="K1048" s="20"/>
      <c r="L1048" s="76" cm="1">
        <f t="array" ref="L1048">_xlfn.IFS(C1048="8.玩家基地","",C1048="10.第一关基地","",G1048+H1048&lt;=2,"",G1048+H1048&gt;2,ROUND((G1048+H1048-2)*500,0))</f>
        <v>375</v>
      </c>
      <c r="N1048" s="13" t="s">
        <v>2046</v>
      </c>
      <c r="O1048" s="41" t="s">
        <v>2046</v>
      </c>
      <c r="P1048">
        <f t="shared" si="33"/>
        <v>2</v>
      </c>
      <c r="Q1048" t="str">
        <f>VLOOKUP(A1048,关卡种子!$A$2:$H$61,8,FALSE)</f>
        <v>0.摧毁基地</v>
      </c>
      <c r="R1048">
        <v>1</v>
      </c>
      <c r="S1048">
        <f t="shared" si="34"/>
        <v>1.75</v>
      </c>
    </row>
    <row r="1049" spans="1:19">
      <c r="A1049" s="16">
        <v>47</v>
      </c>
      <c r="B1049" s="17">
        <v>451</v>
      </c>
      <c r="C1049" s="16" t="s">
        <v>914</v>
      </c>
      <c r="D1049" s="17">
        <v>2</v>
      </c>
      <c r="E1049" s="16" t="s">
        <v>89</v>
      </c>
      <c r="F1049" s="17">
        <v>30</v>
      </c>
      <c r="G1049" s="18">
        <v>1.75</v>
      </c>
      <c r="H1049" s="18">
        <v>1</v>
      </c>
      <c r="I1049" s="19">
        <v>1</v>
      </c>
      <c r="J1049" s="71"/>
      <c r="K1049" s="20"/>
      <c r="L1049" s="76" cm="1">
        <f t="array" ref="L1049">_xlfn.IFS(C1049="8.玩家基地","",C1049="10.第一关基地","",G1049+H1049&lt;=2,"",G1049+H1049&gt;2,ROUND((G1049+H1049-2)*500,0))</f>
        <v>375</v>
      </c>
      <c r="M1049" s="13">
        <v>8</v>
      </c>
      <c r="N1049" s="13" t="s">
        <v>2041</v>
      </c>
      <c r="O1049" s="41" t="s">
        <v>2046</v>
      </c>
      <c r="P1049">
        <f t="shared" si="33"/>
        <v>2</v>
      </c>
      <c r="Q1049" t="str">
        <f>VLOOKUP(A1049,关卡种子!$A$2:$H$61,8,FALSE)</f>
        <v>0.摧毁基地</v>
      </c>
      <c r="R1049">
        <v>1</v>
      </c>
      <c r="S1049">
        <f t="shared" si="34"/>
        <v>1.75</v>
      </c>
    </row>
    <row r="1050" spans="1:19">
      <c r="A1050" s="16">
        <v>47</v>
      </c>
      <c r="B1050" s="17">
        <v>452</v>
      </c>
      <c r="C1050" s="16" t="s">
        <v>915</v>
      </c>
      <c r="D1050" s="17">
        <v>2</v>
      </c>
      <c r="E1050" s="16" t="s">
        <v>89</v>
      </c>
      <c r="F1050" s="17">
        <v>30</v>
      </c>
      <c r="G1050" s="18">
        <v>1.75</v>
      </c>
      <c r="H1050" s="18">
        <v>1</v>
      </c>
      <c r="I1050" s="19">
        <v>1</v>
      </c>
      <c r="J1050" s="71"/>
      <c r="K1050" s="20"/>
      <c r="L1050" s="76" cm="1">
        <f t="array" ref="L1050">_xlfn.IFS(C1050="8.玩家基地","",C1050="10.第一关基地","",G1050+H1050&lt;=2,"",G1050+H1050&gt;2,ROUND((G1050+H1050-2)*500,0))</f>
        <v>375</v>
      </c>
      <c r="N1050" s="13" t="s">
        <v>2046</v>
      </c>
      <c r="O1050" s="41" t="s">
        <v>2046</v>
      </c>
      <c r="P1050">
        <f t="shared" si="33"/>
        <v>2</v>
      </c>
      <c r="Q1050" t="str">
        <f>VLOOKUP(A1050,关卡种子!$A$2:$H$61,8,FALSE)</f>
        <v>0.摧毁基地</v>
      </c>
      <c r="R1050">
        <v>1</v>
      </c>
      <c r="S1050">
        <f t="shared" si="34"/>
        <v>1.75</v>
      </c>
    </row>
    <row r="1051" spans="1:19">
      <c r="A1051" s="16">
        <v>47</v>
      </c>
      <c r="B1051" s="17">
        <v>480</v>
      </c>
      <c r="C1051" s="16" t="s">
        <v>1394</v>
      </c>
      <c r="D1051" s="17">
        <v>2</v>
      </c>
      <c r="E1051" s="16" t="s">
        <v>89</v>
      </c>
      <c r="F1051" s="17">
        <v>30</v>
      </c>
      <c r="G1051" s="18">
        <v>1.78</v>
      </c>
      <c r="H1051" s="18">
        <v>1</v>
      </c>
      <c r="I1051" s="19">
        <v>1</v>
      </c>
      <c r="J1051" s="71"/>
      <c r="K1051" s="20"/>
      <c r="L1051" s="76" cm="1">
        <f t="array" ref="L1051">_xlfn.IFS(C1051="8.玩家基地","",C1051="10.第一关基地","",G1051+H1051&lt;=2,"",G1051+H1051&gt;2,ROUND((G1051+H1051-2)*500,0))</f>
        <v>390</v>
      </c>
      <c r="N1051" s="13" t="s">
        <v>2046</v>
      </c>
      <c r="O1051" s="41" t="s">
        <v>2046</v>
      </c>
      <c r="P1051">
        <f t="shared" si="33"/>
        <v>2</v>
      </c>
      <c r="Q1051" t="str">
        <f>VLOOKUP(A1051,关卡种子!$A$2:$H$61,8,FALSE)</f>
        <v>0.摧毁基地</v>
      </c>
      <c r="R1051">
        <v>1</v>
      </c>
      <c r="S1051">
        <f t="shared" si="34"/>
        <v>1.78</v>
      </c>
    </row>
    <row r="1052" spans="1:19">
      <c r="A1052" s="16">
        <v>47</v>
      </c>
      <c r="B1052" s="17">
        <v>481</v>
      </c>
      <c r="C1052" s="16" t="s">
        <v>914</v>
      </c>
      <c r="D1052" s="17">
        <v>2</v>
      </c>
      <c r="E1052" s="16" t="s">
        <v>89</v>
      </c>
      <c r="F1052" s="17">
        <v>30</v>
      </c>
      <c r="G1052" s="18">
        <v>1.78</v>
      </c>
      <c r="H1052" s="18">
        <v>1</v>
      </c>
      <c r="I1052" s="19">
        <v>1</v>
      </c>
      <c r="J1052" s="71"/>
      <c r="K1052" s="20"/>
      <c r="L1052" s="76" cm="1">
        <f t="array" ref="L1052">_xlfn.IFS(C1052="8.玩家基地","",C1052="10.第一关基地","",G1052+H1052&lt;=2,"",G1052+H1052&gt;2,ROUND((G1052+H1052-2)*500,0))</f>
        <v>390</v>
      </c>
      <c r="M1052" s="13">
        <v>5</v>
      </c>
      <c r="N1052" s="13" t="s">
        <v>2039</v>
      </c>
      <c r="O1052" s="41" t="s">
        <v>2046</v>
      </c>
      <c r="P1052">
        <f t="shared" si="33"/>
        <v>2</v>
      </c>
      <c r="Q1052" t="str">
        <f>VLOOKUP(A1052,关卡种子!$A$2:$H$61,8,FALSE)</f>
        <v>0.摧毁基地</v>
      </c>
      <c r="R1052">
        <v>1</v>
      </c>
      <c r="S1052">
        <f t="shared" si="34"/>
        <v>1.78</v>
      </c>
    </row>
    <row r="1053" spans="1:19">
      <c r="A1053" s="16">
        <v>47</v>
      </c>
      <c r="B1053" s="17">
        <v>482</v>
      </c>
      <c r="C1053" s="16" t="s">
        <v>915</v>
      </c>
      <c r="D1053" s="17">
        <v>2</v>
      </c>
      <c r="E1053" s="16" t="s">
        <v>89</v>
      </c>
      <c r="F1053" s="17">
        <v>30</v>
      </c>
      <c r="G1053" s="18">
        <v>1.78</v>
      </c>
      <c r="H1053" s="18">
        <v>1</v>
      </c>
      <c r="I1053" s="19">
        <v>1</v>
      </c>
      <c r="J1053" s="71"/>
      <c r="K1053" s="20"/>
      <c r="L1053" s="76" cm="1">
        <f t="array" ref="L1053">_xlfn.IFS(C1053="8.玩家基地","",C1053="10.第一关基地","",G1053+H1053&lt;=2,"",G1053+H1053&gt;2,ROUND((G1053+H1053-2)*500,0))</f>
        <v>390</v>
      </c>
      <c r="N1053" s="13" t="s">
        <v>2046</v>
      </c>
      <c r="O1053" s="41" t="s">
        <v>2046</v>
      </c>
      <c r="P1053">
        <f t="shared" si="33"/>
        <v>2</v>
      </c>
      <c r="Q1053" t="str">
        <f>VLOOKUP(A1053,关卡种子!$A$2:$H$61,8,FALSE)</f>
        <v>0.摧毁基地</v>
      </c>
      <c r="R1053">
        <v>1</v>
      </c>
      <c r="S1053">
        <f t="shared" si="34"/>
        <v>1.78</v>
      </c>
    </row>
    <row r="1054" spans="1:19">
      <c r="A1054" s="16">
        <v>47</v>
      </c>
      <c r="B1054" s="17">
        <v>510</v>
      </c>
      <c r="C1054" s="16" t="s">
        <v>1394</v>
      </c>
      <c r="D1054" s="17">
        <v>2</v>
      </c>
      <c r="E1054" s="16" t="s">
        <v>89</v>
      </c>
      <c r="F1054" s="17">
        <v>30</v>
      </c>
      <c r="G1054" s="18">
        <v>1.81</v>
      </c>
      <c r="H1054" s="18">
        <v>1</v>
      </c>
      <c r="I1054" s="19">
        <v>1</v>
      </c>
      <c r="J1054" s="71"/>
      <c r="K1054" s="20"/>
      <c r="L1054" s="76" cm="1">
        <f t="array" ref="L1054">_xlfn.IFS(C1054="8.玩家基地","",C1054="10.第一关基地","",G1054+H1054&lt;=2,"",G1054+H1054&gt;2,ROUND((G1054+H1054-2)*500,0))</f>
        <v>405</v>
      </c>
      <c r="N1054" s="13" t="s">
        <v>2046</v>
      </c>
      <c r="O1054" s="41" t="s">
        <v>2046</v>
      </c>
      <c r="P1054">
        <f t="shared" si="33"/>
        <v>2</v>
      </c>
      <c r="Q1054" t="str">
        <f>VLOOKUP(A1054,关卡种子!$A$2:$H$61,8,FALSE)</f>
        <v>0.摧毁基地</v>
      </c>
      <c r="R1054">
        <v>1</v>
      </c>
      <c r="S1054">
        <f t="shared" si="34"/>
        <v>1.81</v>
      </c>
    </row>
    <row r="1055" spans="1:19">
      <c r="A1055" s="16">
        <v>47</v>
      </c>
      <c r="B1055" s="17">
        <v>511</v>
      </c>
      <c r="C1055" s="16" t="s">
        <v>914</v>
      </c>
      <c r="D1055" s="17">
        <v>2</v>
      </c>
      <c r="E1055" s="16" t="s">
        <v>89</v>
      </c>
      <c r="F1055" s="17">
        <v>30</v>
      </c>
      <c r="G1055" s="18">
        <v>1.81</v>
      </c>
      <c r="H1055" s="18">
        <v>1</v>
      </c>
      <c r="I1055" s="19">
        <v>1</v>
      </c>
      <c r="J1055" s="71"/>
      <c r="K1055" s="20"/>
      <c r="L1055" s="76" cm="1">
        <f t="array" ref="L1055">_xlfn.IFS(C1055="8.玩家基地","",C1055="10.第一关基地","",G1055+H1055&lt;=2,"",G1055+H1055&gt;2,ROUND((G1055+H1055-2)*500,0))</f>
        <v>405</v>
      </c>
      <c r="M1055" s="13">
        <v>6</v>
      </c>
      <c r="N1055" s="13" t="s">
        <v>2027</v>
      </c>
      <c r="O1055" s="41" t="s">
        <v>2046</v>
      </c>
      <c r="P1055">
        <f t="shared" si="33"/>
        <v>2</v>
      </c>
      <c r="Q1055" t="str">
        <f>VLOOKUP(A1055,关卡种子!$A$2:$H$61,8,FALSE)</f>
        <v>0.摧毁基地</v>
      </c>
      <c r="R1055">
        <v>1</v>
      </c>
      <c r="S1055">
        <f t="shared" si="34"/>
        <v>1.81</v>
      </c>
    </row>
    <row r="1056" spans="1:19">
      <c r="A1056" s="16">
        <v>47</v>
      </c>
      <c r="B1056" s="17">
        <v>512</v>
      </c>
      <c r="C1056" s="16" t="s">
        <v>915</v>
      </c>
      <c r="D1056" s="17">
        <v>2</v>
      </c>
      <c r="E1056" s="16" t="s">
        <v>89</v>
      </c>
      <c r="F1056" s="17">
        <v>30</v>
      </c>
      <c r="G1056" s="18">
        <v>1.81</v>
      </c>
      <c r="H1056" s="18">
        <v>1</v>
      </c>
      <c r="I1056" s="19">
        <v>1</v>
      </c>
      <c r="J1056" s="71"/>
      <c r="K1056" s="20"/>
      <c r="L1056" s="76" cm="1">
        <f t="array" ref="L1056">_xlfn.IFS(C1056="8.玩家基地","",C1056="10.第一关基地","",G1056+H1056&lt;=2,"",G1056+H1056&gt;2,ROUND((G1056+H1056-2)*500,0))</f>
        <v>405</v>
      </c>
      <c r="N1056" s="13" t="s">
        <v>2046</v>
      </c>
      <c r="O1056" s="41" t="s">
        <v>2046</v>
      </c>
      <c r="P1056">
        <f t="shared" si="33"/>
        <v>2</v>
      </c>
      <c r="Q1056" t="str">
        <f>VLOOKUP(A1056,关卡种子!$A$2:$H$61,8,FALSE)</f>
        <v>0.摧毁基地</v>
      </c>
      <c r="R1056">
        <v>1</v>
      </c>
      <c r="S1056">
        <f t="shared" si="34"/>
        <v>1.81</v>
      </c>
    </row>
    <row r="1057" spans="1:19">
      <c r="A1057" s="16">
        <v>47</v>
      </c>
      <c r="B1057" s="17">
        <v>0</v>
      </c>
      <c r="C1057" s="16" t="s">
        <v>915</v>
      </c>
      <c r="D1057" s="17">
        <v>2</v>
      </c>
      <c r="E1057" s="16" t="s">
        <v>89</v>
      </c>
      <c r="F1057" s="17">
        <v>30</v>
      </c>
      <c r="G1057" s="18">
        <v>1.5</v>
      </c>
      <c r="H1057" s="18">
        <v>1</v>
      </c>
      <c r="I1057" s="19">
        <v>0.8</v>
      </c>
      <c r="J1057" s="71" t="s">
        <v>1776</v>
      </c>
      <c r="K1057" s="20"/>
      <c r="L1057" s="76" cm="1">
        <f t="array" ref="L1057">_xlfn.IFS(C1057="8.玩家基地","",C1057="10.第一关基地","",G1057+H1057&lt;=2,"",G1057+H1057&gt;2,ROUND((G1057+H1057-2)*500,0))</f>
        <v>250</v>
      </c>
      <c r="N1057" s="13" t="s">
        <v>2046</v>
      </c>
      <c r="O1057" s="41" t="s">
        <v>2046</v>
      </c>
      <c r="P1057">
        <f t="shared" si="33"/>
        <v>2</v>
      </c>
      <c r="Q1057" t="str">
        <f>VLOOKUP(A1057,关卡种子!$A$2:$H$61,8,FALSE)</f>
        <v>0.摧毁基地</v>
      </c>
      <c r="R1057">
        <v>1</v>
      </c>
      <c r="S1057">
        <f t="shared" si="34"/>
        <v>1.5</v>
      </c>
    </row>
    <row r="1058" spans="1:19">
      <c r="A1058" s="16">
        <v>47</v>
      </c>
      <c r="B1058" s="17">
        <v>0</v>
      </c>
      <c r="C1058" s="16" t="s">
        <v>1434</v>
      </c>
      <c r="D1058" s="17">
        <v>4</v>
      </c>
      <c r="E1058" s="16" t="s">
        <v>89</v>
      </c>
      <c r="F1058" s="17">
        <v>30</v>
      </c>
      <c r="G1058" s="18">
        <v>1.5</v>
      </c>
      <c r="H1058" s="18">
        <v>1</v>
      </c>
      <c r="I1058" s="19">
        <v>0.8</v>
      </c>
      <c r="J1058" s="71"/>
      <c r="K1058" s="20"/>
      <c r="L1058" s="76" cm="1">
        <f t="array" ref="L1058">_xlfn.IFS(C1058="8.玩家基地","",C1058="10.第一关基地","",G1058+H1058&lt;=2,"",G1058+H1058&gt;2,ROUND((G1058+H1058-2)*500,0))</f>
        <v>250</v>
      </c>
      <c r="N1058" s="13" t="s">
        <v>2046</v>
      </c>
      <c r="O1058" s="41" t="s">
        <v>2046</v>
      </c>
      <c r="P1058">
        <f t="shared" si="33"/>
        <v>4</v>
      </c>
      <c r="Q1058" t="str">
        <f>VLOOKUP(A1058,关卡种子!$A$2:$H$61,8,FALSE)</f>
        <v>0.摧毁基地</v>
      </c>
      <c r="R1058">
        <v>1</v>
      </c>
      <c r="S1058">
        <f t="shared" si="34"/>
        <v>1.5</v>
      </c>
    </row>
    <row r="1059" spans="1:19">
      <c r="A1059" s="16">
        <v>47</v>
      </c>
      <c r="B1059" s="17">
        <v>0</v>
      </c>
      <c r="C1059" s="16" t="s">
        <v>1394</v>
      </c>
      <c r="D1059" s="17">
        <v>2</v>
      </c>
      <c r="E1059" s="16" t="s">
        <v>89</v>
      </c>
      <c r="F1059" s="17">
        <v>30</v>
      </c>
      <c r="G1059" s="18">
        <v>1.5</v>
      </c>
      <c r="H1059" s="18">
        <v>1</v>
      </c>
      <c r="I1059" s="19">
        <v>0.2</v>
      </c>
      <c r="J1059" s="71"/>
      <c r="K1059" s="20"/>
      <c r="L1059" s="76" cm="1">
        <f t="array" ref="L1059">_xlfn.IFS(C1059="8.玩家基地","",C1059="10.第一关基地","",G1059+H1059&lt;=2,"",G1059+H1059&gt;2,ROUND((G1059+H1059-2)*500,0))</f>
        <v>250</v>
      </c>
      <c r="N1059" s="13" t="s">
        <v>2046</v>
      </c>
      <c r="O1059" s="41" t="s">
        <v>2046</v>
      </c>
      <c r="P1059">
        <f t="shared" si="33"/>
        <v>2</v>
      </c>
      <c r="Q1059" t="str">
        <f>VLOOKUP(A1059,关卡种子!$A$2:$H$61,8,FALSE)</f>
        <v>0.摧毁基地</v>
      </c>
      <c r="R1059">
        <v>1</v>
      </c>
      <c r="S1059">
        <f t="shared" si="34"/>
        <v>1.5</v>
      </c>
    </row>
    <row r="1060" spans="1:19">
      <c r="A1060" s="16">
        <v>47</v>
      </c>
      <c r="B1060" s="17">
        <v>0</v>
      </c>
      <c r="C1060" s="16" t="s">
        <v>914</v>
      </c>
      <c r="D1060" s="17">
        <v>2</v>
      </c>
      <c r="E1060" s="16" t="s">
        <v>89</v>
      </c>
      <c r="F1060" s="17">
        <v>30</v>
      </c>
      <c r="G1060" s="18">
        <v>1.5</v>
      </c>
      <c r="H1060" s="18">
        <v>1</v>
      </c>
      <c r="I1060" s="19">
        <v>0.2</v>
      </c>
      <c r="J1060" s="71"/>
      <c r="K1060" s="20"/>
      <c r="L1060" s="76" cm="1">
        <f t="array" ref="L1060">_xlfn.IFS(C1060="8.玩家基地","",C1060="10.第一关基地","",G1060+H1060&lt;=2,"",G1060+H1060&gt;2,ROUND((G1060+H1060-2)*500,0))</f>
        <v>250</v>
      </c>
      <c r="M1060" s="13">
        <v>7</v>
      </c>
      <c r="N1060" s="13" t="s">
        <v>2037</v>
      </c>
      <c r="O1060" s="41" t="s">
        <v>2046</v>
      </c>
      <c r="P1060">
        <f t="shared" si="33"/>
        <v>2</v>
      </c>
      <c r="Q1060" t="str">
        <f>VLOOKUP(A1060,关卡种子!$A$2:$H$61,8,FALSE)</f>
        <v>0.摧毁基地</v>
      </c>
      <c r="R1060">
        <v>1</v>
      </c>
      <c r="S1060">
        <f t="shared" si="34"/>
        <v>1.5</v>
      </c>
    </row>
    <row r="1061" spans="1:19">
      <c r="A1061" s="16">
        <v>47</v>
      </c>
      <c r="B1061" s="17">
        <v>0</v>
      </c>
      <c r="C1061" s="16" t="s">
        <v>915</v>
      </c>
      <c r="D1061" s="17">
        <v>2</v>
      </c>
      <c r="E1061" s="16" t="s">
        <v>89</v>
      </c>
      <c r="F1061" s="17">
        <v>30</v>
      </c>
      <c r="G1061" s="18">
        <v>1.5</v>
      </c>
      <c r="H1061" s="18">
        <v>1</v>
      </c>
      <c r="I1061" s="19">
        <v>0.2</v>
      </c>
      <c r="J1061" s="71"/>
      <c r="K1061" s="20"/>
      <c r="L1061" s="76" cm="1">
        <f t="array" ref="L1061">_xlfn.IFS(C1061="8.玩家基地","",C1061="10.第一关基地","",G1061+H1061&lt;=2,"",G1061+H1061&gt;2,ROUND((G1061+H1061-2)*500,0))</f>
        <v>250</v>
      </c>
      <c r="N1061" s="13" t="s">
        <v>2046</v>
      </c>
      <c r="O1061" s="41" t="s">
        <v>2046</v>
      </c>
      <c r="P1061">
        <f t="shared" si="33"/>
        <v>2</v>
      </c>
      <c r="Q1061" t="str">
        <f>VLOOKUP(A1061,关卡种子!$A$2:$H$61,8,FALSE)</f>
        <v>0.摧毁基地</v>
      </c>
      <c r="R1061">
        <v>1</v>
      </c>
      <c r="S1061">
        <f t="shared" si="34"/>
        <v>1.5</v>
      </c>
    </row>
    <row r="1062" spans="1:19">
      <c r="A1062" s="16">
        <v>48</v>
      </c>
      <c r="B1062" s="17">
        <v>0</v>
      </c>
      <c r="C1062" s="16" t="s">
        <v>86</v>
      </c>
      <c r="D1062" s="17">
        <v>1</v>
      </c>
      <c r="E1062" s="16" t="s">
        <v>87</v>
      </c>
      <c r="F1062" s="17">
        <v>-30</v>
      </c>
      <c r="G1062" s="18">
        <v>1</v>
      </c>
      <c r="H1062" s="18">
        <v>1</v>
      </c>
      <c r="I1062" s="19">
        <v>1</v>
      </c>
      <c r="J1062" s="71"/>
      <c r="K1062" s="20"/>
      <c r="L1062" s="76" t="str" cm="1">
        <f t="array" ref="L1062">_xlfn.IFS(C1062="8.玩家基地","",C1062="10.第一关基地","",G1062+H1062&lt;=2,"",G1062+H1062&gt;2,ROUND((G1062+H1062-2)*500,0))</f>
        <v/>
      </c>
      <c r="N1062" s="13" t="s">
        <v>2046</v>
      </c>
      <c r="O1062" s="41" t="s">
        <v>2046</v>
      </c>
      <c r="P1062">
        <f t="shared" si="33"/>
        <v>1</v>
      </c>
      <c r="Q1062" t="str">
        <f>VLOOKUP(A1062,关卡种子!$A$2:$H$61,8,FALSE)</f>
        <v>0.摧毁基地</v>
      </c>
      <c r="R1062">
        <v>1</v>
      </c>
      <c r="S1062">
        <f t="shared" si="34"/>
        <v>1</v>
      </c>
    </row>
    <row r="1063" spans="1:19">
      <c r="A1063" s="16">
        <v>48</v>
      </c>
      <c r="B1063" s="17">
        <v>0</v>
      </c>
      <c r="C1063" s="16" t="s">
        <v>88</v>
      </c>
      <c r="D1063" s="17">
        <v>1</v>
      </c>
      <c r="E1063" s="16" t="s">
        <v>89</v>
      </c>
      <c r="F1063" s="17">
        <v>30</v>
      </c>
      <c r="G1063" s="18">
        <v>4.2</v>
      </c>
      <c r="H1063" s="18">
        <v>1</v>
      </c>
      <c r="I1063" s="19">
        <v>1</v>
      </c>
      <c r="J1063" s="71"/>
      <c r="K1063" s="20"/>
      <c r="L1063" s="76" t="str" cm="1">
        <f t="array" ref="L1063">_xlfn.IFS(C1063="8.玩家基地","",C1063="10.第一关基地","",G1063+H1063&lt;=2,"",G1063+H1063&gt;2,ROUND((G1063+H1063-2)*500,0))</f>
        <v/>
      </c>
      <c r="N1063" s="13" t="s">
        <v>2046</v>
      </c>
      <c r="O1063" s="41" t="s">
        <v>2046</v>
      </c>
      <c r="P1063">
        <f t="shared" si="33"/>
        <v>1</v>
      </c>
      <c r="Q1063" t="str">
        <f>VLOOKUP(A1063,关卡种子!$A$2:$H$61,8,FALSE)</f>
        <v>0.摧毁基地</v>
      </c>
      <c r="R1063">
        <v>1</v>
      </c>
      <c r="S1063">
        <f t="shared" si="34"/>
        <v>4.2</v>
      </c>
    </row>
    <row r="1064" spans="1:19">
      <c r="A1064" s="16">
        <v>48</v>
      </c>
      <c r="B1064" s="17">
        <v>1</v>
      </c>
      <c r="C1064" s="16" t="s">
        <v>1363</v>
      </c>
      <c r="D1064" s="17">
        <v>1</v>
      </c>
      <c r="E1064" s="16" t="s">
        <v>89</v>
      </c>
      <c r="F1064" s="17">
        <v>30</v>
      </c>
      <c r="G1064" s="18">
        <v>1</v>
      </c>
      <c r="H1064" s="18">
        <v>1</v>
      </c>
      <c r="I1064" s="19">
        <v>1</v>
      </c>
      <c r="J1064" s="71" t="s">
        <v>1777</v>
      </c>
      <c r="K1064" s="48">
        <v>14</v>
      </c>
      <c r="L1064" s="76" t="str" cm="1">
        <f t="array" ref="L1064">_xlfn.IFS(C1064="8.玩家基地","",C1064="10.第一关基地","",G1064+H1064&lt;=2,"",G1064+H1064&gt;2,ROUND((G1064+H1064-2)*500,0))</f>
        <v/>
      </c>
      <c r="N1064" s="13" t="s">
        <v>2046</v>
      </c>
      <c r="O1064" s="41" t="s">
        <v>2256</v>
      </c>
      <c r="P1064">
        <f t="shared" si="33"/>
        <v>1</v>
      </c>
      <c r="Q1064" t="str">
        <f>VLOOKUP(A1064,关卡种子!$A$2:$H$61,8,FALSE)</f>
        <v>0.摧毁基地</v>
      </c>
      <c r="R1064">
        <v>1</v>
      </c>
      <c r="S1064">
        <f t="shared" si="34"/>
        <v>1</v>
      </c>
    </row>
    <row r="1065" spans="1:19">
      <c r="A1065" s="16">
        <v>48</v>
      </c>
      <c r="B1065" s="17">
        <v>6</v>
      </c>
      <c r="C1065" s="16" t="s">
        <v>914</v>
      </c>
      <c r="D1065" s="17">
        <v>1</v>
      </c>
      <c r="E1065" s="16" t="s">
        <v>89</v>
      </c>
      <c r="F1065" s="17">
        <v>30</v>
      </c>
      <c r="G1065" s="18">
        <v>1</v>
      </c>
      <c r="H1065" s="18">
        <v>1</v>
      </c>
      <c r="I1065" s="19">
        <v>1</v>
      </c>
      <c r="J1065" s="71" t="s">
        <v>1778</v>
      </c>
      <c r="K1065" s="48">
        <v>7</v>
      </c>
      <c r="L1065" s="76" t="str" cm="1">
        <f t="array" ref="L1065">_xlfn.IFS(C1065="8.玩家基地","",C1065="10.第一关基地","",G1065+H1065&lt;=2,"",G1065+H1065&gt;2,ROUND((G1065+H1065-2)*500,0))</f>
        <v/>
      </c>
      <c r="N1065" s="13" t="s">
        <v>2046</v>
      </c>
      <c r="O1065" s="41" t="s">
        <v>2255</v>
      </c>
      <c r="P1065">
        <f t="shared" si="33"/>
        <v>1</v>
      </c>
      <c r="Q1065" t="str">
        <f>VLOOKUP(A1065,关卡种子!$A$2:$H$61,8,FALSE)</f>
        <v>0.摧毁基地</v>
      </c>
      <c r="R1065">
        <v>1</v>
      </c>
      <c r="S1065">
        <f t="shared" si="34"/>
        <v>1</v>
      </c>
    </row>
    <row r="1066" spans="1:19">
      <c r="A1066" s="16">
        <v>48</v>
      </c>
      <c r="B1066" s="17">
        <v>30</v>
      </c>
      <c r="C1066" s="16" t="s">
        <v>1438</v>
      </c>
      <c r="D1066" s="17">
        <v>1</v>
      </c>
      <c r="E1066" s="16" t="s">
        <v>89</v>
      </c>
      <c r="F1066" s="17">
        <v>30</v>
      </c>
      <c r="G1066" s="18">
        <v>1</v>
      </c>
      <c r="H1066" s="18">
        <v>1</v>
      </c>
      <c r="I1066" s="19">
        <v>1</v>
      </c>
      <c r="J1066" s="71"/>
      <c r="K1066" s="20"/>
      <c r="L1066" s="76" t="str" cm="1">
        <f t="array" ref="L1066">_xlfn.IFS(C1066="8.玩家基地","",C1066="10.第一关基地","",G1066+H1066&lt;=2,"",G1066+H1066&gt;2,ROUND((G1066+H1066-2)*500,0))</f>
        <v/>
      </c>
      <c r="M1066" s="13">
        <v>3</v>
      </c>
      <c r="N1066" s="13" t="s">
        <v>2033</v>
      </c>
      <c r="O1066" s="41" t="s">
        <v>2046</v>
      </c>
      <c r="P1066">
        <f t="shared" si="33"/>
        <v>1</v>
      </c>
      <c r="Q1066" t="str">
        <f>VLOOKUP(A1066,关卡种子!$A$2:$H$61,8,FALSE)</f>
        <v>0.摧毁基地</v>
      </c>
      <c r="R1066">
        <v>1</v>
      </c>
      <c r="S1066">
        <f t="shared" si="34"/>
        <v>1</v>
      </c>
    </row>
    <row r="1067" spans="1:19">
      <c r="A1067" s="16">
        <v>48</v>
      </c>
      <c r="B1067" s="17">
        <v>60</v>
      </c>
      <c r="C1067" s="16" t="s">
        <v>1436</v>
      </c>
      <c r="D1067" s="17">
        <v>1</v>
      </c>
      <c r="E1067" s="16" t="s">
        <v>89</v>
      </c>
      <c r="F1067" s="17">
        <v>30</v>
      </c>
      <c r="G1067" s="18">
        <v>1.36</v>
      </c>
      <c r="H1067" s="18">
        <v>1</v>
      </c>
      <c r="I1067" s="19">
        <v>1</v>
      </c>
      <c r="J1067" s="71" t="s">
        <v>1779</v>
      </c>
      <c r="K1067" s="48">
        <v>7</v>
      </c>
      <c r="L1067" s="76" cm="1">
        <f t="array" ref="L1067">_xlfn.IFS(C1067="8.玩家基地","",C1067="10.第一关基地","",G1067+H1067&lt;=2,"",G1067+H1067&gt;2,ROUND((G1067+H1067-2)*500,0))</f>
        <v>180</v>
      </c>
      <c r="N1067" s="13" t="s">
        <v>2046</v>
      </c>
      <c r="O1067" s="41" t="s">
        <v>2255</v>
      </c>
      <c r="P1067">
        <f t="shared" si="33"/>
        <v>1</v>
      </c>
      <c r="Q1067" t="str">
        <f>VLOOKUP(A1067,关卡种子!$A$2:$H$61,8,FALSE)</f>
        <v>0.摧毁基地</v>
      </c>
      <c r="R1067">
        <v>1</v>
      </c>
      <c r="S1067">
        <f t="shared" si="34"/>
        <v>1.36</v>
      </c>
    </row>
    <row r="1068" spans="1:19">
      <c r="A1068" s="16">
        <v>48</v>
      </c>
      <c r="B1068" s="17">
        <v>90</v>
      </c>
      <c r="C1068" s="16" t="s">
        <v>914</v>
      </c>
      <c r="D1068" s="17">
        <v>1</v>
      </c>
      <c r="E1068" s="16" t="s">
        <v>89</v>
      </c>
      <c r="F1068" s="17">
        <v>30</v>
      </c>
      <c r="G1068" s="18">
        <v>1.39</v>
      </c>
      <c r="H1068" s="18">
        <v>1</v>
      </c>
      <c r="I1068" s="19">
        <v>1</v>
      </c>
      <c r="J1068" s="71"/>
      <c r="K1068" s="20"/>
      <c r="L1068" s="76" cm="1">
        <f t="array" ref="L1068">_xlfn.IFS(C1068="8.玩家基地","",C1068="10.第一关基地","",G1068+H1068&lt;=2,"",G1068+H1068&gt;2,ROUND((G1068+H1068-2)*500,0))</f>
        <v>195</v>
      </c>
      <c r="M1068" s="13">
        <v>2</v>
      </c>
      <c r="N1068" s="13" t="s">
        <v>2029</v>
      </c>
      <c r="O1068" s="41" t="s">
        <v>2046</v>
      </c>
      <c r="P1068">
        <f t="shared" si="33"/>
        <v>1</v>
      </c>
      <c r="Q1068" t="str">
        <f>VLOOKUP(A1068,关卡种子!$A$2:$H$61,8,FALSE)</f>
        <v>0.摧毁基地</v>
      </c>
      <c r="R1068">
        <v>1</v>
      </c>
      <c r="S1068">
        <f t="shared" si="34"/>
        <v>1.39</v>
      </c>
    </row>
    <row r="1069" spans="1:19">
      <c r="A1069" s="16">
        <v>48</v>
      </c>
      <c r="B1069" s="17">
        <v>120</v>
      </c>
      <c r="C1069" s="16" t="s">
        <v>1434</v>
      </c>
      <c r="D1069" s="17">
        <v>1</v>
      </c>
      <c r="E1069" s="16" t="s">
        <v>89</v>
      </c>
      <c r="F1069" s="17">
        <v>30</v>
      </c>
      <c r="G1069" s="18">
        <v>1.42</v>
      </c>
      <c r="H1069" s="18">
        <v>1</v>
      </c>
      <c r="I1069" s="19">
        <v>1</v>
      </c>
      <c r="J1069" s="71" t="s">
        <v>1750</v>
      </c>
      <c r="K1069" s="48">
        <v>3</v>
      </c>
      <c r="L1069" s="76" cm="1">
        <f t="array" ref="L1069">_xlfn.IFS(C1069="8.玩家基地","",C1069="10.第一关基地","",G1069+H1069&lt;=2,"",G1069+H1069&gt;2,ROUND((G1069+H1069-2)*500,0))</f>
        <v>210</v>
      </c>
      <c r="N1069" s="13" t="s">
        <v>2046</v>
      </c>
      <c r="O1069" s="41" t="s">
        <v>2255</v>
      </c>
      <c r="P1069">
        <f t="shared" si="33"/>
        <v>1</v>
      </c>
      <c r="Q1069" t="str">
        <f>VLOOKUP(A1069,关卡种子!$A$2:$H$61,8,FALSE)</f>
        <v>0.摧毁基地</v>
      </c>
      <c r="R1069">
        <v>1</v>
      </c>
      <c r="S1069">
        <f t="shared" si="34"/>
        <v>1.42</v>
      </c>
    </row>
    <row r="1070" spans="1:19">
      <c r="A1070" s="16">
        <v>48</v>
      </c>
      <c r="B1070" s="17">
        <v>150</v>
      </c>
      <c r="C1070" s="16" t="s">
        <v>1438</v>
      </c>
      <c r="D1070" s="17">
        <v>1</v>
      </c>
      <c r="E1070" s="16" t="s">
        <v>89</v>
      </c>
      <c r="F1070" s="17">
        <v>30</v>
      </c>
      <c r="G1070" s="18">
        <v>1.45</v>
      </c>
      <c r="H1070" s="18">
        <v>1</v>
      </c>
      <c r="I1070" s="19">
        <v>1</v>
      </c>
      <c r="J1070" s="71"/>
      <c r="K1070" s="20"/>
      <c r="L1070" s="76" cm="1">
        <f t="array" ref="L1070">_xlfn.IFS(C1070="8.玩家基地","",C1070="10.第一关基地","",G1070+H1070&lt;=2,"",G1070+H1070&gt;2,ROUND((G1070+H1070-2)*500,0))</f>
        <v>225</v>
      </c>
      <c r="M1070" s="13">
        <v>4</v>
      </c>
      <c r="N1070" s="13" t="s">
        <v>2035</v>
      </c>
      <c r="O1070" s="41" t="s">
        <v>2046</v>
      </c>
      <c r="P1070">
        <f t="shared" si="33"/>
        <v>1</v>
      </c>
      <c r="Q1070" t="str">
        <f>VLOOKUP(A1070,关卡种子!$A$2:$H$61,8,FALSE)</f>
        <v>0.摧毁基地</v>
      </c>
      <c r="R1070">
        <v>1</v>
      </c>
      <c r="S1070">
        <f t="shared" si="34"/>
        <v>1.45</v>
      </c>
    </row>
    <row r="1071" spans="1:19">
      <c r="A1071" s="16">
        <v>48</v>
      </c>
      <c r="B1071" s="17">
        <v>180</v>
      </c>
      <c r="C1071" s="16" t="s">
        <v>1436</v>
      </c>
      <c r="D1071" s="17">
        <v>1</v>
      </c>
      <c r="E1071" s="16" t="s">
        <v>89</v>
      </c>
      <c r="F1071" s="17">
        <v>30</v>
      </c>
      <c r="G1071" s="18">
        <v>1.48</v>
      </c>
      <c r="H1071" s="18">
        <v>1</v>
      </c>
      <c r="I1071" s="19">
        <v>1</v>
      </c>
      <c r="J1071" s="71" t="s">
        <v>1783</v>
      </c>
      <c r="K1071" s="48">
        <v>3</v>
      </c>
      <c r="L1071" s="76" cm="1">
        <f t="array" ref="L1071">_xlfn.IFS(C1071="8.玩家基地","",C1071="10.第一关基地","",G1071+H1071&lt;=2,"",G1071+H1071&gt;2,ROUND((G1071+H1071-2)*500,0))</f>
        <v>240</v>
      </c>
      <c r="N1071" s="13" t="s">
        <v>2046</v>
      </c>
      <c r="O1071" s="41" t="s">
        <v>2255</v>
      </c>
      <c r="P1071">
        <f t="shared" si="33"/>
        <v>1</v>
      </c>
      <c r="Q1071" t="str">
        <f>VLOOKUP(A1071,关卡种子!$A$2:$H$61,8,FALSE)</f>
        <v>0.摧毁基地</v>
      </c>
      <c r="R1071">
        <v>1</v>
      </c>
      <c r="S1071">
        <f t="shared" si="34"/>
        <v>1.48</v>
      </c>
    </row>
    <row r="1072" spans="1:19">
      <c r="A1072" s="16">
        <v>48</v>
      </c>
      <c r="B1072" s="17">
        <v>210</v>
      </c>
      <c r="C1072" s="16" t="s">
        <v>914</v>
      </c>
      <c r="D1072" s="17">
        <v>1</v>
      </c>
      <c r="E1072" s="16" t="s">
        <v>89</v>
      </c>
      <c r="F1072" s="17">
        <v>30</v>
      </c>
      <c r="G1072" s="18">
        <v>1.51</v>
      </c>
      <c r="H1072" s="18">
        <v>1</v>
      </c>
      <c r="I1072" s="19">
        <v>1</v>
      </c>
      <c r="J1072" s="71"/>
      <c r="K1072" s="20"/>
      <c r="L1072" s="76" cm="1">
        <f t="array" ref="L1072">_xlfn.IFS(C1072="8.玩家基地","",C1072="10.第一关基地","",G1072+H1072&lt;=2,"",G1072+H1072&gt;2,ROUND((G1072+H1072-2)*500,0))</f>
        <v>255</v>
      </c>
      <c r="M1072" s="13">
        <v>8</v>
      </c>
      <c r="N1072" s="13" t="s">
        <v>2041</v>
      </c>
      <c r="O1072" s="41" t="s">
        <v>2046</v>
      </c>
      <c r="P1072">
        <f t="shared" si="33"/>
        <v>1</v>
      </c>
      <c r="Q1072" t="str">
        <f>VLOOKUP(A1072,关卡种子!$A$2:$H$61,8,FALSE)</f>
        <v>0.摧毁基地</v>
      </c>
      <c r="R1072">
        <v>1</v>
      </c>
      <c r="S1072">
        <f t="shared" si="34"/>
        <v>1.51</v>
      </c>
    </row>
    <row r="1073" spans="1:19">
      <c r="A1073" s="16">
        <v>48</v>
      </c>
      <c r="B1073" s="17">
        <v>240</v>
      </c>
      <c r="C1073" s="16" t="s">
        <v>1434</v>
      </c>
      <c r="D1073" s="17">
        <v>1</v>
      </c>
      <c r="E1073" s="16" t="s">
        <v>89</v>
      </c>
      <c r="F1073" s="17">
        <v>30</v>
      </c>
      <c r="G1073" s="18">
        <v>1.54</v>
      </c>
      <c r="H1073" s="18">
        <v>1</v>
      </c>
      <c r="I1073" s="19">
        <v>1</v>
      </c>
      <c r="J1073" s="71" t="s">
        <v>1782</v>
      </c>
      <c r="K1073" s="48">
        <v>7</v>
      </c>
      <c r="L1073" s="76" cm="1">
        <f t="array" ref="L1073">_xlfn.IFS(C1073="8.玩家基地","",C1073="10.第一关基地","",G1073+H1073&lt;=2,"",G1073+H1073&gt;2,ROUND((G1073+H1073-2)*500,0))</f>
        <v>270</v>
      </c>
      <c r="N1073" s="13" t="s">
        <v>2046</v>
      </c>
      <c r="O1073" s="41" t="s">
        <v>2255</v>
      </c>
      <c r="P1073">
        <f t="shared" si="33"/>
        <v>1</v>
      </c>
      <c r="Q1073" t="str">
        <f>VLOOKUP(A1073,关卡种子!$A$2:$H$61,8,FALSE)</f>
        <v>0.摧毁基地</v>
      </c>
      <c r="R1073">
        <v>1</v>
      </c>
      <c r="S1073">
        <f t="shared" si="34"/>
        <v>1.54</v>
      </c>
    </row>
    <row r="1074" spans="1:19">
      <c r="A1074" s="16">
        <v>48</v>
      </c>
      <c r="B1074" s="17">
        <v>270</v>
      </c>
      <c r="C1074" s="16" t="s">
        <v>1436</v>
      </c>
      <c r="D1074" s="17">
        <v>1</v>
      </c>
      <c r="E1074" s="16" t="s">
        <v>89</v>
      </c>
      <c r="F1074" s="17">
        <v>30</v>
      </c>
      <c r="G1074" s="18">
        <v>1.57</v>
      </c>
      <c r="H1074" s="18">
        <v>1</v>
      </c>
      <c r="I1074" s="19">
        <v>1</v>
      </c>
      <c r="J1074" s="71"/>
      <c r="K1074" s="20"/>
      <c r="L1074" s="76" cm="1">
        <f t="array" ref="L1074">_xlfn.IFS(C1074="8.玩家基地","",C1074="10.第一关基地","",G1074+H1074&lt;=2,"",G1074+H1074&gt;2,ROUND((G1074+H1074-2)*500,0))</f>
        <v>285</v>
      </c>
      <c r="M1074" s="13">
        <v>8</v>
      </c>
      <c r="N1074" s="13" t="s">
        <v>2041</v>
      </c>
      <c r="O1074" s="41" t="s">
        <v>2046</v>
      </c>
      <c r="P1074">
        <f t="shared" si="33"/>
        <v>1</v>
      </c>
      <c r="Q1074" t="str">
        <f>VLOOKUP(A1074,关卡种子!$A$2:$H$61,8,FALSE)</f>
        <v>0.摧毁基地</v>
      </c>
      <c r="R1074">
        <v>1</v>
      </c>
      <c r="S1074">
        <f t="shared" si="34"/>
        <v>1.57</v>
      </c>
    </row>
    <row r="1075" spans="1:19">
      <c r="A1075" s="16">
        <v>48</v>
      </c>
      <c r="B1075" s="17">
        <v>300</v>
      </c>
      <c r="C1075" s="16" t="s">
        <v>1436</v>
      </c>
      <c r="D1075" s="17">
        <v>1</v>
      </c>
      <c r="E1075" s="16" t="s">
        <v>89</v>
      </c>
      <c r="F1075" s="17">
        <v>30</v>
      </c>
      <c r="G1075" s="18">
        <v>1.6</v>
      </c>
      <c r="H1075" s="18">
        <v>1</v>
      </c>
      <c r="I1075" s="19">
        <v>1</v>
      </c>
      <c r="J1075" s="71" t="s">
        <v>1781</v>
      </c>
      <c r="K1075" s="48">
        <v>7</v>
      </c>
      <c r="L1075" s="76" cm="1">
        <f t="array" ref="L1075">_xlfn.IFS(C1075="8.玩家基地","",C1075="10.第一关基地","",G1075+H1075&lt;=2,"",G1075+H1075&gt;2,ROUND((G1075+H1075-2)*500,0))</f>
        <v>300</v>
      </c>
      <c r="N1075" s="13" t="s">
        <v>2046</v>
      </c>
      <c r="O1075" s="41" t="s">
        <v>2255</v>
      </c>
      <c r="P1075">
        <f t="shared" si="33"/>
        <v>1</v>
      </c>
      <c r="Q1075" t="str">
        <f>VLOOKUP(A1075,关卡种子!$A$2:$H$61,8,FALSE)</f>
        <v>0.摧毁基地</v>
      </c>
      <c r="R1075">
        <v>1</v>
      </c>
      <c r="S1075">
        <f t="shared" si="34"/>
        <v>1.6</v>
      </c>
    </row>
    <row r="1076" spans="1:19">
      <c r="A1076" s="16">
        <v>48</v>
      </c>
      <c r="B1076" s="17">
        <v>330</v>
      </c>
      <c r="C1076" s="16" t="s">
        <v>1436</v>
      </c>
      <c r="D1076" s="17">
        <v>2</v>
      </c>
      <c r="E1076" s="16" t="s">
        <v>89</v>
      </c>
      <c r="F1076" s="17">
        <v>30</v>
      </c>
      <c r="G1076" s="18">
        <v>1.63</v>
      </c>
      <c r="H1076" s="18">
        <v>1</v>
      </c>
      <c r="I1076" s="19">
        <v>1</v>
      </c>
      <c r="J1076" s="71"/>
      <c r="K1076" s="20"/>
      <c r="L1076" s="76" cm="1">
        <f t="array" ref="L1076">_xlfn.IFS(C1076="8.玩家基地","",C1076="10.第一关基地","",G1076+H1076&lt;=2,"",G1076+H1076&gt;2,ROUND((G1076+H1076-2)*500,0))</f>
        <v>315</v>
      </c>
      <c r="M1076" s="13">
        <v>5</v>
      </c>
      <c r="N1076" s="13" t="s">
        <v>2039</v>
      </c>
      <c r="O1076" s="41" t="s">
        <v>2046</v>
      </c>
      <c r="P1076">
        <f t="shared" si="33"/>
        <v>2</v>
      </c>
      <c r="Q1076" t="str">
        <f>VLOOKUP(A1076,关卡种子!$A$2:$H$61,8,FALSE)</f>
        <v>0.摧毁基地</v>
      </c>
      <c r="R1076">
        <v>1</v>
      </c>
      <c r="S1076">
        <f t="shared" si="34"/>
        <v>1.63</v>
      </c>
    </row>
    <row r="1077" spans="1:19">
      <c r="A1077" s="16">
        <v>48</v>
      </c>
      <c r="B1077" s="17">
        <v>360</v>
      </c>
      <c r="C1077" s="16" t="s">
        <v>1438</v>
      </c>
      <c r="D1077" s="17">
        <v>2</v>
      </c>
      <c r="E1077" s="16" t="s">
        <v>89</v>
      </c>
      <c r="F1077" s="17">
        <v>30</v>
      </c>
      <c r="G1077" s="18">
        <v>1.66</v>
      </c>
      <c r="H1077" s="18">
        <v>1</v>
      </c>
      <c r="I1077" s="19">
        <v>1</v>
      </c>
      <c r="J1077" s="71" t="s">
        <v>1780</v>
      </c>
      <c r="K1077" s="48">
        <v>7</v>
      </c>
      <c r="L1077" s="76" cm="1">
        <f t="array" ref="L1077">_xlfn.IFS(C1077="8.玩家基地","",C1077="10.第一关基地","",G1077+H1077&lt;=2,"",G1077+H1077&gt;2,ROUND((G1077+H1077-2)*500,0))</f>
        <v>330</v>
      </c>
      <c r="N1077" s="13" t="s">
        <v>2046</v>
      </c>
      <c r="O1077" s="41" t="s">
        <v>2255</v>
      </c>
      <c r="P1077">
        <f t="shared" ref="P1077:P1140" si="35">IF(Q1077="0.摧毁基地",IF(I1077=1,IF(B1077&gt;300,2,1),D1077),D1077)</f>
        <v>2</v>
      </c>
      <c r="Q1077" t="str">
        <f>VLOOKUP(A1077,关卡种子!$A$2:$H$61,8,FALSE)</f>
        <v>0.摧毁基地</v>
      </c>
      <c r="R1077">
        <v>1</v>
      </c>
      <c r="S1077">
        <f t="shared" ref="S1077:S1140" si="36">IF(C1077="10.第一关基地",1+ROUND(A1077/15,1),IF(C1077="24.审判天使",1,IF(Q1077="0.摧毁基地",IF(I1077=1,IF(B1077&gt;30,ROUND(1.3+B1077/1000,2),1),1.5),IF(B1077&gt;60,IF(R1077=1,ROUND(1.25+B1077/1000,2),1.3),1))))</f>
        <v>1.66</v>
      </c>
    </row>
    <row r="1078" spans="1:19">
      <c r="A1078" s="16">
        <v>48</v>
      </c>
      <c r="B1078" s="17">
        <v>361</v>
      </c>
      <c r="C1078" s="16" t="s">
        <v>914</v>
      </c>
      <c r="D1078" s="17">
        <v>2</v>
      </c>
      <c r="E1078" s="16" t="s">
        <v>89</v>
      </c>
      <c r="F1078" s="17">
        <v>30</v>
      </c>
      <c r="G1078" s="18">
        <v>1.66</v>
      </c>
      <c r="H1078" s="18">
        <v>1</v>
      </c>
      <c r="I1078" s="19">
        <v>1</v>
      </c>
      <c r="J1078" s="71"/>
      <c r="K1078" s="20"/>
      <c r="L1078" s="76" cm="1">
        <f t="array" ref="L1078">_xlfn.IFS(C1078="8.玩家基地","",C1078="10.第一关基地","",G1078+H1078&lt;=2,"",G1078+H1078&gt;2,ROUND((G1078+H1078-2)*500,0))</f>
        <v>330</v>
      </c>
      <c r="M1078" s="13">
        <v>8</v>
      </c>
      <c r="N1078" s="13" t="s">
        <v>2041</v>
      </c>
      <c r="O1078" s="41" t="s">
        <v>2046</v>
      </c>
      <c r="P1078">
        <f t="shared" si="35"/>
        <v>2</v>
      </c>
      <c r="Q1078" t="str">
        <f>VLOOKUP(A1078,关卡种子!$A$2:$H$61,8,FALSE)</f>
        <v>0.摧毁基地</v>
      </c>
      <c r="R1078">
        <v>1</v>
      </c>
      <c r="S1078">
        <f t="shared" si="36"/>
        <v>1.66</v>
      </c>
    </row>
    <row r="1079" spans="1:19">
      <c r="A1079" s="16">
        <v>48</v>
      </c>
      <c r="B1079" s="17">
        <v>362</v>
      </c>
      <c r="C1079" s="16" t="s">
        <v>1436</v>
      </c>
      <c r="D1079" s="17">
        <v>2</v>
      </c>
      <c r="E1079" s="16" t="s">
        <v>89</v>
      </c>
      <c r="F1079" s="17">
        <v>30</v>
      </c>
      <c r="G1079" s="18">
        <v>1.66</v>
      </c>
      <c r="H1079" s="18">
        <v>1</v>
      </c>
      <c r="I1079" s="19">
        <v>1</v>
      </c>
      <c r="J1079" s="71" t="s">
        <v>1783</v>
      </c>
      <c r="K1079" s="48">
        <v>3</v>
      </c>
      <c r="L1079" s="76" cm="1">
        <f t="array" ref="L1079">_xlfn.IFS(C1079="8.玩家基地","",C1079="10.第一关基地","",G1079+H1079&lt;=2,"",G1079+H1079&gt;2,ROUND((G1079+H1079-2)*500,0))</f>
        <v>330</v>
      </c>
      <c r="N1079" s="13" t="s">
        <v>2046</v>
      </c>
      <c r="O1079" s="41" t="s">
        <v>2255</v>
      </c>
      <c r="P1079">
        <f t="shared" si="35"/>
        <v>2</v>
      </c>
      <c r="Q1079" t="str">
        <f>VLOOKUP(A1079,关卡种子!$A$2:$H$61,8,FALSE)</f>
        <v>0.摧毁基地</v>
      </c>
      <c r="R1079">
        <v>1</v>
      </c>
      <c r="S1079">
        <f t="shared" si="36"/>
        <v>1.66</v>
      </c>
    </row>
    <row r="1080" spans="1:19">
      <c r="A1080" s="16">
        <v>48</v>
      </c>
      <c r="B1080" s="17">
        <v>390</v>
      </c>
      <c r="C1080" s="16" t="s">
        <v>1438</v>
      </c>
      <c r="D1080" s="17">
        <v>2</v>
      </c>
      <c r="E1080" s="16" t="s">
        <v>89</v>
      </c>
      <c r="F1080" s="17">
        <v>30</v>
      </c>
      <c r="G1080" s="18">
        <v>1.69</v>
      </c>
      <c r="H1080" s="18">
        <v>1</v>
      </c>
      <c r="I1080" s="19">
        <v>1</v>
      </c>
      <c r="J1080" s="71"/>
      <c r="K1080" s="20"/>
      <c r="L1080" s="76" cm="1">
        <f t="array" ref="L1080">_xlfn.IFS(C1080="8.玩家基地","",C1080="10.第一关基地","",G1080+H1080&lt;=2,"",G1080+H1080&gt;2,ROUND((G1080+H1080-2)*500,0))</f>
        <v>345</v>
      </c>
      <c r="M1080" s="13">
        <v>9</v>
      </c>
      <c r="N1080" s="13" t="s">
        <v>2043</v>
      </c>
      <c r="O1080" s="41" t="s">
        <v>2046</v>
      </c>
      <c r="P1080">
        <f t="shared" si="35"/>
        <v>2</v>
      </c>
      <c r="Q1080" t="str">
        <f>VLOOKUP(A1080,关卡种子!$A$2:$H$61,8,FALSE)</f>
        <v>0.摧毁基地</v>
      </c>
      <c r="R1080">
        <v>1</v>
      </c>
      <c r="S1080">
        <f t="shared" si="36"/>
        <v>1.69</v>
      </c>
    </row>
    <row r="1081" spans="1:19">
      <c r="A1081" s="16">
        <v>48</v>
      </c>
      <c r="B1081" s="17">
        <v>391</v>
      </c>
      <c r="C1081" s="16" t="s">
        <v>914</v>
      </c>
      <c r="D1081" s="17">
        <v>2</v>
      </c>
      <c r="E1081" s="16" t="s">
        <v>89</v>
      </c>
      <c r="F1081" s="17">
        <v>30</v>
      </c>
      <c r="G1081" s="18">
        <v>1.69</v>
      </c>
      <c r="H1081" s="18">
        <v>1</v>
      </c>
      <c r="I1081" s="19">
        <v>1</v>
      </c>
      <c r="J1081" s="71" t="s">
        <v>1743</v>
      </c>
      <c r="K1081" s="48">
        <v>3</v>
      </c>
      <c r="L1081" s="76" cm="1">
        <f t="array" ref="L1081">_xlfn.IFS(C1081="8.玩家基地","",C1081="10.第一关基地","",G1081+H1081&lt;=2,"",G1081+H1081&gt;2,ROUND((G1081+H1081-2)*500,0))</f>
        <v>345</v>
      </c>
      <c r="N1081" s="13" t="s">
        <v>2046</v>
      </c>
      <c r="O1081" s="41" t="s">
        <v>2255</v>
      </c>
      <c r="P1081">
        <f t="shared" si="35"/>
        <v>2</v>
      </c>
      <c r="Q1081" t="str">
        <f>VLOOKUP(A1081,关卡种子!$A$2:$H$61,8,FALSE)</f>
        <v>0.摧毁基地</v>
      </c>
      <c r="R1081">
        <v>1</v>
      </c>
      <c r="S1081">
        <f t="shared" si="36"/>
        <v>1.69</v>
      </c>
    </row>
    <row r="1082" spans="1:19">
      <c r="A1082" s="16">
        <v>48</v>
      </c>
      <c r="B1082" s="17">
        <v>392</v>
      </c>
      <c r="C1082" s="16" t="s">
        <v>1436</v>
      </c>
      <c r="D1082" s="17">
        <v>2</v>
      </c>
      <c r="E1082" s="16" t="s">
        <v>89</v>
      </c>
      <c r="F1082" s="17">
        <v>30</v>
      </c>
      <c r="G1082" s="18">
        <v>1.69</v>
      </c>
      <c r="H1082" s="18">
        <v>1</v>
      </c>
      <c r="I1082" s="19">
        <v>1</v>
      </c>
      <c r="J1082" s="71"/>
      <c r="K1082" s="20"/>
      <c r="L1082" s="76" cm="1">
        <f t="array" ref="L1082">_xlfn.IFS(C1082="8.玩家基地","",C1082="10.第一关基地","",G1082+H1082&lt;=2,"",G1082+H1082&gt;2,ROUND((G1082+H1082-2)*500,0))</f>
        <v>345</v>
      </c>
      <c r="M1082" s="13">
        <v>5</v>
      </c>
      <c r="N1082" s="13" t="s">
        <v>2039</v>
      </c>
      <c r="O1082" s="41" t="s">
        <v>2046</v>
      </c>
      <c r="P1082">
        <f t="shared" si="35"/>
        <v>2</v>
      </c>
      <c r="Q1082" t="str">
        <f>VLOOKUP(A1082,关卡种子!$A$2:$H$61,8,FALSE)</f>
        <v>0.摧毁基地</v>
      </c>
      <c r="R1082">
        <v>1</v>
      </c>
      <c r="S1082">
        <f t="shared" si="36"/>
        <v>1.69</v>
      </c>
    </row>
    <row r="1083" spans="1:19">
      <c r="A1083" s="16">
        <v>48</v>
      </c>
      <c r="B1083" s="17">
        <v>420</v>
      </c>
      <c r="C1083" s="16" t="s">
        <v>1438</v>
      </c>
      <c r="D1083" s="17">
        <v>2</v>
      </c>
      <c r="E1083" s="16" t="s">
        <v>89</v>
      </c>
      <c r="F1083" s="17">
        <v>30</v>
      </c>
      <c r="G1083" s="18">
        <v>1.72</v>
      </c>
      <c r="H1083" s="18">
        <v>1</v>
      </c>
      <c r="I1083" s="19">
        <v>1</v>
      </c>
      <c r="J1083" s="71" t="s">
        <v>1775</v>
      </c>
      <c r="K1083" s="48">
        <v>7</v>
      </c>
      <c r="L1083" s="76" cm="1">
        <f t="array" ref="L1083">_xlfn.IFS(C1083="8.玩家基地","",C1083="10.第一关基地","",G1083+H1083&lt;=2,"",G1083+H1083&gt;2,ROUND((G1083+H1083-2)*500,0))</f>
        <v>360</v>
      </c>
      <c r="N1083" s="13" t="s">
        <v>2046</v>
      </c>
      <c r="O1083" s="41" t="s">
        <v>2255</v>
      </c>
      <c r="P1083">
        <f t="shared" si="35"/>
        <v>2</v>
      </c>
      <c r="Q1083" t="str">
        <f>VLOOKUP(A1083,关卡种子!$A$2:$H$61,8,FALSE)</f>
        <v>0.摧毁基地</v>
      </c>
      <c r="R1083">
        <v>1</v>
      </c>
      <c r="S1083">
        <f t="shared" si="36"/>
        <v>1.72</v>
      </c>
    </row>
    <row r="1084" spans="1:19">
      <c r="A1084" s="16">
        <v>48</v>
      </c>
      <c r="B1084" s="17">
        <v>421</v>
      </c>
      <c r="C1084" s="16" t="s">
        <v>914</v>
      </c>
      <c r="D1084" s="17">
        <v>2</v>
      </c>
      <c r="E1084" s="16" t="s">
        <v>89</v>
      </c>
      <c r="F1084" s="17">
        <v>30</v>
      </c>
      <c r="G1084" s="18">
        <v>1.72</v>
      </c>
      <c r="H1084" s="18">
        <v>1</v>
      </c>
      <c r="I1084" s="19">
        <v>1</v>
      </c>
      <c r="J1084" s="71"/>
      <c r="K1084" s="20"/>
      <c r="L1084" s="76" cm="1">
        <f t="array" ref="L1084">_xlfn.IFS(C1084="8.玩家基地","",C1084="10.第一关基地","",G1084+H1084&lt;=2,"",G1084+H1084&gt;2,ROUND((G1084+H1084-2)*500,0))</f>
        <v>360</v>
      </c>
      <c r="N1084" s="13" t="s">
        <v>2046</v>
      </c>
      <c r="O1084" s="41" t="s">
        <v>2046</v>
      </c>
      <c r="P1084">
        <f t="shared" si="35"/>
        <v>2</v>
      </c>
      <c r="Q1084" t="str">
        <f>VLOOKUP(A1084,关卡种子!$A$2:$H$61,8,FALSE)</f>
        <v>0.摧毁基地</v>
      </c>
      <c r="R1084">
        <v>1</v>
      </c>
      <c r="S1084">
        <f t="shared" si="36"/>
        <v>1.72</v>
      </c>
    </row>
    <row r="1085" spans="1:19">
      <c r="A1085" s="16">
        <v>48</v>
      </c>
      <c r="B1085" s="17">
        <v>422</v>
      </c>
      <c r="C1085" s="16" t="s">
        <v>1436</v>
      </c>
      <c r="D1085" s="17">
        <v>2</v>
      </c>
      <c r="E1085" s="16" t="s">
        <v>89</v>
      </c>
      <c r="F1085" s="17">
        <v>30</v>
      </c>
      <c r="G1085" s="18">
        <v>1.72</v>
      </c>
      <c r="H1085" s="18">
        <v>1</v>
      </c>
      <c r="I1085" s="19">
        <v>1</v>
      </c>
      <c r="J1085" s="71"/>
      <c r="K1085" s="20"/>
      <c r="L1085" s="76" cm="1">
        <f t="array" ref="L1085">_xlfn.IFS(C1085="8.玩家基地","",C1085="10.第一关基地","",G1085+H1085&lt;=2,"",G1085+H1085&gt;2,ROUND((G1085+H1085-2)*500,0))</f>
        <v>360</v>
      </c>
      <c r="N1085" s="13" t="s">
        <v>2046</v>
      </c>
      <c r="O1085" s="41" t="s">
        <v>2046</v>
      </c>
      <c r="P1085">
        <f t="shared" si="35"/>
        <v>2</v>
      </c>
      <c r="Q1085" t="str">
        <f>VLOOKUP(A1085,关卡种子!$A$2:$H$61,8,FALSE)</f>
        <v>0.摧毁基地</v>
      </c>
      <c r="R1085">
        <v>1</v>
      </c>
      <c r="S1085">
        <f t="shared" si="36"/>
        <v>1.72</v>
      </c>
    </row>
    <row r="1086" spans="1:19">
      <c r="A1086" s="16">
        <v>48</v>
      </c>
      <c r="B1086" s="17">
        <v>450</v>
      </c>
      <c r="C1086" s="16" t="s">
        <v>1438</v>
      </c>
      <c r="D1086" s="17">
        <v>2</v>
      </c>
      <c r="E1086" s="16" t="s">
        <v>89</v>
      </c>
      <c r="F1086" s="17">
        <v>30</v>
      </c>
      <c r="G1086" s="18">
        <v>1.75</v>
      </c>
      <c r="H1086" s="18">
        <v>1</v>
      </c>
      <c r="I1086" s="19">
        <v>1</v>
      </c>
      <c r="J1086" s="71"/>
      <c r="K1086" s="20"/>
      <c r="L1086" s="76" cm="1">
        <f t="array" ref="L1086">_xlfn.IFS(C1086="8.玩家基地","",C1086="10.第一关基地","",G1086+H1086&lt;=2,"",G1086+H1086&gt;2,ROUND((G1086+H1086-2)*500,0))</f>
        <v>375</v>
      </c>
      <c r="M1086" s="13">
        <v>5</v>
      </c>
      <c r="N1086" s="13" t="s">
        <v>2039</v>
      </c>
      <c r="O1086" s="41" t="s">
        <v>2046</v>
      </c>
      <c r="P1086">
        <f t="shared" si="35"/>
        <v>2</v>
      </c>
      <c r="Q1086" t="str">
        <f>VLOOKUP(A1086,关卡种子!$A$2:$H$61,8,FALSE)</f>
        <v>0.摧毁基地</v>
      </c>
      <c r="R1086">
        <v>1</v>
      </c>
      <c r="S1086">
        <f t="shared" si="36"/>
        <v>1.75</v>
      </c>
    </row>
    <row r="1087" spans="1:19">
      <c r="A1087" s="16">
        <v>48</v>
      </c>
      <c r="B1087" s="17">
        <v>451</v>
      </c>
      <c r="C1087" s="16" t="s">
        <v>914</v>
      </c>
      <c r="D1087" s="17">
        <v>2</v>
      </c>
      <c r="E1087" s="16" t="s">
        <v>89</v>
      </c>
      <c r="F1087" s="17">
        <v>30</v>
      </c>
      <c r="G1087" s="18">
        <v>1.75</v>
      </c>
      <c r="H1087" s="18">
        <v>1</v>
      </c>
      <c r="I1087" s="19">
        <v>1</v>
      </c>
      <c r="J1087" s="71"/>
      <c r="K1087" s="20"/>
      <c r="L1087" s="76" cm="1">
        <f t="array" ref="L1087">_xlfn.IFS(C1087="8.玩家基地","",C1087="10.第一关基地","",G1087+H1087&lt;=2,"",G1087+H1087&gt;2,ROUND((G1087+H1087-2)*500,0))</f>
        <v>375</v>
      </c>
      <c r="N1087" s="13" t="s">
        <v>2046</v>
      </c>
      <c r="O1087" s="41" t="s">
        <v>2046</v>
      </c>
      <c r="P1087">
        <f t="shared" si="35"/>
        <v>2</v>
      </c>
      <c r="Q1087" t="str">
        <f>VLOOKUP(A1087,关卡种子!$A$2:$H$61,8,FALSE)</f>
        <v>0.摧毁基地</v>
      </c>
      <c r="R1087">
        <v>1</v>
      </c>
      <c r="S1087">
        <f t="shared" si="36"/>
        <v>1.75</v>
      </c>
    </row>
    <row r="1088" spans="1:19">
      <c r="A1088" s="16">
        <v>48</v>
      </c>
      <c r="B1088" s="17">
        <v>452</v>
      </c>
      <c r="C1088" s="16" t="s">
        <v>1436</v>
      </c>
      <c r="D1088" s="17">
        <v>2</v>
      </c>
      <c r="E1088" s="16" t="s">
        <v>89</v>
      </c>
      <c r="F1088" s="17">
        <v>30</v>
      </c>
      <c r="G1088" s="18">
        <v>1.75</v>
      </c>
      <c r="H1088" s="18">
        <v>1</v>
      </c>
      <c r="I1088" s="19">
        <v>1</v>
      </c>
      <c r="J1088" s="71"/>
      <c r="K1088" s="20"/>
      <c r="L1088" s="76" cm="1">
        <f t="array" ref="L1088">_xlfn.IFS(C1088="8.玩家基地","",C1088="10.第一关基地","",G1088+H1088&lt;=2,"",G1088+H1088&gt;2,ROUND((G1088+H1088-2)*500,0))</f>
        <v>375</v>
      </c>
      <c r="N1088" s="13" t="s">
        <v>2046</v>
      </c>
      <c r="O1088" s="41" t="s">
        <v>2046</v>
      </c>
      <c r="P1088">
        <f t="shared" si="35"/>
        <v>2</v>
      </c>
      <c r="Q1088" t="str">
        <f>VLOOKUP(A1088,关卡种子!$A$2:$H$61,8,FALSE)</f>
        <v>0.摧毁基地</v>
      </c>
      <c r="R1088">
        <v>1</v>
      </c>
      <c r="S1088">
        <f t="shared" si="36"/>
        <v>1.75</v>
      </c>
    </row>
    <row r="1089" spans="1:19">
      <c r="A1089" s="16">
        <v>48</v>
      </c>
      <c r="B1089" s="17">
        <v>480</v>
      </c>
      <c r="C1089" s="16" t="s">
        <v>1438</v>
      </c>
      <c r="D1089" s="17">
        <v>2</v>
      </c>
      <c r="E1089" s="16" t="s">
        <v>89</v>
      </c>
      <c r="F1089" s="17">
        <v>30</v>
      </c>
      <c r="G1089" s="18">
        <v>1.78</v>
      </c>
      <c r="H1089" s="18">
        <v>1</v>
      </c>
      <c r="I1089" s="19">
        <v>1</v>
      </c>
      <c r="J1089" s="71"/>
      <c r="K1089" s="20"/>
      <c r="L1089" s="76" cm="1">
        <f t="array" ref="L1089">_xlfn.IFS(C1089="8.玩家基地","",C1089="10.第一关基地","",G1089+H1089&lt;=2,"",G1089+H1089&gt;2,ROUND((G1089+H1089-2)*500,0))</f>
        <v>390</v>
      </c>
      <c r="M1089" s="13">
        <v>6</v>
      </c>
      <c r="N1089" s="13" t="s">
        <v>2027</v>
      </c>
      <c r="O1089" s="41" t="s">
        <v>2046</v>
      </c>
      <c r="P1089">
        <f t="shared" si="35"/>
        <v>2</v>
      </c>
      <c r="Q1089" t="str">
        <f>VLOOKUP(A1089,关卡种子!$A$2:$H$61,8,FALSE)</f>
        <v>0.摧毁基地</v>
      </c>
      <c r="R1089">
        <v>1</v>
      </c>
      <c r="S1089">
        <f t="shared" si="36"/>
        <v>1.78</v>
      </c>
    </row>
    <row r="1090" spans="1:19">
      <c r="A1090" s="16">
        <v>48</v>
      </c>
      <c r="B1090" s="17">
        <v>481</v>
      </c>
      <c r="C1090" s="16" t="s">
        <v>914</v>
      </c>
      <c r="D1090" s="17">
        <v>2</v>
      </c>
      <c r="E1090" s="16" t="s">
        <v>89</v>
      </c>
      <c r="F1090" s="17">
        <v>30</v>
      </c>
      <c r="G1090" s="18">
        <v>1.78</v>
      </c>
      <c r="H1090" s="18">
        <v>1</v>
      </c>
      <c r="I1090" s="19">
        <v>1</v>
      </c>
      <c r="J1090" s="71"/>
      <c r="K1090" s="20"/>
      <c r="L1090" s="76" cm="1">
        <f t="array" ref="L1090">_xlfn.IFS(C1090="8.玩家基地","",C1090="10.第一关基地","",G1090+H1090&lt;=2,"",G1090+H1090&gt;2,ROUND((G1090+H1090-2)*500,0))</f>
        <v>390</v>
      </c>
      <c r="N1090" s="13" t="s">
        <v>2046</v>
      </c>
      <c r="O1090" s="41" t="s">
        <v>2046</v>
      </c>
      <c r="P1090">
        <f t="shared" si="35"/>
        <v>2</v>
      </c>
      <c r="Q1090" t="str">
        <f>VLOOKUP(A1090,关卡种子!$A$2:$H$61,8,FALSE)</f>
        <v>0.摧毁基地</v>
      </c>
      <c r="R1090">
        <v>1</v>
      </c>
      <c r="S1090">
        <f t="shared" si="36"/>
        <v>1.78</v>
      </c>
    </row>
    <row r="1091" spans="1:19">
      <c r="A1091" s="16">
        <v>48</v>
      </c>
      <c r="B1091" s="17">
        <v>482</v>
      </c>
      <c r="C1091" s="16" t="s">
        <v>1436</v>
      </c>
      <c r="D1091" s="17">
        <v>2</v>
      </c>
      <c r="E1091" s="16" t="s">
        <v>89</v>
      </c>
      <c r="F1091" s="17">
        <v>30</v>
      </c>
      <c r="G1091" s="18">
        <v>1.78</v>
      </c>
      <c r="H1091" s="18">
        <v>1</v>
      </c>
      <c r="I1091" s="19">
        <v>1</v>
      </c>
      <c r="J1091" s="71"/>
      <c r="K1091" s="20"/>
      <c r="L1091" s="76" cm="1">
        <f t="array" ref="L1091">_xlfn.IFS(C1091="8.玩家基地","",C1091="10.第一关基地","",G1091+H1091&lt;=2,"",G1091+H1091&gt;2,ROUND((G1091+H1091-2)*500,0))</f>
        <v>390</v>
      </c>
      <c r="N1091" s="13" t="s">
        <v>2046</v>
      </c>
      <c r="O1091" s="41" t="s">
        <v>2046</v>
      </c>
      <c r="P1091">
        <f t="shared" si="35"/>
        <v>2</v>
      </c>
      <c r="Q1091" t="str">
        <f>VLOOKUP(A1091,关卡种子!$A$2:$H$61,8,FALSE)</f>
        <v>0.摧毁基地</v>
      </c>
      <c r="R1091">
        <v>1</v>
      </c>
      <c r="S1091">
        <f t="shared" si="36"/>
        <v>1.78</v>
      </c>
    </row>
    <row r="1092" spans="1:19">
      <c r="A1092" s="16">
        <v>48</v>
      </c>
      <c r="B1092" s="17">
        <v>510</v>
      </c>
      <c r="C1092" s="16" t="s">
        <v>1438</v>
      </c>
      <c r="D1092" s="17">
        <v>2</v>
      </c>
      <c r="E1092" s="16" t="s">
        <v>89</v>
      </c>
      <c r="F1092" s="17">
        <v>30</v>
      </c>
      <c r="G1092" s="18">
        <v>1.81</v>
      </c>
      <c r="H1092" s="18">
        <v>1</v>
      </c>
      <c r="I1092" s="19">
        <v>1</v>
      </c>
      <c r="J1092" s="71"/>
      <c r="K1092" s="20"/>
      <c r="L1092" s="76" cm="1">
        <f t="array" ref="L1092">_xlfn.IFS(C1092="8.玩家基地","",C1092="10.第一关基地","",G1092+H1092&lt;=2,"",G1092+H1092&gt;2,ROUND((G1092+H1092-2)*500,0))</f>
        <v>405</v>
      </c>
      <c r="N1092" s="13" t="s">
        <v>2046</v>
      </c>
      <c r="O1092" s="41" t="s">
        <v>2046</v>
      </c>
      <c r="P1092">
        <f t="shared" si="35"/>
        <v>2</v>
      </c>
      <c r="Q1092" t="str">
        <f>VLOOKUP(A1092,关卡种子!$A$2:$H$61,8,FALSE)</f>
        <v>0.摧毁基地</v>
      </c>
      <c r="R1092">
        <v>1</v>
      </c>
      <c r="S1092">
        <f t="shared" si="36"/>
        <v>1.81</v>
      </c>
    </row>
    <row r="1093" spans="1:19">
      <c r="A1093" s="16">
        <v>48</v>
      </c>
      <c r="B1093" s="17">
        <v>511</v>
      </c>
      <c r="C1093" s="16" t="s">
        <v>914</v>
      </c>
      <c r="D1093" s="17">
        <v>2</v>
      </c>
      <c r="E1093" s="16" t="s">
        <v>89</v>
      </c>
      <c r="F1093" s="17">
        <v>30</v>
      </c>
      <c r="G1093" s="18">
        <v>1.81</v>
      </c>
      <c r="H1093" s="18">
        <v>1</v>
      </c>
      <c r="I1093" s="19">
        <v>1</v>
      </c>
      <c r="J1093" s="71"/>
      <c r="K1093" s="20"/>
      <c r="L1093" s="76" cm="1">
        <f t="array" ref="L1093">_xlfn.IFS(C1093="8.玩家基地","",C1093="10.第一关基地","",G1093+H1093&lt;=2,"",G1093+H1093&gt;2,ROUND((G1093+H1093-2)*500,0))</f>
        <v>405</v>
      </c>
      <c r="N1093" s="13" t="s">
        <v>2046</v>
      </c>
      <c r="O1093" s="41" t="s">
        <v>2046</v>
      </c>
      <c r="P1093">
        <f t="shared" si="35"/>
        <v>2</v>
      </c>
      <c r="Q1093" t="str">
        <f>VLOOKUP(A1093,关卡种子!$A$2:$H$61,8,FALSE)</f>
        <v>0.摧毁基地</v>
      </c>
      <c r="R1093">
        <v>1</v>
      </c>
      <c r="S1093">
        <f t="shared" si="36"/>
        <v>1.81</v>
      </c>
    </row>
    <row r="1094" spans="1:19">
      <c r="A1094" s="16">
        <v>48</v>
      </c>
      <c r="B1094" s="17">
        <v>512</v>
      </c>
      <c r="C1094" s="16" t="s">
        <v>1436</v>
      </c>
      <c r="D1094" s="17">
        <v>2</v>
      </c>
      <c r="E1094" s="16" t="s">
        <v>89</v>
      </c>
      <c r="F1094" s="17">
        <v>30</v>
      </c>
      <c r="G1094" s="18">
        <v>1.81</v>
      </c>
      <c r="H1094" s="18">
        <v>1</v>
      </c>
      <c r="I1094" s="19">
        <v>1</v>
      </c>
      <c r="J1094" s="71"/>
      <c r="K1094" s="20"/>
      <c r="L1094" s="76" cm="1">
        <f t="array" ref="L1094">_xlfn.IFS(C1094="8.玩家基地","",C1094="10.第一关基地","",G1094+H1094&lt;=2,"",G1094+H1094&gt;2,ROUND((G1094+H1094-2)*500,0))</f>
        <v>405</v>
      </c>
      <c r="N1094" s="13" t="s">
        <v>2046</v>
      </c>
      <c r="O1094" s="41" t="s">
        <v>2046</v>
      </c>
      <c r="P1094">
        <f t="shared" si="35"/>
        <v>2</v>
      </c>
      <c r="Q1094" t="str">
        <f>VLOOKUP(A1094,关卡种子!$A$2:$H$61,8,FALSE)</f>
        <v>0.摧毁基地</v>
      </c>
      <c r="R1094">
        <v>1</v>
      </c>
      <c r="S1094">
        <f t="shared" si="36"/>
        <v>1.81</v>
      </c>
    </row>
    <row r="1095" spans="1:19">
      <c r="A1095" s="16">
        <v>48</v>
      </c>
      <c r="B1095" s="17">
        <v>0</v>
      </c>
      <c r="C1095" s="16" t="s">
        <v>1438</v>
      </c>
      <c r="D1095" s="17">
        <v>2</v>
      </c>
      <c r="E1095" s="16" t="s">
        <v>89</v>
      </c>
      <c r="F1095" s="17">
        <v>30</v>
      </c>
      <c r="G1095" s="18">
        <v>1.5</v>
      </c>
      <c r="H1095" s="18">
        <v>1</v>
      </c>
      <c r="I1095" s="19">
        <v>0.8</v>
      </c>
      <c r="J1095" s="71"/>
      <c r="K1095" s="20"/>
      <c r="L1095" s="76" cm="1">
        <f t="array" ref="L1095">_xlfn.IFS(C1095="8.玩家基地","",C1095="10.第一关基地","",G1095+H1095&lt;=2,"",G1095+H1095&gt;2,ROUND((G1095+H1095-2)*500,0))</f>
        <v>250</v>
      </c>
      <c r="M1095" s="13">
        <v>7</v>
      </c>
      <c r="N1095" s="13" t="s">
        <v>2037</v>
      </c>
      <c r="O1095" s="41" t="s">
        <v>2046</v>
      </c>
      <c r="P1095">
        <f t="shared" si="35"/>
        <v>2</v>
      </c>
      <c r="Q1095" t="str">
        <f>VLOOKUP(A1095,关卡种子!$A$2:$H$61,8,FALSE)</f>
        <v>0.摧毁基地</v>
      </c>
      <c r="R1095">
        <v>1</v>
      </c>
      <c r="S1095">
        <f t="shared" si="36"/>
        <v>1.5</v>
      </c>
    </row>
    <row r="1096" spans="1:19">
      <c r="A1096" s="16">
        <v>48</v>
      </c>
      <c r="B1096" s="17">
        <v>0</v>
      </c>
      <c r="C1096" s="16" t="s">
        <v>914</v>
      </c>
      <c r="D1096" s="17">
        <v>4</v>
      </c>
      <c r="E1096" s="16" t="s">
        <v>89</v>
      </c>
      <c r="F1096" s="17">
        <v>30</v>
      </c>
      <c r="G1096" s="18">
        <v>1.5</v>
      </c>
      <c r="H1096" s="18">
        <v>1</v>
      </c>
      <c r="I1096" s="19">
        <v>0.8</v>
      </c>
      <c r="J1096" s="71"/>
      <c r="K1096" s="20"/>
      <c r="L1096" s="76" cm="1">
        <f t="array" ref="L1096">_xlfn.IFS(C1096="8.玩家基地","",C1096="10.第一关基地","",G1096+H1096&lt;=2,"",G1096+H1096&gt;2,ROUND((G1096+H1096-2)*500,0))</f>
        <v>250</v>
      </c>
      <c r="N1096" s="13" t="s">
        <v>2046</v>
      </c>
      <c r="O1096" s="41" t="s">
        <v>2046</v>
      </c>
      <c r="P1096">
        <f t="shared" si="35"/>
        <v>4</v>
      </c>
      <c r="Q1096" t="str">
        <f>VLOOKUP(A1096,关卡种子!$A$2:$H$61,8,FALSE)</f>
        <v>0.摧毁基地</v>
      </c>
      <c r="R1096">
        <v>1</v>
      </c>
      <c r="S1096">
        <f t="shared" si="36"/>
        <v>1.5</v>
      </c>
    </row>
    <row r="1097" spans="1:19">
      <c r="A1097" s="16">
        <v>48</v>
      </c>
      <c r="B1097" s="17">
        <v>0</v>
      </c>
      <c r="C1097" s="16" t="s">
        <v>914</v>
      </c>
      <c r="D1097" s="17">
        <v>4</v>
      </c>
      <c r="E1097" s="16" t="s">
        <v>89</v>
      </c>
      <c r="F1097" s="17">
        <v>30</v>
      </c>
      <c r="G1097" s="18">
        <v>1.5</v>
      </c>
      <c r="H1097" s="18">
        <v>1</v>
      </c>
      <c r="I1097" s="19">
        <v>0.5</v>
      </c>
      <c r="J1097" s="71"/>
      <c r="K1097" s="20"/>
      <c r="L1097" s="76" cm="1">
        <f t="array" ref="L1097">_xlfn.IFS(C1097="8.玩家基地","",C1097="10.第一关基地","",G1097+H1097&lt;=2,"",G1097+H1097&gt;2,ROUND((G1097+H1097-2)*500,0))</f>
        <v>250</v>
      </c>
      <c r="M1097" s="13">
        <v>7</v>
      </c>
      <c r="N1097" s="13" t="s">
        <v>2037</v>
      </c>
      <c r="O1097" s="41" t="s">
        <v>2046</v>
      </c>
      <c r="P1097">
        <f t="shared" si="35"/>
        <v>4</v>
      </c>
      <c r="Q1097" t="str">
        <f>VLOOKUP(A1097,关卡种子!$A$2:$H$61,8,FALSE)</f>
        <v>0.摧毁基地</v>
      </c>
      <c r="R1097">
        <v>1</v>
      </c>
      <c r="S1097">
        <f t="shared" si="36"/>
        <v>1.5</v>
      </c>
    </row>
    <row r="1098" spans="1:19">
      <c r="A1098" s="16">
        <v>48</v>
      </c>
      <c r="B1098" s="17">
        <v>0</v>
      </c>
      <c r="C1098" s="16" t="s">
        <v>1436</v>
      </c>
      <c r="D1098" s="17">
        <v>4</v>
      </c>
      <c r="E1098" s="16" t="s">
        <v>89</v>
      </c>
      <c r="F1098" s="17">
        <v>30</v>
      </c>
      <c r="G1098" s="18">
        <v>1.5</v>
      </c>
      <c r="H1098" s="18">
        <v>1</v>
      </c>
      <c r="I1098" s="19">
        <v>0.5</v>
      </c>
      <c r="J1098" s="71"/>
      <c r="K1098" s="20"/>
      <c r="L1098" s="76" cm="1">
        <f t="array" ref="L1098">_xlfn.IFS(C1098="8.玩家基地","",C1098="10.第一关基地","",G1098+H1098&lt;=2,"",G1098+H1098&gt;2,ROUND((G1098+H1098-2)*500,0))</f>
        <v>250</v>
      </c>
      <c r="N1098" s="13" t="s">
        <v>2046</v>
      </c>
      <c r="O1098" s="41" t="s">
        <v>2046</v>
      </c>
      <c r="P1098">
        <f t="shared" si="35"/>
        <v>4</v>
      </c>
      <c r="Q1098" t="str">
        <f>VLOOKUP(A1098,关卡种子!$A$2:$H$61,8,FALSE)</f>
        <v>0.摧毁基地</v>
      </c>
      <c r="R1098">
        <v>1</v>
      </c>
      <c r="S1098">
        <f t="shared" si="36"/>
        <v>1.5</v>
      </c>
    </row>
    <row r="1099" spans="1:19">
      <c r="A1099" s="16">
        <v>48</v>
      </c>
      <c r="B1099" s="17">
        <v>0</v>
      </c>
      <c r="C1099" s="16" t="s">
        <v>1438</v>
      </c>
      <c r="D1099" s="17">
        <v>4</v>
      </c>
      <c r="E1099" s="16" t="s">
        <v>89</v>
      </c>
      <c r="F1099" s="17">
        <v>30</v>
      </c>
      <c r="G1099" s="18">
        <v>1.5</v>
      </c>
      <c r="H1099" s="18">
        <v>1</v>
      </c>
      <c r="I1099" s="19">
        <v>0.4</v>
      </c>
      <c r="J1099" s="71"/>
      <c r="K1099" s="20"/>
      <c r="L1099" s="76" cm="1">
        <f t="array" ref="L1099">_xlfn.IFS(C1099="8.玩家基地","",C1099="10.第一关基地","",G1099+H1099&lt;=2,"",G1099+H1099&gt;2,ROUND((G1099+H1099-2)*500,0))</f>
        <v>250</v>
      </c>
      <c r="M1099" s="13">
        <v>7</v>
      </c>
      <c r="N1099" s="13" t="s">
        <v>2037</v>
      </c>
      <c r="O1099" s="41" t="s">
        <v>2046</v>
      </c>
      <c r="P1099">
        <f t="shared" si="35"/>
        <v>4</v>
      </c>
      <c r="Q1099" t="str">
        <f>VLOOKUP(A1099,关卡种子!$A$2:$H$61,8,FALSE)</f>
        <v>0.摧毁基地</v>
      </c>
      <c r="R1099">
        <v>1</v>
      </c>
      <c r="S1099">
        <f t="shared" si="36"/>
        <v>1.5</v>
      </c>
    </row>
    <row r="1100" spans="1:19">
      <c r="A1100" s="16">
        <v>48</v>
      </c>
      <c r="B1100" s="17">
        <v>0</v>
      </c>
      <c r="C1100" s="16" t="s">
        <v>1434</v>
      </c>
      <c r="D1100" s="17">
        <v>8</v>
      </c>
      <c r="E1100" s="16" t="s">
        <v>89</v>
      </c>
      <c r="F1100" s="17">
        <v>30</v>
      </c>
      <c r="G1100" s="18">
        <v>1.5</v>
      </c>
      <c r="H1100" s="18">
        <v>1</v>
      </c>
      <c r="I1100" s="19">
        <v>0.2</v>
      </c>
      <c r="J1100" s="71"/>
      <c r="K1100" s="20"/>
      <c r="L1100" s="76" cm="1">
        <f t="array" ref="L1100">_xlfn.IFS(C1100="8.玩家基地","",C1100="10.第一关基地","",G1100+H1100&lt;=2,"",G1100+H1100&gt;2,ROUND((G1100+H1100-2)*500,0))</f>
        <v>250</v>
      </c>
      <c r="M1100" s="13">
        <v>7</v>
      </c>
      <c r="N1100" s="13" t="s">
        <v>2037</v>
      </c>
      <c r="O1100" s="41" t="s">
        <v>2046</v>
      </c>
      <c r="P1100">
        <f t="shared" si="35"/>
        <v>8</v>
      </c>
      <c r="Q1100" t="str">
        <f>VLOOKUP(A1100,关卡种子!$A$2:$H$61,8,FALSE)</f>
        <v>0.摧毁基地</v>
      </c>
      <c r="R1100">
        <v>1</v>
      </c>
      <c r="S1100">
        <f t="shared" si="36"/>
        <v>1.5</v>
      </c>
    </row>
    <row r="1101" spans="1:19">
      <c r="A1101" s="16">
        <v>48</v>
      </c>
      <c r="B1101" s="17">
        <v>0</v>
      </c>
      <c r="C1101" s="16" t="s">
        <v>914</v>
      </c>
      <c r="D1101" s="17">
        <v>6</v>
      </c>
      <c r="E1101" s="16" t="s">
        <v>89</v>
      </c>
      <c r="F1101" s="17">
        <v>30</v>
      </c>
      <c r="G1101" s="18">
        <v>1.5</v>
      </c>
      <c r="H1101" s="18">
        <v>1</v>
      </c>
      <c r="I1101" s="19">
        <v>0.2</v>
      </c>
      <c r="J1101" s="71"/>
      <c r="K1101" s="20"/>
      <c r="L1101" s="76" cm="1">
        <f t="array" ref="L1101">_xlfn.IFS(C1101="8.玩家基地","",C1101="10.第一关基地","",G1101+H1101&lt;=2,"",G1101+H1101&gt;2,ROUND((G1101+H1101-2)*500,0))</f>
        <v>250</v>
      </c>
      <c r="M1101" s="13"/>
      <c r="N1101" s="13" t="str">
        <f>IFERROR(VLOOKUP(M1101,道具!A:S,19,FALSE),"")</f>
        <v/>
      </c>
      <c r="O1101" s="41" t="s">
        <v>2046</v>
      </c>
      <c r="P1101">
        <f t="shared" si="35"/>
        <v>6</v>
      </c>
      <c r="Q1101" t="str">
        <f>VLOOKUP(A1101,关卡种子!$A$2:$H$61,8,FALSE)</f>
        <v>0.摧毁基地</v>
      </c>
      <c r="R1101">
        <v>1</v>
      </c>
      <c r="S1101">
        <f t="shared" si="36"/>
        <v>1.5</v>
      </c>
    </row>
    <row r="1102" spans="1:19">
      <c r="A1102" s="16">
        <v>49</v>
      </c>
      <c r="B1102" s="17">
        <v>0</v>
      </c>
      <c r="C1102" s="16" t="s">
        <v>86</v>
      </c>
      <c r="D1102" s="17">
        <v>1</v>
      </c>
      <c r="E1102" s="16" t="s">
        <v>87</v>
      </c>
      <c r="F1102" s="17">
        <v>-30</v>
      </c>
      <c r="G1102" s="18">
        <v>1</v>
      </c>
      <c r="H1102" s="18">
        <v>1</v>
      </c>
      <c r="I1102" s="19">
        <v>1</v>
      </c>
      <c r="J1102" s="71"/>
      <c r="K1102" s="20"/>
      <c r="L1102" s="76" t="str" cm="1">
        <f t="array" ref="L1102">_xlfn.IFS(C1102="8.玩家基地","",C1102="10.第一关基地","",G1102+H1102&lt;=2,"",G1102+H1102&gt;2,ROUND((G1102+H1102-2)*500,0))</f>
        <v/>
      </c>
      <c r="M1102" s="13"/>
      <c r="N1102" s="13" t="str">
        <f>IFERROR(VLOOKUP(M1102,道具!A:S,19,FALSE),"")</f>
        <v/>
      </c>
      <c r="O1102" s="41" t="s">
        <v>2046</v>
      </c>
      <c r="P1102">
        <f t="shared" si="35"/>
        <v>1</v>
      </c>
      <c r="Q1102" t="str">
        <f>VLOOKUP(A1102,关卡种子!$A$2:$H$61,8,FALSE)</f>
        <v>1.坚守到底</v>
      </c>
      <c r="R1102">
        <v>1</v>
      </c>
      <c r="S1102">
        <f t="shared" si="36"/>
        <v>1</v>
      </c>
    </row>
    <row r="1103" spans="1:19">
      <c r="A1103" s="16">
        <v>49</v>
      </c>
      <c r="B1103" s="17">
        <v>1</v>
      </c>
      <c r="C1103" s="16" t="s">
        <v>1438</v>
      </c>
      <c r="D1103" s="17">
        <v>1</v>
      </c>
      <c r="E1103" s="16" t="s">
        <v>89</v>
      </c>
      <c r="F1103" s="17">
        <v>30</v>
      </c>
      <c r="G1103" s="18">
        <v>1</v>
      </c>
      <c r="H1103" s="18">
        <v>1</v>
      </c>
      <c r="I1103" s="19">
        <v>1</v>
      </c>
      <c r="J1103" s="71"/>
      <c r="K1103" s="20"/>
      <c r="L1103" s="76" t="str" cm="1">
        <f t="array" ref="L1103">_xlfn.IFS(C1103="8.玩家基地","",C1103="10.第一关基地","",G1103+H1103&lt;=2,"",G1103+H1103&gt;2,ROUND((G1103+H1103-2)*500,0))</f>
        <v/>
      </c>
      <c r="M1103" s="13"/>
      <c r="N1103" s="13" t="str">
        <f>IFERROR(VLOOKUP(M1103,道具!A:S,19,FALSE),"")</f>
        <v/>
      </c>
      <c r="O1103" s="41" t="s">
        <v>2046</v>
      </c>
      <c r="P1103">
        <f t="shared" si="35"/>
        <v>1</v>
      </c>
      <c r="Q1103" t="str">
        <f>VLOOKUP(A1103,关卡种子!$A$2:$H$61,8,FALSE)</f>
        <v>1.坚守到底</v>
      </c>
      <c r="R1103">
        <v>1</v>
      </c>
      <c r="S1103">
        <f t="shared" si="36"/>
        <v>1</v>
      </c>
    </row>
    <row r="1104" spans="1:19">
      <c r="A1104" s="16">
        <v>49</v>
      </c>
      <c r="B1104" s="17">
        <v>30</v>
      </c>
      <c r="C1104" s="16" t="s">
        <v>1395</v>
      </c>
      <c r="D1104" s="17">
        <v>4</v>
      </c>
      <c r="E1104" s="16" t="s">
        <v>89</v>
      </c>
      <c r="F1104" s="17">
        <v>30</v>
      </c>
      <c r="G1104" s="18">
        <v>1</v>
      </c>
      <c r="H1104" s="18">
        <v>1</v>
      </c>
      <c r="I1104" s="19">
        <v>1</v>
      </c>
      <c r="J1104" s="71"/>
      <c r="K1104" s="20"/>
      <c r="L1104" s="76" t="str" cm="1">
        <f t="array" ref="L1104">_xlfn.IFS(C1104="8.玩家基地","",C1104="10.第一关基地","",G1104+H1104&lt;=2,"",G1104+H1104&gt;2,ROUND((G1104+H1104-2)*500,0))</f>
        <v/>
      </c>
      <c r="M1104" s="13"/>
      <c r="N1104" s="13" t="str">
        <f>IFERROR(VLOOKUP(M1104,道具!A:S,19,FALSE),"")</f>
        <v/>
      </c>
      <c r="O1104" s="41" t="s">
        <v>2046</v>
      </c>
      <c r="P1104">
        <f t="shared" si="35"/>
        <v>4</v>
      </c>
      <c r="Q1104" t="str">
        <f>VLOOKUP(A1104,关卡种子!$A$2:$H$61,8,FALSE)</f>
        <v>1.坚守到底</v>
      </c>
      <c r="R1104">
        <v>1</v>
      </c>
      <c r="S1104">
        <f t="shared" si="36"/>
        <v>1</v>
      </c>
    </row>
    <row r="1105" spans="1:19">
      <c r="A1105" s="16">
        <v>49</v>
      </c>
      <c r="B1105" s="17">
        <v>45</v>
      </c>
      <c r="C1105" s="16" t="s">
        <v>1440</v>
      </c>
      <c r="D1105" s="17">
        <v>4</v>
      </c>
      <c r="E1105" s="16" t="s">
        <v>89</v>
      </c>
      <c r="F1105" s="17">
        <v>30</v>
      </c>
      <c r="G1105" s="18">
        <v>1</v>
      </c>
      <c r="H1105" s="18">
        <v>1</v>
      </c>
      <c r="I1105" s="19">
        <v>1</v>
      </c>
      <c r="J1105" s="71"/>
      <c r="K1105" s="20"/>
      <c r="L1105" s="76" t="str" cm="1">
        <f t="array" ref="L1105">_xlfn.IFS(C1105="8.玩家基地","",C1105="10.第一关基地","",G1105+H1105&lt;=2,"",G1105+H1105&gt;2,ROUND((G1105+H1105-2)*500,0))</f>
        <v/>
      </c>
      <c r="M1105" s="13"/>
      <c r="N1105" s="13" t="str">
        <f>IFERROR(VLOOKUP(M1105,道具!A:S,19,FALSE),"")</f>
        <v/>
      </c>
      <c r="O1105" s="41" t="s">
        <v>2046</v>
      </c>
      <c r="P1105">
        <f t="shared" si="35"/>
        <v>4</v>
      </c>
      <c r="Q1105" t="str">
        <f>VLOOKUP(A1105,关卡种子!$A$2:$H$61,8,FALSE)</f>
        <v>1.坚守到底</v>
      </c>
      <c r="R1105">
        <v>1</v>
      </c>
      <c r="S1105">
        <f t="shared" si="36"/>
        <v>1</v>
      </c>
    </row>
    <row r="1106" spans="1:19">
      <c r="A1106" s="16">
        <v>49</v>
      </c>
      <c r="B1106" s="17">
        <v>60</v>
      </c>
      <c r="C1106" s="16" t="s">
        <v>1395</v>
      </c>
      <c r="D1106" s="17">
        <v>4</v>
      </c>
      <c r="E1106" s="16" t="s">
        <v>89</v>
      </c>
      <c r="F1106" s="17">
        <v>30</v>
      </c>
      <c r="G1106" s="18">
        <v>1</v>
      </c>
      <c r="H1106" s="18">
        <v>1</v>
      </c>
      <c r="I1106" s="19">
        <v>1</v>
      </c>
      <c r="J1106" s="71"/>
      <c r="K1106" s="20"/>
      <c r="L1106" s="76" t="str" cm="1">
        <f t="array" ref="L1106">_xlfn.IFS(C1106="8.玩家基地","",C1106="10.第一关基地","",G1106+H1106&lt;=2,"",G1106+H1106&gt;2,ROUND((G1106+H1106-2)*500,0))</f>
        <v/>
      </c>
      <c r="M1106" s="13"/>
      <c r="N1106" s="13" t="str">
        <f>IFERROR(VLOOKUP(M1106,道具!A:S,19,FALSE),"")</f>
        <v/>
      </c>
      <c r="O1106" s="41" t="s">
        <v>2046</v>
      </c>
      <c r="P1106">
        <f t="shared" si="35"/>
        <v>4</v>
      </c>
      <c r="Q1106" t="str">
        <f>VLOOKUP(A1106,关卡种子!$A$2:$H$61,8,FALSE)</f>
        <v>1.坚守到底</v>
      </c>
      <c r="R1106">
        <v>1</v>
      </c>
      <c r="S1106">
        <f t="shared" si="36"/>
        <v>1</v>
      </c>
    </row>
    <row r="1107" spans="1:19">
      <c r="A1107" s="16">
        <v>49</v>
      </c>
      <c r="B1107" s="17">
        <v>75</v>
      </c>
      <c r="C1107" s="16" t="s">
        <v>1434</v>
      </c>
      <c r="D1107" s="17">
        <v>4</v>
      </c>
      <c r="E1107" s="16" t="s">
        <v>89</v>
      </c>
      <c r="F1107" s="17">
        <v>30</v>
      </c>
      <c r="G1107" s="18">
        <v>1.33</v>
      </c>
      <c r="H1107" s="18">
        <v>1</v>
      </c>
      <c r="I1107" s="19">
        <v>1</v>
      </c>
      <c r="J1107" s="71" t="s">
        <v>1750</v>
      </c>
      <c r="K1107" s="48">
        <v>3</v>
      </c>
      <c r="L1107" s="76" cm="1">
        <f t="array" ref="L1107">_xlfn.IFS(C1107="8.玩家基地","",C1107="10.第一关基地","",G1107+H1107&lt;=2,"",G1107+H1107&gt;2,ROUND((G1107+H1107-2)*500,0))</f>
        <v>165</v>
      </c>
      <c r="M1107" s="13"/>
      <c r="N1107" s="13" t="str">
        <f>IFERROR(VLOOKUP(M1107,道具!A:S,19,FALSE),"")</f>
        <v/>
      </c>
      <c r="O1107" s="41" t="s">
        <v>2255</v>
      </c>
      <c r="P1107">
        <f t="shared" si="35"/>
        <v>4</v>
      </c>
      <c r="Q1107" t="str">
        <f>VLOOKUP(A1107,关卡种子!$A$2:$H$61,8,FALSE)</f>
        <v>1.坚守到底</v>
      </c>
      <c r="R1107">
        <v>1</v>
      </c>
      <c r="S1107">
        <f t="shared" si="36"/>
        <v>1.33</v>
      </c>
    </row>
    <row r="1108" spans="1:19">
      <c r="A1108" s="16">
        <v>49</v>
      </c>
      <c r="B1108" s="17">
        <v>90</v>
      </c>
      <c r="C1108" s="16" t="s">
        <v>1438</v>
      </c>
      <c r="D1108" s="17">
        <v>1</v>
      </c>
      <c r="E1108" s="16" t="s">
        <v>89</v>
      </c>
      <c r="F1108" s="17">
        <v>30</v>
      </c>
      <c r="G1108" s="18">
        <v>1.34</v>
      </c>
      <c r="H1108" s="18">
        <v>1</v>
      </c>
      <c r="I1108" s="19">
        <v>1</v>
      </c>
      <c r="J1108" s="71"/>
      <c r="K1108" s="20"/>
      <c r="L1108" s="76" cm="1">
        <f t="array" ref="L1108">_xlfn.IFS(C1108="8.玩家基地","",C1108="10.第一关基地","",G1108+H1108&lt;=2,"",G1108+H1108&gt;2,ROUND((G1108+H1108-2)*500,0))</f>
        <v>170</v>
      </c>
      <c r="M1108" s="13">
        <v>4</v>
      </c>
      <c r="N1108" s="13" t="str">
        <f>IFERROR(VLOOKUP(M1108,道具!A:S,19,FALSE),"")</f>
        <v>敌方防御力永久提高</v>
      </c>
      <c r="O1108" s="41" t="s">
        <v>2046</v>
      </c>
      <c r="P1108">
        <f t="shared" si="35"/>
        <v>1</v>
      </c>
      <c r="Q1108" t="str">
        <f>VLOOKUP(A1108,关卡种子!$A$2:$H$61,8,FALSE)</f>
        <v>1.坚守到底</v>
      </c>
      <c r="R1108">
        <v>1</v>
      </c>
      <c r="S1108">
        <f t="shared" si="36"/>
        <v>1.34</v>
      </c>
    </row>
    <row r="1109" spans="1:19">
      <c r="A1109" s="16">
        <v>49</v>
      </c>
      <c r="B1109" s="17">
        <v>105</v>
      </c>
      <c r="C1109" s="16" t="s">
        <v>1440</v>
      </c>
      <c r="D1109" s="17">
        <v>3</v>
      </c>
      <c r="E1109" s="16" t="s">
        <v>89</v>
      </c>
      <c r="F1109" s="17">
        <v>30</v>
      </c>
      <c r="G1109" s="18">
        <v>1.36</v>
      </c>
      <c r="H1109" s="18">
        <v>1</v>
      </c>
      <c r="I1109" s="19">
        <v>1</v>
      </c>
      <c r="J1109" s="71"/>
      <c r="K1109" s="20"/>
      <c r="L1109" s="76" cm="1">
        <f t="array" ref="L1109">_xlfn.IFS(C1109="8.玩家基地","",C1109="10.第一关基地","",G1109+H1109&lt;=2,"",G1109+H1109&gt;2,ROUND((G1109+H1109-2)*500,0))</f>
        <v>180</v>
      </c>
      <c r="M1109" s="13"/>
      <c r="N1109" s="13" t="str">
        <f>IFERROR(VLOOKUP(M1109,道具!A:S,19,FALSE),"")</f>
        <v/>
      </c>
      <c r="O1109" s="41" t="s">
        <v>2046</v>
      </c>
      <c r="P1109">
        <f t="shared" si="35"/>
        <v>3</v>
      </c>
      <c r="Q1109" t="str">
        <f>VLOOKUP(A1109,关卡种子!$A$2:$H$61,8,FALSE)</f>
        <v>1.坚守到底</v>
      </c>
      <c r="R1109">
        <v>1</v>
      </c>
      <c r="S1109">
        <f t="shared" si="36"/>
        <v>1.36</v>
      </c>
    </row>
    <row r="1110" spans="1:19">
      <c r="A1110" s="16">
        <v>49</v>
      </c>
      <c r="B1110" s="17">
        <v>120</v>
      </c>
      <c r="C1110" s="16" t="s">
        <v>1395</v>
      </c>
      <c r="D1110" s="17">
        <v>3</v>
      </c>
      <c r="E1110" s="16" t="s">
        <v>89</v>
      </c>
      <c r="F1110" s="17">
        <v>30</v>
      </c>
      <c r="G1110" s="18">
        <v>1.37</v>
      </c>
      <c r="H1110" s="18">
        <v>1</v>
      </c>
      <c r="I1110" s="19">
        <v>1</v>
      </c>
      <c r="J1110" s="71"/>
      <c r="K1110" s="20"/>
      <c r="L1110" s="76" cm="1">
        <f t="array" ref="L1110">_xlfn.IFS(C1110="8.玩家基地","",C1110="10.第一关基地","",G1110+H1110&lt;=2,"",G1110+H1110&gt;2,ROUND((G1110+H1110-2)*500,0))</f>
        <v>185</v>
      </c>
      <c r="M1110" s="13"/>
      <c r="N1110" s="13" t="str">
        <f>IFERROR(VLOOKUP(M1110,道具!A:S,19,FALSE),"")</f>
        <v/>
      </c>
      <c r="O1110" s="41" t="s">
        <v>2046</v>
      </c>
      <c r="P1110">
        <f t="shared" si="35"/>
        <v>3</v>
      </c>
      <c r="Q1110" t="str">
        <f>VLOOKUP(A1110,关卡种子!$A$2:$H$61,8,FALSE)</f>
        <v>1.坚守到底</v>
      </c>
      <c r="R1110">
        <v>1</v>
      </c>
      <c r="S1110">
        <f t="shared" si="36"/>
        <v>1.37</v>
      </c>
    </row>
    <row r="1111" spans="1:19">
      <c r="A1111" s="16">
        <v>49</v>
      </c>
      <c r="B1111" s="17">
        <v>130</v>
      </c>
      <c r="C1111" s="16" t="s">
        <v>1395</v>
      </c>
      <c r="D1111" s="17">
        <v>3</v>
      </c>
      <c r="E1111" s="16" t="s">
        <v>89</v>
      </c>
      <c r="F1111" s="17">
        <v>30</v>
      </c>
      <c r="G1111" s="18">
        <v>1.38</v>
      </c>
      <c r="H1111" s="18">
        <v>1</v>
      </c>
      <c r="I1111" s="19">
        <v>1</v>
      </c>
      <c r="J1111" s="71"/>
      <c r="K1111" s="20"/>
      <c r="L1111" s="76" cm="1">
        <f t="array" ref="L1111">_xlfn.IFS(C1111="8.玩家基地","",C1111="10.第一关基地","",G1111+H1111&lt;=2,"",G1111+H1111&gt;2,ROUND((G1111+H1111-2)*500,0))</f>
        <v>190</v>
      </c>
      <c r="M1111" s="13"/>
      <c r="N1111" s="13" t="str">
        <f>IFERROR(VLOOKUP(M1111,道具!A:S,19,FALSE),"")</f>
        <v/>
      </c>
      <c r="O1111" s="41" t="s">
        <v>2046</v>
      </c>
      <c r="P1111">
        <f t="shared" si="35"/>
        <v>3</v>
      </c>
      <c r="Q1111" t="str">
        <f>VLOOKUP(A1111,关卡种子!$A$2:$H$61,8,FALSE)</f>
        <v>1.坚守到底</v>
      </c>
      <c r="R1111">
        <v>1</v>
      </c>
      <c r="S1111">
        <f t="shared" si="36"/>
        <v>1.38</v>
      </c>
    </row>
    <row r="1112" spans="1:19">
      <c r="A1112" s="16">
        <v>49</v>
      </c>
      <c r="B1112" s="17">
        <v>140</v>
      </c>
      <c r="C1112" s="16" t="s">
        <v>1440</v>
      </c>
      <c r="D1112" s="17">
        <v>3</v>
      </c>
      <c r="E1112" s="16" t="s">
        <v>89</v>
      </c>
      <c r="F1112" s="17">
        <v>30</v>
      </c>
      <c r="G1112" s="18">
        <v>1.39</v>
      </c>
      <c r="H1112" s="18">
        <v>1</v>
      </c>
      <c r="I1112" s="19">
        <v>1</v>
      </c>
      <c r="J1112" s="71"/>
      <c r="K1112" s="20"/>
      <c r="L1112" s="76" cm="1">
        <f t="array" ref="L1112">_xlfn.IFS(C1112="8.玩家基地","",C1112="10.第一关基地","",G1112+H1112&lt;=2,"",G1112+H1112&gt;2,ROUND((G1112+H1112-2)*500,0))</f>
        <v>195</v>
      </c>
      <c r="M1112" s="13"/>
      <c r="N1112" s="13" t="str">
        <f>IFERROR(VLOOKUP(M1112,道具!A:S,19,FALSE),"")</f>
        <v/>
      </c>
      <c r="O1112" s="41" t="s">
        <v>2046</v>
      </c>
      <c r="P1112">
        <f t="shared" si="35"/>
        <v>3</v>
      </c>
      <c r="Q1112" t="str">
        <f>VLOOKUP(A1112,关卡种子!$A$2:$H$61,8,FALSE)</f>
        <v>1.坚守到底</v>
      </c>
      <c r="R1112">
        <v>1</v>
      </c>
      <c r="S1112">
        <f t="shared" si="36"/>
        <v>1.39</v>
      </c>
    </row>
    <row r="1113" spans="1:19">
      <c r="A1113" s="16">
        <v>49</v>
      </c>
      <c r="B1113" s="17">
        <v>150</v>
      </c>
      <c r="C1113" s="16" t="s">
        <v>1434</v>
      </c>
      <c r="D1113" s="17">
        <v>4</v>
      </c>
      <c r="E1113" s="16" t="s">
        <v>89</v>
      </c>
      <c r="F1113" s="17">
        <v>30</v>
      </c>
      <c r="G1113" s="18">
        <v>1.4</v>
      </c>
      <c r="H1113" s="18">
        <v>1</v>
      </c>
      <c r="I1113" s="19">
        <v>1</v>
      </c>
      <c r="J1113" s="71" t="s">
        <v>1750</v>
      </c>
      <c r="K1113" s="48">
        <v>3</v>
      </c>
      <c r="L1113" s="76" cm="1">
        <f t="array" ref="L1113">_xlfn.IFS(C1113="8.玩家基地","",C1113="10.第一关基地","",G1113+H1113&lt;=2,"",G1113+H1113&gt;2,ROUND((G1113+H1113-2)*500,0))</f>
        <v>200</v>
      </c>
      <c r="M1113" s="13"/>
      <c r="N1113" s="13" t="str">
        <f>IFERROR(VLOOKUP(M1113,道具!A:S,19,FALSE),"")</f>
        <v/>
      </c>
      <c r="O1113" s="41" t="s">
        <v>2255</v>
      </c>
      <c r="P1113">
        <f t="shared" si="35"/>
        <v>4</v>
      </c>
      <c r="Q1113" t="str">
        <f>VLOOKUP(A1113,关卡种子!$A$2:$H$61,8,FALSE)</f>
        <v>1.坚守到底</v>
      </c>
      <c r="R1113">
        <v>1</v>
      </c>
      <c r="S1113">
        <f t="shared" si="36"/>
        <v>1.4</v>
      </c>
    </row>
    <row r="1114" spans="1:19">
      <c r="A1114" s="16">
        <v>49</v>
      </c>
      <c r="B1114" s="17">
        <v>160</v>
      </c>
      <c r="C1114" s="16" t="s">
        <v>1438</v>
      </c>
      <c r="D1114" s="17">
        <v>1</v>
      </c>
      <c r="E1114" s="16" t="s">
        <v>89</v>
      </c>
      <c r="F1114" s="17">
        <v>30</v>
      </c>
      <c r="G1114" s="18">
        <v>1.41</v>
      </c>
      <c r="H1114" s="18">
        <v>1</v>
      </c>
      <c r="I1114" s="19">
        <v>1</v>
      </c>
      <c r="J1114" s="71"/>
      <c r="K1114" s="20"/>
      <c r="L1114" s="76" cm="1">
        <f t="array" ref="L1114">_xlfn.IFS(C1114="8.玩家基地","",C1114="10.第一关基地","",G1114+H1114&lt;=2,"",G1114+H1114&gt;2,ROUND((G1114+H1114-2)*500,0))</f>
        <v>205</v>
      </c>
      <c r="M1114" s="13">
        <v>6</v>
      </c>
      <c r="N1114" s="13" t="str">
        <f>IFERROR(VLOOKUP(M1114,道具!A:S,19,FALSE),"")</f>
        <v>一阵雷电风暴打击了你的部队</v>
      </c>
      <c r="O1114" s="41" t="s">
        <v>2046</v>
      </c>
      <c r="P1114">
        <f t="shared" si="35"/>
        <v>1</v>
      </c>
      <c r="Q1114" t="str">
        <f>VLOOKUP(A1114,关卡种子!$A$2:$H$61,8,FALSE)</f>
        <v>1.坚守到底</v>
      </c>
      <c r="R1114">
        <v>1</v>
      </c>
      <c r="S1114">
        <f t="shared" si="36"/>
        <v>1.41</v>
      </c>
    </row>
    <row r="1115" spans="1:19">
      <c r="A1115" s="16">
        <v>49</v>
      </c>
      <c r="B1115" s="17">
        <v>170</v>
      </c>
      <c r="C1115" s="16" t="s">
        <v>1395</v>
      </c>
      <c r="D1115" s="17">
        <v>3</v>
      </c>
      <c r="E1115" s="16" t="s">
        <v>89</v>
      </c>
      <c r="F1115" s="17">
        <v>30</v>
      </c>
      <c r="G1115" s="18">
        <v>1.42</v>
      </c>
      <c r="H1115" s="18">
        <v>1</v>
      </c>
      <c r="I1115" s="19">
        <v>1</v>
      </c>
      <c r="J1115" s="71"/>
      <c r="K1115" s="20"/>
      <c r="L1115" s="76" cm="1">
        <f t="array" ref="L1115">_xlfn.IFS(C1115="8.玩家基地","",C1115="10.第一关基地","",G1115+H1115&lt;=2,"",G1115+H1115&gt;2,ROUND((G1115+H1115-2)*500,0))</f>
        <v>210</v>
      </c>
      <c r="M1115" s="13"/>
      <c r="N1115" s="13" t="str">
        <f>IFERROR(VLOOKUP(M1115,道具!A:S,19,FALSE),"")</f>
        <v/>
      </c>
      <c r="O1115" s="41" t="s">
        <v>2046</v>
      </c>
      <c r="P1115">
        <f t="shared" si="35"/>
        <v>3</v>
      </c>
      <c r="Q1115" t="str">
        <f>VLOOKUP(A1115,关卡种子!$A$2:$H$61,8,FALSE)</f>
        <v>1.坚守到底</v>
      </c>
      <c r="R1115">
        <v>1</v>
      </c>
      <c r="S1115">
        <f t="shared" si="36"/>
        <v>1.42</v>
      </c>
    </row>
    <row r="1116" spans="1:19">
      <c r="A1116" s="16">
        <v>49</v>
      </c>
      <c r="B1116" s="17">
        <v>180</v>
      </c>
      <c r="C1116" s="16" t="s">
        <v>1438</v>
      </c>
      <c r="D1116" s="17">
        <v>1</v>
      </c>
      <c r="E1116" s="16" t="s">
        <v>89</v>
      </c>
      <c r="F1116" s="17">
        <v>30</v>
      </c>
      <c r="G1116" s="18">
        <v>1.43</v>
      </c>
      <c r="H1116" s="18">
        <v>1</v>
      </c>
      <c r="I1116" s="19">
        <v>1</v>
      </c>
      <c r="J1116" s="71"/>
      <c r="K1116" s="20"/>
      <c r="L1116" s="76" cm="1">
        <f t="array" ref="L1116">_xlfn.IFS(C1116="8.玩家基地","",C1116="10.第一关基地","",G1116+H1116&lt;=2,"",G1116+H1116&gt;2,ROUND((G1116+H1116-2)*500,0))</f>
        <v>215</v>
      </c>
      <c r="M1116" s="13"/>
      <c r="N1116" s="13" t="str">
        <f>IFERROR(VLOOKUP(M1116,道具!A:S,19,FALSE),"")</f>
        <v/>
      </c>
      <c r="O1116" s="41" t="s">
        <v>2046</v>
      </c>
      <c r="P1116">
        <f t="shared" si="35"/>
        <v>1</v>
      </c>
      <c r="Q1116" t="str">
        <f>VLOOKUP(A1116,关卡种子!$A$2:$H$61,8,FALSE)</f>
        <v>1.坚守到底</v>
      </c>
      <c r="R1116">
        <v>1</v>
      </c>
      <c r="S1116">
        <f t="shared" si="36"/>
        <v>1.43</v>
      </c>
    </row>
    <row r="1117" spans="1:19">
      <c r="A1117" s="16">
        <v>49</v>
      </c>
      <c r="B1117" s="17">
        <v>190</v>
      </c>
      <c r="C1117" s="16" t="s">
        <v>1395</v>
      </c>
      <c r="D1117" s="17">
        <v>3</v>
      </c>
      <c r="E1117" s="16" t="s">
        <v>89</v>
      </c>
      <c r="F1117" s="17">
        <v>30</v>
      </c>
      <c r="G1117" s="18">
        <v>1.44</v>
      </c>
      <c r="H1117" s="18">
        <v>1</v>
      </c>
      <c r="I1117" s="19">
        <v>1</v>
      </c>
      <c r="J1117" s="71"/>
      <c r="K1117" s="20"/>
      <c r="L1117" s="76" cm="1">
        <f t="array" ref="L1117">_xlfn.IFS(C1117="8.玩家基地","",C1117="10.第一关基地","",G1117+H1117&lt;=2,"",G1117+H1117&gt;2,ROUND((G1117+H1117-2)*500,0))</f>
        <v>220</v>
      </c>
      <c r="M1117" s="13"/>
      <c r="N1117" s="13" t="str">
        <f>IFERROR(VLOOKUP(M1117,道具!A:S,19,FALSE),"")</f>
        <v/>
      </c>
      <c r="O1117" s="41" t="s">
        <v>2046</v>
      </c>
      <c r="P1117">
        <f t="shared" si="35"/>
        <v>3</v>
      </c>
      <c r="Q1117" t="str">
        <f>VLOOKUP(A1117,关卡种子!$A$2:$H$61,8,FALSE)</f>
        <v>1.坚守到底</v>
      </c>
      <c r="R1117">
        <v>1</v>
      </c>
      <c r="S1117">
        <f t="shared" si="36"/>
        <v>1.44</v>
      </c>
    </row>
    <row r="1118" spans="1:19">
      <c r="A1118" s="16">
        <v>49</v>
      </c>
      <c r="B1118" s="17">
        <v>200</v>
      </c>
      <c r="C1118" s="16" t="s">
        <v>1440</v>
      </c>
      <c r="D1118" s="17">
        <v>3</v>
      </c>
      <c r="E1118" s="16" t="s">
        <v>89</v>
      </c>
      <c r="F1118" s="17">
        <v>30</v>
      </c>
      <c r="G1118" s="18">
        <v>1.45</v>
      </c>
      <c r="H1118" s="18">
        <v>1</v>
      </c>
      <c r="I1118" s="19">
        <v>1</v>
      </c>
      <c r="J1118" s="71"/>
      <c r="K1118" s="20"/>
      <c r="L1118" s="76" cm="1">
        <f t="array" ref="L1118">_xlfn.IFS(C1118="8.玩家基地","",C1118="10.第一关基地","",G1118+H1118&lt;=2,"",G1118+H1118&gt;2,ROUND((G1118+H1118-2)*500,0))</f>
        <v>225</v>
      </c>
      <c r="M1118" s="13"/>
      <c r="N1118" s="13" t="str">
        <f>IFERROR(VLOOKUP(M1118,道具!A:S,19,FALSE),"")</f>
        <v/>
      </c>
      <c r="O1118" s="41" t="s">
        <v>2046</v>
      </c>
      <c r="P1118">
        <f t="shared" si="35"/>
        <v>3</v>
      </c>
      <c r="Q1118" t="str">
        <f>VLOOKUP(A1118,关卡种子!$A$2:$H$61,8,FALSE)</f>
        <v>1.坚守到底</v>
      </c>
      <c r="R1118">
        <v>1</v>
      </c>
      <c r="S1118">
        <f t="shared" si="36"/>
        <v>1.45</v>
      </c>
    </row>
    <row r="1119" spans="1:19">
      <c r="A1119" s="16">
        <v>49</v>
      </c>
      <c r="B1119" s="17">
        <v>210</v>
      </c>
      <c r="C1119" s="16" t="s">
        <v>1434</v>
      </c>
      <c r="D1119" s="17">
        <v>3</v>
      </c>
      <c r="E1119" s="16" t="s">
        <v>89</v>
      </c>
      <c r="F1119" s="17">
        <v>30</v>
      </c>
      <c r="G1119" s="18">
        <v>1.46</v>
      </c>
      <c r="H1119" s="18">
        <v>1</v>
      </c>
      <c r="I1119" s="19">
        <v>1</v>
      </c>
      <c r="J1119" s="71"/>
      <c r="K1119" s="20"/>
      <c r="L1119" s="76" cm="1">
        <f t="array" ref="L1119">_xlfn.IFS(C1119="8.玩家基地","",C1119="10.第一关基地","",G1119+H1119&lt;=2,"",G1119+H1119&gt;2,ROUND((G1119+H1119-2)*500,0))</f>
        <v>230</v>
      </c>
      <c r="M1119" s="13">
        <v>3</v>
      </c>
      <c r="N1119" s="13" t="str">
        <f>IFERROR(VLOOKUP(M1119,道具!A:S,19,FALSE),"")</f>
        <v>敌方攻击力永久提高</v>
      </c>
      <c r="O1119" s="41" t="s">
        <v>2046</v>
      </c>
      <c r="P1119">
        <f t="shared" si="35"/>
        <v>3</v>
      </c>
      <c r="Q1119" t="str">
        <f>VLOOKUP(A1119,关卡种子!$A$2:$H$61,8,FALSE)</f>
        <v>1.坚守到底</v>
      </c>
      <c r="R1119">
        <v>1</v>
      </c>
      <c r="S1119">
        <f t="shared" si="36"/>
        <v>1.46</v>
      </c>
    </row>
    <row r="1120" spans="1:19">
      <c r="A1120" s="16">
        <v>49</v>
      </c>
      <c r="B1120" s="17">
        <v>220</v>
      </c>
      <c r="C1120" s="16" t="s">
        <v>1434</v>
      </c>
      <c r="D1120" s="17">
        <v>3</v>
      </c>
      <c r="E1120" s="16" t="s">
        <v>89</v>
      </c>
      <c r="F1120" s="17">
        <v>30</v>
      </c>
      <c r="G1120" s="18">
        <v>1.47</v>
      </c>
      <c r="H1120" s="18">
        <v>1</v>
      </c>
      <c r="I1120" s="19">
        <v>1</v>
      </c>
      <c r="J1120" s="71" t="s">
        <v>1750</v>
      </c>
      <c r="K1120" s="48">
        <v>3</v>
      </c>
      <c r="L1120" s="76" cm="1">
        <f t="array" ref="L1120">_xlfn.IFS(C1120="8.玩家基地","",C1120="10.第一关基地","",G1120+H1120&lt;=2,"",G1120+H1120&gt;2,ROUND((G1120+H1120-2)*500,0))</f>
        <v>235</v>
      </c>
      <c r="M1120" s="13"/>
      <c r="N1120" s="13" t="str">
        <f>IFERROR(VLOOKUP(M1120,道具!A:S,19,FALSE),"")</f>
        <v/>
      </c>
      <c r="O1120" s="41" t="s">
        <v>2255</v>
      </c>
      <c r="P1120">
        <f t="shared" si="35"/>
        <v>3</v>
      </c>
      <c r="Q1120" t="str">
        <f>VLOOKUP(A1120,关卡种子!$A$2:$H$61,8,FALSE)</f>
        <v>1.坚守到底</v>
      </c>
      <c r="R1120">
        <v>1</v>
      </c>
      <c r="S1120">
        <f t="shared" si="36"/>
        <v>1.47</v>
      </c>
    </row>
    <row r="1121" spans="1:19">
      <c r="A1121" s="16">
        <v>49</v>
      </c>
      <c r="B1121" s="17">
        <v>230</v>
      </c>
      <c r="C1121" s="16" t="s">
        <v>1434</v>
      </c>
      <c r="D1121" s="17">
        <v>4</v>
      </c>
      <c r="E1121" s="16" t="s">
        <v>89</v>
      </c>
      <c r="F1121" s="17">
        <v>30</v>
      </c>
      <c r="G1121" s="18">
        <v>1.48</v>
      </c>
      <c r="H1121" s="18">
        <v>1</v>
      </c>
      <c r="I1121" s="19">
        <v>1</v>
      </c>
      <c r="J1121" s="71"/>
      <c r="K1121" s="20"/>
      <c r="L1121" s="76" cm="1">
        <f t="array" ref="L1121">_xlfn.IFS(C1121="8.玩家基地","",C1121="10.第一关基地","",G1121+H1121&lt;=2,"",G1121+H1121&gt;2,ROUND((G1121+H1121-2)*500,0))</f>
        <v>240</v>
      </c>
      <c r="M1121" s="13"/>
      <c r="N1121" s="13" t="str">
        <f>IFERROR(VLOOKUP(M1121,道具!A:S,19,FALSE),"")</f>
        <v/>
      </c>
      <c r="O1121" s="41" t="s">
        <v>2046</v>
      </c>
      <c r="P1121">
        <f t="shared" si="35"/>
        <v>4</v>
      </c>
      <c r="Q1121" t="str">
        <f>VLOOKUP(A1121,关卡种子!$A$2:$H$61,8,FALSE)</f>
        <v>1.坚守到底</v>
      </c>
      <c r="R1121">
        <v>1</v>
      </c>
      <c r="S1121">
        <f t="shared" si="36"/>
        <v>1.48</v>
      </c>
    </row>
    <row r="1122" spans="1:19">
      <c r="A1122" s="16">
        <v>49</v>
      </c>
      <c r="B1122" s="17">
        <v>240</v>
      </c>
      <c r="C1122" s="16" t="s">
        <v>1438</v>
      </c>
      <c r="D1122" s="17">
        <v>2</v>
      </c>
      <c r="E1122" s="16" t="s">
        <v>89</v>
      </c>
      <c r="F1122" s="17">
        <v>30</v>
      </c>
      <c r="G1122" s="18">
        <v>1.49</v>
      </c>
      <c r="H1122" s="18">
        <v>1</v>
      </c>
      <c r="I1122" s="19">
        <v>1</v>
      </c>
      <c r="J1122" s="71"/>
      <c r="K1122" s="20"/>
      <c r="L1122" s="76" cm="1">
        <f t="array" ref="L1122">_xlfn.IFS(C1122="8.玩家基地","",C1122="10.第一关基地","",G1122+H1122&lt;=2,"",G1122+H1122&gt;2,ROUND((G1122+H1122-2)*500,0))</f>
        <v>245</v>
      </c>
      <c r="M1122" s="13"/>
      <c r="N1122" s="13" t="str">
        <f>IFERROR(VLOOKUP(M1122,道具!A:S,19,FALSE),"")</f>
        <v/>
      </c>
      <c r="O1122" s="41" t="s">
        <v>2046</v>
      </c>
      <c r="P1122">
        <f t="shared" si="35"/>
        <v>2</v>
      </c>
      <c r="Q1122" t="str">
        <f>VLOOKUP(A1122,关卡种子!$A$2:$H$61,8,FALSE)</f>
        <v>1.坚守到底</v>
      </c>
      <c r="R1122">
        <v>1</v>
      </c>
      <c r="S1122">
        <f t="shared" si="36"/>
        <v>1.49</v>
      </c>
    </row>
    <row r="1123" spans="1:19">
      <c r="A1123" s="16">
        <v>49</v>
      </c>
      <c r="B1123" s="17">
        <v>245</v>
      </c>
      <c r="C1123" s="16" t="s">
        <v>1440</v>
      </c>
      <c r="D1123" s="17">
        <v>3</v>
      </c>
      <c r="E1123" s="16" t="s">
        <v>89</v>
      </c>
      <c r="F1123" s="17">
        <v>30</v>
      </c>
      <c r="G1123" s="18">
        <v>1.5</v>
      </c>
      <c r="H1123" s="18">
        <v>1</v>
      </c>
      <c r="I1123" s="19">
        <v>1</v>
      </c>
      <c r="J1123" s="71"/>
      <c r="K1123" s="20"/>
      <c r="L1123" s="76" cm="1">
        <f t="array" ref="L1123">_xlfn.IFS(C1123="8.玩家基地","",C1123="10.第一关基地","",G1123+H1123&lt;=2,"",G1123+H1123&gt;2,ROUND((G1123+H1123-2)*500,0))</f>
        <v>250</v>
      </c>
      <c r="M1123" s="13"/>
      <c r="N1123" s="13" t="str">
        <f>IFERROR(VLOOKUP(M1123,道具!A:S,19,FALSE),"")</f>
        <v/>
      </c>
      <c r="O1123" s="41" t="s">
        <v>2046</v>
      </c>
      <c r="P1123">
        <f t="shared" si="35"/>
        <v>3</v>
      </c>
      <c r="Q1123" t="str">
        <f>VLOOKUP(A1123,关卡种子!$A$2:$H$61,8,FALSE)</f>
        <v>1.坚守到底</v>
      </c>
      <c r="R1123">
        <v>1</v>
      </c>
      <c r="S1123">
        <f t="shared" si="36"/>
        <v>1.5</v>
      </c>
    </row>
    <row r="1124" spans="1:19">
      <c r="A1124" s="16">
        <v>49</v>
      </c>
      <c r="B1124" s="17">
        <v>250</v>
      </c>
      <c r="C1124" s="16" t="s">
        <v>1438</v>
      </c>
      <c r="D1124" s="17">
        <v>2</v>
      </c>
      <c r="E1124" s="16" t="s">
        <v>89</v>
      </c>
      <c r="F1124" s="17">
        <v>30</v>
      </c>
      <c r="G1124" s="18">
        <v>1.5</v>
      </c>
      <c r="H1124" s="18">
        <v>1</v>
      </c>
      <c r="I1124" s="19">
        <v>1</v>
      </c>
      <c r="J1124" s="71"/>
      <c r="K1124" s="20"/>
      <c r="L1124" s="76" cm="1">
        <f t="array" ref="L1124">_xlfn.IFS(C1124="8.玩家基地","",C1124="10.第一关基地","",G1124+H1124&lt;=2,"",G1124+H1124&gt;2,ROUND((G1124+H1124-2)*500,0))</f>
        <v>250</v>
      </c>
      <c r="M1124" s="13"/>
      <c r="N1124" s="13" t="str">
        <f>IFERROR(VLOOKUP(M1124,道具!A:S,19,FALSE),"")</f>
        <v/>
      </c>
      <c r="O1124" s="41" t="s">
        <v>2046</v>
      </c>
      <c r="P1124">
        <f t="shared" si="35"/>
        <v>2</v>
      </c>
      <c r="Q1124" t="str">
        <f>VLOOKUP(A1124,关卡种子!$A$2:$H$61,8,FALSE)</f>
        <v>1.坚守到底</v>
      </c>
      <c r="R1124">
        <v>1</v>
      </c>
      <c r="S1124">
        <f t="shared" si="36"/>
        <v>1.5</v>
      </c>
    </row>
    <row r="1125" spans="1:19">
      <c r="A1125" s="16">
        <v>49</v>
      </c>
      <c r="B1125" s="17">
        <v>255</v>
      </c>
      <c r="C1125" s="16" t="s">
        <v>1434</v>
      </c>
      <c r="D1125" s="17">
        <v>4</v>
      </c>
      <c r="E1125" s="16" t="s">
        <v>89</v>
      </c>
      <c r="F1125" s="17">
        <v>30</v>
      </c>
      <c r="G1125" s="18">
        <v>1.51</v>
      </c>
      <c r="H1125" s="18">
        <v>1</v>
      </c>
      <c r="I1125" s="19">
        <v>1</v>
      </c>
      <c r="J1125" s="71" t="s">
        <v>1750</v>
      </c>
      <c r="K1125" s="48">
        <v>3</v>
      </c>
      <c r="L1125" s="76" cm="1">
        <f t="array" ref="L1125">_xlfn.IFS(C1125="8.玩家基地","",C1125="10.第一关基地","",G1125+H1125&lt;=2,"",G1125+H1125&gt;2,ROUND((G1125+H1125-2)*500,0))</f>
        <v>255</v>
      </c>
      <c r="M1125" s="13"/>
      <c r="N1125" s="13" t="str">
        <f>IFERROR(VLOOKUP(M1125,道具!A:S,19,FALSE),"")</f>
        <v/>
      </c>
      <c r="O1125" s="41" t="s">
        <v>2255</v>
      </c>
      <c r="P1125">
        <f t="shared" si="35"/>
        <v>4</v>
      </c>
      <c r="Q1125" t="str">
        <f>VLOOKUP(A1125,关卡种子!$A$2:$H$61,8,FALSE)</f>
        <v>1.坚守到底</v>
      </c>
      <c r="R1125">
        <v>1</v>
      </c>
      <c r="S1125">
        <f t="shared" si="36"/>
        <v>1.51</v>
      </c>
    </row>
    <row r="1126" spans="1:19">
      <c r="A1126" s="16">
        <v>49</v>
      </c>
      <c r="B1126" s="17">
        <v>260</v>
      </c>
      <c r="C1126" s="16" t="s">
        <v>1438</v>
      </c>
      <c r="D1126" s="17">
        <v>2</v>
      </c>
      <c r="E1126" s="16" t="s">
        <v>89</v>
      </c>
      <c r="F1126" s="17">
        <v>30</v>
      </c>
      <c r="G1126" s="18">
        <v>1.51</v>
      </c>
      <c r="H1126" s="18">
        <v>1</v>
      </c>
      <c r="I1126" s="19">
        <v>1</v>
      </c>
      <c r="J1126" s="71"/>
      <c r="K1126" s="20"/>
      <c r="L1126" s="76" cm="1">
        <f t="array" ref="L1126">_xlfn.IFS(C1126="8.玩家基地","",C1126="10.第一关基地","",G1126+H1126&lt;=2,"",G1126+H1126&gt;2,ROUND((G1126+H1126-2)*500,0))</f>
        <v>255</v>
      </c>
      <c r="M1126" s="13">
        <v>5</v>
      </c>
      <c r="N1126" s="13" t="str">
        <f>IFERROR(VLOOKUP(M1126,道具!A:S,19,FALSE),"")</f>
        <v>攻击力和防御力下降20秒</v>
      </c>
      <c r="O1126" s="41" t="s">
        <v>2046</v>
      </c>
      <c r="P1126">
        <f t="shared" si="35"/>
        <v>2</v>
      </c>
      <c r="Q1126" t="str">
        <f>VLOOKUP(A1126,关卡种子!$A$2:$H$61,8,FALSE)</f>
        <v>1.坚守到底</v>
      </c>
      <c r="R1126">
        <v>1</v>
      </c>
      <c r="S1126">
        <f t="shared" si="36"/>
        <v>1.51</v>
      </c>
    </row>
    <row r="1127" spans="1:19">
      <c r="A1127" s="16">
        <v>49</v>
      </c>
      <c r="B1127" s="17">
        <v>265</v>
      </c>
      <c r="C1127" s="16" t="s">
        <v>1395</v>
      </c>
      <c r="D1127" s="17">
        <v>3</v>
      </c>
      <c r="E1127" s="16" t="s">
        <v>89</v>
      </c>
      <c r="F1127" s="17">
        <v>30</v>
      </c>
      <c r="G1127" s="18">
        <v>1.52</v>
      </c>
      <c r="H1127" s="18">
        <v>1</v>
      </c>
      <c r="I1127" s="19">
        <v>1</v>
      </c>
      <c r="J1127" s="71"/>
      <c r="K1127" s="20"/>
      <c r="L1127" s="76" cm="1">
        <f t="array" ref="L1127">_xlfn.IFS(C1127="8.玩家基地","",C1127="10.第一关基地","",G1127+H1127&lt;=2,"",G1127+H1127&gt;2,ROUND((G1127+H1127-2)*500,0))</f>
        <v>260</v>
      </c>
      <c r="M1127" s="13"/>
      <c r="N1127" s="13" t="str">
        <f>IFERROR(VLOOKUP(M1127,道具!A:S,19,FALSE),"")</f>
        <v/>
      </c>
      <c r="O1127" s="41" t="s">
        <v>2046</v>
      </c>
      <c r="P1127">
        <f t="shared" si="35"/>
        <v>3</v>
      </c>
      <c r="Q1127" t="str">
        <f>VLOOKUP(A1127,关卡种子!$A$2:$H$61,8,FALSE)</f>
        <v>1.坚守到底</v>
      </c>
      <c r="R1127">
        <v>1</v>
      </c>
      <c r="S1127">
        <f t="shared" si="36"/>
        <v>1.52</v>
      </c>
    </row>
    <row r="1128" spans="1:19">
      <c r="A1128" s="16">
        <v>49</v>
      </c>
      <c r="B1128" s="17">
        <v>270</v>
      </c>
      <c r="C1128" s="16" t="s">
        <v>1440</v>
      </c>
      <c r="D1128" s="17">
        <v>3</v>
      </c>
      <c r="E1128" s="16" t="s">
        <v>89</v>
      </c>
      <c r="F1128" s="17">
        <v>30</v>
      </c>
      <c r="G1128" s="18">
        <v>1.52</v>
      </c>
      <c r="H1128" s="18">
        <v>1</v>
      </c>
      <c r="I1128" s="19">
        <v>1</v>
      </c>
      <c r="J1128" s="71"/>
      <c r="K1128" s="20"/>
      <c r="L1128" s="76" cm="1">
        <f t="array" ref="L1128">_xlfn.IFS(C1128="8.玩家基地","",C1128="10.第一关基地","",G1128+H1128&lt;=2,"",G1128+H1128&gt;2,ROUND((G1128+H1128-2)*500,0))</f>
        <v>260</v>
      </c>
      <c r="M1128" s="13"/>
      <c r="N1128" s="13" t="str">
        <f>IFERROR(VLOOKUP(M1128,道具!A:S,19,FALSE),"")</f>
        <v/>
      </c>
      <c r="O1128" s="41" t="s">
        <v>2046</v>
      </c>
      <c r="P1128">
        <f t="shared" si="35"/>
        <v>3</v>
      </c>
      <c r="Q1128" t="str">
        <f>VLOOKUP(A1128,关卡种子!$A$2:$H$61,8,FALSE)</f>
        <v>1.坚守到底</v>
      </c>
      <c r="R1128">
        <v>1</v>
      </c>
      <c r="S1128">
        <f t="shared" si="36"/>
        <v>1.52</v>
      </c>
    </row>
    <row r="1129" spans="1:19">
      <c r="A1129" s="16">
        <v>50</v>
      </c>
      <c r="B1129" s="17">
        <v>0</v>
      </c>
      <c r="C1129" s="16" t="s">
        <v>86</v>
      </c>
      <c r="D1129" s="17">
        <v>1</v>
      </c>
      <c r="E1129" s="16" t="s">
        <v>87</v>
      </c>
      <c r="F1129" s="17">
        <v>-30</v>
      </c>
      <c r="G1129" s="18">
        <v>1</v>
      </c>
      <c r="H1129" s="18">
        <v>1</v>
      </c>
      <c r="I1129" s="19">
        <v>1</v>
      </c>
      <c r="J1129" s="71"/>
      <c r="K1129" s="20"/>
      <c r="L1129" s="76" t="str" cm="1">
        <f t="array" ref="L1129">_xlfn.IFS(C1129="8.玩家基地","",C1129="10.第一关基地","",G1129+H1129&lt;=2,"",G1129+H1129&gt;2,ROUND((G1129+H1129-2)*500,0))</f>
        <v/>
      </c>
      <c r="M1129" s="13"/>
      <c r="N1129" s="13" t="str">
        <f>IFERROR(VLOOKUP(M1129,道具!A:S,19,FALSE),"")</f>
        <v/>
      </c>
      <c r="O1129" s="41" t="s">
        <v>2046</v>
      </c>
      <c r="P1129">
        <f t="shared" si="35"/>
        <v>1</v>
      </c>
      <c r="Q1129" t="str">
        <f>VLOOKUP(A1129,关卡种子!$A$2:$H$61,8,FALSE)</f>
        <v>0.摧毁基地</v>
      </c>
      <c r="R1129">
        <v>1</v>
      </c>
      <c r="S1129">
        <f t="shared" si="36"/>
        <v>1</v>
      </c>
    </row>
    <row r="1130" spans="1:19">
      <c r="A1130" s="16">
        <v>50</v>
      </c>
      <c r="B1130" s="17">
        <v>0</v>
      </c>
      <c r="C1130" s="16" t="s">
        <v>88</v>
      </c>
      <c r="D1130" s="17">
        <v>1</v>
      </c>
      <c r="E1130" s="16" t="s">
        <v>89</v>
      </c>
      <c r="F1130" s="17">
        <v>30</v>
      </c>
      <c r="G1130" s="18">
        <v>4.3</v>
      </c>
      <c r="H1130" s="18">
        <v>1</v>
      </c>
      <c r="I1130" s="19">
        <v>1</v>
      </c>
      <c r="J1130" s="71"/>
      <c r="K1130" s="20"/>
      <c r="L1130" s="76" t="str" cm="1">
        <f t="array" ref="L1130">_xlfn.IFS(C1130="8.玩家基地","",C1130="10.第一关基地","",G1130+H1130&lt;=2,"",G1130+H1130&gt;2,ROUND((G1130+H1130-2)*500,0))</f>
        <v/>
      </c>
      <c r="M1130" s="13"/>
      <c r="N1130" s="13" t="str">
        <f>IFERROR(VLOOKUP(M1130,道具!A:S,19,FALSE),"")</f>
        <v/>
      </c>
      <c r="O1130" s="41" t="s">
        <v>2046</v>
      </c>
      <c r="P1130">
        <f t="shared" si="35"/>
        <v>1</v>
      </c>
      <c r="Q1130" t="str">
        <f>VLOOKUP(A1130,关卡种子!$A$2:$H$61,8,FALSE)</f>
        <v>0.摧毁基地</v>
      </c>
      <c r="R1130">
        <v>1</v>
      </c>
      <c r="S1130">
        <f t="shared" si="36"/>
        <v>4.3</v>
      </c>
    </row>
    <row r="1131" spans="1:19">
      <c r="A1131" s="16">
        <v>50</v>
      </c>
      <c r="B1131" s="17">
        <v>1</v>
      </c>
      <c r="C1131" s="16" t="s">
        <v>1438</v>
      </c>
      <c r="D1131" s="17">
        <v>1</v>
      </c>
      <c r="E1131" s="16" t="s">
        <v>89</v>
      </c>
      <c r="F1131" s="17">
        <v>30</v>
      </c>
      <c r="G1131" s="18">
        <v>1</v>
      </c>
      <c r="H1131" s="18">
        <v>1</v>
      </c>
      <c r="I1131" s="19">
        <v>1</v>
      </c>
      <c r="J1131" s="71" t="s">
        <v>2112</v>
      </c>
      <c r="K1131" s="48">
        <v>3</v>
      </c>
      <c r="L1131" s="76" t="str" cm="1">
        <f t="array" ref="L1131">_xlfn.IFS(C1131="8.玩家基地","",C1131="10.第一关基地","",G1131+H1131&lt;=2,"",G1131+H1131&gt;2,ROUND((G1131+H1131-2)*500,0))</f>
        <v/>
      </c>
      <c r="M1131" s="13"/>
      <c r="N1131" s="13" t="str">
        <f>IFERROR(VLOOKUP(M1131,道具!A:S,19,FALSE),"")</f>
        <v/>
      </c>
      <c r="O1131" s="41" t="s">
        <v>2255</v>
      </c>
      <c r="P1131">
        <f t="shared" si="35"/>
        <v>1</v>
      </c>
      <c r="Q1131" t="str">
        <f>VLOOKUP(A1131,关卡种子!$A$2:$H$61,8,FALSE)</f>
        <v>0.摧毁基地</v>
      </c>
      <c r="R1131">
        <v>1</v>
      </c>
      <c r="S1131">
        <f t="shared" si="36"/>
        <v>1</v>
      </c>
    </row>
    <row r="1132" spans="1:19">
      <c r="A1132" s="16">
        <v>50</v>
      </c>
      <c r="B1132" s="17">
        <v>30</v>
      </c>
      <c r="C1132" s="16" t="s">
        <v>1441</v>
      </c>
      <c r="D1132" s="17">
        <v>1</v>
      </c>
      <c r="E1132" s="16" t="s">
        <v>89</v>
      </c>
      <c r="F1132" s="17">
        <v>30</v>
      </c>
      <c r="G1132" s="18">
        <v>1</v>
      </c>
      <c r="H1132" s="18">
        <v>1</v>
      </c>
      <c r="I1132" s="19">
        <v>1</v>
      </c>
      <c r="J1132" s="71"/>
      <c r="K1132" s="20"/>
      <c r="L1132" s="76" t="str" cm="1">
        <f t="array" ref="L1132">_xlfn.IFS(C1132="8.玩家基地","",C1132="10.第一关基地","",G1132+H1132&lt;=2,"",G1132+H1132&gt;2,ROUND((G1132+H1132-2)*500,0))</f>
        <v/>
      </c>
      <c r="M1132" s="13"/>
      <c r="N1132" s="13" t="str">
        <f>IFERROR(VLOOKUP(M1132,道具!A:S,19,FALSE),"")</f>
        <v/>
      </c>
      <c r="O1132" s="41" t="s">
        <v>2046</v>
      </c>
      <c r="P1132">
        <f t="shared" si="35"/>
        <v>1</v>
      </c>
      <c r="Q1132" t="str">
        <f>VLOOKUP(A1132,关卡种子!$A$2:$H$61,8,FALSE)</f>
        <v>0.摧毁基地</v>
      </c>
      <c r="R1132">
        <v>1</v>
      </c>
      <c r="S1132">
        <f t="shared" si="36"/>
        <v>1</v>
      </c>
    </row>
    <row r="1133" spans="1:19">
      <c r="A1133" s="16">
        <v>50</v>
      </c>
      <c r="B1133" s="17">
        <v>60</v>
      </c>
      <c r="C1133" s="16" t="s">
        <v>1395</v>
      </c>
      <c r="D1133" s="17">
        <v>1</v>
      </c>
      <c r="E1133" s="16" t="s">
        <v>89</v>
      </c>
      <c r="F1133" s="17">
        <v>30</v>
      </c>
      <c r="G1133" s="18">
        <v>1.36</v>
      </c>
      <c r="H1133" s="18">
        <v>1</v>
      </c>
      <c r="I1133" s="19">
        <v>1</v>
      </c>
      <c r="J1133" s="71"/>
      <c r="K1133" s="20"/>
      <c r="L1133" s="76" cm="1">
        <f t="array" ref="L1133">_xlfn.IFS(C1133="8.玩家基地","",C1133="10.第一关基地","",G1133+H1133&lt;=2,"",G1133+H1133&gt;2,ROUND((G1133+H1133-2)*500,0))</f>
        <v>180</v>
      </c>
      <c r="M1133" s="13"/>
      <c r="N1133" s="13" t="str">
        <f>IFERROR(VLOOKUP(M1133,道具!A:S,19,FALSE),"")</f>
        <v/>
      </c>
      <c r="O1133" s="41" t="s">
        <v>2046</v>
      </c>
      <c r="P1133">
        <f t="shared" si="35"/>
        <v>1</v>
      </c>
      <c r="Q1133" t="str">
        <f>VLOOKUP(A1133,关卡种子!$A$2:$H$61,8,FALSE)</f>
        <v>0.摧毁基地</v>
      </c>
      <c r="R1133">
        <v>1</v>
      </c>
      <c r="S1133">
        <f t="shared" si="36"/>
        <v>1.36</v>
      </c>
    </row>
    <row r="1134" spans="1:19">
      <c r="A1134" s="16">
        <v>50</v>
      </c>
      <c r="B1134" s="17">
        <v>90</v>
      </c>
      <c r="C1134" s="16" t="s">
        <v>1440</v>
      </c>
      <c r="D1134" s="17">
        <v>1</v>
      </c>
      <c r="E1134" s="16" t="s">
        <v>89</v>
      </c>
      <c r="F1134" s="17">
        <v>30</v>
      </c>
      <c r="G1134" s="18">
        <v>1.39</v>
      </c>
      <c r="H1134" s="18">
        <v>1</v>
      </c>
      <c r="I1134" s="19">
        <v>1</v>
      </c>
      <c r="J1134" s="71"/>
      <c r="K1134" s="20"/>
      <c r="L1134" s="76" cm="1">
        <f t="array" ref="L1134">_xlfn.IFS(C1134="8.玩家基地","",C1134="10.第一关基地","",G1134+H1134&lt;=2,"",G1134+H1134&gt;2,ROUND((G1134+H1134-2)*500,0))</f>
        <v>195</v>
      </c>
      <c r="M1134" s="13">
        <v>6</v>
      </c>
      <c r="N1134" s="13" t="str">
        <f>IFERROR(VLOOKUP(M1134,道具!A:S,19,FALSE),"")</f>
        <v>一阵雷电风暴打击了你的部队</v>
      </c>
      <c r="O1134" s="41" t="s">
        <v>2046</v>
      </c>
      <c r="P1134">
        <f t="shared" si="35"/>
        <v>1</v>
      </c>
      <c r="Q1134" t="str">
        <f>VLOOKUP(A1134,关卡种子!$A$2:$H$61,8,FALSE)</f>
        <v>0.摧毁基地</v>
      </c>
      <c r="R1134">
        <v>1</v>
      </c>
      <c r="S1134">
        <f t="shared" si="36"/>
        <v>1.39</v>
      </c>
    </row>
    <row r="1135" spans="1:19">
      <c r="A1135" s="16">
        <v>50</v>
      </c>
      <c r="B1135" s="17">
        <v>120</v>
      </c>
      <c r="C1135" s="16" t="s">
        <v>1438</v>
      </c>
      <c r="D1135" s="17">
        <v>1</v>
      </c>
      <c r="E1135" s="16" t="s">
        <v>89</v>
      </c>
      <c r="F1135" s="17">
        <v>30</v>
      </c>
      <c r="G1135" s="18">
        <v>1.42</v>
      </c>
      <c r="H1135" s="18">
        <v>1</v>
      </c>
      <c r="I1135" s="19">
        <v>1</v>
      </c>
      <c r="J1135" s="71" t="s">
        <v>2112</v>
      </c>
      <c r="K1135" s="48">
        <v>3</v>
      </c>
      <c r="L1135" s="76" cm="1">
        <f t="array" ref="L1135">_xlfn.IFS(C1135="8.玩家基地","",C1135="10.第一关基地","",G1135+H1135&lt;=2,"",G1135+H1135&gt;2,ROUND((G1135+H1135-2)*500,0))</f>
        <v>210</v>
      </c>
      <c r="M1135" s="13"/>
      <c r="N1135" s="13" t="str">
        <f>IFERROR(VLOOKUP(M1135,道具!A:S,19,FALSE),"")</f>
        <v/>
      </c>
      <c r="O1135" s="41" t="s">
        <v>2255</v>
      </c>
      <c r="P1135">
        <f t="shared" si="35"/>
        <v>1</v>
      </c>
      <c r="Q1135" t="str">
        <f>VLOOKUP(A1135,关卡种子!$A$2:$H$61,8,FALSE)</f>
        <v>0.摧毁基地</v>
      </c>
      <c r="R1135">
        <v>1</v>
      </c>
      <c r="S1135">
        <f t="shared" si="36"/>
        <v>1.42</v>
      </c>
    </row>
    <row r="1136" spans="1:19">
      <c r="A1136" s="16">
        <v>50</v>
      </c>
      <c r="B1136" s="17">
        <v>150</v>
      </c>
      <c r="C1136" s="16" t="s">
        <v>1441</v>
      </c>
      <c r="D1136" s="17">
        <v>1</v>
      </c>
      <c r="E1136" s="16" t="s">
        <v>89</v>
      </c>
      <c r="F1136" s="17">
        <v>30</v>
      </c>
      <c r="G1136" s="18">
        <v>1.45</v>
      </c>
      <c r="H1136" s="18">
        <v>1</v>
      </c>
      <c r="I1136" s="19">
        <v>1</v>
      </c>
      <c r="J1136" s="71"/>
      <c r="K1136" s="20"/>
      <c r="L1136" s="76" cm="1">
        <f t="array" ref="L1136">_xlfn.IFS(C1136="8.玩家基地","",C1136="10.第一关基地","",G1136+H1136&lt;=2,"",G1136+H1136&gt;2,ROUND((G1136+H1136-2)*500,0))</f>
        <v>225</v>
      </c>
      <c r="M1136" s="13">
        <v>8</v>
      </c>
      <c r="N1136" s="13" t="str">
        <f>IFERROR(VLOOKUP(M1136,道具!A:S,19,FALSE),"")</f>
        <v>招募减速20秒</v>
      </c>
      <c r="O1136" s="41" t="s">
        <v>2046</v>
      </c>
      <c r="P1136">
        <f t="shared" si="35"/>
        <v>1</v>
      </c>
      <c r="Q1136" t="str">
        <f>VLOOKUP(A1136,关卡种子!$A$2:$H$61,8,FALSE)</f>
        <v>0.摧毁基地</v>
      </c>
      <c r="R1136">
        <v>1</v>
      </c>
      <c r="S1136">
        <f t="shared" si="36"/>
        <v>1.45</v>
      </c>
    </row>
    <row r="1137" spans="1:19">
      <c r="A1137" s="16">
        <v>50</v>
      </c>
      <c r="B1137" s="17">
        <v>180</v>
      </c>
      <c r="C1137" s="16" t="s">
        <v>1395</v>
      </c>
      <c r="D1137" s="17">
        <v>1</v>
      </c>
      <c r="E1137" s="16" t="s">
        <v>89</v>
      </c>
      <c r="F1137" s="17">
        <v>30</v>
      </c>
      <c r="G1137" s="18">
        <v>1.48</v>
      </c>
      <c r="H1137" s="18">
        <v>1</v>
      </c>
      <c r="I1137" s="19">
        <v>1</v>
      </c>
      <c r="J1137" s="71"/>
      <c r="K1137" s="20"/>
      <c r="L1137" s="76" cm="1">
        <f t="array" ref="L1137">_xlfn.IFS(C1137="8.玩家基地","",C1137="10.第一关基地","",G1137+H1137&lt;=2,"",G1137+H1137&gt;2,ROUND((G1137+H1137-2)*500,0))</f>
        <v>240</v>
      </c>
      <c r="M1137" s="13"/>
      <c r="N1137" s="13" t="str">
        <f>IFERROR(VLOOKUP(M1137,道具!A:S,19,FALSE),"")</f>
        <v/>
      </c>
      <c r="O1137" s="41" t="s">
        <v>2046</v>
      </c>
      <c r="P1137">
        <f t="shared" si="35"/>
        <v>1</v>
      </c>
      <c r="Q1137" t="str">
        <f>VLOOKUP(A1137,关卡种子!$A$2:$H$61,8,FALSE)</f>
        <v>0.摧毁基地</v>
      </c>
      <c r="R1137">
        <v>1</v>
      </c>
      <c r="S1137">
        <f t="shared" si="36"/>
        <v>1.48</v>
      </c>
    </row>
    <row r="1138" spans="1:19">
      <c r="A1138" s="16">
        <v>50</v>
      </c>
      <c r="B1138" s="17">
        <v>210</v>
      </c>
      <c r="C1138" s="16" t="s">
        <v>1440</v>
      </c>
      <c r="D1138" s="17">
        <v>1</v>
      </c>
      <c r="E1138" s="16" t="s">
        <v>89</v>
      </c>
      <c r="F1138" s="17">
        <v>30</v>
      </c>
      <c r="G1138" s="18">
        <v>1.51</v>
      </c>
      <c r="H1138" s="18">
        <v>1</v>
      </c>
      <c r="I1138" s="19">
        <v>1</v>
      </c>
      <c r="J1138" s="71"/>
      <c r="K1138" s="20"/>
      <c r="L1138" s="76" cm="1">
        <f t="array" ref="L1138">_xlfn.IFS(C1138="8.玩家基地","",C1138="10.第一关基地","",G1138+H1138&lt;=2,"",G1138+H1138&gt;2,ROUND((G1138+H1138-2)*500,0))</f>
        <v>255</v>
      </c>
      <c r="M1138" s="13"/>
      <c r="N1138" s="13" t="str">
        <f>IFERROR(VLOOKUP(M1138,道具!A:S,19,FALSE),"")</f>
        <v/>
      </c>
      <c r="O1138" s="41" t="s">
        <v>2046</v>
      </c>
      <c r="P1138">
        <f t="shared" si="35"/>
        <v>1</v>
      </c>
      <c r="Q1138" t="str">
        <f>VLOOKUP(A1138,关卡种子!$A$2:$H$61,8,FALSE)</f>
        <v>0.摧毁基地</v>
      </c>
      <c r="R1138">
        <v>1</v>
      </c>
      <c r="S1138">
        <f t="shared" si="36"/>
        <v>1.51</v>
      </c>
    </row>
    <row r="1139" spans="1:19">
      <c r="A1139" s="16">
        <v>50</v>
      </c>
      <c r="B1139" s="17">
        <v>240</v>
      </c>
      <c r="C1139" s="16" t="s">
        <v>1438</v>
      </c>
      <c r="D1139" s="17">
        <v>1</v>
      </c>
      <c r="E1139" s="16" t="s">
        <v>89</v>
      </c>
      <c r="F1139" s="17">
        <v>30</v>
      </c>
      <c r="G1139" s="18">
        <v>1.54</v>
      </c>
      <c r="H1139" s="18">
        <v>1</v>
      </c>
      <c r="I1139" s="19">
        <v>1</v>
      </c>
      <c r="J1139" s="71" t="s">
        <v>2112</v>
      </c>
      <c r="K1139" s="48">
        <v>3</v>
      </c>
      <c r="L1139" s="76" cm="1">
        <f t="array" ref="L1139">_xlfn.IFS(C1139="8.玩家基地","",C1139="10.第一关基地","",G1139+H1139&lt;=2,"",G1139+H1139&gt;2,ROUND((G1139+H1139-2)*500,0))</f>
        <v>270</v>
      </c>
      <c r="M1139" s="13"/>
      <c r="N1139" s="13" t="str">
        <f>IFERROR(VLOOKUP(M1139,道具!A:S,19,FALSE),"")</f>
        <v/>
      </c>
      <c r="O1139" s="41" t="s">
        <v>2255</v>
      </c>
      <c r="P1139">
        <f t="shared" si="35"/>
        <v>1</v>
      </c>
      <c r="Q1139" t="str">
        <f>VLOOKUP(A1139,关卡种子!$A$2:$H$61,8,FALSE)</f>
        <v>0.摧毁基地</v>
      </c>
      <c r="R1139">
        <v>1</v>
      </c>
      <c r="S1139">
        <f t="shared" si="36"/>
        <v>1.54</v>
      </c>
    </row>
    <row r="1140" spans="1:19">
      <c r="A1140" s="16">
        <v>50</v>
      </c>
      <c r="B1140" s="17">
        <v>270</v>
      </c>
      <c r="C1140" s="16" t="s">
        <v>1441</v>
      </c>
      <c r="D1140" s="17">
        <v>1</v>
      </c>
      <c r="E1140" s="16" t="s">
        <v>89</v>
      </c>
      <c r="F1140" s="17">
        <v>30</v>
      </c>
      <c r="G1140" s="18">
        <v>1.57</v>
      </c>
      <c r="H1140" s="18">
        <v>1</v>
      </c>
      <c r="I1140" s="19">
        <v>1</v>
      </c>
      <c r="J1140" s="71"/>
      <c r="K1140" s="20"/>
      <c r="L1140" s="76" cm="1">
        <f t="array" ref="L1140">_xlfn.IFS(C1140="8.玩家基地","",C1140="10.第一关基地","",G1140+H1140&lt;=2,"",G1140+H1140&gt;2,ROUND((G1140+H1140-2)*500,0))</f>
        <v>285</v>
      </c>
      <c r="M1140" s="13">
        <v>8</v>
      </c>
      <c r="N1140" s="13" t="str">
        <f>IFERROR(VLOOKUP(M1140,道具!A:S,19,FALSE),"")</f>
        <v>招募减速20秒</v>
      </c>
      <c r="O1140" s="41" t="s">
        <v>2046</v>
      </c>
      <c r="P1140">
        <f t="shared" si="35"/>
        <v>1</v>
      </c>
      <c r="Q1140" t="str">
        <f>VLOOKUP(A1140,关卡种子!$A$2:$H$61,8,FALSE)</f>
        <v>0.摧毁基地</v>
      </c>
      <c r="R1140">
        <v>1</v>
      </c>
      <c r="S1140">
        <f t="shared" si="36"/>
        <v>1.57</v>
      </c>
    </row>
    <row r="1141" spans="1:19">
      <c r="A1141" s="16">
        <v>50</v>
      </c>
      <c r="B1141" s="17">
        <v>300</v>
      </c>
      <c r="C1141" s="16" t="s">
        <v>1395</v>
      </c>
      <c r="D1141" s="17">
        <v>1</v>
      </c>
      <c r="E1141" s="16" t="s">
        <v>89</v>
      </c>
      <c r="F1141" s="17">
        <v>30</v>
      </c>
      <c r="G1141" s="18">
        <v>1.6</v>
      </c>
      <c r="H1141" s="18">
        <v>1</v>
      </c>
      <c r="I1141" s="19">
        <v>1</v>
      </c>
      <c r="J1141" s="71"/>
      <c r="K1141" s="20"/>
      <c r="L1141" s="76" cm="1">
        <f t="array" ref="L1141">_xlfn.IFS(C1141="8.玩家基地","",C1141="10.第一关基地","",G1141+H1141&lt;=2,"",G1141+H1141&gt;2,ROUND((G1141+H1141-2)*500,0))</f>
        <v>300</v>
      </c>
      <c r="M1141" s="13"/>
      <c r="N1141" s="13" t="str">
        <f>IFERROR(VLOOKUP(M1141,道具!A:S,19,FALSE),"")</f>
        <v/>
      </c>
      <c r="O1141" s="41" t="s">
        <v>2046</v>
      </c>
      <c r="P1141">
        <f t="shared" ref="P1141:P1204" si="37">IF(Q1141="0.摧毁基地",IF(I1141=1,IF(B1141&gt;300,2,1),D1141),D1141)</f>
        <v>1</v>
      </c>
      <c r="Q1141" t="str">
        <f>VLOOKUP(A1141,关卡种子!$A$2:$H$61,8,FALSE)</f>
        <v>0.摧毁基地</v>
      </c>
      <c r="R1141">
        <v>1</v>
      </c>
      <c r="S1141">
        <f t="shared" ref="S1141:S1204" si="38">IF(C1141="10.第一关基地",1+ROUND(A1141/15,1),IF(C1141="24.审判天使",1,IF(Q1141="0.摧毁基地",IF(I1141=1,IF(B1141&gt;30,ROUND(1.3+B1141/1000,2),1),1.5),IF(B1141&gt;60,IF(R1141=1,ROUND(1.25+B1141/1000,2),1.3),1))))</f>
        <v>1.6</v>
      </c>
    </row>
    <row r="1142" spans="1:19">
      <c r="A1142" s="16">
        <v>50</v>
      </c>
      <c r="B1142" s="17">
        <v>330</v>
      </c>
      <c r="C1142" s="16" t="s">
        <v>1440</v>
      </c>
      <c r="D1142" s="17">
        <v>2</v>
      </c>
      <c r="E1142" s="16" t="s">
        <v>89</v>
      </c>
      <c r="F1142" s="17">
        <v>30</v>
      </c>
      <c r="G1142" s="18">
        <v>1.63</v>
      </c>
      <c r="H1142" s="18">
        <v>1</v>
      </c>
      <c r="I1142" s="19">
        <v>1</v>
      </c>
      <c r="J1142" s="71"/>
      <c r="K1142" s="20"/>
      <c r="L1142" s="76" cm="1">
        <f t="array" ref="L1142">_xlfn.IFS(C1142="8.玩家基地","",C1142="10.第一关基地","",G1142+H1142&lt;=2,"",G1142+H1142&gt;2,ROUND((G1142+H1142-2)*500,0))</f>
        <v>315</v>
      </c>
      <c r="M1142" s="13"/>
      <c r="N1142" s="13" t="str">
        <f>IFERROR(VLOOKUP(M1142,道具!A:S,19,FALSE),"")</f>
        <v/>
      </c>
      <c r="O1142" s="41" t="s">
        <v>2046</v>
      </c>
      <c r="P1142">
        <f t="shared" si="37"/>
        <v>2</v>
      </c>
      <c r="Q1142" t="str">
        <f>VLOOKUP(A1142,关卡种子!$A$2:$H$61,8,FALSE)</f>
        <v>0.摧毁基地</v>
      </c>
      <c r="R1142">
        <v>1</v>
      </c>
      <c r="S1142">
        <f t="shared" si="38"/>
        <v>1.63</v>
      </c>
    </row>
    <row r="1143" spans="1:19">
      <c r="A1143" s="16">
        <v>50</v>
      </c>
      <c r="B1143" s="17">
        <v>360</v>
      </c>
      <c r="C1143" s="16" t="s">
        <v>1438</v>
      </c>
      <c r="D1143" s="17">
        <v>2</v>
      </c>
      <c r="E1143" s="16" t="s">
        <v>89</v>
      </c>
      <c r="F1143" s="17">
        <v>30</v>
      </c>
      <c r="G1143" s="18">
        <v>1.66</v>
      </c>
      <c r="H1143" s="18">
        <v>1</v>
      </c>
      <c r="I1143" s="19">
        <v>1</v>
      </c>
      <c r="J1143" s="71" t="s">
        <v>2112</v>
      </c>
      <c r="K1143" s="48">
        <v>3</v>
      </c>
      <c r="L1143" s="76" cm="1">
        <f t="array" ref="L1143">_xlfn.IFS(C1143="8.玩家基地","",C1143="10.第一关基地","",G1143+H1143&lt;=2,"",G1143+H1143&gt;2,ROUND((G1143+H1143-2)*500,0))</f>
        <v>330</v>
      </c>
      <c r="M1143" s="13"/>
      <c r="N1143" s="13" t="str">
        <f>IFERROR(VLOOKUP(M1143,道具!A:S,19,FALSE),"")</f>
        <v/>
      </c>
      <c r="O1143" s="41" t="s">
        <v>2255</v>
      </c>
      <c r="P1143">
        <f t="shared" si="37"/>
        <v>2</v>
      </c>
      <c r="Q1143" t="str">
        <f>VLOOKUP(A1143,关卡种子!$A$2:$H$61,8,FALSE)</f>
        <v>0.摧毁基地</v>
      </c>
      <c r="R1143">
        <v>1</v>
      </c>
      <c r="S1143">
        <f t="shared" si="38"/>
        <v>1.66</v>
      </c>
    </row>
    <row r="1144" spans="1:19">
      <c r="A1144" s="16">
        <v>50</v>
      </c>
      <c r="B1144" s="17">
        <v>361</v>
      </c>
      <c r="C1144" s="16" t="s">
        <v>1441</v>
      </c>
      <c r="D1144" s="17">
        <v>2</v>
      </c>
      <c r="E1144" s="16" t="s">
        <v>89</v>
      </c>
      <c r="F1144" s="17">
        <v>30</v>
      </c>
      <c r="G1144" s="18">
        <v>1.66</v>
      </c>
      <c r="H1144" s="18">
        <v>1</v>
      </c>
      <c r="I1144" s="19">
        <v>1</v>
      </c>
      <c r="J1144" s="71"/>
      <c r="K1144" s="20"/>
      <c r="L1144" s="76" cm="1">
        <f t="array" ref="L1144">_xlfn.IFS(C1144="8.玩家基地","",C1144="10.第一关基地","",G1144+H1144&lt;=2,"",G1144+H1144&gt;2,ROUND((G1144+H1144-2)*500,0))</f>
        <v>330</v>
      </c>
      <c r="M1144" s="13">
        <v>6</v>
      </c>
      <c r="N1144" s="13" t="str">
        <f>IFERROR(VLOOKUP(M1144,道具!A:S,19,FALSE),"")</f>
        <v>一阵雷电风暴打击了你的部队</v>
      </c>
      <c r="O1144" s="41" t="s">
        <v>2046</v>
      </c>
      <c r="P1144">
        <f t="shared" si="37"/>
        <v>2</v>
      </c>
      <c r="Q1144" t="str">
        <f>VLOOKUP(A1144,关卡种子!$A$2:$H$61,8,FALSE)</f>
        <v>0.摧毁基地</v>
      </c>
      <c r="R1144">
        <v>1</v>
      </c>
      <c r="S1144">
        <f t="shared" si="38"/>
        <v>1.66</v>
      </c>
    </row>
    <row r="1145" spans="1:19">
      <c r="A1145" s="16">
        <v>50</v>
      </c>
      <c r="B1145" s="17">
        <v>390</v>
      </c>
      <c r="C1145" s="16" t="s">
        <v>1438</v>
      </c>
      <c r="D1145" s="17">
        <v>2</v>
      </c>
      <c r="E1145" s="16" t="s">
        <v>89</v>
      </c>
      <c r="F1145" s="17">
        <v>30</v>
      </c>
      <c r="G1145" s="18">
        <v>1.69</v>
      </c>
      <c r="H1145" s="18">
        <v>1</v>
      </c>
      <c r="I1145" s="19">
        <v>1</v>
      </c>
      <c r="J1145" s="71"/>
      <c r="K1145" s="20"/>
      <c r="L1145" s="76" cm="1">
        <f t="array" ref="L1145">_xlfn.IFS(C1145="8.玩家基地","",C1145="10.第一关基地","",G1145+H1145&lt;=2,"",G1145+H1145&gt;2,ROUND((G1145+H1145-2)*500,0))</f>
        <v>345</v>
      </c>
      <c r="M1145" s="13"/>
      <c r="N1145" s="13" t="str">
        <f>IFERROR(VLOOKUP(M1145,道具!A:S,19,FALSE),"")</f>
        <v/>
      </c>
      <c r="O1145" s="41" t="s">
        <v>2046</v>
      </c>
      <c r="P1145">
        <f t="shared" si="37"/>
        <v>2</v>
      </c>
      <c r="Q1145" t="str">
        <f>VLOOKUP(A1145,关卡种子!$A$2:$H$61,8,FALSE)</f>
        <v>0.摧毁基地</v>
      </c>
      <c r="R1145">
        <v>1</v>
      </c>
      <c r="S1145">
        <f t="shared" si="38"/>
        <v>1.69</v>
      </c>
    </row>
    <row r="1146" spans="1:19">
      <c r="A1146" s="16">
        <v>50</v>
      </c>
      <c r="B1146" s="17">
        <v>391</v>
      </c>
      <c r="C1146" s="16" t="s">
        <v>1441</v>
      </c>
      <c r="D1146" s="17">
        <v>2</v>
      </c>
      <c r="E1146" s="16" t="s">
        <v>89</v>
      </c>
      <c r="F1146" s="17">
        <v>30</v>
      </c>
      <c r="G1146" s="18">
        <v>1.69</v>
      </c>
      <c r="H1146" s="18">
        <v>1</v>
      </c>
      <c r="I1146" s="19">
        <v>1</v>
      </c>
      <c r="J1146" s="71"/>
      <c r="K1146" s="20"/>
      <c r="L1146" s="76" cm="1">
        <f t="array" ref="L1146">_xlfn.IFS(C1146="8.玩家基地","",C1146="10.第一关基地","",G1146+H1146&lt;=2,"",G1146+H1146&gt;2,ROUND((G1146+H1146-2)*500,0))</f>
        <v>345</v>
      </c>
      <c r="M1146" s="13"/>
      <c r="N1146" s="13" t="str">
        <f>IFERROR(VLOOKUP(M1146,道具!A:S,19,FALSE),"")</f>
        <v/>
      </c>
      <c r="O1146" s="41" t="s">
        <v>2046</v>
      </c>
      <c r="P1146">
        <f t="shared" si="37"/>
        <v>2</v>
      </c>
      <c r="Q1146" t="str">
        <f>VLOOKUP(A1146,关卡种子!$A$2:$H$61,8,FALSE)</f>
        <v>0.摧毁基地</v>
      </c>
      <c r="R1146">
        <v>1</v>
      </c>
      <c r="S1146">
        <f t="shared" si="38"/>
        <v>1.69</v>
      </c>
    </row>
    <row r="1147" spans="1:19">
      <c r="A1147" s="16">
        <v>50</v>
      </c>
      <c r="B1147" s="17">
        <v>392</v>
      </c>
      <c r="C1147" s="16" t="s">
        <v>1395</v>
      </c>
      <c r="D1147" s="17">
        <v>2</v>
      </c>
      <c r="E1147" s="16" t="s">
        <v>89</v>
      </c>
      <c r="F1147" s="17">
        <v>30</v>
      </c>
      <c r="G1147" s="18">
        <v>1.69</v>
      </c>
      <c r="H1147" s="18">
        <v>1</v>
      </c>
      <c r="I1147" s="19">
        <v>1</v>
      </c>
      <c r="J1147" s="71"/>
      <c r="K1147" s="20"/>
      <c r="L1147" s="76" cm="1">
        <f t="array" ref="L1147">_xlfn.IFS(C1147="8.玩家基地","",C1147="10.第一关基地","",G1147+H1147&lt;=2,"",G1147+H1147&gt;2,ROUND((G1147+H1147-2)*500,0))</f>
        <v>345</v>
      </c>
      <c r="M1147" s="13">
        <v>5</v>
      </c>
      <c r="N1147" s="13" t="str">
        <f>IFERROR(VLOOKUP(M1147,道具!A:S,19,FALSE),"")</f>
        <v>攻击力和防御力下降20秒</v>
      </c>
      <c r="O1147" s="41" t="s">
        <v>2046</v>
      </c>
      <c r="P1147">
        <f t="shared" si="37"/>
        <v>2</v>
      </c>
      <c r="Q1147" t="str">
        <f>VLOOKUP(A1147,关卡种子!$A$2:$H$61,8,FALSE)</f>
        <v>0.摧毁基地</v>
      </c>
      <c r="R1147">
        <v>1</v>
      </c>
      <c r="S1147">
        <f t="shared" si="38"/>
        <v>1.69</v>
      </c>
    </row>
    <row r="1148" spans="1:19">
      <c r="A1148" s="16">
        <v>50</v>
      </c>
      <c r="B1148" s="17">
        <v>420</v>
      </c>
      <c r="C1148" s="16" t="s">
        <v>1438</v>
      </c>
      <c r="D1148" s="17">
        <v>2</v>
      </c>
      <c r="E1148" s="16" t="s">
        <v>89</v>
      </c>
      <c r="F1148" s="17">
        <v>30</v>
      </c>
      <c r="G1148" s="18">
        <v>1.72</v>
      </c>
      <c r="H1148" s="18">
        <v>1</v>
      </c>
      <c r="I1148" s="19">
        <v>1</v>
      </c>
      <c r="J1148" s="71" t="s">
        <v>2113</v>
      </c>
      <c r="K1148" s="48">
        <v>3</v>
      </c>
      <c r="L1148" s="76" cm="1">
        <f t="array" ref="L1148">_xlfn.IFS(C1148="8.玩家基地","",C1148="10.第一关基地","",G1148+H1148&lt;=2,"",G1148+H1148&gt;2,ROUND((G1148+H1148-2)*500,0))</f>
        <v>360</v>
      </c>
      <c r="M1148" s="13">
        <v>5</v>
      </c>
      <c r="N1148" s="13" t="str">
        <f>IFERROR(VLOOKUP(M1148,道具!A:S,19,FALSE),"")</f>
        <v>攻击力和防御力下降20秒</v>
      </c>
      <c r="O1148" s="41" t="s">
        <v>2255</v>
      </c>
      <c r="P1148">
        <f t="shared" si="37"/>
        <v>2</v>
      </c>
      <c r="Q1148" t="str">
        <f>VLOOKUP(A1148,关卡种子!$A$2:$H$61,8,FALSE)</f>
        <v>0.摧毁基地</v>
      </c>
      <c r="R1148">
        <v>1</v>
      </c>
      <c r="S1148">
        <f t="shared" si="38"/>
        <v>1.72</v>
      </c>
    </row>
    <row r="1149" spans="1:19">
      <c r="A1149" s="16">
        <v>50</v>
      </c>
      <c r="B1149" s="17">
        <v>421</v>
      </c>
      <c r="C1149" s="16" t="s">
        <v>1441</v>
      </c>
      <c r="D1149" s="17">
        <v>2</v>
      </c>
      <c r="E1149" s="16" t="s">
        <v>89</v>
      </c>
      <c r="F1149" s="17">
        <v>30</v>
      </c>
      <c r="G1149" s="18">
        <v>1.72</v>
      </c>
      <c r="H1149" s="18">
        <v>1</v>
      </c>
      <c r="I1149" s="19">
        <v>1</v>
      </c>
      <c r="J1149" s="71"/>
      <c r="K1149" s="20"/>
      <c r="L1149" s="76" cm="1">
        <f t="array" ref="L1149">_xlfn.IFS(C1149="8.玩家基地","",C1149="10.第一关基地","",G1149+H1149&lt;=2,"",G1149+H1149&gt;2,ROUND((G1149+H1149-2)*500,0))</f>
        <v>360</v>
      </c>
      <c r="M1149" s="13"/>
      <c r="N1149" s="13" t="str">
        <f>IFERROR(VLOOKUP(M1149,道具!A:S,19,FALSE),"")</f>
        <v/>
      </c>
      <c r="O1149" s="41" t="s">
        <v>2046</v>
      </c>
      <c r="P1149">
        <f t="shared" si="37"/>
        <v>2</v>
      </c>
      <c r="Q1149" t="str">
        <f>VLOOKUP(A1149,关卡种子!$A$2:$H$61,8,FALSE)</f>
        <v>0.摧毁基地</v>
      </c>
      <c r="R1149">
        <v>1</v>
      </c>
      <c r="S1149">
        <f t="shared" si="38"/>
        <v>1.72</v>
      </c>
    </row>
    <row r="1150" spans="1:19">
      <c r="A1150" s="16">
        <v>50</v>
      </c>
      <c r="B1150" s="17">
        <v>422</v>
      </c>
      <c r="C1150" s="16" t="s">
        <v>1395</v>
      </c>
      <c r="D1150" s="17">
        <v>2</v>
      </c>
      <c r="E1150" s="16" t="s">
        <v>89</v>
      </c>
      <c r="F1150" s="17">
        <v>30</v>
      </c>
      <c r="G1150" s="18">
        <v>1.72</v>
      </c>
      <c r="H1150" s="18">
        <v>1</v>
      </c>
      <c r="I1150" s="19">
        <v>1</v>
      </c>
      <c r="J1150" s="71"/>
      <c r="K1150" s="20"/>
      <c r="L1150" s="76" cm="1">
        <f t="array" ref="L1150">_xlfn.IFS(C1150="8.玩家基地","",C1150="10.第一关基地","",G1150+H1150&lt;=2,"",G1150+H1150&gt;2,ROUND((G1150+H1150-2)*500,0))</f>
        <v>360</v>
      </c>
      <c r="M1150" s="13"/>
      <c r="N1150" s="13" t="str">
        <f>IFERROR(VLOOKUP(M1150,道具!A:S,19,FALSE),"")</f>
        <v/>
      </c>
      <c r="O1150" s="41" t="s">
        <v>2046</v>
      </c>
      <c r="P1150">
        <f t="shared" si="37"/>
        <v>2</v>
      </c>
      <c r="Q1150" t="str">
        <f>VLOOKUP(A1150,关卡种子!$A$2:$H$61,8,FALSE)</f>
        <v>0.摧毁基地</v>
      </c>
      <c r="R1150">
        <v>1</v>
      </c>
      <c r="S1150">
        <f t="shared" si="38"/>
        <v>1.72</v>
      </c>
    </row>
    <row r="1151" spans="1:19">
      <c r="A1151" s="16">
        <v>50</v>
      </c>
      <c r="B1151" s="17">
        <v>450</v>
      </c>
      <c r="C1151" s="16" t="s">
        <v>1438</v>
      </c>
      <c r="D1151" s="17">
        <v>2</v>
      </c>
      <c r="E1151" s="16" t="s">
        <v>89</v>
      </c>
      <c r="F1151" s="17">
        <v>30</v>
      </c>
      <c r="G1151" s="18">
        <v>1.75</v>
      </c>
      <c r="H1151" s="18">
        <v>1</v>
      </c>
      <c r="I1151" s="19">
        <v>1</v>
      </c>
      <c r="J1151" s="71"/>
      <c r="K1151" s="20"/>
      <c r="L1151" s="76" cm="1">
        <f t="array" ref="L1151">_xlfn.IFS(C1151="8.玩家基地","",C1151="10.第一关基地","",G1151+H1151&lt;=2,"",G1151+H1151&gt;2,ROUND((G1151+H1151-2)*500,0))</f>
        <v>375</v>
      </c>
      <c r="M1151" s="13">
        <v>5</v>
      </c>
      <c r="N1151" s="13" t="str">
        <f>IFERROR(VLOOKUP(M1151,道具!A:S,19,FALSE),"")</f>
        <v>攻击力和防御力下降20秒</v>
      </c>
      <c r="O1151" s="41" t="s">
        <v>2046</v>
      </c>
      <c r="P1151">
        <f t="shared" si="37"/>
        <v>2</v>
      </c>
      <c r="Q1151" t="str">
        <f>VLOOKUP(A1151,关卡种子!$A$2:$H$61,8,FALSE)</f>
        <v>0.摧毁基地</v>
      </c>
      <c r="R1151">
        <v>1</v>
      </c>
      <c r="S1151">
        <f t="shared" si="38"/>
        <v>1.75</v>
      </c>
    </row>
    <row r="1152" spans="1:19">
      <c r="A1152" s="16">
        <v>50</v>
      </c>
      <c r="B1152" s="17">
        <v>451</v>
      </c>
      <c r="C1152" s="16" t="s">
        <v>1441</v>
      </c>
      <c r="D1152" s="17">
        <v>2</v>
      </c>
      <c r="E1152" s="16" t="s">
        <v>89</v>
      </c>
      <c r="F1152" s="17">
        <v>30</v>
      </c>
      <c r="G1152" s="18">
        <v>1.75</v>
      </c>
      <c r="H1152" s="18">
        <v>1</v>
      </c>
      <c r="I1152" s="19">
        <v>1</v>
      </c>
      <c r="J1152" s="71"/>
      <c r="K1152" s="20"/>
      <c r="L1152" s="76" cm="1">
        <f t="array" ref="L1152">_xlfn.IFS(C1152="8.玩家基地","",C1152="10.第一关基地","",G1152+H1152&lt;=2,"",G1152+H1152&gt;2,ROUND((G1152+H1152-2)*500,0))</f>
        <v>375</v>
      </c>
      <c r="M1152" s="13"/>
      <c r="N1152" s="13" t="str">
        <f>IFERROR(VLOOKUP(M1152,道具!A:S,19,FALSE),"")</f>
        <v/>
      </c>
      <c r="O1152" s="41" t="s">
        <v>2046</v>
      </c>
      <c r="P1152">
        <f t="shared" si="37"/>
        <v>2</v>
      </c>
      <c r="Q1152" t="str">
        <f>VLOOKUP(A1152,关卡种子!$A$2:$H$61,8,FALSE)</f>
        <v>0.摧毁基地</v>
      </c>
      <c r="R1152">
        <v>1</v>
      </c>
      <c r="S1152">
        <f t="shared" si="38"/>
        <v>1.75</v>
      </c>
    </row>
    <row r="1153" spans="1:19">
      <c r="A1153" s="16">
        <v>50</v>
      </c>
      <c r="B1153" s="17">
        <v>452</v>
      </c>
      <c r="C1153" s="16" t="s">
        <v>1440</v>
      </c>
      <c r="D1153" s="17">
        <v>2</v>
      </c>
      <c r="E1153" s="16" t="s">
        <v>89</v>
      </c>
      <c r="F1153" s="17">
        <v>30</v>
      </c>
      <c r="G1153" s="18">
        <v>1.75</v>
      </c>
      <c r="H1153" s="18">
        <v>1</v>
      </c>
      <c r="I1153" s="19">
        <v>1</v>
      </c>
      <c r="J1153" s="71"/>
      <c r="K1153" s="20"/>
      <c r="L1153" s="76" cm="1">
        <f t="array" ref="L1153">_xlfn.IFS(C1153="8.玩家基地","",C1153="10.第一关基地","",G1153+H1153&lt;=2,"",G1153+H1153&gt;2,ROUND((G1153+H1153-2)*500,0))</f>
        <v>375</v>
      </c>
      <c r="M1153" s="13"/>
      <c r="N1153" s="13" t="str">
        <f>IFERROR(VLOOKUP(M1153,道具!A:S,19,FALSE),"")</f>
        <v/>
      </c>
      <c r="O1153" s="41" t="s">
        <v>2046</v>
      </c>
      <c r="P1153">
        <f t="shared" si="37"/>
        <v>2</v>
      </c>
      <c r="Q1153" t="str">
        <f>VLOOKUP(A1153,关卡种子!$A$2:$H$61,8,FALSE)</f>
        <v>0.摧毁基地</v>
      </c>
      <c r="R1153">
        <v>1</v>
      </c>
      <c r="S1153">
        <f t="shared" si="38"/>
        <v>1.75</v>
      </c>
    </row>
    <row r="1154" spans="1:19">
      <c r="A1154" s="16">
        <v>50</v>
      </c>
      <c r="B1154" s="17">
        <v>480</v>
      </c>
      <c r="C1154" s="16" t="s">
        <v>1438</v>
      </c>
      <c r="D1154" s="17">
        <v>2</v>
      </c>
      <c r="E1154" s="16" t="s">
        <v>89</v>
      </c>
      <c r="F1154" s="17">
        <v>30</v>
      </c>
      <c r="G1154" s="18">
        <v>1.78</v>
      </c>
      <c r="H1154" s="18">
        <v>1</v>
      </c>
      <c r="I1154" s="19">
        <v>1</v>
      </c>
      <c r="J1154" s="71"/>
      <c r="K1154" s="20"/>
      <c r="L1154" s="76" cm="1">
        <f t="array" ref="L1154">_xlfn.IFS(C1154="8.玩家基地","",C1154="10.第一关基地","",G1154+H1154&lt;=2,"",G1154+H1154&gt;2,ROUND((G1154+H1154-2)*500,0))</f>
        <v>390</v>
      </c>
      <c r="M1154" s="13">
        <v>5</v>
      </c>
      <c r="N1154" s="13" t="str">
        <f>IFERROR(VLOOKUP(M1154,道具!A:S,19,FALSE),"")</f>
        <v>攻击力和防御力下降20秒</v>
      </c>
      <c r="O1154" s="41" t="s">
        <v>2046</v>
      </c>
      <c r="P1154">
        <f t="shared" si="37"/>
        <v>2</v>
      </c>
      <c r="Q1154" t="str">
        <f>VLOOKUP(A1154,关卡种子!$A$2:$H$61,8,FALSE)</f>
        <v>0.摧毁基地</v>
      </c>
      <c r="R1154">
        <v>1</v>
      </c>
      <c r="S1154">
        <f t="shared" si="38"/>
        <v>1.78</v>
      </c>
    </row>
    <row r="1155" spans="1:19">
      <c r="A1155" s="16">
        <v>50</v>
      </c>
      <c r="B1155" s="17">
        <v>481</v>
      </c>
      <c r="C1155" s="16" t="s">
        <v>1441</v>
      </c>
      <c r="D1155" s="17">
        <v>2</v>
      </c>
      <c r="E1155" s="16" t="s">
        <v>89</v>
      </c>
      <c r="F1155" s="17">
        <v>30</v>
      </c>
      <c r="G1155" s="18">
        <v>1.78</v>
      </c>
      <c r="H1155" s="18">
        <v>1</v>
      </c>
      <c r="I1155" s="19">
        <v>1</v>
      </c>
      <c r="J1155" s="71"/>
      <c r="K1155" s="20"/>
      <c r="L1155" s="76" cm="1">
        <f t="array" ref="L1155">_xlfn.IFS(C1155="8.玩家基地","",C1155="10.第一关基地","",G1155+H1155&lt;=2,"",G1155+H1155&gt;2,ROUND((G1155+H1155-2)*500,0))</f>
        <v>390</v>
      </c>
      <c r="M1155" s="13"/>
      <c r="N1155" s="13" t="str">
        <f>IFERROR(VLOOKUP(M1155,道具!A:S,19,FALSE),"")</f>
        <v/>
      </c>
      <c r="O1155" s="41" t="s">
        <v>2046</v>
      </c>
      <c r="P1155">
        <f t="shared" si="37"/>
        <v>2</v>
      </c>
      <c r="Q1155" t="str">
        <f>VLOOKUP(A1155,关卡种子!$A$2:$H$61,8,FALSE)</f>
        <v>0.摧毁基地</v>
      </c>
      <c r="R1155">
        <v>1</v>
      </c>
      <c r="S1155">
        <f t="shared" si="38"/>
        <v>1.78</v>
      </c>
    </row>
    <row r="1156" spans="1:19">
      <c r="A1156" s="16">
        <v>50</v>
      </c>
      <c r="B1156" s="17">
        <v>482</v>
      </c>
      <c r="C1156" s="16" t="s">
        <v>1440</v>
      </c>
      <c r="D1156" s="17">
        <v>2</v>
      </c>
      <c r="E1156" s="16" t="s">
        <v>89</v>
      </c>
      <c r="F1156" s="17">
        <v>30</v>
      </c>
      <c r="G1156" s="18">
        <v>1.78</v>
      </c>
      <c r="H1156" s="18">
        <v>1</v>
      </c>
      <c r="I1156" s="19">
        <v>1</v>
      </c>
      <c r="J1156" s="71"/>
      <c r="K1156" s="20"/>
      <c r="L1156" s="76" cm="1">
        <f t="array" ref="L1156">_xlfn.IFS(C1156="8.玩家基地","",C1156="10.第一关基地","",G1156+H1156&lt;=2,"",G1156+H1156&gt;2,ROUND((G1156+H1156-2)*500,0))</f>
        <v>390</v>
      </c>
      <c r="M1156" s="13"/>
      <c r="N1156" s="13" t="str">
        <f>IFERROR(VLOOKUP(M1156,道具!A:S,19,FALSE),"")</f>
        <v/>
      </c>
      <c r="O1156" s="41" t="s">
        <v>2046</v>
      </c>
      <c r="P1156">
        <f t="shared" si="37"/>
        <v>2</v>
      </c>
      <c r="Q1156" t="str">
        <f>VLOOKUP(A1156,关卡种子!$A$2:$H$61,8,FALSE)</f>
        <v>0.摧毁基地</v>
      </c>
      <c r="R1156">
        <v>1</v>
      </c>
      <c r="S1156">
        <f t="shared" si="38"/>
        <v>1.78</v>
      </c>
    </row>
    <row r="1157" spans="1:19">
      <c r="A1157" s="16">
        <v>50</v>
      </c>
      <c r="B1157" s="17">
        <v>510</v>
      </c>
      <c r="C1157" s="16" t="s">
        <v>1438</v>
      </c>
      <c r="D1157" s="17">
        <v>2</v>
      </c>
      <c r="E1157" s="16" t="s">
        <v>89</v>
      </c>
      <c r="F1157" s="17">
        <v>30</v>
      </c>
      <c r="G1157" s="18">
        <v>1.81</v>
      </c>
      <c r="H1157" s="18">
        <v>1</v>
      </c>
      <c r="I1157" s="19">
        <v>1</v>
      </c>
      <c r="J1157" s="71"/>
      <c r="K1157" s="20"/>
      <c r="L1157" s="76" cm="1">
        <f t="array" ref="L1157">_xlfn.IFS(C1157="8.玩家基地","",C1157="10.第一关基地","",G1157+H1157&lt;=2,"",G1157+H1157&gt;2,ROUND((G1157+H1157-2)*500,0))</f>
        <v>405</v>
      </c>
      <c r="M1157" s="13">
        <v>5</v>
      </c>
      <c r="N1157" s="13" t="str">
        <f>IFERROR(VLOOKUP(M1157,道具!A:S,19,FALSE),"")</f>
        <v>攻击力和防御力下降20秒</v>
      </c>
      <c r="O1157" s="41" t="s">
        <v>2046</v>
      </c>
      <c r="P1157">
        <f t="shared" si="37"/>
        <v>2</v>
      </c>
      <c r="Q1157" t="str">
        <f>VLOOKUP(A1157,关卡种子!$A$2:$H$61,8,FALSE)</f>
        <v>0.摧毁基地</v>
      </c>
      <c r="R1157">
        <v>1</v>
      </c>
      <c r="S1157">
        <f t="shared" si="38"/>
        <v>1.81</v>
      </c>
    </row>
    <row r="1158" spans="1:19">
      <c r="A1158" s="16">
        <v>50</v>
      </c>
      <c r="B1158" s="17">
        <v>511</v>
      </c>
      <c r="C1158" s="16" t="s">
        <v>1441</v>
      </c>
      <c r="D1158" s="17">
        <v>2</v>
      </c>
      <c r="E1158" s="16" t="s">
        <v>89</v>
      </c>
      <c r="F1158" s="17">
        <v>30</v>
      </c>
      <c r="G1158" s="18">
        <v>1.81</v>
      </c>
      <c r="H1158" s="18">
        <v>1</v>
      </c>
      <c r="I1158" s="19">
        <v>1</v>
      </c>
      <c r="J1158" s="71"/>
      <c r="K1158" s="20"/>
      <c r="L1158" s="76" cm="1">
        <f t="array" ref="L1158">_xlfn.IFS(C1158="8.玩家基地","",C1158="10.第一关基地","",G1158+H1158&lt;=2,"",G1158+H1158&gt;2,ROUND((G1158+H1158-2)*500,0))</f>
        <v>405</v>
      </c>
      <c r="M1158" s="13"/>
      <c r="N1158" s="13" t="str">
        <f>IFERROR(VLOOKUP(M1158,道具!A:S,19,FALSE),"")</f>
        <v/>
      </c>
      <c r="O1158" s="41" t="s">
        <v>2046</v>
      </c>
      <c r="P1158">
        <f t="shared" si="37"/>
        <v>2</v>
      </c>
      <c r="Q1158" t="str">
        <f>VLOOKUP(A1158,关卡种子!$A$2:$H$61,8,FALSE)</f>
        <v>0.摧毁基地</v>
      </c>
      <c r="R1158">
        <v>1</v>
      </c>
      <c r="S1158">
        <f t="shared" si="38"/>
        <v>1.81</v>
      </c>
    </row>
    <row r="1159" spans="1:19">
      <c r="A1159" s="16">
        <v>50</v>
      </c>
      <c r="B1159" s="17">
        <v>512</v>
      </c>
      <c r="C1159" s="16" t="s">
        <v>1440</v>
      </c>
      <c r="D1159" s="17">
        <v>2</v>
      </c>
      <c r="E1159" s="16" t="s">
        <v>89</v>
      </c>
      <c r="F1159" s="17">
        <v>30</v>
      </c>
      <c r="G1159" s="18">
        <v>1.81</v>
      </c>
      <c r="H1159" s="18">
        <v>1</v>
      </c>
      <c r="I1159" s="19">
        <v>1</v>
      </c>
      <c r="J1159" s="71"/>
      <c r="K1159" s="20"/>
      <c r="L1159" s="76" cm="1">
        <f t="array" ref="L1159">_xlfn.IFS(C1159="8.玩家基地","",C1159="10.第一关基地","",G1159+H1159&lt;=2,"",G1159+H1159&gt;2,ROUND((G1159+H1159-2)*500,0))</f>
        <v>405</v>
      </c>
      <c r="M1159" s="13"/>
      <c r="N1159" s="13" t="str">
        <f>IFERROR(VLOOKUP(M1159,道具!A:S,19,FALSE),"")</f>
        <v/>
      </c>
      <c r="O1159" s="41" t="s">
        <v>2046</v>
      </c>
      <c r="P1159">
        <f t="shared" si="37"/>
        <v>2</v>
      </c>
      <c r="Q1159" t="str">
        <f>VLOOKUP(A1159,关卡种子!$A$2:$H$61,8,FALSE)</f>
        <v>0.摧毁基地</v>
      </c>
      <c r="R1159">
        <v>1</v>
      </c>
      <c r="S1159">
        <f t="shared" si="38"/>
        <v>1.81</v>
      </c>
    </row>
    <row r="1160" spans="1:19">
      <c r="A1160" s="16">
        <v>50</v>
      </c>
      <c r="B1160" s="17">
        <v>540</v>
      </c>
      <c r="C1160" s="16" t="s">
        <v>1438</v>
      </c>
      <c r="D1160" s="17">
        <v>2</v>
      </c>
      <c r="E1160" s="16" t="s">
        <v>89</v>
      </c>
      <c r="F1160" s="17">
        <v>30</v>
      </c>
      <c r="G1160" s="18">
        <v>1.84</v>
      </c>
      <c r="H1160" s="18">
        <v>1</v>
      </c>
      <c r="I1160" s="19">
        <v>1</v>
      </c>
      <c r="J1160" s="71"/>
      <c r="K1160" s="20"/>
      <c r="L1160" s="76" cm="1">
        <f t="array" ref="L1160">_xlfn.IFS(C1160="8.玩家基地","",C1160="10.第一关基地","",G1160+H1160&lt;=2,"",G1160+H1160&gt;2,ROUND((G1160+H1160-2)*500,0))</f>
        <v>420</v>
      </c>
      <c r="M1160" s="13">
        <v>5</v>
      </c>
      <c r="N1160" s="13" t="str">
        <f>IFERROR(VLOOKUP(M1160,道具!A:S,19,FALSE),"")</f>
        <v>攻击力和防御力下降20秒</v>
      </c>
      <c r="O1160" s="41" t="s">
        <v>2046</v>
      </c>
      <c r="P1160">
        <f t="shared" si="37"/>
        <v>2</v>
      </c>
      <c r="Q1160" t="str">
        <f>VLOOKUP(A1160,关卡种子!$A$2:$H$61,8,FALSE)</f>
        <v>0.摧毁基地</v>
      </c>
      <c r="R1160">
        <v>1</v>
      </c>
      <c r="S1160">
        <f t="shared" si="38"/>
        <v>1.84</v>
      </c>
    </row>
    <row r="1161" spans="1:19">
      <c r="A1161" s="16">
        <v>50</v>
      </c>
      <c r="B1161" s="17">
        <v>541</v>
      </c>
      <c r="C1161" s="16" t="s">
        <v>1441</v>
      </c>
      <c r="D1161" s="17">
        <v>2</v>
      </c>
      <c r="E1161" s="16" t="s">
        <v>89</v>
      </c>
      <c r="F1161" s="17">
        <v>30</v>
      </c>
      <c r="G1161" s="18">
        <v>1.84</v>
      </c>
      <c r="H1161" s="18">
        <v>1</v>
      </c>
      <c r="I1161" s="19">
        <v>1</v>
      </c>
      <c r="J1161" s="71"/>
      <c r="K1161" s="20"/>
      <c r="L1161" s="76" cm="1">
        <f t="array" ref="L1161">_xlfn.IFS(C1161="8.玩家基地","",C1161="10.第一关基地","",G1161+H1161&lt;=2,"",G1161+H1161&gt;2,ROUND((G1161+H1161-2)*500,0))</f>
        <v>420</v>
      </c>
      <c r="M1161" s="13"/>
      <c r="N1161" s="13" t="str">
        <f>IFERROR(VLOOKUP(M1161,道具!A:S,19,FALSE),"")</f>
        <v/>
      </c>
      <c r="O1161" s="41" t="s">
        <v>2046</v>
      </c>
      <c r="P1161">
        <f t="shared" si="37"/>
        <v>2</v>
      </c>
      <c r="Q1161" t="str">
        <f>VLOOKUP(A1161,关卡种子!$A$2:$H$61,8,FALSE)</f>
        <v>0.摧毁基地</v>
      </c>
      <c r="R1161">
        <v>1</v>
      </c>
      <c r="S1161">
        <f t="shared" si="38"/>
        <v>1.84</v>
      </c>
    </row>
    <row r="1162" spans="1:19">
      <c r="A1162" s="16">
        <v>50</v>
      </c>
      <c r="B1162" s="17">
        <v>542</v>
      </c>
      <c r="C1162" s="16" t="s">
        <v>1440</v>
      </c>
      <c r="D1162" s="17">
        <v>2</v>
      </c>
      <c r="E1162" s="16" t="s">
        <v>89</v>
      </c>
      <c r="F1162" s="17">
        <v>30</v>
      </c>
      <c r="G1162" s="18">
        <v>1.84</v>
      </c>
      <c r="H1162" s="18">
        <v>1</v>
      </c>
      <c r="I1162" s="19">
        <v>1</v>
      </c>
      <c r="J1162" s="71"/>
      <c r="K1162" s="20"/>
      <c r="L1162" s="76" cm="1">
        <f t="array" ref="L1162">_xlfn.IFS(C1162="8.玩家基地","",C1162="10.第一关基地","",G1162+H1162&lt;=2,"",G1162+H1162&gt;2,ROUND((G1162+H1162-2)*500,0))</f>
        <v>420</v>
      </c>
      <c r="M1162" s="13"/>
      <c r="N1162" s="13" t="str">
        <f>IFERROR(VLOOKUP(M1162,道具!A:S,19,FALSE),"")</f>
        <v/>
      </c>
      <c r="O1162" s="41" t="s">
        <v>2046</v>
      </c>
      <c r="P1162">
        <f t="shared" si="37"/>
        <v>2</v>
      </c>
      <c r="Q1162" t="str">
        <f>VLOOKUP(A1162,关卡种子!$A$2:$H$61,8,FALSE)</f>
        <v>0.摧毁基地</v>
      </c>
      <c r="R1162">
        <v>1</v>
      </c>
      <c r="S1162">
        <f t="shared" si="38"/>
        <v>1.84</v>
      </c>
    </row>
    <row r="1163" spans="1:19">
      <c r="A1163" s="16">
        <v>50</v>
      </c>
      <c r="B1163" s="17">
        <v>0</v>
      </c>
      <c r="C1163" s="16" t="s">
        <v>1441</v>
      </c>
      <c r="D1163" s="17">
        <v>4</v>
      </c>
      <c r="E1163" s="16" t="s">
        <v>89</v>
      </c>
      <c r="F1163" s="17">
        <v>30</v>
      </c>
      <c r="G1163" s="18">
        <v>1.5</v>
      </c>
      <c r="H1163" s="18">
        <v>1</v>
      </c>
      <c r="I1163" s="19">
        <v>0.8</v>
      </c>
      <c r="J1163" s="71"/>
      <c r="K1163" s="20"/>
      <c r="L1163" s="76" cm="1">
        <f t="array" ref="L1163">_xlfn.IFS(C1163="8.玩家基地","",C1163="10.第一关基地","",G1163+H1163&lt;=2,"",G1163+H1163&gt;2,ROUND((G1163+H1163-2)*500,0))</f>
        <v>250</v>
      </c>
      <c r="M1163" s="13"/>
      <c r="N1163" s="13" t="str">
        <f>IFERROR(VLOOKUP(M1163,道具!A:S,19,FALSE),"")</f>
        <v/>
      </c>
      <c r="O1163" s="41" t="s">
        <v>2046</v>
      </c>
      <c r="P1163">
        <f t="shared" si="37"/>
        <v>4</v>
      </c>
      <c r="Q1163" t="str">
        <f>VLOOKUP(A1163,关卡种子!$A$2:$H$61,8,FALSE)</f>
        <v>0.摧毁基地</v>
      </c>
      <c r="R1163">
        <v>1</v>
      </c>
      <c r="S1163">
        <f t="shared" si="38"/>
        <v>1.5</v>
      </c>
    </row>
    <row r="1164" spans="1:19">
      <c r="A1164" s="16">
        <v>50</v>
      </c>
      <c r="B1164" s="17">
        <v>0</v>
      </c>
      <c r="C1164" s="16" t="s">
        <v>1438</v>
      </c>
      <c r="D1164" s="17">
        <v>2</v>
      </c>
      <c r="E1164" s="16" t="s">
        <v>89</v>
      </c>
      <c r="F1164" s="17">
        <v>30</v>
      </c>
      <c r="G1164" s="18">
        <v>1.5</v>
      </c>
      <c r="H1164" s="18">
        <v>1</v>
      </c>
      <c r="I1164" s="19">
        <v>0.5</v>
      </c>
      <c r="J1164" s="71"/>
      <c r="K1164" s="20"/>
      <c r="L1164" s="76" cm="1">
        <f t="array" ref="L1164">_xlfn.IFS(C1164="8.玩家基地","",C1164="10.第一关基地","",G1164+H1164&lt;=2,"",G1164+H1164&gt;2,ROUND((G1164+H1164-2)*500,0))</f>
        <v>250</v>
      </c>
      <c r="M1164" s="13"/>
      <c r="N1164" s="13" t="str">
        <f>IFERROR(VLOOKUP(M1164,道具!A:S,19,FALSE),"")</f>
        <v/>
      </c>
      <c r="O1164" s="41" t="s">
        <v>2046</v>
      </c>
      <c r="P1164">
        <f t="shared" si="37"/>
        <v>2</v>
      </c>
      <c r="Q1164" t="str">
        <f>VLOOKUP(A1164,关卡种子!$A$2:$H$61,8,FALSE)</f>
        <v>0.摧毁基地</v>
      </c>
      <c r="R1164">
        <v>1</v>
      </c>
      <c r="S1164">
        <f t="shared" si="38"/>
        <v>1.5</v>
      </c>
    </row>
    <row r="1165" spans="1:19">
      <c r="A1165" s="16">
        <v>50</v>
      </c>
      <c r="B1165" s="17">
        <v>0</v>
      </c>
      <c r="C1165" s="16" t="s">
        <v>1438</v>
      </c>
      <c r="D1165" s="17">
        <v>1</v>
      </c>
      <c r="E1165" s="16" t="s">
        <v>89</v>
      </c>
      <c r="F1165" s="17">
        <v>30</v>
      </c>
      <c r="G1165" s="18">
        <v>1.5</v>
      </c>
      <c r="H1165" s="18">
        <v>1</v>
      </c>
      <c r="I1165" s="19">
        <v>0.2</v>
      </c>
      <c r="J1165" s="71"/>
      <c r="K1165" s="20"/>
      <c r="L1165" s="76" cm="1">
        <f t="array" ref="L1165">_xlfn.IFS(C1165="8.玩家基地","",C1165="10.第一关基地","",G1165+H1165&lt;=2,"",G1165+H1165&gt;2,ROUND((G1165+H1165-2)*500,0))</f>
        <v>250</v>
      </c>
      <c r="M1165" s="13"/>
      <c r="N1165" s="13" t="str">
        <f>IFERROR(VLOOKUP(M1165,道具!A:S,19,FALSE),"")</f>
        <v/>
      </c>
      <c r="O1165" s="41" t="s">
        <v>2046</v>
      </c>
      <c r="P1165">
        <f t="shared" si="37"/>
        <v>1</v>
      </c>
      <c r="Q1165" t="str">
        <f>VLOOKUP(A1165,关卡种子!$A$2:$H$61,8,FALSE)</f>
        <v>0.摧毁基地</v>
      </c>
      <c r="R1165">
        <v>1</v>
      </c>
      <c r="S1165">
        <f t="shared" si="38"/>
        <v>1.5</v>
      </c>
    </row>
    <row r="1166" spans="1:19">
      <c r="A1166" s="16">
        <v>50</v>
      </c>
      <c r="B1166" s="17">
        <v>0</v>
      </c>
      <c r="C1166" s="16" t="s">
        <v>1441</v>
      </c>
      <c r="D1166" s="17">
        <v>3</v>
      </c>
      <c r="E1166" s="16" t="s">
        <v>89</v>
      </c>
      <c r="F1166" s="17">
        <v>30</v>
      </c>
      <c r="G1166" s="18">
        <v>1.5</v>
      </c>
      <c r="H1166" s="18">
        <v>1</v>
      </c>
      <c r="I1166" s="19">
        <v>0.2</v>
      </c>
      <c r="J1166" s="71"/>
      <c r="K1166" s="20"/>
      <c r="L1166" s="76" cm="1">
        <f t="array" ref="L1166">_xlfn.IFS(C1166="8.玩家基地","",C1166="10.第一关基地","",G1166+H1166&lt;=2,"",G1166+H1166&gt;2,ROUND((G1166+H1166-2)*500,0))</f>
        <v>250</v>
      </c>
      <c r="M1166" s="13"/>
      <c r="N1166" s="13" t="str">
        <f>IFERROR(VLOOKUP(M1166,道具!A:S,19,FALSE),"")</f>
        <v/>
      </c>
      <c r="O1166" s="41" t="s">
        <v>2046</v>
      </c>
      <c r="P1166">
        <f t="shared" si="37"/>
        <v>3</v>
      </c>
      <c r="Q1166" t="str">
        <f>VLOOKUP(A1166,关卡种子!$A$2:$H$61,8,FALSE)</f>
        <v>0.摧毁基地</v>
      </c>
      <c r="R1166">
        <v>1</v>
      </c>
      <c r="S1166">
        <f t="shared" si="38"/>
        <v>1.5</v>
      </c>
    </row>
    <row r="1167" spans="1:19">
      <c r="A1167" s="16">
        <v>50</v>
      </c>
      <c r="B1167" s="17">
        <v>0</v>
      </c>
      <c r="C1167" s="16" t="s">
        <v>1440</v>
      </c>
      <c r="D1167" s="17">
        <v>3</v>
      </c>
      <c r="E1167" s="16" t="s">
        <v>89</v>
      </c>
      <c r="F1167" s="17">
        <v>30</v>
      </c>
      <c r="G1167" s="18">
        <v>1.5</v>
      </c>
      <c r="H1167" s="18">
        <v>1</v>
      </c>
      <c r="I1167" s="19">
        <v>0.2</v>
      </c>
      <c r="J1167" s="71"/>
      <c r="K1167" s="20"/>
      <c r="L1167" s="76" cm="1">
        <f t="array" ref="L1167">_xlfn.IFS(C1167="8.玩家基地","",C1167="10.第一关基地","",G1167+H1167&lt;=2,"",G1167+H1167&gt;2,ROUND((G1167+H1167-2)*500,0))</f>
        <v>250</v>
      </c>
      <c r="M1167" s="13"/>
      <c r="N1167" s="13" t="str">
        <f>IFERROR(VLOOKUP(M1167,道具!A:S,19,FALSE),"")</f>
        <v/>
      </c>
      <c r="O1167" s="41" t="s">
        <v>2046</v>
      </c>
      <c r="P1167">
        <f t="shared" si="37"/>
        <v>3</v>
      </c>
      <c r="Q1167" t="str">
        <f>VLOOKUP(A1167,关卡种子!$A$2:$H$61,8,FALSE)</f>
        <v>0.摧毁基地</v>
      </c>
      <c r="R1167">
        <v>1</v>
      </c>
      <c r="S1167">
        <f t="shared" si="38"/>
        <v>1.5</v>
      </c>
    </row>
    <row r="1168" spans="1:19">
      <c r="A1168" s="16">
        <v>51</v>
      </c>
      <c r="B1168" s="17">
        <v>0</v>
      </c>
      <c r="C1168" s="16" t="s">
        <v>86</v>
      </c>
      <c r="D1168" s="17">
        <v>1</v>
      </c>
      <c r="E1168" s="16" t="s">
        <v>87</v>
      </c>
      <c r="F1168" s="17">
        <v>-30</v>
      </c>
      <c r="G1168" s="18">
        <v>1</v>
      </c>
      <c r="H1168" s="18">
        <v>1</v>
      </c>
      <c r="I1168" s="19">
        <v>1</v>
      </c>
      <c r="J1168" s="71"/>
      <c r="K1168" s="20"/>
      <c r="L1168" s="76" t="str" cm="1">
        <f t="array" ref="L1168">_xlfn.IFS(C1168="8.玩家基地","",C1168="10.第一关基地","",G1168+H1168&lt;=2,"",G1168+H1168&gt;2,ROUND((G1168+H1168-2)*500,0))</f>
        <v/>
      </c>
      <c r="M1168" s="13"/>
      <c r="N1168" s="13" t="str">
        <f>IFERROR(VLOOKUP(M1168,道具!A:S,19,FALSE),"")</f>
        <v/>
      </c>
      <c r="O1168" s="41" t="s">
        <v>2046</v>
      </c>
      <c r="P1168">
        <f t="shared" si="37"/>
        <v>1</v>
      </c>
      <c r="Q1168" t="str">
        <f>VLOOKUP(A1168,关卡种子!$A$2:$H$61,8,FALSE)</f>
        <v>0.摧毁基地</v>
      </c>
      <c r="R1168">
        <v>1</v>
      </c>
      <c r="S1168">
        <f t="shared" si="38"/>
        <v>1</v>
      </c>
    </row>
    <row r="1169" spans="1:19">
      <c r="A1169" s="16">
        <v>51</v>
      </c>
      <c r="B1169" s="17">
        <v>0</v>
      </c>
      <c r="C1169" s="16" t="s">
        <v>88</v>
      </c>
      <c r="D1169" s="17">
        <v>1</v>
      </c>
      <c r="E1169" s="16" t="s">
        <v>89</v>
      </c>
      <c r="F1169" s="17">
        <v>30</v>
      </c>
      <c r="G1169" s="18">
        <v>4.4000000000000004</v>
      </c>
      <c r="H1169" s="18">
        <v>1</v>
      </c>
      <c r="I1169" s="19">
        <v>1</v>
      </c>
      <c r="J1169" s="71"/>
      <c r="K1169" s="20"/>
      <c r="L1169" s="76" t="str" cm="1">
        <f t="array" ref="L1169">_xlfn.IFS(C1169="8.玩家基地","",C1169="10.第一关基地","",G1169+H1169&lt;=2,"",G1169+H1169&gt;2,ROUND((G1169+H1169-2)*500,0))</f>
        <v/>
      </c>
      <c r="M1169" s="13"/>
      <c r="N1169" s="13" t="str">
        <f>IFERROR(VLOOKUP(M1169,道具!A:S,19,FALSE),"")</f>
        <v/>
      </c>
      <c r="O1169" s="41" t="s">
        <v>2046</v>
      </c>
      <c r="P1169">
        <f t="shared" si="37"/>
        <v>1</v>
      </c>
      <c r="Q1169" t="str">
        <f>VLOOKUP(A1169,关卡种子!$A$2:$H$61,8,FALSE)</f>
        <v>0.摧毁基地</v>
      </c>
      <c r="R1169">
        <v>1</v>
      </c>
      <c r="S1169">
        <f t="shared" si="38"/>
        <v>4.4000000000000004</v>
      </c>
    </row>
    <row r="1170" spans="1:19">
      <c r="A1170" s="16">
        <v>51</v>
      </c>
      <c r="B1170" s="17">
        <v>1</v>
      </c>
      <c r="C1170" s="16" t="s">
        <v>1438</v>
      </c>
      <c r="D1170" s="17">
        <v>1</v>
      </c>
      <c r="E1170" s="16" t="s">
        <v>89</v>
      </c>
      <c r="F1170" s="17">
        <v>30</v>
      </c>
      <c r="G1170" s="18">
        <v>1</v>
      </c>
      <c r="H1170" s="18">
        <v>1</v>
      </c>
      <c r="I1170" s="19">
        <v>1</v>
      </c>
      <c r="J1170" s="71"/>
      <c r="K1170" s="20"/>
      <c r="L1170" s="76" t="str" cm="1">
        <f t="array" ref="L1170">_xlfn.IFS(C1170="8.玩家基地","",C1170="10.第一关基地","",G1170+H1170&lt;=2,"",G1170+H1170&gt;2,ROUND((G1170+H1170-2)*500,0))</f>
        <v/>
      </c>
      <c r="M1170" s="13"/>
      <c r="N1170" s="13" t="str">
        <f>IFERROR(VLOOKUP(M1170,道具!A:S,19,FALSE),"")</f>
        <v/>
      </c>
      <c r="O1170" s="41" t="s">
        <v>2046</v>
      </c>
      <c r="P1170">
        <f t="shared" si="37"/>
        <v>1</v>
      </c>
      <c r="Q1170" t="str">
        <f>VLOOKUP(A1170,关卡种子!$A$2:$H$61,8,FALSE)</f>
        <v>0.摧毁基地</v>
      </c>
      <c r="R1170">
        <v>1</v>
      </c>
      <c r="S1170">
        <f t="shared" si="38"/>
        <v>1</v>
      </c>
    </row>
    <row r="1171" spans="1:19">
      <c r="A1171" s="16">
        <v>51</v>
      </c>
      <c r="B1171" s="17">
        <v>30</v>
      </c>
      <c r="C1171" s="16" t="s">
        <v>1441</v>
      </c>
      <c r="D1171" s="17">
        <v>1</v>
      </c>
      <c r="E1171" s="16" t="s">
        <v>89</v>
      </c>
      <c r="F1171" s="17">
        <v>30</v>
      </c>
      <c r="G1171" s="18">
        <v>1</v>
      </c>
      <c r="H1171" s="18">
        <v>1</v>
      </c>
      <c r="I1171" s="19">
        <v>1</v>
      </c>
      <c r="J1171" s="71"/>
      <c r="K1171" s="20"/>
      <c r="L1171" s="76" t="str" cm="1">
        <f t="array" ref="L1171">_xlfn.IFS(C1171="8.玩家基地","",C1171="10.第一关基地","",G1171+H1171&lt;=2,"",G1171+H1171&gt;2,ROUND((G1171+H1171-2)*500,0))</f>
        <v/>
      </c>
      <c r="M1171" s="13"/>
      <c r="N1171" s="13" t="str">
        <f>IFERROR(VLOOKUP(M1171,道具!A:S,19,FALSE),"")</f>
        <v/>
      </c>
      <c r="O1171" s="41" t="s">
        <v>2046</v>
      </c>
      <c r="P1171">
        <f t="shared" si="37"/>
        <v>1</v>
      </c>
      <c r="Q1171" t="str">
        <f>VLOOKUP(A1171,关卡种子!$A$2:$H$61,8,FALSE)</f>
        <v>0.摧毁基地</v>
      </c>
      <c r="R1171">
        <v>1</v>
      </c>
      <c r="S1171">
        <f t="shared" si="38"/>
        <v>1</v>
      </c>
    </row>
    <row r="1172" spans="1:19">
      <c r="A1172" s="16">
        <v>51</v>
      </c>
      <c r="B1172" s="17">
        <v>60</v>
      </c>
      <c r="C1172" s="16" t="s">
        <v>1436</v>
      </c>
      <c r="D1172" s="17">
        <v>1</v>
      </c>
      <c r="E1172" s="16" t="s">
        <v>89</v>
      </c>
      <c r="F1172" s="17">
        <v>30</v>
      </c>
      <c r="G1172" s="18">
        <v>1.36</v>
      </c>
      <c r="H1172" s="18">
        <v>1</v>
      </c>
      <c r="I1172" s="19">
        <v>1</v>
      </c>
      <c r="J1172" s="71"/>
      <c r="K1172" s="20"/>
      <c r="L1172" s="76" cm="1">
        <f t="array" ref="L1172">_xlfn.IFS(C1172="8.玩家基地","",C1172="10.第一关基地","",G1172+H1172&lt;=2,"",G1172+H1172&gt;2,ROUND((G1172+H1172-2)*500,0))</f>
        <v>180</v>
      </c>
      <c r="M1172" s="13"/>
      <c r="N1172" s="13" t="str">
        <f>IFERROR(VLOOKUP(M1172,道具!A:S,19,FALSE),"")</f>
        <v/>
      </c>
      <c r="O1172" s="41" t="s">
        <v>2046</v>
      </c>
      <c r="P1172">
        <f t="shared" si="37"/>
        <v>1</v>
      </c>
      <c r="Q1172" t="str">
        <f>VLOOKUP(A1172,关卡种子!$A$2:$H$61,8,FALSE)</f>
        <v>0.摧毁基地</v>
      </c>
      <c r="R1172">
        <v>1</v>
      </c>
      <c r="S1172">
        <f t="shared" si="38"/>
        <v>1.36</v>
      </c>
    </row>
    <row r="1173" spans="1:19">
      <c r="A1173" s="16">
        <v>51</v>
      </c>
      <c r="B1173" s="17">
        <v>90</v>
      </c>
      <c r="C1173" s="16" t="s">
        <v>1440</v>
      </c>
      <c r="D1173" s="17">
        <v>1</v>
      </c>
      <c r="E1173" s="16" t="s">
        <v>89</v>
      </c>
      <c r="F1173" s="17">
        <v>30</v>
      </c>
      <c r="G1173" s="18">
        <v>1.39</v>
      </c>
      <c r="H1173" s="18">
        <v>1</v>
      </c>
      <c r="I1173" s="19">
        <v>1</v>
      </c>
      <c r="J1173" s="71"/>
      <c r="K1173" s="20"/>
      <c r="L1173" s="76" cm="1">
        <f t="array" ref="L1173">_xlfn.IFS(C1173="8.玩家基地","",C1173="10.第一关基地","",G1173+H1173&lt;=2,"",G1173+H1173&gt;2,ROUND((G1173+H1173-2)*500,0))</f>
        <v>195</v>
      </c>
      <c r="M1173" s="13"/>
      <c r="N1173" s="13" t="str">
        <f>IFERROR(VLOOKUP(M1173,道具!A:S,19,FALSE),"")</f>
        <v/>
      </c>
      <c r="O1173" s="41" t="s">
        <v>2046</v>
      </c>
      <c r="P1173">
        <f t="shared" si="37"/>
        <v>1</v>
      </c>
      <c r="Q1173" t="str">
        <f>VLOOKUP(A1173,关卡种子!$A$2:$H$61,8,FALSE)</f>
        <v>0.摧毁基地</v>
      </c>
      <c r="R1173">
        <v>1</v>
      </c>
      <c r="S1173">
        <f t="shared" si="38"/>
        <v>1.39</v>
      </c>
    </row>
    <row r="1174" spans="1:19">
      <c r="A1174" s="16">
        <v>51</v>
      </c>
      <c r="B1174" s="17">
        <v>120</v>
      </c>
      <c r="C1174" s="16" t="s">
        <v>1438</v>
      </c>
      <c r="D1174" s="17">
        <v>1</v>
      </c>
      <c r="E1174" s="16" t="s">
        <v>89</v>
      </c>
      <c r="F1174" s="17">
        <v>30</v>
      </c>
      <c r="G1174" s="18">
        <v>1.42</v>
      </c>
      <c r="H1174" s="18">
        <v>1</v>
      </c>
      <c r="I1174" s="19">
        <v>1</v>
      </c>
      <c r="J1174" s="71"/>
      <c r="K1174" s="20"/>
      <c r="L1174" s="76" cm="1">
        <f t="array" ref="L1174">_xlfn.IFS(C1174="8.玩家基地","",C1174="10.第一关基地","",G1174+H1174&lt;=2,"",G1174+H1174&gt;2,ROUND((G1174+H1174-2)*500,0))</f>
        <v>210</v>
      </c>
      <c r="M1174" s="13"/>
      <c r="N1174" s="13" t="str">
        <f>IFERROR(VLOOKUP(M1174,道具!A:S,19,FALSE),"")</f>
        <v/>
      </c>
      <c r="O1174" s="41" t="s">
        <v>2046</v>
      </c>
      <c r="P1174">
        <f t="shared" si="37"/>
        <v>1</v>
      </c>
      <c r="Q1174" t="str">
        <f>VLOOKUP(A1174,关卡种子!$A$2:$H$61,8,FALSE)</f>
        <v>0.摧毁基地</v>
      </c>
      <c r="R1174">
        <v>1</v>
      </c>
      <c r="S1174">
        <f t="shared" si="38"/>
        <v>1.42</v>
      </c>
    </row>
    <row r="1175" spans="1:19">
      <c r="A1175" s="16">
        <v>51</v>
      </c>
      <c r="B1175" s="17">
        <v>150</v>
      </c>
      <c r="C1175" s="16" t="s">
        <v>1441</v>
      </c>
      <c r="D1175" s="17">
        <v>1</v>
      </c>
      <c r="E1175" s="16" t="s">
        <v>89</v>
      </c>
      <c r="F1175" s="17">
        <v>30</v>
      </c>
      <c r="G1175" s="18">
        <v>1.45</v>
      </c>
      <c r="H1175" s="18">
        <v>1</v>
      </c>
      <c r="I1175" s="19">
        <v>1</v>
      </c>
      <c r="J1175" s="71"/>
      <c r="K1175" s="20"/>
      <c r="L1175" s="76" cm="1">
        <f t="array" ref="L1175">_xlfn.IFS(C1175="8.玩家基地","",C1175="10.第一关基地","",G1175+H1175&lt;=2,"",G1175+H1175&gt;2,ROUND((G1175+H1175-2)*500,0))</f>
        <v>225</v>
      </c>
      <c r="M1175" s="13"/>
      <c r="N1175" s="13" t="str">
        <f>IFERROR(VLOOKUP(M1175,道具!A:S,19,FALSE),"")</f>
        <v/>
      </c>
      <c r="O1175" s="41" t="s">
        <v>2046</v>
      </c>
      <c r="P1175">
        <f t="shared" si="37"/>
        <v>1</v>
      </c>
      <c r="Q1175" t="str">
        <f>VLOOKUP(A1175,关卡种子!$A$2:$H$61,8,FALSE)</f>
        <v>0.摧毁基地</v>
      </c>
      <c r="R1175">
        <v>1</v>
      </c>
      <c r="S1175">
        <f t="shared" si="38"/>
        <v>1.45</v>
      </c>
    </row>
    <row r="1176" spans="1:19">
      <c r="A1176" s="16">
        <v>51</v>
      </c>
      <c r="B1176" s="17">
        <v>180</v>
      </c>
      <c r="C1176" s="16" t="s">
        <v>1436</v>
      </c>
      <c r="D1176" s="17">
        <v>1</v>
      </c>
      <c r="E1176" s="16" t="s">
        <v>89</v>
      </c>
      <c r="F1176" s="17">
        <v>30</v>
      </c>
      <c r="G1176" s="18">
        <v>1.48</v>
      </c>
      <c r="H1176" s="18">
        <v>1</v>
      </c>
      <c r="I1176" s="19">
        <v>1</v>
      </c>
      <c r="J1176" s="71"/>
      <c r="K1176" s="20"/>
      <c r="L1176" s="76" cm="1">
        <f t="array" ref="L1176">_xlfn.IFS(C1176="8.玩家基地","",C1176="10.第一关基地","",G1176+H1176&lt;=2,"",G1176+H1176&gt;2,ROUND((G1176+H1176-2)*500,0))</f>
        <v>240</v>
      </c>
      <c r="M1176" s="13"/>
      <c r="N1176" s="13" t="str">
        <f>IFERROR(VLOOKUP(M1176,道具!A:S,19,FALSE),"")</f>
        <v/>
      </c>
      <c r="O1176" s="41" t="s">
        <v>2046</v>
      </c>
      <c r="P1176">
        <f t="shared" si="37"/>
        <v>1</v>
      </c>
      <c r="Q1176" t="str">
        <f>VLOOKUP(A1176,关卡种子!$A$2:$H$61,8,FALSE)</f>
        <v>0.摧毁基地</v>
      </c>
      <c r="R1176">
        <v>1</v>
      </c>
      <c r="S1176">
        <f t="shared" si="38"/>
        <v>1.48</v>
      </c>
    </row>
    <row r="1177" spans="1:19">
      <c r="A1177" s="16">
        <v>51</v>
      </c>
      <c r="B1177" s="17">
        <v>210</v>
      </c>
      <c r="C1177" s="16" t="s">
        <v>1440</v>
      </c>
      <c r="D1177" s="17">
        <v>1</v>
      </c>
      <c r="E1177" s="16" t="s">
        <v>89</v>
      </c>
      <c r="F1177" s="17">
        <v>30</v>
      </c>
      <c r="G1177" s="18">
        <v>1.51</v>
      </c>
      <c r="H1177" s="18">
        <v>1</v>
      </c>
      <c r="I1177" s="19">
        <v>1</v>
      </c>
      <c r="J1177" s="71"/>
      <c r="K1177" s="20"/>
      <c r="L1177" s="76" cm="1">
        <f t="array" ref="L1177">_xlfn.IFS(C1177="8.玩家基地","",C1177="10.第一关基地","",G1177+H1177&lt;=2,"",G1177+H1177&gt;2,ROUND((G1177+H1177-2)*500,0))</f>
        <v>255</v>
      </c>
      <c r="M1177" s="13"/>
      <c r="N1177" s="13" t="str">
        <f>IFERROR(VLOOKUP(M1177,道具!A:S,19,FALSE),"")</f>
        <v/>
      </c>
      <c r="O1177" s="41" t="s">
        <v>2046</v>
      </c>
      <c r="P1177">
        <f t="shared" si="37"/>
        <v>1</v>
      </c>
      <c r="Q1177" t="str">
        <f>VLOOKUP(A1177,关卡种子!$A$2:$H$61,8,FALSE)</f>
        <v>0.摧毁基地</v>
      </c>
      <c r="R1177">
        <v>1</v>
      </c>
      <c r="S1177">
        <f t="shared" si="38"/>
        <v>1.51</v>
      </c>
    </row>
    <row r="1178" spans="1:19">
      <c r="A1178" s="16">
        <v>51</v>
      </c>
      <c r="B1178" s="17">
        <v>240</v>
      </c>
      <c r="C1178" s="16" t="s">
        <v>1438</v>
      </c>
      <c r="D1178" s="17">
        <v>1</v>
      </c>
      <c r="E1178" s="16" t="s">
        <v>89</v>
      </c>
      <c r="F1178" s="17">
        <v>30</v>
      </c>
      <c r="G1178" s="18">
        <v>1.54</v>
      </c>
      <c r="H1178" s="18">
        <v>1</v>
      </c>
      <c r="I1178" s="19">
        <v>1</v>
      </c>
      <c r="J1178" s="71"/>
      <c r="K1178" s="20"/>
      <c r="L1178" s="76" cm="1">
        <f t="array" ref="L1178">_xlfn.IFS(C1178="8.玩家基地","",C1178="10.第一关基地","",G1178+H1178&lt;=2,"",G1178+H1178&gt;2,ROUND((G1178+H1178-2)*500,0))</f>
        <v>270</v>
      </c>
      <c r="M1178" s="13"/>
      <c r="N1178" s="13" t="str">
        <f>IFERROR(VLOOKUP(M1178,道具!A:S,19,FALSE),"")</f>
        <v/>
      </c>
      <c r="O1178" s="41" t="s">
        <v>2046</v>
      </c>
      <c r="P1178">
        <f t="shared" si="37"/>
        <v>1</v>
      </c>
      <c r="Q1178" t="str">
        <f>VLOOKUP(A1178,关卡种子!$A$2:$H$61,8,FALSE)</f>
        <v>0.摧毁基地</v>
      </c>
      <c r="R1178">
        <v>1</v>
      </c>
      <c r="S1178">
        <f t="shared" si="38"/>
        <v>1.54</v>
      </c>
    </row>
    <row r="1179" spans="1:19">
      <c r="A1179" s="16">
        <v>51</v>
      </c>
      <c r="B1179" s="17">
        <v>270</v>
      </c>
      <c r="C1179" s="16" t="s">
        <v>1441</v>
      </c>
      <c r="D1179" s="17">
        <v>1</v>
      </c>
      <c r="E1179" s="16" t="s">
        <v>89</v>
      </c>
      <c r="F1179" s="17">
        <v>30</v>
      </c>
      <c r="G1179" s="18">
        <v>1.57</v>
      </c>
      <c r="H1179" s="18">
        <v>1</v>
      </c>
      <c r="I1179" s="19">
        <v>1</v>
      </c>
      <c r="J1179" s="71"/>
      <c r="K1179" s="20"/>
      <c r="L1179" s="76" cm="1">
        <f t="array" ref="L1179">_xlfn.IFS(C1179="8.玩家基地","",C1179="10.第一关基地","",G1179+H1179&lt;=2,"",G1179+H1179&gt;2,ROUND((G1179+H1179-2)*500,0))</f>
        <v>285</v>
      </c>
      <c r="M1179" s="13"/>
      <c r="N1179" s="13" t="str">
        <f>IFERROR(VLOOKUP(M1179,道具!A:S,19,FALSE),"")</f>
        <v/>
      </c>
      <c r="O1179" s="41" t="s">
        <v>2046</v>
      </c>
      <c r="P1179">
        <f t="shared" si="37"/>
        <v>1</v>
      </c>
      <c r="Q1179" t="str">
        <f>VLOOKUP(A1179,关卡种子!$A$2:$H$61,8,FALSE)</f>
        <v>0.摧毁基地</v>
      </c>
      <c r="R1179">
        <v>1</v>
      </c>
      <c r="S1179">
        <f t="shared" si="38"/>
        <v>1.57</v>
      </c>
    </row>
    <row r="1180" spans="1:19">
      <c r="A1180" s="16">
        <v>51</v>
      </c>
      <c r="B1180" s="17">
        <v>300</v>
      </c>
      <c r="C1180" s="16" t="s">
        <v>1436</v>
      </c>
      <c r="D1180" s="17">
        <v>1</v>
      </c>
      <c r="E1180" s="16" t="s">
        <v>89</v>
      </c>
      <c r="F1180" s="17">
        <v>30</v>
      </c>
      <c r="G1180" s="18">
        <v>1.6</v>
      </c>
      <c r="H1180" s="18">
        <v>1</v>
      </c>
      <c r="I1180" s="19">
        <v>1</v>
      </c>
      <c r="J1180" s="71"/>
      <c r="K1180" s="20"/>
      <c r="L1180" s="76" cm="1">
        <f t="array" ref="L1180">_xlfn.IFS(C1180="8.玩家基地","",C1180="10.第一关基地","",G1180+H1180&lt;=2,"",G1180+H1180&gt;2,ROUND((G1180+H1180-2)*500,0))</f>
        <v>300</v>
      </c>
      <c r="M1180" s="13"/>
      <c r="N1180" s="13" t="str">
        <f>IFERROR(VLOOKUP(M1180,道具!A:S,19,FALSE),"")</f>
        <v/>
      </c>
      <c r="O1180" s="41" t="s">
        <v>2046</v>
      </c>
      <c r="P1180">
        <f t="shared" si="37"/>
        <v>1</v>
      </c>
      <c r="Q1180" t="str">
        <f>VLOOKUP(A1180,关卡种子!$A$2:$H$61,8,FALSE)</f>
        <v>0.摧毁基地</v>
      </c>
      <c r="R1180">
        <v>1</v>
      </c>
      <c r="S1180">
        <f t="shared" si="38"/>
        <v>1.6</v>
      </c>
    </row>
    <row r="1181" spans="1:19">
      <c r="A1181" s="16">
        <v>51</v>
      </c>
      <c r="B1181" s="17">
        <v>330</v>
      </c>
      <c r="C1181" s="16" t="s">
        <v>1440</v>
      </c>
      <c r="D1181" s="17">
        <v>2</v>
      </c>
      <c r="E1181" s="16" t="s">
        <v>89</v>
      </c>
      <c r="F1181" s="17">
        <v>30</v>
      </c>
      <c r="G1181" s="18">
        <v>1.63</v>
      </c>
      <c r="H1181" s="18">
        <v>1</v>
      </c>
      <c r="I1181" s="19">
        <v>1</v>
      </c>
      <c r="J1181" s="71"/>
      <c r="K1181" s="20"/>
      <c r="L1181" s="76" cm="1">
        <f t="array" ref="L1181">_xlfn.IFS(C1181="8.玩家基地","",C1181="10.第一关基地","",G1181+H1181&lt;=2,"",G1181+H1181&gt;2,ROUND((G1181+H1181-2)*500,0))</f>
        <v>315</v>
      </c>
      <c r="M1181" s="13"/>
      <c r="N1181" s="13" t="str">
        <f>IFERROR(VLOOKUP(M1181,道具!A:S,19,FALSE),"")</f>
        <v/>
      </c>
      <c r="O1181" s="41" t="s">
        <v>2046</v>
      </c>
      <c r="P1181">
        <f t="shared" si="37"/>
        <v>2</v>
      </c>
      <c r="Q1181" t="str">
        <f>VLOOKUP(A1181,关卡种子!$A$2:$H$61,8,FALSE)</f>
        <v>0.摧毁基地</v>
      </c>
      <c r="R1181">
        <v>1</v>
      </c>
      <c r="S1181">
        <f t="shared" si="38"/>
        <v>1.63</v>
      </c>
    </row>
    <row r="1182" spans="1:19">
      <c r="A1182" s="16">
        <v>51</v>
      </c>
      <c r="B1182" s="17">
        <v>360</v>
      </c>
      <c r="C1182" s="16" t="s">
        <v>1438</v>
      </c>
      <c r="D1182" s="17">
        <v>2</v>
      </c>
      <c r="E1182" s="16" t="s">
        <v>89</v>
      </c>
      <c r="F1182" s="17">
        <v>30</v>
      </c>
      <c r="G1182" s="18">
        <v>1.66</v>
      </c>
      <c r="H1182" s="18">
        <v>1</v>
      </c>
      <c r="I1182" s="19">
        <v>1</v>
      </c>
      <c r="J1182" s="71"/>
      <c r="K1182" s="20"/>
      <c r="L1182" s="76" cm="1">
        <f t="array" ref="L1182">_xlfn.IFS(C1182="8.玩家基地","",C1182="10.第一关基地","",G1182+H1182&lt;=2,"",G1182+H1182&gt;2,ROUND((G1182+H1182-2)*500,0))</f>
        <v>330</v>
      </c>
      <c r="M1182" s="13"/>
      <c r="N1182" s="13" t="str">
        <f>IFERROR(VLOOKUP(M1182,道具!A:S,19,FALSE),"")</f>
        <v/>
      </c>
      <c r="O1182" s="41" t="s">
        <v>2046</v>
      </c>
      <c r="P1182">
        <f t="shared" si="37"/>
        <v>2</v>
      </c>
      <c r="Q1182" t="str">
        <f>VLOOKUP(A1182,关卡种子!$A$2:$H$61,8,FALSE)</f>
        <v>0.摧毁基地</v>
      </c>
      <c r="R1182">
        <v>1</v>
      </c>
      <c r="S1182">
        <f t="shared" si="38"/>
        <v>1.66</v>
      </c>
    </row>
    <row r="1183" spans="1:19">
      <c r="A1183" s="16">
        <v>51</v>
      </c>
      <c r="B1183" s="17">
        <v>361</v>
      </c>
      <c r="C1183" s="16" t="s">
        <v>1441</v>
      </c>
      <c r="D1183" s="17">
        <v>2</v>
      </c>
      <c r="E1183" s="16" t="s">
        <v>89</v>
      </c>
      <c r="F1183" s="17">
        <v>30</v>
      </c>
      <c r="G1183" s="18">
        <v>1.66</v>
      </c>
      <c r="H1183" s="18">
        <v>1</v>
      </c>
      <c r="I1183" s="19">
        <v>1</v>
      </c>
      <c r="J1183" s="71"/>
      <c r="K1183" s="20"/>
      <c r="L1183" s="76" cm="1">
        <f t="array" ref="L1183">_xlfn.IFS(C1183="8.玩家基地","",C1183="10.第一关基地","",G1183+H1183&lt;=2,"",G1183+H1183&gt;2,ROUND((G1183+H1183-2)*500,0))</f>
        <v>330</v>
      </c>
      <c r="M1183" s="13"/>
      <c r="N1183" s="13" t="str">
        <f>IFERROR(VLOOKUP(M1183,道具!A:S,19,FALSE),"")</f>
        <v/>
      </c>
      <c r="O1183" s="41" t="s">
        <v>2046</v>
      </c>
      <c r="P1183">
        <f t="shared" si="37"/>
        <v>2</v>
      </c>
      <c r="Q1183" t="str">
        <f>VLOOKUP(A1183,关卡种子!$A$2:$H$61,8,FALSE)</f>
        <v>0.摧毁基地</v>
      </c>
      <c r="R1183">
        <v>1</v>
      </c>
      <c r="S1183">
        <f t="shared" si="38"/>
        <v>1.66</v>
      </c>
    </row>
    <row r="1184" spans="1:19">
      <c r="A1184" s="16">
        <v>51</v>
      </c>
      <c r="B1184" s="17">
        <v>390</v>
      </c>
      <c r="C1184" s="16" t="s">
        <v>1438</v>
      </c>
      <c r="D1184" s="17">
        <v>2</v>
      </c>
      <c r="E1184" s="16" t="s">
        <v>89</v>
      </c>
      <c r="F1184" s="17">
        <v>30</v>
      </c>
      <c r="G1184" s="18">
        <v>1.69</v>
      </c>
      <c r="H1184" s="18">
        <v>1</v>
      </c>
      <c r="I1184" s="19">
        <v>1</v>
      </c>
      <c r="J1184" s="71"/>
      <c r="K1184" s="20"/>
      <c r="L1184" s="76" cm="1">
        <f t="array" ref="L1184">_xlfn.IFS(C1184="8.玩家基地","",C1184="10.第一关基地","",G1184+H1184&lt;=2,"",G1184+H1184&gt;2,ROUND((G1184+H1184-2)*500,0))</f>
        <v>345</v>
      </c>
      <c r="M1184" s="13"/>
      <c r="N1184" s="13" t="str">
        <f>IFERROR(VLOOKUP(M1184,道具!A:S,19,FALSE),"")</f>
        <v/>
      </c>
      <c r="O1184" s="41" t="s">
        <v>2046</v>
      </c>
      <c r="P1184">
        <f t="shared" si="37"/>
        <v>2</v>
      </c>
      <c r="Q1184" t="str">
        <f>VLOOKUP(A1184,关卡种子!$A$2:$H$61,8,FALSE)</f>
        <v>0.摧毁基地</v>
      </c>
      <c r="R1184">
        <v>1</v>
      </c>
      <c r="S1184">
        <f t="shared" si="38"/>
        <v>1.69</v>
      </c>
    </row>
    <row r="1185" spans="1:19">
      <c r="A1185" s="16">
        <v>51</v>
      </c>
      <c r="B1185" s="17">
        <v>391</v>
      </c>
      <c r="C1185" s="16" t="s">
        <v>1441</v>
      </c>
      <c r="D1185" s="17">
        <v>2</v>
      </c>
      <c r="E1185" s="16" t="s">
        <v>89</v>
      </c>
      <c r="F1185" s="17">
        <v>30</v>
      </c>
      <c r="G1185" s="18">
        <v>1.69</v>
      </c>
      <c r="H1185" s="18">
        <v>1</v>
      </c>
      <c r="I1185" s="19">
        <v>1</v>
      </c>
      <c r="J1185" s="71"/>
      <c r="K1185" s="20"/>
      <c r="L1185" s="76" cm="1">
        <f t="array" ref="L1185">_xlfn.IFS(C1185="8.玩家基地","",C1185="10.第一关基地","",G1185+H1185&lt;=2,"",G1185+H1185&gt;2,ROUND((G1185+H1185-2)*500,0))</f>
        <v>345</v>
      </c>
      <c r="M1185" s="13"/>
      <c r="N1185" s="13" t="str">
        <f>IFERROR(VLOOKUP(M1185,道具!A:S,19,FALSE),"")</f>
        <v/>
      </c>
      <c r="O1185" s="41" t="s">
        <v>2046</v>
      </c>
      <c r="P1185">
        <f t="shared" si="37"/>
        <v>2</v>
      </c>
      <c r="Q1185" t="str">
        <f>VLOOKUP(A1185,关卡种子!$A$2:$H$61,8,FALSE)</f>
        <v>0.摧毁基地</v>
      </c>
      <c r="R1185">
        <v>1</v>
      </c>
      <c r="S1185">
        <f t="shared" si="38"/>
        <v>1.69</v>
      </c>
    </row>
    <row r="1186" spans="1:19">
      <c r="A1186" s="16">
        <v>51</v>
      </c>
      <c r="B1186" s="17">
        <v>392</v>
      </c>
      <c r="C1186" s="16" t="s">
        <v>1436</v>
      </c>
      <c r="D1186" s="17">
        <v>2</v>
      </c>
      <c r="E1186" s="16" t="s">
        <v>89</v>
      </c>
      <c r="F1186" s="17">
        <v>30</v>
      </c>
      <c r="G1186" s="18">
        <v>1.69</v>
      </c>
      <c r="H1186" s="18">
        <v>1</v>
      </c>
      <c r="I1186" s="19">
        <v>1</v>
      </c>
      <c r="J1186" s="71"/>
      <c r="K1186" s="20"/>
      <c r="L1186" s="76" cm="1">
        <f t="array" ref="L1186">_xlfn.IFS(C1186="8.玩家基地","",C1186="10.第一关基地","",G1186+H1186&lt;=2,"",G1186+H1186&gt;2,ROUND((G1186+H1186-2)*500,0))</f>
        <v>345</v>
      </c>
      <c r="M1186" s="13"/>
      <c r="N1186" s="13" t="str">
        <f>IFERROR(VLOOKUP(M1186,道具!A:S,19,FALSE),"")</f>
        <v/>
      </c>
      <c r="O1186" s="41" t="s">
        <v>2046</v>
      </c>
      <c r="P1186">
        <f t="shared" si="37"/>
        <v>2</v>
      </c>
      <c r="Q1186" t="str">
        <f>VLOOKUP(A1186,关卡种子!$A$2:$H$61,8,FALSE)</f>
        <v>0.摧毁基地</v>
      </c>
      <c r="R1186">
        <v>1</v>
      </c>
      <c r="S1186">
        <f t="shared" si="38"/>
        <v>1.69</v>
      </c>
    </row>
    <row r="1187" spans="1:19">
      <c r="A1187" s="16">
        <v>51</v>
      </c>
      <c r="B1187" s="17">
        <v>420</v>
      </c>
      <c r="C1187" s="16" t="s">
        <v>1438</v>
      </c>
      <c r="D1187" s="17">
        <v>2</v>
      </c>
      <c r="E1187" s="16" t="s">
        <v>89</v>
      </c>
      <c r="F1187" s="17">
        <v>30</v>
      </c>
      <c r="G1187" s="18">
        <v>1.72</v>
      </c>
      <c r="H1187" s="18">
        <v>1</v>
      </c>
      <c r="I1187" s="19">
        <v>1</v>
      </c>
      <c r="J1187" s="71"/>
      <c r="K1187" s="20"/>
      <c r="L1187" s="76" cm="1">
        <f t="array" ref="L1187">_xlfn.IFS(C1187="8.玩家基地","",C1187="10.第一关基地","",G1187+H1187&lt;=2,"",G1187+H1187&gt;2,ROUND((G1187+H1187-2)*500,0))</f>
        <v>360</v>
      </c>
      <c r="M1187" s="13"/>
      <c r="N1187" s="13" t="str">
        <f>IFERROR(VLOOKUP(M1187,道具!A:S,19,FALSE),"")</f>
        <v/>
      </c>
      <c r="O1187" s="41" t="s">
        <v>2046</v>
      </c>
      <c r="P1187">
        <f t="shared" si="37"/>
        <v>2</v>
      </c>
      <c r="Q1187" t="str">
        <f>VLOOKUP(A1187,关卡种子!$A$2:$H$61,8,FALSE)</f>
        <v>0.摧毁基地</v>
      </c>
      <c r="R1187">
        <v>1</v>
      </c>
      <c r="S1187">
        <f t="shared" si="38"/>
        <v>1.72</v>
      </c>
    </row>
    <row r="1188" spans="1:19">
      <c r="A1188" s="16">
        <v>51</v>
      </c>
      <c r="B1188" s="17">
        <v>421</v>
      </c>
      <c r="C1188" s="16" t="s">
        <v>1441</v>
      </c>
      <c r="D1188" s="17">
        <v>2</v>
      </c>
      <c r="E1188" s="16" t="s">
        <v>89</v>
      </c>
      <c r="F1188" s="17">
        <v>30</v>
      </c>
      <c r="G1188" s="18">
        <v>1.72</v>
      </c>
      <c r="H1188" s="18">
        <v>1</v>
      </c>
      <c r="I1188" s="19">
        <v>1</v>
      </c>
      <c r="J1188" s="71"/>
      <c r="K1188" s="20"/>
      <c r="L1188" s="76" cm="1">
        <f t="array" ref="L1188">_xlfn.IFS(C1188="8.玩家基地","",C1188="10.第一关基地","",G1188+H1188&lt;=2,"",G1188+H1188&gt;2,ROUND((G1188+H1188-2)*500,0))</f>
        <v>360</v>
      </c>
      <c r="M1188" s="13"/>
      <c r="N1188" s="13" t="str">
        <f>IFERROR(VLOOKUP(M1188,道具!A:S,19,FALSE),"")</f>
        <v/>
      </c>
      <c r="O1188" s="41" t="s">
        <v>2046</v>
      </c>
      <c r="P1188">
        <f t="shared" si="37"/>
        <v>2</v>
      </c>
      <c r="Q1188" t="str">
        <f>VLOOKUP(A1188,关卡种子!$A$2:$H$61,8,FALSE)</f>
        <v>0.摧毁基地</v>
      </c>
      <c r="R1188">
        <v>1</v>
      </c>
      <c r="S1188">
        <f t="shared" si="38"/>
        <v>1.72</v>
      </c>
    </row>
    <row r="1189" spans="1:19">
      <c r="A1189" s="16">
        <v>51</v>
      </c>
      <c r="B1189" s="17">
        <v>422</v>
      </c>
      <c r="C1189" s="16" t="s">
        <v>1436</v>
      </c>
      <c r="D1189" s="17">
        <v>2</v>
      </c>
      <c r="E1189" s="16" t="s">
        <v>89</v>
      </c>
      <c r="F1189" s="17">
        <v>30</v>
      </c>
      <c r="G1189" s="18">
        <v>1.72</v>
      </c>
      <c r="H1189" s="18">
        <v>1</v>
      </c>
      <c r="I1189" s="19">
        <v>1</v>
      </c>
      <c r="J1189" s="71"/>
      <c r="K1189" s="20"/>
      <c r="L1189" s="76" cm="1">
        <f t="array" ref="L1189">_xlfn.IFS(C1189="8.玩家基地","",C1189="10.第一关基地","",G1189+H1189&lt;=2,"",G1189+H1189&gt;2,ROUND((G1189+H1189-2)*500,0))</f>
        <v>360</v>
      </c>
      <c r="M1189" s="13"/>
      <c r="N1189" s="13" t="str">
        <f>IFERROR(VLOOKUP(M1189,道具!A:S,19,FALSE),"")</f>
        <v/>
      </c>
      <c r="O1189" s="41" t="s">
        <v>2046</v>
      </c>
      <c r="P1189">
        <f t="shared" si="37"/>
        <v>2</v>
      </c>
      <c r="Q1189" t="str">
        <f>VLOOKUP(A1189,关卡种子!$A$2:$H$61,8,FALSE)</f>
        <v>0.摧毁基地</v>
      </c>
      <c r="R1189">
        <v>1</v>
      </c>
      <c r="S1189">
        <f t="shared" si="38"/>
        <v>1.72</v>
      </c>
    </row>
    <row r="1190" spans="1:19">
      <c r="A1190" s="16">
        <v>51</v>
      </c>
      <c r="B1190" s="17">
        <v>450</v>
      </c>
      <c r="C1190" s="16" t="s">
        <v>1438</v>
      </c>
      <c r="D1190" s="17">
        <v>2</v>
      </c>
      <c r="E1190" s="16" t="s">
        <v>89</v>
      </c>
      <c r="F1190" s="17">
        <v>30</v>
      </c>
      <c r="G1190" s="18">
        <v>1.75</v>
      </c>
      <c r="H1190" s="18">
        <v>1</v>
      </c>
      <c r="I1190" s="19">
        <v>1</v>
      </c>
      <c r="J1190" s="71"/>
      <c r="K1190" s="20"/>
      <c r="L1190" s="76" cm="1">
        <f t="array" ref="L1190">_xlfn.IFS(C1190="8.玩家基地","",C1190="10.第一关基地","",G1190+H1190&lt;=2,"",G1190+H1190&gt;2,ROUND((G1190+H1190-2)*500,0))</f>
        <v>375</v>
      </c>
      <c r="M1190" s="13"/>
      <c r="N1190" s="13" t="str">
        <f>IFERROR(VLOOKUP(M1190,道具!A:S,19,FALSE),"")</f>
        <v/>
      </c>
      <c r="O1190" s="41" t="s">
        <v>2046</v>
      </c>
      <c r="P1190">
        <f t="shared" si="37"/>
        <v>2</v>
      </c>
      <c r="Q1190" t="str">
        <f>VLOOKUP(A1190,关卡种子!$A$2:$H$61,8,FALSE)</f>
        <v>0.摧毁基地</v>
      </c>
      <c r="R1190">
        <v>1</v>
      </c>
      <c r="S1190">
        <f t="shared" si="38"/>
        <v>1.75</v>
      </c>
    </row>
    <row r="1191" spans="1:19">
      <c r="A1191" s="16">
        <v>51</v>
      </c>
      <c r="B1191" s="17">
        <v>451</v>
      </c>
      <c r="C1191" s="16" t="s">
        <v>1441</v>
      </c>
      <c r="D1191" s="17">
        <v>2</v>
      </c>
      <c r="E1191" s="16" t="s">
        <v>89</v>
      </c>
      <c r="F1191" s="17">
        <v>30</v>
      </c>
      <c r="G1191" s="18">
        <v>1.75</v>
      </c>
      <c r="H1191" s="18">
        <v>1</v>
      </c>
      <c r="I1191" s="19">
        <v>1</v>
      </c>
      <c r="J1191" s="71"/>
      <c r="K1191" s="20"/>
      <c r="L1191" s="76" cm="1">
        <f t="array" ref="L1191">_xlfn.IFS(C1191="8.玩家基地","",C1191="10.第一关基地","",G1191+H1191&lt;=2,"",G1191+H1191&gt;2,ROUND((G1191+H1191-2)*500,0))</f>
        <v>375</v>
      </c>
      <c r="M1191" s="13"/>
      <c r="N1191" s="13" t="str">
        <f>IFERROR(VLOOKUP(M1191,道具!A:S,19,FALSE),"")</f>
        <v/>
      </c>
      <c r="O1191" s="41" t="s">
        <v>2046</v>
      </c>
      <c r="P1191">
        <f t="shared" si="37"/>
        <v>2</v>
      </c>
      <c r="Q1191" t="str">
        <f>VLOOKUP(A1191,关卡种子!$A$2:$H$61,8,FALSE)</f>
        <v>0.摧毁基地</v>
      </c>
      <c r="R1191">
        <v>1</v>
      </c>
      <c r="S1191">
        <f t="shared" si="38"/>
        <v>1.75</v>
      </c>
    </row>
    <row r="1192" spans="1:19">
      <c r="A1192" s="16">
        <v>51</v>
      </c>
      <c r="B1192" s="17">
        <v>452</v>
      </c>
      <c r="C1192" s="16" t="s">
        <v>1440</v>
      </c>
      <c r="D1192" s="17">
        <v>2</v>
      </c>
      <c r="E1192" s="16" t="s">
        <v>89</v>
      </c>
      <c r="F1192" s="17">
        <v>30</v>
      </c>
      <c r="G1192" s="18">
        <v>1.75</v>
      </c>
      <c r="H1192" s="18">
        <v>1</v>
      </c>
      <c r="I1192" s="19">
        <v>1</v>
      </c>
      <c r="J1192" s="71"/>
      <c r="K1192" s="20"/>
      <c r="L1192" s="76" cm="1">
        <f t="array" ref="L1192">_xlfn.IFS(C1192="8.玩家基地","",C1192="10.第一关基地","",G1192+H1192&lt;=2,"",G1192+H1192&gt;2,ROUND((G1192+H1192-2)*500,0))</f>
        <v>375</v>
      </c>
      <c r="M1192" s="13"/>
      <c r="N1192" s="13" t="str">
        <f>IFERROR(VLOOKUP(M1192,道具!A:S,19,FALSE),"")</f>
        <v/>
      </c>
      <c r="O1192" s="41" t="s">
        <v>2046</v>
      </c>
      <c r="P1192">
        <f t="shared" si="37"/>
        <v>2</v>
      </c>
      <c r="Q1192" t="str">
        <f>VLOOKUP(A1192,关卡种子!$A$2:$H$61,8,FALSE)</f>
        <v>0.摧毁基地</v>
      </c>
      <c r="R1192">
        <v>1</v>
      </c>
      <c r="S1192">
        <f t="shared" si="38"/>
        <v>1.75</v>
      </c>
    </row>
    <row r="1193" spans="1:19">
      <c r="A1193" s="16">
        <v>51</v>
      </c>
      <c r="B1193" s="17">
        <v>480</v>
      </c>
      <c r="C1193" s="16" t="s">
        <v>1438</v>
      </c>
      <c r="D1193" s="17">
        <v>2</v>
      </c>
      <c r="E1193" s="16" t="s">
        <v>89</v>
      </c>
      <c r="F1193" s="17">
        <v>30</v>
      </c>
      <c r="G1193" s="18">
        <v>1.78</v>
      </c>
      <c r="H1193" s="18">
        <v>1</v>
      </c>
      <c r="I1193" s="19">
        <v>1</v>
      </c>
      <c r="J1193" s="71"/>
      <c r="K1193" s="20"/>
      <c r="L1193" s="76" cm="1">
        <f t="array" ref="L1193">_xlfn.IFS(C1193="8.玩家基地","",C1193="10.第一关基地","",G1193+H1193&lt;=2,"",G1193+H1193&gt;2,ROUND((G1193+H1193-2)*500,0))</f>
        <v>390</v>
      </c>
      <c r="M1193" s="13"/>
      <c r="N1193" s="13" t="str">
        <f>IFERROR(VLOOKUP(M1193,道具!A:S,19,FALSE),"")</f>
        <v/>
      </c>
      <c r="O1193" s="41" t="s">
        <v>2046</v>
      </c>
      <c r="P1193">
        <f t="shared" si="37"/>
        <v>2</v>
      </c>
      <c r="Q1193" t="str">
        <f>VLOOKUP(A1193,关卡种子!$A$2:$H$61,8,FALSE)</f>
        <v>0.摧毁基地</v>
      </c>
      <c r="R1193">
        <v>1</v>
      </c>
      <c r="S1193">
        <f t="shared" si="38"/>
        <v>1.78</v>
      </c>
    </row>
    <row r="1194" spans="1:19">
      <c r="A1194" s="16">
        <v>51</v>
      </c>
      <c r="B1194" s="17">
        <v>481</v>
      </c>
      <c r="C1194" s="16" t="s">
        <v>1441</v>
      </c>
      <c r="D1194" s="17">
        <v>2</v>
      </c>
      <c r="E1194" s="16" t="s">
        <v>89</v>
      </c>
      <c r="F1194" s="17">
        <v>30</v>
      </c>
      <c r="G1194" s="18">
        <v>1.78</v>
      </c>
      <c r="H1194" s="18">
        <v>1</v>
      </c>
      <c r="I1194" s="19">
        <v>1</v>
      </c>
      <c r="J1194" s="71"/>
      <c r="K1194" s="20"/>
      <c r="L1194" s="76" cm="1">
        <f t="array" ref="L1194">_xlfn.IFS(C1194="8.玩家基地","",C1194="10.第一关基地","",G1194+H1194&lt;=2,"",G1194+H1194&gt;2,ROUND((G1194+H1194-2)*500,0))</f>
        <v>390</v>
      </c>
      <c r="M1194" s="13"/>
      <c r="N1194" s="13" t="str">
        <f>IFERROR(VLOOKUP(M1194,道具!A:S,19,FALSE),"")</f>
        <v/>
      </c>
      <c r="O1194" s="41" t="s">
        <v>2046</v>
      </c>
      <c r="P1194">
        <f t="shared" si="37"/>
        <v>2</v>
      </c>
      <c r="Q1194" t="str">
        <f>VLOOKUP(A1194,关卡种子!$A$2:$H$61,8,FALSE)</f>
        <v>0.摧毁基地</v>
      </c>
      <c r="R1194">
        <v>1</v>
      </c>
      <c r="S1194">
        <f t="shared" si="38"/>
        <v>1.78</v>
      </c>
    </row>
    <row r="1195" spans="1:19">
      <c r="A1195" s="16">
        <v>51</v>
      </c>
      <c r="B1195" s="17">
        <v>482</v>
      </c>
      <c r="C1195" s="16" t="s">
        <v>1440</v>
      </c>
      <c r="D1195" s="17">
        <v>2</v>
      </c>
      <c r="E1195" s="16" t="s">
        <v>89</v>
      </c>
      <c r="F1195" s="17">
        <v>30</v>
      </c>
      <c r="G1195" s="18">
        <v>1.78</v>
      </c>
      <c r="H1195" s="18">
        <v>1</v>
      </c>
      <c r="I1195" s="19">
        <v>1</v>
      </c>
      <c r="J1195" s="71"/>
      <c r="K1195" s="20"/>
      <c r="L1195" s="76" cm="1">
        <f t="array" ref="L1195">_xlfn.IFS(C1195="8.玩家基地","",C1195="10.第一关基地","",G1195+H1195&lt;=2,"",G1195+H1195&gt;2,ROUND((G1195+H1195-2)*500,0))</f>
        <v>390</v>
      </c>
      <c r="M1195" s="13"/>
      <c r="N1195" s="13" t="str">
        <f>IFERROR(VLOOKUP(M1195,道具!A:S,19,FALSE),"")</f>
        <v/>
      </c>
      <c r="O1195" s="41" t="s">
        <v>2046</v>
      </c>
      <c r="P1195">
        <f t="shared" si="37"/>
        <v>2</v>
      </c>
      <c r="Q1195" t="str">
        <f>VLOOKUP(A1195,关卡种子!$A$2:$H$61,8,FALSE)</f>
        <v>0.摧毁基地</v>
      </c>
      <c r="R1195">
        <v>1</v>
      </c>
      <c r="S1195">
        <f t="shared" si="38"/>
        <v>1.78</v>
      </c>
    </row>
    <row r="1196" spans="1:19">
      <c r="A1196" s="16">
        <v>51</v>
      </c>
      <c r="B1196" s="17">
        <v>510</v>
      </c>
      <c r="C1196" s="16" t="s">
        <v>1438</v>
      </c>
      <c r="D1196" s="17">
        <v>2</v>
      </c>
      <c r="E1196" s="16" t="s">
        <v>89</v>
      </c>
      <c r="F1196" s="17">
        <v>30</v>
      </c>
      <c r="G1196" s="18">
        <v>1.81</v>
      </c>
      <c r="H1196" s="18">
        <v>1</v>
      </c>
      <c r="I1196" s="19">
        <v>1</v>
      </c>
      <c r="J1196" s="71"/>
      <c r="K1196" s="20"/>
      <c r="L1196" s="76" cm="1">
        <f t="array" ref="L1196">_xlfn.IFS(C1196="8.玩家基地","",C1196="10.第一关基地","",G1196+H1196&lt;=2,"",G1196+H1196&gt;2,ROUND((G1196+H1196-2)*500,0))</f>
        <v>405</v>
      </c>
      <c r="M1196" s="13"/>
      <c r="N1196" s="13" t="str">
        <f>IFERROR(VLOOKUP(M1196,道具!A:S,19,FALSE),"")</f>
        <v/>
      </c>
      <c r="O1196" s="41" t="s">
        <v>2046</v>
      </c>
      <c r="P1196">
        <f t="shared" si="37"/>
        <v>2</v>
      </c>
      <c r="Q1196" t="str">
        <f>VLOOKUP(A1196,关卡种子!$A$2:$H$61,8,FALSE)</f>
        <v>0.摧毁基地</v>
      </c>
      <c r="R1196">
        <v>1</v>
      </c>
      <c r="S1196">
        <f t="shared" si="38"/>
        <v>1.81</v>
      </c>
    </row>
    <row r="1197" spans="1:19">
      <c r="A1197" s="16">
        <v>51</v>
      </c>
      <c r="B1197" s="17">
        <v>511</v>
      </c>
      <c r="C1197" s="16" t="s">
        <v>1441</v>
      </c>
      <c r="D1197" s="17">
        <v>2</v>
      </c>
      <c r="E1197" s="16" t="s">
        <v>89</v>
      </c>
      <c r="F1197" s="17">
        <v>30</v>
      </c>
      <c r="G1197" s="18">
        <v>1.81</v>
      </c>
      <c r="H1197" s="18">
        <v>1</v>
      </c>
      <c r="I1197" s="19">
        <v>1</v>
      </c>
      <c r="J1197" s="71"/>
      <c r="K1197" s="20"/>
      <c r="L1197" s="76" cm="1">
        <f t="array" ref="L1197">_xlfn.IFS(C1197="8.玩家基地","",C1197="10.第一关基地","",G1197+H1197&lt;=2,"",G1197+H1197&gt;2,ROUND((G1197+H1197-2)*500,0))</f>
        <v>405</v>
      </c>
      <c r="M1197" s="13"/>
      <c r="N1197" s="13" t="str">
        <f>IFERROR(VLOOKUP(M1197,道具!A:S,19,FALSE),"")</f>
        <v/>
      </c>
      <c r="O1197" s="41" t="s">
        <v>2046</v>
      </c>
      <c r="P1197">
        <f t="shared" si="37"/>
        <v>2</v>
      </c>
      <c r="Q1197" t="str">
        <f>VLOOKUP(A1197,关卡种子!$A$2:$H$61,8,FALSE)</f>
        <v>0.摧毁基地</v>
      </c>
      <c r="R1197">
        <v>1</v>
      </c>
      <c r="S1197">
        <f t="shared" si="38"/>
        <v>1.81</v>
      </c>
    </row>
    <row r="1198" spans="1:19">
      <c r="A1198" s="16">
        <v>51</v>
      </c>
      <c r="B1198" s="17">
        <v>512</v>
      </c>
      <c r="C1198" s="16" t="s">
        <v>1440</v>
      </c>
      <c r="D1198" s="17">
        <v>2</v>
      </c>
      <c r="E1198" s="16" t="s">
        <v>89</v>
      </c>
      <c r="F1198" s="17">
        <v>30</v>
      </c>
      <c r="G1198" s="18">
        <v>1.81</v>
      </c>
      <c r="H1198" s="18">
        <v>1</v>
      </c>
      <c r="I1198" s="19">
        <v>1</v>
      </c>
      <c r="J1198" s="71"/>
      <c r="K1198" s="20"/>
      <c r="L1198" s="76" cm="1">
        <f t="array" ref="L1198">_xlfn.IFS(C1198="8.玩家基地","",C1198="10.第一关基地","",G1198+H1198&lt;=2,"",G1198+H1198&gt;2,ROUND((G1198+H1198-2)*500,0))</f>
        <v>405</v>
      </c>
      <c r="M1198" s="13"/>
      <c r="N1198" s="13" t="str">
        <f>IFERROR(VLOOKUP(M1198,道具!A:S,19,FALSE),"")</f>
        <v/>
      </c>
      <c r="O1198" s="41" t="s">
        <v>2046</v>
      </c>
      <c r="P1198">
        <f t="shared" si="37"/>
        <v>2</v>
      </c>
      <c r="Q1198" t="str">
        <f>VLOOKUP(A1198,关卡种子!$A$2:$H$61,8,FALSE)</f>
        <v>0.摧毁基地</v>
      </c>
      <c r="R1198">
        <v>1</v>
      </c>
      <c r="S1198">
        <f t="shared" si="38"/>
        <v>1.81</v>
      </c>
    </row>
    <row r="1199" spans="1:19">
      <c r="A1199" s="16">
        <v>51</v>
      </c>
      <c r="B1199" s="17">
        <v>540</v>
      </c>
      <c r="C1199" s="16" t="s">
        <v>1438</v>
      </c>
      <c r="D1199" s="17">
        <v>2</v>
      </c>
      <c r="E1199" s="16" t="s">
        <v>89</v>
      </c>
      <c r="F1199" s="17">
        <v>30</v>
      </c>
      <c r="G1199" s="18">
        <v>1.84</v>
      </c>
      <c r="H1199" s="18">
        <v>1</v>
      </c>
      <c r="I1199" s="19">
        <v>1</v>
      </c>
      <c r="J1199" s="71"/>
      <c r="K1199" s="20"/>
      <c r="L1199" s="76" cm="1">
        <f t="array" ref="L1199">_xlfn.IFS(C1199="8.玩家基地","",C1199="10.第一关基地","",G1199+H1199&lt;=2,"",G1199+H1199&gt;2,ROUND((G1199+H1199-2)*500,0))</f>
        <v>420</v>
      </c>
      <c r="M1199" s="13"/>
      <c r="N1199" s="13" t="str">
        <f>IFERROR(VLOOKUP(M1199,道具!A:S,19,FALSE),"")</f>
        <v/>
      </c>
      <c r="O1199" s="41" t="s">
        <v>2046</v>
      </c>
      <c r="P1199">
        <f t="shared" si="37"/>
        <v>2</v>
      </c>
      <c r="Q1199" t="str">
        <f>VLOOKUP(A1199,关卡种子!$A$2:$H$61,8,FALSE)</f>
        <v>0.摧毁基地</v>
      </c>
      <c r="R1199">
        <v>1</v>
      </c>
      <c r="S1199">
        <f t="shared" si="38"/>
        <v>1.84</v>
      </c>
    </row>
    <row r="1200" spans="1:19">
      <c r="A1200" s="16">
        <v>51</v>
      </c>
      <c r="B1200" s="17">
        <v>541</v>
      </c>
      <c r="C1200" s="16" t="s">
        <v>1441</v>
      </c>
      <c r="D1200" s="17">
        <v>2</v>
      </c>
      <c r="E1200" s="16" t="s">
        <v>89</v>
      </c>
      <c r="F1200" s="17">
        <v>30</v>
      </c>
      <c r="G1200" s="18">
        <v>1.84</v>
      </c>
      <c r="H1200" s="18">
        <v>1</v>
      </c>
      <c r="I1200" s="19">
        <v>1</v>
      </c>
      <c r="J1200" s="71"/>
      <c r="K1200" s="20"/>
      <c r="L1200" s="76" cm="1">
        <f t="array" ref="L1200">_xlfn.IFS(C1200="8.玩家基地","",C1200="10.第一关基地","",G1200+H1200&lt;=2,"",G1200+H1200&gt;2,ROUND((G1200+H1200-2)*500,0))</f>
        <v>420</v>
      </c>
      <c r="M1200" s="13"/>
      <c r="N1200" s="13" t="str">
        <f>IFERROR(VLOOKUP(M1200,道具!A:S,19,FALSE),"")</f>
        <v/>
      </c>
      <c r="O1200" s="41" t="s">
        <v>2046</v>
      </c>
      <c r="P1200">
        <f t="shared" si="37"/>
        <v>2</v>
      </c>
      <c r="Q1200" t="str">
        <f>VLOOKUP(A1200,关卡种子!$A$2:$H$61,8,FALSE)</f>
        <v>0.摧毁基地</v>
      </c>
      <c r="R1200">
        <v>1</v>
      </c>
      <c r="S1200">
        <f t="shared" si="38"/>
        <v>1.84</v>
      </c>
    </row>
    <row r="1201" spans="1:19">
      <c r="A1201" s="16">
        <v>51</v>
      </c>
      <c r="B1201" s="17">
        <v>542</v>
      </c>
      <c r="C1201" s="16" t="s">
        <v>1440</v>
      </c>
      <c r="D1201" s="17">
        <v>2</v>
      </c>
      <c r="E1201" s="16" t="s">
        <v>89</v>
      </c>
      <c r="F1201" s="17">
        <v>30</v>
      </c>
      <c r="G1201" s="18">
        <v>1.84</v>
      </c>
      <c r="H1201" s="18">
        <v>1</v>
      </c>
      <c r="I1201" s="19">
        <v>1</v>
      </c>
      <c r="J1201" s="71"/>
      <c r="K1201" s="20"/>
      <c r="L1201" s="76" cm="1">
        <f t="array" ref="L1201">_xlfn.IFS(C1201="8.玩家基地","",C1201="10.第一关基地","",G1201+H1201&lt;=2,"",G1201+H1201&gt;2,ROUND((G1201+H1201-2)*500,0))</f>
        <v>420</v>
      </c>
      <c r="M1201" s="13"/>
      <c r="N1201" s="13" t="str">
        <f>IFERROR(VLOOKUP(M1201,道具!A:S,19,FALSE),"")</f>
        <v/>
      </c>
      <c r="O1201" s="41" t="s">
        <v>2046</v>
      </c>
      <c r="P1201">
        <f t="shared" si="37"/>
        <v>2</v>
      </c>
      <c r="Q1201" t="str">
        <f>VLOOKUP(A1201,关卡种子!$A$2:$H$61,8,FALSE)</f>
        <v>0.摧毁基地</v>
      </c>
      <c r="R1201">
        <v>1</v>
      </c>
      <c r="S1201">
        <f t="shared" si="38"/>
        <v>1.84</v>
      </c>
    </row>
    <row r="1202" spans="1:19">
      <c r="A1202" s="16">
        <v>51</v>
      </c>
      <c r="B1202" s="17">
        <v>0</v>
      </c>
      <c r="C1202" s="16" t="s">
        <v>1441</v>
      </c>
      <c r="D1202" s="17">
        <v>3</v>
      </c>
      <c r="E1202" s="16" t="s">
        <v>89</v>
      </c>
      <c r="F1202" s="17">
        <v>30</v>
      </c>
      <c r="G1202" s="18">
        <v>1.5</v>
      </c>
      <c r="H1202" s="18">
        <v>1</v>
      </c>
      <c r="I1202" s="19">
        <v>0.8</v>
      </c>
      <c r="J1202" s="71"/>
      <c r="K1202" s="20"/>
      <c r="L1202" s="76" cm="1">
        <f t="array" ref="L1202">_xlfn.IFS(C1202="8.玩家基地","",C1202="10.第一关基地","",G1202+H1202&lt;=2,"",G1202+H1202&gt;2,ROUND((G1202+H1202-2)*500,0))</f>
        <v>250</v>
      </c>
      <c r="M1202" s="13"/>
      <c r="N1202" s="13" t="str">
        <f>IFERROR(VLOOKUP(M1202,道具!A:S,19,FALSE),"")</f>
        <v/>
      </c>
      <c r="O1202" s="41" t="s">
        <v>2046</v>
      </c>
      <c r="P1202">
        <f t="shared" si="37"/>
        <v>3</v>
      </c>
      <c r="Q1202" t="str">
        <f>VLOOKUP(A1202,关卡种子!$A$2:$H$61,8,FALSE)</f>
        <v>0.摧毁基地</v>
      </c>
      <c r="R1202">
        <v>1</v>
      </c>
      <c r="S1202">
        <f t="shared" si="38"/>
        <v>1.5</v>
      </c>
    </row>
    <row r="1203" spans="1:19">
      <c r="A1203" s="16">
        <v>51</v>
      </c>
      <c r="B1203" s="17">
        <v>0</v>
      </c>
      <c r="C1203" s="16" t="s">
        <v>1438</v>
      </c>
      <c r="D1203" s="17">
        <v>2</v>
      </c>
      <c r="E1203" s="16" t="s">
        <v>89</v>
      </c>
      <c r="F1203" s="17">
        <v>30</v>
      </c>
      <c r="G1203" s="18">
        <v>1.5</v>
      </c>
      <c r="H1203" s="18">
        <v>1</v>
      </c>
      <c r="I1203" s="19">
        <v>0.5</v>
      </c>
      <c r="J1203" s="71"/>
      <c r="K1203" s="20"/>
      <c r="L1203" s="76" cm="1">
        <f t="array" ref="L1203">_xlfn.IFS(C1203="8.玩家基地","",C1203="10.第一关基地","",G1203+H1203&lt;=2,"",G1203+H1203&gt;2,ROUND((G1203+H1203-2)*500,0))</f>
        <v>250</v>
      </c>
      <c r="M1203" s="13"/>
      <c r="N1203" s="13" t="str">
        <f>IFERROR(VLOOKUP(M1203,道具!A:S,19,FALSE),"")</f>
        <v/>
      </c>
      <c r="O1203" s="41" t="s">
        <v>2046</v>
      </c>
      <c r="P1203">
        <f t="shared" si="37"/>
        <v>2</v>
      </c>
      <c r="Q1203" t="str">
        <f>VLOOKUP(A1203,关卡种子!$A$2:$H$61,8,FALSE)</f>
        <v>0.摧毁基地</v>
      </c>
      <c r="R1203">
        <v>1</v>
      </c>
      <c r="S1203">
        <f t="shared" si="38"/>
        <v>1.5</v>
      </c>
    </row>
    <row r="1204" spans="1:19">
      <c r="A1204" s="16">
        <v>51</v>
      </c>
      <c r="B1204" s="17">
        <v>0</v>
      </c>
      <c r="C1204" s="16" t="s">
        <v>1436</v>
      </c>
      <c r="D1204" s="17">
        <v>3</v>
      </c>
      <c r="E1204" s="16" t="s">
        <v>89</v>
      </c>
      <c r="F1204" s="17">
        <v>30</v>
      </c>
      <c r="G1204" s="18">
        <v>1.5</v>
      </c>
      <c r="H1204" s="18">
        <v>1</v>
      </c>
      <c r="I1204" s="19">
        <v>0.3</v>
      </c>
      <c r="J1204" s="71"/>
      <c r="K1204" s="20"/>
      <c r="L1204" s="76" cm="1">
        <f t="array" ref="L1204">_xlfn.IFS(C1204="8.玩家基地","",C1204="10.第一关基地","",G1204+H1204&lt;=2,"",G1204+H1204&gt;2,ROUND((G1204+H1204-2)*500,0))</f>
        <v>250</v>
      </c>
      <c r="M1204" s="13"/>
      <c r="N1204" s="13" t="str">
        <f>IFERROR(VLOOKUP(M1204,道具!A:S,19,FALSE),"")</f>
        <v/>
      </c>
      <c r="O1204" s="41" t="s">
        <v>2046</v>
      </c>
      <c r="P1204">
        <f t="shared" si="37"/>
        <v>3</v>
      </c>
      <c r="Q1204" t="str">
        <f>VLOOKUP(A1204,关卡种子!$A$2:$H$61,8,FALSE)</f>
        <v>0.摧毁基地</v>
      </c>
      <c r="R1204">
        <v>1</v>
      </c>
      <c r="S1204">
        <f t="shared" si="38"/>
        <v>1.5</v>
      </c>
    </row>
    <row r="1205" spans="1:19">
      <c r="A1205" s="16">
        <v>51</v>
      </c>
      <c r="B1205" s="17">
        <v>0</v>
      </c>
      <c r="C1205" s="16" t="s">
        <v>1441</v>
      </c>
      <c r="D1205" s="17">
        <v>3</v>
      </c>
      <c r="E1205" s="16" t="s">
        <v>89</v>
      </c>
      <c r="F1205" s="17">
        <v>30</v>
      </c>
      <c r="G1205" s="18">
        <v>1.5</v>
      </c>
      <c r="H1205" s="18">
        <v>1</v>
      </c>
      <c r="I1205" s="19">
        <v>0.3</v>
      </c>
      <c r="J1205" s="71"/>
      <c r="K1205" s="20"/>
      <c r="L1205" s="76" cm="1">
        <f t="array" ref="L1205">_xlfn.IFS(C1205="8.玩家基地","",C1205="10.第一关基地","",G1205+H1205&lt;=2,"",G1205+H1205&gt;2,ROUND((G1205+H1205-2)*500,0))</f>
        <v>250</v>
      </c>
      <c r="M1205" s="13"/>
      <c r="N1205" s="13" t="str">
        <f>IFERROR(VLOOKUP(M1205,道具!A:S,19,FALSE),"")</f>
        <v/>
      </c>
      <c r="O1205" s="41" t="s">
        <v>2046</v>
      </c>
      <c r="P1205">
        <f t="shared" ref="P1205:P1268" si="39">IF(Q1205="0.摧毁基地",IF(I1205=1,IF(B1205&gt;300,2,1),D1205),D1205)</f>
        <v>3</v>
      </c>
      <c r="Q1205" t="str">
        <f>VLOOKUP(A1205,关卡种子!$A$2:$H$61,8,FALSE)</f>
        <v>0.摧毁基地</v>
      </c>
      <c r="R1205">
        <v>1</v>
      </c>
      <c r="S1205">
        <f t="shared" ref="S1205:S1268" si="40">IF(C1205="10.第一关基地",1+ROUND(A1205/15,1),IF(C1205="24.审判天使",1,IF(Q1205="0.摧毁基地",IF(I1205=1,IF(B1205&gt;30,ROUND(1.3+B1205/1000,2),1),1.5),IF(B1205&gt;60,IF(R1205=1,ROUND(1.25+B1205/1000,2),1.3),1))))</f>
        <v>1.5</v>
      </c>
    </row>
    <row r="1206" spans="1:19">
      <c r="A1206" s="16">
        <v>51</v>
      </c>
      <c r="B1206" s="17">
        <v>0</v>
      </c>
      <c r="C1206" s="16" t="s">
        <v>1440</v>
      </c>
      <c r="D1206" s="17">
        <v>3</v>
      </c>
      <c r="E1206" s="16" t="s">
        <v>89</v>
      </c>
      <c r="F1206" s="17">
        <v>30</v>
      </c>
      <c r="G1206" s="18">
        <v>1.5</v>
      </c>
      <c r="H1206" s="18">
        <v>1</v>
      </c>
      <c r="I1206" s="19">
        <v>0.3</v>
      </c>
      <c r="J1206" s="71"/>
      <c r="K1206" s="20"/>
      <c r="L1206" s="76" cm="1">
        <f t="array" ref="L1206">_xlfn.IFS(C1206="8.玩家基地","",C1206="10.第一关基地","",G1206+H1206&lt;=2,"",G1206+H1206&gt;2,ROUND((G1206+H1206-2)*500,0))</f>
        <v>250</v>
      </c>
      <c r="M1206" s="13"/>
      <c r="N1206" s="13" t="str">
        <f>IFERROR(VLOOKUP(M1206,道具!A:S,19,FALSE),"")</f>
        <v/>
      </c>
      <c r="O1206" s="41" t="s">
        <v>2046</v>
      </c>
      <c r="P1206">
        <f t="shared" si="39"/>
        <v>3</v>
      </c>
      <c r="Q1206" t="str">
        <f>VLOOKUP(A1206,关卡种子!$A$2:$H$61,8,FALSE)</f>
        <v>0.摧毁基地</v>
      </c>
      <c r="R1206">
        <v>1</v>
      </c>
      <c r="S1206">
        <f t="shared" si="40"/>
        <v>1.5</v>
      </c>
    </row>
    <row r="1207" spans="1:19">
      <c r="A1207" s="16">
        <v>52</v>
      </c>
      <c r="B1207" s="17">
        <v>0</v>
      </c>
      <c r="C1207" s="16" t="s">
        <v>86</v>
      </c>
      <c r="D1207" s="17">
        <v>1</v>
      </c>
      <c r="E1207" s="16" t="s">
        <v>87</v>
      </c>
      <c r="F1207" s="17">
        <v>-30</v>
      </c>
      <c r="G1207" s="18">
        <v>1</v>
      </c>
      <c r="H1207" s="18">
        <v>1</v>
      </c>
      <c r="I1207" s="19">
        <v>1</v>
      </c>
      <c r="J1207" s="71"/>
      <c r="K1207" s="20"/>
      <c r="L1207" s="76" t="str" cm="1">
        <f t="array" ref="L1207">_xlfn.IFS(C1207="8.玩家基地","",C1207="10.第一关基地","",G1207+H1207&lt;=2,"",G1207+H1207&gt;2,ROUND((G1207+H1207-2)*500,0))</f>
        <v/>
      </c>
      <c r="M1207" s="13"/>
      <c r="N1207" s="13" t="str">
        <f>IFERROR(VLOOKUP(M1207,道具!A:S,19,FALSE),"")</f>
        <v/>
      </c>
      <c r="O1207" s="41" t="s">
        <v>2046</v>
      </c>
      <c r="P1207">
        <f t="shared" si="39"/>
        <v>1</v>
      </c>
      <c r="Q1207" t="str">
        <f>VLOOKUP(A1207,关卡种子!$A$2:$H$61,8,FALSE)</f>
        <v>0.摧毁基地</v>
      </c>
      <c r="R1207" s="4">
        <v>0</v>
      </c>
      <c r="S1207">
        <f t="shared" si="40"/>
        <v>1</v>
      </c>
    </row>
    <row r="1208" spans="1:19">
      <c r="A1208" s="16">
        <v>52</v>
      </c>
      <c r="B1208" s="17">
        <v>0</v>
      </c>
      <c r="C1208" s="16" t="s">
        <v>88</v>
      </c>
      <c r="D1208" s="17">
        <v>1</v>
      </c>
      <c r="E1208" s="16" t="s">
        <v>89</v>
      </c>
      <c r="F1208" s="17">
        <v>30</v>
      </c>
      <c r="G1208" s="18">
        <v>4.5</v>
      </c>
      <c r="H1208" s="18">
        <v>1</v>
      </c>
      <c r="I1208" s="19">
        <v>1</v>
      </c>
      <c r="J1208" s="71"/>
      <c r="K1208" s="20"/>
      <c r="L1208" s="76" t="str" cm="1">
        <f t="array" ref="L1208">_xlfn.IFS(C1208="8.玩家基地","",C1208="10.第一关基地","",G1208+H1208&lt;=2,"",G1208+H1208&gt;2,ROUND((G1208+H1208-2)*500,0))</f>
        <v/>
      </c>
      <c r="M1208" s="13"/>
      <c r="N1208" s="13" t="str">
        <f>IFERROR(VLOOKUP(M1208,道具!A:S,19,FALSE),"")</f>
        <v/>
      </c>
      <c r="O1208" s="41" t="s">
        <v>2046</v>
      </c>
      <c r="P1208">
        <f t="shared" si="39"/>
        <v>1</v>
      </c>
      <c r="Q1208" t="str">
        <f>VLOOKUP(A1208,关卡种子!$A$2:$H$61,8,FALSE)</f>
        <v>0.摧毁基地</v>
      </c>
      <c r="R1208" s="4">
        <v>0</v>
      </c>
      <c r="S1208">
        <f t="shared" si="40"/>
        <v>4.5</v>
      </c>
    </row>
    <row r="1209" spans="1:19">
      <c r="A1209" s="16">
        <v>52</v>
      </c>
      <c r="B1209" s="17">
        <v>0</v>
      </c>
      <c r="C1209" s="16" t="s">
        <v>1440</v>
      </c>
      <c r="D1209" s="17">
        <v>2</v>
      </c>
      <c r="E1209" s="16" t="s">
        <v>89</v>
      </c>
      <c r="F1209" s="17">
        <v>30</v>
      </c>
      <c r="G1209" s="18">
        <v>1.5</v>
      </c>
      <c r="H1209" s="18">
        <v>1</v>
      </c>
      <c r="I1209" s="19">
        <v>0.9</v>
      </c>
      <c r="J1209" s="71"/>
      <c r="K1209" s="20"/>
      <c r="L1209" s="76" cm="1">
        <f t="array" ref="L1209">_xlfn.IFS(C1209="8.玩家基地","",C1209="10.第一关基地","",G1209+H1209&lt;=2,"",G1209+H1209&gt;2,ROUND((G1209+H1209-2)*500,0))</f>
        <v>250</v>
      </c>
      <c r="M1209" s="13">
        <v>7</v>
      </c>
      <c r="N1209" s="13" t="str">
        <f>IFERROR(VLOOKUP(M1209,道具!A:S,19,FALSE),"")</f>
        <v>敌方无敌4秒</v>
      </c>
      <c r="O1209" s="41" t="s">
        <v>2046</v>
      </c>
      <c r="P1209">
        <f t="shared" si="39"/>
        <v>2</v>
      </c>
      <c r="Q1209" t="str">
        <f>VLOOKUP(A1209,关卡种子!$A$2:$H$61,8,FALSE)</f>
        <v>0.摧毁基地</v>
      </c>
      <c r="R1209" s="4">
        <v>0</v>
      </c>
      <c r="S1209">
        <f t="shared" si="40"/>
        <v>1.5</v>
      </c>
    </row>
    <row r="1210" spans="1:19">
      <c r="A1210" s="16">
        <v>52</v>
      </c>
      <c r="B1210" s="17">
        <v>0</v>
      </c>
      <c r="C1210" s="16" t="s">
        <v>1441</v>
      </c>
      <c r="D1210" s="17">
        <v>2</v>
      </c>
      <c r="E1210" s="16" t="s">
        <v>89</v>
      </c>
      <c r="F1210" s="17">
        <v>30</v>
      </c>
      <c r="G1210" s="18">
        <v>1.5</v>
      </c>
      <c r="H1210" s="18">
        <v>1</v>
      </c>
      <c r="I1210" s="19">
        <v>0.9</v>
      </c>
      <c r="J1210" s="71"/>
      <c r="K1210" s="20"/>
      <c r="L1210" s="76" cm="1">
        <f t="array" ref="L1210">_xlfn.IFS(C1210="8.玩家基地","",C1210="10.第一关基地","",G1210+H1210&lt;=2,"",G1210+H1210&gt;2,ROUND((G1210+H1210-2)*500,0))</f>
        <v>250</v>
      </c>
      <c r="M1210" s="13"/>
      <c r="N1210" s="13" t="str">
        <f>IFERROR(VLOOKUP(M1210,道具!A:S,19,FALSE),"")</f>
        <v/>
      </c>
      <c r="O1210" s="41" t="s">
        <v>2046</v>
      </c>
      <c r="P1210">
        <f t="shared" si="39"/>
        <v>2</v>
      </c>
      <c r="Q1210" t="str">
        <f>VLOOKUP(A1210,关卡种子!$A$2:$H$61,8,FALSE)</f>
        <v>0.摧毁基地</v>
      </c>
      <c r="R1210" s="4">
        <v>0</v>
      </c>
      <c r="S1210">
        <f t="shared" si="40"/>
        <v>1.5</v>
      </c>
    </row>
    <row r="1211" spans="1:19">
      <c r="A1211" s="16">
        <v>52</v>
      </c>
      <c r="B1211" s="17">
        <v>0</v>
      </c>
      <c r="C1211" s="16" t="s">
        <v>1395</v>
      </c>
      <c r="D1211" s="17">
        <v>2</v>
      </c>
      <c r="E1211" s="16" t="s">
        <v>89</v>
      </c>
      <c r="F1211" s="17">
        <v>30</v>
      </c>
      <c r="G1211" s="18">
        <v>1.5</v>
      </c>
      <c r="H1211" s="18">
        <v>1</v>
      </c>
      <c r="I1211" s="19">
        <v>0.9</v>
      </c>
      <c r="J1211" s="71"/>
      <c r="K1211" s="20"/>
      <c r="L1211" s="76" cm="1">
        <f t="array" ref="L1211">_xlfn.IFS(C1211="8.玩家基地","",C1211="10.第一关基地","",G1211+H1211&lt;=2,"",G1211+H1211&gt;2,ROUND((G1211+H1211-2)*500,0))</f>
        <v>250</v>
      </c>
      <c r="M1211" s="13"/>
      <c r="N1211" s="13" t="str">
        <f>IFERROR(VLOOKUP(M1211,道具!A:S,19,FALSE),"")</f>
        <v/>
      </c>
      <c r="O1211" s="41" t="s">
        <v>2046</v>
      </c>
      <c r="P1211">
        <f t="shared" si="39"/>
        <v>2</v>
      </c>
      <c r="Q1211" t="str">
        <f>VLOOKUP(A1211,关卡种子!$A$2:$H$61,8,FALSE)</f>
        <v>0.摧毁基地</v>
      </c>
      <c r="R1211" s="4">
        <v>0</v>
      </c>
      <c r="S1211">
        <f t="shared" si="40"/>
        <v>1.5</v>
      </c>
    </row>
    <row r="1212" spans="1:19">
      <c r="A1212" s="16">
        <v>52</v>
      </c>
      <c r="B1212" s="17">
        <v>0</v>
      </c>
      <c r="C1212" s="16" t="s">
        <v>1439</v>
      </c>
      <c r="D1212" s="17">
        <v>2</v>
      </c>
      <c r="E1212" s="16" t="s">
        <v>89</v>
      </c>
      <c r="F1212" s="17">
        <v>30</v>
      </c>
      <c r="G1212" s="18">
        <v>1.5</v>
      </c>
      <c r="H1212" s="18">
        <v>1</v>
      </c>
      <c r="I1212" s="19">
        <v>0.8</v>
      </c>
      <c r="J1212" s="71"/>
      <c r="K1212" s="20"/>
      <c r="L1212" s="76" cm="1">
        <f t="array" ref="L1212">_xlfn.IFS(C1212="8.玩家基地","",C1212="10.第一关基地","",G1212+H1212&lt;=2,"",G1212+H1212&gt;2,ROUND((G1212+H1212-2)*500,0))</f>
        <v>250</v>
      </c>
      <c r="M1212" s="13">
        <v>7</v>
      </c>
      <c r="N1212" s="13" t="str">
        <f>IFERROR(VLOOKUP(M1212,道具!A:S,19,FALSE),"")</f>
        <v>敌方无敌4秒</v>
      </c>
      <c r="O1212" s="41" t="s">
        <v>2046</v>
      </c>
      <c r="P1212">
        <f t="shared" si="39"/>
        <v>2</v>
      </c>
      <c r="Q1212" t="str">
        <f>VLOOKUP(A1212,关卡种子!$A$2:$H$61,8,FALSE)</f>
        <v>0.摧毁基地</v>
      </c>
      <c r="R1212" s="4">
        <v>0</v>
      </c>
      <c r="S1212">
        <f t="shared" si="40"/>
        <v>1.5</v>
      </c>
    </row>
    <row r="1213" spans="1:19">
      <c r="A1213" s="16">
        <v>52</v>
      </c>
      <c r="B1213" s="17">
        <v>0</v>
      </c>
      <c r="C1213" s="16" t="s">
        <v>1441</v>
      </c>
      <c r="D1213" s="17">
        <v>2</v>
      </c>
      <c r="E1213" s="16" t="s">
        <v>89</v>
      </c>
      <c r="F1213" s="17">
        <v>30</v>
      </c>
      <c r="G1213" s="18">
        <v>1.5</v>
      </c>
      <c r="H1213" s="18">
        <v>1</v>
      </c>
      <c r="I1213" s="19">
        <v>0.8</v>
      </c>
      <c r="J1213" s="71"/>
      <c r="K1213" s="20"/>
      <c r="L1213" s="76" cm="1">
        <f t="array" ref="L1213">_xlfn.IFS(C1213="8.玩家基地","",C1213="10.第一关基地","",G1213+H1213&lt;=2,"",G1213+H1213&gt;2,ROUND((G1213+H1213-2)*500,0))</f>
        <v>250</v>
      </c>
      <c r="M1213" s="13"/>
      <c r="N1213" s="13" t="str">
        <f>IFERROR(VLOOKUP(M1213,道具!A:S,19,FALSE),"")</f>
        <v/>
      </c>
      <c r="O1213" s="41" t="s">
        <v>2046</v>
      </c>
      <c r="P1213">
        <f t="shared" si="39"/>
        <v>2</v>
      </c>
      <c r="Q1213" t="str">
        <f>VLOOKUP(A1213,关卡种子!$A$2:$H$61,8,FALSE)</f>
        <v>0.摧毁基地</v>
      </c>
      <c r="R1213" s="4">
        <v>0</v>
      </c>
      <c r="S1213">
        <f t="shared" si="40"/>
        <v>1.5</v>
      </c>
    </row>
    <row r="1214" spans="1:19">
      <c r="A1214" s="16">
        <v>52</v>
      </c>
      <c r="B1214" s="17">
        <v>0</v>
      </c>
      <c r="C1214" s="16" t="s">
        <v>1395</v>
      </c>
      <c r="D1214" s="17">
        <v>2</v>
      </c>
      <c r="E1214" s="16" t="s">
        <v>89</v>
      </c>
      <c r="F1214" s="17">
        <v>30</v>
      </c>
      <c r="G1214" s="18">
        <v>1.5</v>
      </c>
      <c r="H1214" s="18">
        <v>1</v>
      </c>
      <c r="I1214" s="19">
        <v>0.8</v>
      </c>
      <c r="J1214" s="71"/>
      <c r="K1214" s="20"/>
      <c r="L1214" s="76" cm="1">
        <f t="array" ref="L1214">_xlfn.IFS(C1214="8.玩家基地","",C1214="10.第一关基地","",G1214+H1214&lt;=2,"",G1214+H1214&gt;2,ROUND((G1214+H1214-2)*500,0))</f>
        <v>250</v>
      </c>
      <c r="M1214" s="13"/>
      <c r="N1214" s="13" t="str">
        <f>IFERROR(VLOOKUP(M1214,道具!A:S,19,FALSE),"")</f>
        <v/>
      </c>
      <c r="O1214" s="41" t="s">
        <v>2046</v>
      </c>
      <c r="P1214">
        <f t="shared" si="39"/>
        <v>2</v>
      </c>
      <c r="Q1214" t="str">
        <f>VLOOKUP(A1214,关卡种子!$A$2:$H$61,8,FALSE)</f>
        <v>0.摧毁基地</v>
      </c>
      <c r="R1214" s="4">
        <v>0</v>
      </c>
      <c r="S1214">
        <f t="shared" si="40"/>
        <v>1.5</v>
      </c>
    </row>
    <row r="1215" spans="1:19">
      <c r="A1215" s="16">
        <v>52</v>
      </c>
      <c r="B1215" s="17">
        <v>0</v>
      </c>
      <c r="C1215" s="16" t="s">
        <v>1439</v>
      </c>
      <c r="D1215" s="17">
        <v>2</v>
      </c>
      <c r="E1215" s="16" t="s">
        <v>89</v>
      </c>
      <c r="F1215" s="17">
        <v>30</v>
      </c>
      <c r="G1215" s="18">
        <v>1.5</v>
      </c>
      <c r="H1215" s="18">
        <v>1</v>
      </c>
      <c r="I1215" s="19">
        <v>0.70000000000000007</v>
      </c>
      <c r="J1215" s="71"/>
      <c r="K1215" s="20"/>
      <c r="L1215" s="76" cm="1">
        <f t="array" ref="L1215">_xlfn.IFS(C1215="8.玩家基地","",C1215="10.第一关基地","",G1215+H1215&lt;=2,"",G1215+H1215&gt;2,ROUND((G1215+H1215-2)*500,0))</f>
        <v>250</v>
      </c>
      <c r="M1215" s="13">
        <v>7</v>
      </c>
      <c r="N1215" s="13" t="str">
        <f>IFERROR(VLOOKUP(M1215,道具!A:S,19,FALSE),"")</f>
        <v>敌方无敌4秒</v>
      </c>
      <c r="O1215" s="41" t="s">
        <v>2046</v>
      </c>
      <c r="P1215">
        <f t="shared" si="39"/>
        <v>2</v>
      </c>
      <c r="Q1215" t="str">
        <f>VLOOKUP(A1215,关卡种子!$A$2:$H$61,8,FALSE)</f>
        <v>0.摧毁基地</v>
      </c>
      <c r="R1215" s="4">
        <v>0</v>
      </c>
      <c r="S1215">
        <f t="shared" si="40"/>
        <v>1.5</v>
      </c>
    </row>
    <row r="1216" spans="1:19">
      <c r="A1216" s="16">
        <v>52</v>
      </c>
      <c r="B1216" s="17">
        <v>0</v>
      </c>
      <c r="C1216" s="16" t="s">
        <v>1440</v>
      </c>
      <c r="D1216" s="17">
        <v>2</v>
      </c>
      <c r="E1216" s="16" t="s">
        <v>89</v>
      </c>
      <c r="F1216" s="17">
        <v>30</v>
      </c>
      <c r="G1216" s="18">
        <v>1.5</v>
      </c>
      <c r="H1216" s="18">
        <v>1</v>
      </c>
      <c r="I1216" s="19">
        <v>0.70000000000000007</v>
      </c>
      <c r="J1216" s="71"/>
      <c r="K1216" s="20"/>
      <c r="L1216" s="76" cm="1">
        <f t="array" ref="L1216">_xlfn.IFS(C1216="8.玩家基地","",C1216="10.第一关基地","",G1216+H1216&lt;=2,"",G1216+H1216&gt;2,ROUND((G1216+H1216-2)*500,0))</f>
        <v>250</v>
      </c>
      <c r="M1216" s="13"/>
      <c r="N1216" s="13" t="str">
        <f>IFERROR(VLOOKUP(M1216,道具!A:S,19,FALSE),"")</f>
        <v/>
      </c>
      <c r="O1216" s="41" t="s">
        <v>2046</v>
      </c>
      <c r="P1216">
        <f t="shared" si="39"/>
        <v>2</v>
      </c>
      <c r="Q1216" t="str">
        <f>VLOOKUP(A1216,关卡种子!$A$2:$H$61,8,FALSE)</f>
        <v>0.摧毁基地</v>
      </c>
      <c r="R1216" s="4">
        <v>0</v>
      </c>
      <c r="S1216">
        <f t="shared" si="40"/>
        <v>1.5</v>
      </c>
    </row>
    <row r="1217" spans="1:19">
      <c r="A1217" s="16">
        <v>52</v>
      </c>
      <c r="B1217" s="17">
        <v>0</v>
      </c>
      <c r="C1217" s="16" t="s">
        <v>1395</v>
      </c>
      <c r="D1217" s="17">
        <v>2</v>
      </c>
      <c r="E1217" s="16" t="s">
        <v>89</v>
      </c>
      <c r="F1217" s="17">
        <v>30</v>
      </c>
      <c r="G1217" s="18">
        <v>1.5</v>
      </c>
      <c r="H1217" s="18">
        <v>1</v>
      </c>
      <c r="I1217" s="19">
        <v>0.70000000000000007</v>
      </c>
      <c r="J1217" s="71"/>
      <c r="K1217" s="20"/>
      <c r="L1217" s="76" cm="1">
        <f t="array" ref="L1217">_xlfn.IFS(C1217="8.玩家基地","",C1217="10.第一关基地","",G1217+H1217&lt;=2,"",G1217+H1217&gt;2,ROUND((G1217+H1217-2)*500,0))</f>
        <v>250</v>
      </c>
      <c r="M1217" s="13"/>
      <c r="N1217" s="13" t="str">
        <f>IFERROR(VLOOKUP(M1217,道具!A:S,19,FALSE),"")</f>
        <v/>
      </c>
      <c r="O1217" s="41" t="s">
        <v>2046</v>
      </c>
      <c r="P1217">
        <f t="shared" si="39"/>
        <v>2</v>
      </c>
      <c r="Q1217" t="str">
        <f>VLOOKUP(A1217,关卡种子!$A$2:$H$61,8,FALSE)</f>
        <v>0.摧毁基地</v>
      </c>
      <c r="R1217" s="4">
        <v>0</v>
      </c>
      <c r="S1217">
        <f t="shared" si="40"/>
        <v>1.5</v>
      </c>
    </row>
    <row r="1218" spans="1:19">
      <c r="A1218" s="16">
        <v>52</v>
      </c>
      <c r="B1218" s="17">
        <v>0</v>
      </c>
      <c r="C1218" s="16" t="s">
        <v>1441</v>
      </c>
      <c r="D1218" s="17">
        <v>2</v>
      </c>
      <c r="E1218" s="16" t="s">
        <v>89</v>
      </c>
      <c r="F1218" s="17">
        <v>30</v>
      </c>
      <c r="G1218" s="18">
        <v>1.5</v>
      </c>
      <c r="H1218" s="18">
        <v>1</v>
      </c>
      <c r="I1218" s="19">
        <v>0.60000000000000009</v>
      </c>
      <c r="J1218" s="71"/>
      <c r="K1218" s="20"/>
      <c r="L1218" s="76" cm="1">
        <f t="array" ref="L1218">_xlfn.IFS(C1218="8.玩家基地","",C1218="10.第一关基地","",G1218+H1218&lt;=2,"",G1218+H1218&gt;2,ROUND((G1218+H1218-2)*500,0))</f>
        <v>250</v>
      </c>
      <c r="M1218" s="13">
        <v>7</v>
      </c>
      <c r="N1218" s="13" t="str">
        <f>IFERROR(VLOOKUP(M1218,道具!A:S,19,FALSE),"")</f>
        <v>敌方无敌4秒</v>
      </c>
      <c r="O1218" s="41" t="s">
        <v>2046</v>
      </c>
      <c r="P1218">
        <f t="shared" si="39"/>
        <v>2</v>
      </c>
      <c r="Q1218" t="str">
        <f>VLOOKUP(A1218,关卡种子!$A$2:$H$61,8,FALSE)</f>
        <v>0.摧毁基地</v>
      </c>
      <c r="R1218" s="4">
        <v>0</v>
      </c>
      <c r="S1218">
        <f t="shared" si="40"/>
        <v>1.5</v>
      </c>
    </row>
    <row r="1219" spans="1:19">
      <c r="A1219" s="16">
        <v>52</v>
      </c>
      <c r="B1219" s="17">
        <v>0</v>
      </c>
      <c r="C1219" s="16" t="s">
        <v>1440</v>
      </c>
      <c r="D1219" s="17">
        <v>2</v>
      </c>
      <c r="E1219" s="16" t="s">
        <v>89</v>
      </c>
      <c r="F1219" s="17">
        <v>30</v>
      </c>
      <c r="G1219" s="18">
        <v>1.5</v>
      </c>
      <c r="H1219" s="18">
        <v>1</v>
      </c>
      <c r="I1219" s="19">
        <v>0.60000000000000009</v>
      </c>
      <c r="J1219" s="71"/>
      <c r="K1219" s="20"/>
      <c r="L1219" s="76" cm="1">
        <f t="array" ref="L1219">_xlfn.IFS(C1219="8.玩家基地","",C1219="10.第一关基地","",G1219+H1219&lt;=2,"",G1219+H1219&gt;2,ROUND((G1219+H1219-2)*500,0))</f>
        <v>250</v>
      </c>
      <c r="M1219" s="13"/>
      <c r="N1219" s="13" t="str">
        <f>IFERROR(VLOOKUP(M1219,道具!A:S,19,FALSE),"")</f>
        <v/>
      </c>
      <c r="O1219" s="41" t="s">
        <v>2046</v>
      </c>
      <c r="P1219">
        <f t="shared" si="39"/>
        <v>2</v>
      </c>
      <c r="Q1219" t="str">
        <f>VLOOKUP(A1219,关卡种子!$A$2:$H$61,8,FALSE)</f>
        <v>0.摧毁基地</v>
      </c>
      <c r="R1219" s="4">
        <v>0</v>
      </c>
      <c r="S1219">
        <f t="shared" si="40"/>
        <v>1.5</v>
      </c>
    </row>
    <row r="1220" spans="1:19">
      <c r="A1220" s="16">
        <v>52</v>
      </c>
      <c r="B1220" s="17">
        <v>0</v>
      </c>
      <c r="C1220" s="16" t="s">
        <v>1395</v>
      </c>
      <c r="D1220" s="17">
        <v>2</v>
      </c>
      <c r="E1220" s="16" t="s">
        <v>89</v>
      </c>
      <c r="F1220" s="17">
        <v>30</v>
      </c>
      <c r="G1220" s="18">
        <v>1.5</v>
      </c>
      <c r="H1220" s="18">
        <v>1</v>
      </c>
      <c r="I1220" s="19">
        <v>0.60000000000000009</v>
      </c>
      <c r="J1220" s="71"/>
      <c r="K1220" s="20"/>
      <c r="L1220" s="76" cm="1">
        <f t="array" ref="L1220">_xlfn.IFS(C1220="8.玩家基地","",C1220="10.第一关基地","",G1220+H1220&lt;=2,"",G1220+H1220&gt;2,ROUND((G1220+H1220-2)*500,0))</f>
        <v>250</v>
      </c>
      <c r="M1220" s="13"/>
      <c r="N1220" s="13" t="str">
        <f>IFERROR(VLOOKUP(M1220,道具!A:S,19,FALSE),"")</f>
        <v/>
      </c>
      <c r="O1220" s="41" t="s">
        <v>2046</v>
      </c>
      <c r="P1220">
        <f t="shared" si="39"/>
        <v>2</v>
      </c>
      <c r="Q1220" t="str">
        <f>VLOOKUP(A1220,关卡种子!$A$2:$H$61,8,FALSE)</f>
        <v>0.摧毁基地</v>
      </c>
      <c r="R1220" s="4">
        <v>0</v>
      </c>
      <c r="S1220">
        <f t="shared" si="40"/>
        <v>1.5</v>
      </c>
    </row>
    <row r="1221" spans="1:19">
      <c r="A1221" s="16">
        <v>52</v>
      </c>
      <c r="B1221" s="17">
        <v>0</v>
      </c>
      <c r="C1221" s="16" t="s">
        <v>1439</v>
      </c>
      <c r="D1221" s="17">
        <v>2</v>
      </c>
      <c r="E1221" s="16" t="s">
        <v>89</v>
      </c>
      <c r="F1221" s="17">
        <v>30</v>
      </c>
      <c r="G1221" s="18">
        <v>1.5</v>
      </c>
      <c r="H1221" s="18">
        <v>1</v>
      </c>
      <c r="I1221" s="19">
        <v>0.50000000000000011</v>
      </c>
      <c r="J1221" s="71"/>
      <c r="K1221" s="20"/>
      <c r="L1221" s="76" cm="1">
        <f t="array" ref="L1221">_xlfn.IFS(C1221="8.玩家基地","",C1221="10.第一关基地","",G1221+H1221&lt;=2,"",G1221+H1221&gt;2,ROUND((G1221+H1221-2)*500,0))</f>
        <v>250</v>
      </c>
      <c r="M1221" s="13">
        <v>7</v>
      </c>
      <c r="N1221" s="13" t="str">
        <f>IFERROR(VLOOKUP(M1221,道具!A:S,19,FALSE),"")</f>
        <v>敌方无敌4秒</v>
      </c>
      <c r="O1221" s="41" t="s">
        <v>2046</v>
      </c>
      <c r="P1221">
        <f t="shared" si="39"/>
        <v>2</v>
      </c>
      <c r="Q1221" t="str">
        <f>VLOOKUP(A1221,关卡种子!$A$2:$H$61,8,FALSE)</f>
        <v>0.摧毁基地</v>
      </c>
      <c r="R1221" s="4">
        <v>0</v>
      </c>
      <c r="S1221">
        <f t="shared" si="40"/>
        <v>1.5</v>
      </c>
    </row>
    <row r="1222" spans="1:19">
      <c r="A1222" s="16">
        <v>52</v>
      </c>
      <c r="B1222" s="17">
        <v>0</v>
      </c>
      <c r="C1222" s="16" t="s">
        <v>1440</v>
      </c>
      <c r="D1222" s="17">
        <v>2</v>
      </c>
      <c r="E1222" s="16" t="s">
        <v>89</v>
      </c>
      <c r="F1222" s="17">
        <v>30</v>
      </c>
      <c r="G1222" s="18">
        <v>1.5</v>
      </c>
      <c r="H1222" s="18">
        <v>1</v>
      </c>
      <c r="I1222" s="19">
        <v>0.50000000000000011</v>
      </c>
      <c r="J1222" s="71"/>
      <c r="K1222" s="20"/>
      <c r="L1222" s="76" cm="1">
        <f t="array" ref="L1222">_xlfn.IFS(C1222="8.玩家基地","",C1222="10.第一关基地","",G1222+H1222&lt;=2,"",G1222+H1222&gt;2,ROUND((G1222+H1222-2)*500,0))</f>
        <v>250</v>
      </c>
      <c r="M1222" s="13"/>
      <c r="N1222" s="13" t="str">
        <f>IFERROR(VLOOKUP(M1222,道具!A:S,19,FALSE),"")</f>
        <v/>
      </c>
      <c r="O1222" s="41" t="s">
        <v>2046</v>
      </c>
      <c r="P1222">
        <f t="shared" si="39"/>
        <v>2</v>
      </c>
      <c r="Q1222" t="str">
        <f>VLOOKUP(A1222,关卡种子!$A$2:$H$61,8,FALSE)</f>
        <v>0.摧毁基地</v>
      </c>
      <c r="R1222" s="4">
        <v>0</v>
      </c>
      <c r="S1222">
        <f t="shared" si="40"/>
        <v>1.5</v>
      </c>
    </row>
    <row r="1223" spans="1:19">
      <c r="A1223" s="16">
        <v>52</v>
      </c>
      <c r="B1223" s="17">
        <v>0</v>
      </c>
      <c r="C1223" s="16" t="s">
        <v>1395</v>
      </c>
      <c r="D1223" s="17">
        <v>2</v>
      </c>
      <c r="E1223" s="16" t="s">
        <v>89</v>
      </c>
      <c r="F1223" s="17">
        <v>30</v>
      </c>
      <c r="G1223" s="18">
        <v>1.5</v>
      </c>
      <c r="H1223" s="18">
        <v>1</v>
      </c>
      <c r="I1223" s="19">
        <v>0.50000000000000011</v>
      </c>
      <c r="J1223" s="71"/>
      <c r="K1223" s="20"/>
      <c r="L1223" s="76" cm="1">
        <f t="array" ref="L1223">_xlfn.IFS(C1223="8.玩家基地","",C1223="10.第一关基地","",G1223+H1223&lt;=2,"",G1223+H1223&gt;2,ROUND((G1223+H1223-2)*500,0))</f>
        <v>250</v>
      </c>
      <c r="M1223" s="13"/>
      <c r="N1223" s="13" t="str">
        <f>IFERROR(VLOOKUP(M1223,道具!A:S,19,FALSE),"")</f>
        <v/>
      </c>
      <c r="O1223" s="41" t="s">
        <v>2046</v>
      </c>
      <c r="P1223">
        <f t="shared" si="39"/>
        <v>2</v>
      </c>
      <c r="Q1223" t="str">
        <f>VLOOKUP(A1223,关卡种子!$A$2:$H$61,8,FALSE)</f>
        <v>0.摧毁基地</v>
      </c>
      <c r="R1223" s="4">
        <v>0</v>
      </c>
      <c r="S1223">
        <f t="shared" si="40"/>
        <v>1.5</v>
      </c>
    </row>
    <row r="1224" spans="1:19">
      <c r="A1224" s="16">
        <v>52</v>
      </c>
      <c r="B1224" s="17">
        <v>0</v>
      </c>
      <c r="C1224" s="16" t="s">
        <v>1441</v>
      </c>
      <c r="D1224" s="17">
        <v>2</v>
      </c>
      <c r="E1224" s="16" t="s">
        <v>89</v>
      </c>
      <c r="F1224" s="17">
        <v>30</v>
      </c>
      <c r="G1224" s="18">
        <v>1.5</v>
      </c>
      <c r="H1224" s="18">
        <v>1</v>
      </c>
      <c r="I1224" s="19">
        <v>0.40000000000000013</v>
      </c>
      <c r="J1224" s="71"/>
      <c r="K1224" s="20"/>
      <c r="L1224" s="76" cm="1">
        <f t="array" ref="L1224">_xlfn.IFS(C1224="8.玩家基地","",C1224="10.第一关基地","",G1224+H1224&lt;=2,"",G1224+H1224&gt;2,ROUND((G1224+H1224-2)*500,0))</f>
        <v>250</v>
      </c>
      <c r="M1224" s="13">
        <v>7</v>
      </c>
      <c r="N1224" s="13" t="str">
        <f>IFERROR(VLOOKUP(M1224,道具!A:S,19,FALSE),"")</f>
        <v>敌方无敌4秒</v>
      </c>
      <c r="O1224" s="41" t="s">
        <v>2046</v>
      </c>
      <c r="P1224">
        <f t="shared" si="39"/>
        <v>2</v>
      </c>
      <c r="Q1224" t="str">
        <f>VLOOKUP(A1224,关卡种子!$A$2:$H$61,8,FALSE)</f>
        <v>0.摧毁基地</v>
      </c>
      <c r="R1224" s="4">
        <v>0</v>
      </c>
      <c r="S1224">
        <f t="shared" si="40"/>
        <v>1.5</v>
      </c>
    </row>
    <row r="1225" spans="1:19">
      <c r="A1225" s="16">
        <v>52</v>
      </c>
      <c r="B1225" s="17">
        <v>0</v>
      </c>
      <c r="C1225" s="16" t="s">
        <v>1440</v>
      </c>
      <c r="D1225" s="17">
        <v>2</v>
      </c>
      <c r="E1225" s="16" t="s">
        <v>89</v>
      </c>
      <c r="F1225" s="17">
        <v>30</v>
      </c>
      <c r="G1225" s="18">
        <v>1.5</v>
      </c>
      <c r="H1225" s="18">
        <v>1</v>
      </c>
      <c r="I1225" s="19">
        <v>0.40000000000000013</v>
      </c>
      <c r="J1225" s="71"/>
      <c r="K1225" s="20"/>
      <c r="L1225" s="76" cm="1">
        <f t="array" ref="L1225">_xlfn.IFS(C1225="8.玩家基地","",C1225="10.第一关基地","",G1225+H1225&lt;=2,"",G1225+H1225&gt;2,ROUND((G1225+H1225-2)*500,0))</f>
        <v>250</v>
      </c>
      <c r="M1225" s="13"/>
      <c r="N1225" s="13" t="str">
        <f>IFERROR(VLOOKUP(M1225,道具!A:S,19,FALSE),"")</f>
        <v/>
      </c>
      <c r="O1225" s="41" t="s">
        <v>2046</v>
      </c>
      <c r="P1225">
        <f t="shared" si="39"/>
        <v>2</v>
      </c>
      <c r="Q1225" t="str">
        <f>VLOOKUP(A1225,关卡种子!$A$2:$H$61,8,FALSE)</f>
        <v>0.摧毁基地</v>
      </c>
      <c r="R1225" s="4">
        <v>0</v>
      </c>
      <c r="S1225">
        <f t="shared" si="40"/>
        <v>1.5</v>
      </c>
    </row>
    <row r="1226" spans="1:19">
      <c r="A1226" s="16">
        <v>52</v>
      </c>
      <c r="B1226" s="17">
        <v>0</v>
      </c>
      <c r="C1226" s="16" t="s">
        <v>1395</v>
      </c>
      <c r="D1226" s="17">
        <v>2</v>
      </c>
      <c r="E1226" s="16" t="s">
        <v>89</v>
      </c>
      <c r="F1226" s="17">
        <v>30</v>
      </c>
      <c r="G1226" s="18">
        <v>1.5</v>
      </c>
      <c r="H1226" s="18">
        <v>1</v>
      </c>
      <c r="I1226" s="19">
        <v>0.40000000000000013</v>
      </c>
      <c r="J1226" s="71"/>
      <c r="K1226" s="20"/>
      <c r="L1226" s="76" cm="1">
        <f t="array" ref="L1226">_xlfn.IFS(C1226="8.玩家基地","",C1226="10.第一关基地","",G1226+H1226&lt;=2,"",G1226+H1226&gt;2,ROUND((G1226+H1226-2)*500,0))</f>
        <v>250</v>
      </c>
      <c r="M1226" s="13"/>
      <c r="N1226" s="13" t="str">
        <f>IFERROR(VLOOKUP(M1226,道具!A:S,19,FALSE),"")</f>
        <v/>
      </c>
      <c r="O1226" s="41" t="s">
        <v>2046</v>
      </c>
      <c r="P1226">
        <f t="shared" si="39"/>
        <v>2</v>
      </c>
      <c r="Q1226" t="str">
        <f>VLOOKUP(A1226,关卡种子!$A$2:$H$61,8,FALSE)</f>
        <v>0.摧毁基地</v>
      </c>
      <c r="R1226" s="4">
        <v>0</v>
      </c>
      <c r="S1226">
        <f t="shared" si="40"/>
        <v>1.5</v>
      </c>
    </row>
    <row r="1227" spans="1:19">
      <c r="A1227" s="16">
        <v>52</v>
      </c>
      <c r="B1227" s="17">
        <v>0</v>
      </c>
      <c r="C1227" s="16" t="s">
        <v>1439</v>
      </c>
      <c r="D1227" s="17">
        <v>2</v>
      </c>
      <c r="E1227" s="16" t="s">
        <v>89</v>
      </c>
      <c r="F1227" s="17">
        <v>30</v>
      </c>
      <c r="G1227" s="18">
        <v>1.5</v>
      </c>
      <c r="H1227" s="18">
        <v>1</v>
      </c>
      <c r="I1227" s="19">
        <v>0.30000000000000016</v>
      </c>
      <c r="J1227" s="71"/>
      <c r="K1227" s="20"/>
      <c r="L1227" s="76" cm="1">
        <f t="array" ref="L1227">_xlfn.IFS(C1227="8.玩家基地","",C1227="10.第一关基地","",G1227+H1227&lt;=2,"",G1227+H1227&gt;2,ROUND((G1227+H1227-2)*500,0))</f>
        <v>250</v>
      </c>
      <c r="M1227" s="13">
        <v>7</v>
      </c>
      <c r="N1227" s="13" t="str">
        <f>IFERROR(VLOOKUP(M1227,道具!A:S,19,FALSE),"")</f>
        <v>敌方无敌4秒</v>
      </c>
      <c r="O1227" s="41" t="s">
        <v>2046</v>
      </c>
      <c r="P1227">
        <f t="shared" si="39"/>
        <v>2</v>
      </c>
      <c r="Q1227" t="str">
        <f>VLOOKUP(A1227,关卡种子!$A$2:$H$61,8,FALSE)</f>
        <v>0.摧毁基地</v>
      </c>
      <c r="R1227" s="4">
        <v>0</v>
      </c>
      <c r="S1227">
        <f t="shared" si="40"/>
        <v>1.5</v>
      </c>
    </row>
    <row r="1228" spans="1:19">
      <c r="A1228" s="16">
        <v>52</v>
      </c>
      <c r="B1228" s="17">
        <v>0</v>
      </c>
      <c r="C1228" s="16" t="s">
        <v>1440</v>
      </c>
      <c r="D1228" s="17">
        <v>2</v>
      </c>
      <c r="E1228" s="16" t="s">
        <v>89</v>
      </c>
      <c r="F1228" s="17">
        <v>30</v>
      </c>
      <c r="G1228" s="18">
        <v>1.5</v>
      </c>
      <c r="H1228" s="18">
        <v>1</v>
      </c>
      <c r="I1228" s="19">
        <v>0.30000000000000016</v>
      </c>
      <c r="J1228" s="71"/>
      <c r="K1228" s="20"/>
      <c r="L1228" s="76" cm="1">
        <f t="array" ref="L1228">_xlfn.IFS(C1228="8.玩家基地","",C1228="10.第一关基地","",G1228+H1228&lt;=2,"",G1228+H1228&gt;2,ROUND((G1228+H1228-2)*500,0))</f>
        <v>250</v>
      </c>
      <c r="M1228" s="13"/>
      <c r="N1228" s="13" t="str">
        <f>IFERROR(VLOOKUP(M1228,道具!A:S,19,FALSE),"")</f>
        <v/>
      </c>
      <c r="O1228" s="41" t="s">
        <v>2046</v>
      </c>
      <c r="P1228">
        <f t="shared" si="39"/>
        <v>2</v>
      </c>
      <c r="Q1228" t="str">
        <f>VLOOKUP(A1228,关卡种子!$A$2:$H$61,8,FALSE)</f>
        <v>0.摧毁基地</v>
      </c>
      <c r="R1228" s="4">
        <v>0</v>
      </c>
      <c r="S1228">
        <f t="shared" si="40"/>
        <v>1.5</v>
      </c>
    </row>
    <row r="1229" spans="1:19">
      <c r="A1229" s="16">
        <v>52</v>
      </c>
      <c r="B1229" s="17">
        <v>0</v>
      </c>
      <c r="C1229" s="16" t="s">
        <v>1395</v>
      </c>
      <c r="D1229" s="17">
        <v>2</v>
      </c>
      <c r="E1229" s="16" t="s">
        <v>89</v>
      </c>
      <c r="F1229" s="17">
        <v>30</v>
      </c>
      <c r="G1229" s="18">
        <v>1.5</v>
      </c>
      <c r="H1229" s="18">
        <v>1</v>
      </c>
      <c r="I1229" s="19">
        <v>0.30000000000000016</v>
      </c>
      <c r="J1229" s="71"/>
      <c r="K1229" s="20"/>
      <c r="L1229" s="76" cm="1">
        <f t="array" ref="L1229">_xlfn.IFS(C1229="8.玩家基地","",C1229="10.第一关基地","",G1229+H1229&lt;=2,"",G1229+H1229&gt;2,ROUND((G1229+H1229-2)*500,0))</f>
        <v>250</v>
      </c>
      <c r="M1229" s="13"/>
      <c r="N1229" s="13" t="str">
        <f>IFERROR(VLOOKUP(M1229,道具!A:S,19,FALSE),"")</f>
        <v/>
      </c>
      <c r="O1229" s="41" t="s">
        <v>2046</v>
      </c>
      <c r="P1229">
        <f t="shared" si="39"/>
        <v>2</v>
      </c>
      <c r="Q1229" t="str">
        <f>VLOOKUP(A1229,关卡种子!$A$2:$H$61,8,FALSE)</f>
        <v>0.摧毁基地</v>
      </c>
      <c r="R1229" s="4">
        <v>0</v>
      </c>
      <c r="S1229">
        <f t="shared" si="40"/>
        <v>1.5</v>
      </c>
    </row>
    <row r="1230" spans="1:19">
      <c r="A1230" s="16">
        <v>52</v>
      </c>
      <c r="B1230" s="17">
        <v>0</v>
      </c>
      <c r="C1230" s="16" t="s">
        <v>1441</v>
      </c>
      <c r="D1230" s="17">
        <v>2</v>
      </c>
      <c r="E1230" s="16" t="s">
        <v>89</v>
      </c>
      <c r="F1230" s="17">
        <v>30</v>
      </c>
      <c r="G1230" s="18">
        <v>1.5</v>
      </c>
      <c r="H1230" s="18">
        <v>1</v>
      </c>
      <c r="I1230" s="19">
        <v>0.20000000000000015</v>
      </c>
      <c r="J1230" s="71"/>
      <c r="K1230" s="20"/>
      <c r="L1230" s="76" cm="1">
        <f t="array" ref="L1230">_xlfn.IFS(C1230="8.玩家基地","",C1230="10.第一关基地","",G1230+H1230&lt;=2,"",G1230+H1230&gt;2,ROUND((G1230+H1230-2)*500,0))</f>
        <v>250</v>
      </c>
      <c r="M1230" s="13">
        <v>7</v>
      </c>
      <c r="N1230" s="13" t="str">
        <f>IFERROR(VLOOKUP(M1230,道具!A:S,19,FALSE),"")</f>
        <v>敌方无敌4秒</v>
      </c>
      <c r="O1230" s="41" t="s">
        <v>2046</v>
      </c>
      <c r="P1230">
        <f t="shared" si="39"/>
        <v>2</v>
      </c>
      <c r="Q1230" t="str">
        <f>VLOOKUP(A1230,关卡种子!$A$2:$H$61,8,FALSE)</f>
        <v>0.摧毁基地</v>
      </c>
      <c r="R1230" s="4">
        <v>0</v>
      </c>
      <c r="S1230">
        <f t="shared" si="40"/>
        <v>1.5</v>
      </c>
    </row>
    <row r="1231" spans="1:19">
      <c r="A1231" s="16">
        <v>52</v>
      </c>
      <c r="B1231" s="17">
        <v>0</v>
      </c>
      <c r="C1231" s="16" t="s">
        <v>1440</v>
      </c>
      <c r="D1231" s="17">
        <v>2</v>
      </c>
      <c r="E1231" s="16" t="s">
        <v>89</v>
      </c>
      <c r="F1231" s="17">
        <v>30</v>
      </c>
      <c r="G1231" s="18">
        <v>1.5</v>
      </c>
      <c r="H1231" s="18">
        <v>1</v>
      </c>
      <c r="I1231" s="19">
        <v>0.20000000000000015</v>
      </c>
      <c r="J1231" s="71"/>
      <c r="K1231" s="20"/>
      <c r="L1231" s="76" cm="1">
        <f t="array" ref="L1231">_xlfn.IFS(C1231="8.玩家基地","",C1231="10.第一关基地","",G1231+H1231&lt;=2,"",G1231+H1231&gt;2,ROUND((G1231+H1231-2)*500,0))</f>
        <v>250</v>
      </c>
      <c r="M1231" s="13"/>
      <c r="N1231" s="13" t="str">
        <f>IFERROR(VLOOKUP(M1231,道具!A:S,19,FALSE),"")</f>
        <v/>
      </c>
      <c r="O1231" s="41" t="s">
        <v>2046</v>
      </c>
      <c r="P1231">
        <f t="shared" si="39"/>
        <v>2</v>
      </c>
      <c r="Q1231" t="str">
        <f>VLOOKUP(A1231,关卡种子!$A$2:$H$61,8,FALSE)</f>
        <v>0.摧毁基地</v>
      </c>
      <c r="R1231" s="4">
        <v>0</v>
      </c>
      <c r="S1231">
        <f t="shared" si="40"/>
        <v>1.5</v>
      </c>
    </row>
    <row r="1232" spans="1:19">
      <c r="A1232" s="16">
        <v>52</v>
      </c>
      <c r="B1232" s="17">
        <v>0</v>
      </c>
      <c r="C1232" s="16" t="s">
        <v>1395</v>
      </c>
      <c r="D1232" s="17">
        <v>2</v>
      </c>
      <c r="E1232" s="16" t="s">
        <v>89</v>
      </c>
      <c r="F1232" s="17">
        <v>30</v>
      </c>
      <c r="G1232" s="18">
        <v>1.5</v>
      </c>
      <c r="H1232" s="18">
        <v>1</v>
      </c>
      <c r="I1232" s="19">
        <v>0.20000000000000015</v>
      </c>
      <c r="J1232" s="71"/>
      <c r="K1232" s="20"/>
      <c r="L1232" s="76" cm="1">
        <f t="array" ref="L1232">_xlfn.IFS(C1232="8.玩家基地","",C1232="10.第一关基地","",G1232+H1232&lt;=2,"",G1232+H1232&gt;2,ROUND((G1232+H1232-2)*500,0))</f>
        <v>250</v>
      </c>
      <c r="M1232" s="13"/>
      <c r="N1232" s="13" t="str">
        <f>IFERROR(VLOOKUP(M1232,道具!A:S,19,FALSE),"")</f>
        <v/>
      </c>
      <c r="O1232" s="41" t="s">
        <v>2046</v>
      </c>
      <c r="P1232">
        <f t="shared" si="39"/>
        <v>2</v>
      </c>
      <c r="Q1232" t="str">
        <f>VLOOKUP(A1232,关卡种子!$A$2:$H$61,8,FALSE)</f>
        <v>0.摧毁基地</v>
      </c>
      <c r="R1232" s="4">
        <v>0</v>
      </c>
      <c r="S1232">
        <f t="shared" si="40"/>
        <v>1.5</v>
      </c>
    </row>
    <row r="1233" spans="1:19">
      <c r="A1233" s="16">
        <v>52</v>
      </c>
      <c r="B1233" s="17">
        <v>0</v>
      </c>
      <c r="C1233" s="16" t="s">
        <v>1439</v>
      </c>
      <c r="D1233" s="17">
        <v>3</v>
      </c>
      <c r="E1233" s="16" t="s">
        <v>89</v>
      </c>
      <c r="F1233" s="17">
        <v>30</v>
      </c>
      <c r="G1233" s="18">
        <v>1.5</v>
      </c>
      <c r="H1233" s="18">
        <v>1</v>
      </c>
      <c r="I1233" s="19">
        <v>0.10000000000000014</v>
      </c>
      <c r="J1233" s="71"/>
      <c r="K1233" s="20"/>
      <c r="L1233" s="76" cm="1">
        <f t="array" ref="L1233">_xlfn.IFS(C1233="8.玩家基地","",C1233="10.第一关基地","",G1233+H1233&lt;=2,"",G1233+H1233&gt;2,ROUND((G1233+H1233-2)*500,0))</f>
        <v>250</v>
      </c>
      <c r="M1233" s="13">
        <v>7</v>
      </c>
      <c r="N1233" s="13" t="str">
        <f>IFERROR(VLOOKUP(M1233,道具!A:S,19,FALSE),"")</f>
        <v>敌方无敌4秒</v>
      </c>
      <c r="O1233" s="41" t="s">
        <v>2046</v>
      </c>
      <c r="P1233">
        <f t="shared" si="39"/>
        <v>3</v>
      </c>
      <c r="Q1233" t="str">
        <f>VLOOKUP(A1233,关卡种子!$A$2:$H$61,8,FALSE)</f>
        <v>0.摧毁基地</v>
      </c>
      <c r="R1233" s="4">
        <v>0</v>
      </c>
      <c r="S1233">
        <f t="shared" si="40"/>
        <v>1.5</v>
      </c>
    </row>
    <row r="1234" spans="1:19">
      <c r="A1234" s="16">
        <v>52</v>
      </c>
      <c r="B1234" s="17">
        <v>0</v>
      </c>
      <c r="C1234" s="16" t="s">
        <v>1441</v>
      </c>
      <c r="D1234" s="17">
        <v>3</v>
      </c>
      <c r="E1234" s="16" t="s">
        <v>89</v>
      </c>
      <c r="F1234" s="17">
        <v>30</v>
      </c>
      <c r="G1234" s="18">
        <v>1.5</v>
      </c>
      <c r="H1234" s="18">
        <v>1</v>
      </c>
      <c r="I1234" s="19">
        <v>0.10000000000000014</v>
      </c>
      <c r="J1234" s="71"/>
      <c r="K1234" s="20"/>
      <c r="L1234" s="76" cm="1">
        <f t="array" ref="L1234">_xlfn.IFS(C1234="8.玩家基地","",C1234="10.第一关基地","",G1234+H1234&lt;=2,"",G1234+H1234&gt;2,ROUND((G1234+H1234-2)*500,0))</f>
        <v>250</v>
      </c>
      <c r="M1234" s="13"/>
      <c r="N1234" s="13" t="str">
        <f>IFERROR(VLOOKUP(M1234,道具!A:S,19,FALSE),"")</f>
        <v/>
      </c>
      <c r="O1234" s="41" t="s">
        <v>2046</v>
      </c>
      <c r="P1234">
        <f t="shared" si="39"/>
        <v>3</v>
      </c>
      <c r="Q1234" t="str">
        <f>VLOOKUP(A1234,关卡种子!$A$2:$H$61,8,FALSE)</f>
        <v>0.摧毁基地</v>
      </c>
      <c r="R1234" s="4">
        <v>0</v>
      </c>
      <c r="S1234">
        <f t="shared" si="40"/>
        <v>1.5</v>
      </c>
    </row>
    <row r="1235" spans="1:19">
      <c r="A1235" s="16">
        <v>52</v>
      </c>
      <c r="B1235" s="17">
        <v>0</v>
      </c>
      <c r="C1235" s="16" t="s">
        <v>1440</v>
      </c>
      <c r="D1235" s="17">
        <v>3</v>
      </c>
      <c r="E1235" s="16" t="s">
        <v>89</v>
      </c>
      <c r="F1235" s="17">
        <v>30</v>
      </c>
      <c r="G1235" s="18">
        <v>1.5</v>
      </c>
      <c r="H1235" s="18">
        <v>1</v>
      </c>
      <c r="I1235" s="19">
        <v>0.10000000000000014</v>
      </c>
      <c r="J1235" s="71"/>
      <c r="K1235" s="20"/>
      <c r="L1235" s="76" cm="1">
        <f t="array" ref="L1235">_xlfn.IFS(C1235="8.玩家基地","",C1235="10.第一关基地","",G1235+H1235&lt;=2,"",G1235+H1235&gt;2,ROUND((G1235+H1235-2)*500,0))</f>
        <v>250</v>
      </c>
      <c r="M1235" s="13"/>
      <c r="N1235" s="13" t="str">
        <f>IFERROR(VLOOKUP(M1235,道具!A:S,19,FALSE),"")</f>
        <v/>
      </c>
      <c r="O1235" s="41" t="s">
        <v>2046</v>
      </c>
      <c r="P1235">
        <f t="shared" si="39"/>
        <v>3</v>
      </c>
      <c r="Q1235" t="str">
        <f>VLOOKUP(A1235,关卡种子!$A$2:$H$61,8,FALSE)</f>
        <v>0.摧毁基地</v>
      </c>
      <c r="R1235" s="4">
        <v>0</v>
      </c>
      <c r="S1235">
        <f t="shared" si="40"/>
        <v>1.5</v>
      </c>
    </row>
    <row r="1236" spans="1:19">
      <c r="A1236" s="16">
        <v>53</v>
      </c>
      <c r="B1236" s="17">
        <v>0</v>
      </c>
      <c r="C1236" s="16" t="s">
        <v>86</v>
      </c>
      <c r="D1236" s="17">
        <v>1</v>
      </c>
      <c r="E1236" s="16" t="s">
        <v>87</v>
      </c>
      <c r="F1236" s="17">
        <v>-30</v>
      </c>
      <c r="G1236" s="18">
        <v>1</v>
      </c>
      <c r="H1236" s="18">
        <v>1</v>
      </c>
      <c r="I1236" s="19">
        <v>1</v>
      </c>
      <c r="J1236" s="71"/>
      <c r="K1236" s="20"/>
      <c r="L1236" s="76" t="str" cm="1">
        <f t="array" ref="L1236">_xlfn.IFS(C1236="8.玩家基地","",C1236="10.第一关基地","",G1236+H1236&lt;=2,"",G1236+H1236&gt;2,ROUND((G1236+H1236-2)*500,0))</f>
        <v/>
      </c>
      <c r="M1236" s="13"/>
      <c r="N1236" s="13" t="str">
        <f>IFERROR(VLOOKUP(M1236,道具!A:S,19,FALSE),"")</f>
        <v/>
      </c>
      <c r="O1236" s="41" t="s">
        <v>2046</v>
      </c>
      <c r="P1236">
        <f t="shared" si="39"/>
        <v>1</v>
      </c>
      <c r="Q1236" t="str">
        <f>VLOOKUP(A1236,关卡种子!$A$2:$H$61,8,FALSE)</f>
        <v>0.摧毁基地</v>
      </c>
      <c r="R1236">
        <v>1</v>
      </c>
      <c r="S1236">
        <f t="shared" si="40"/>
        <v>1</v>
      </c>
    </row>
    <row r="1237" spans="1:19">
      <c r="A1237" s="16">
        <v>53</v>
      </c>
      <c r="B1237" s="17">
        <v>0</v>
      </c>
      <c r="C1237" s="16" t="s">
        <v>88</v>
      </c>
      <c r="D1237" s="17">
        <v>1</v>
      </c>
      <c r="E1237" s="16" t="s">
        <v>89</v>
      </c>
      <c r="F1237" s="17">
        <v>30</v>
      </c>
      <c r="G1237" s="18">
        <v>4.5</v>
      </c>
      <c r="H1237" s="18">
        <v>1</v>
      </c>
      <c r="I1237" s="19">
        <v>1</v>
      </c>
      <c r="J1237" s="71"/>
      <c r="K1237" s="20"/>
      <c r="L1237" s="76" t="str" cm="1">
        <f t="array" ref="L1237">_xlfn.IFS(C1237="8.玩家基地","",C1237="10.第一关基地","",G1237+H1237&lt;=2,"",G1237+H1237&gt;2,ROUND((G1237+H1237-2)*500,0))</f>
        <v/>
      </c>
      <c r="M1237" s="13"/>
      <c r="N1237" s="13" t="str">
        <f>IFERROR(VLOOKUP(M1237,道具!A:S,19,FALSE),"")</f>
        <v/>
      </c>
      <c r="O1237" s="41" t="s">
        <v>2046</v>
      </c>
      <c r="P1237">
        <f t="shared" si="39"/>
        <v>1</v>
      </c>
      <c r="Q1237" t="str">
        <f>VLOOKUP(A1237,关卡种子!$A$2:$H$61,8,FALSE)</f>
        <v>0.摧毁基地</v>
      </c>
      <c r="R1237">
        <v>1</v>
      </c>
      <c r="S1237">
        <f t="shared" si="40"/>
        <v>4.5</v>
      </c>
    </row>
    <row r="1238" spans="1:19">
      <c r="A1238" s="16">
        <v>53</v>
      </c>
      <c r="B1238" s="17">
        <v>1</v>
      </c>
      <c r="C1238" s="16" t="s">
        <v>914</v>
      </c>
      <c r="D1238" s="17">
        <v>1</v>
      </c>
      <c r="E1238" s="16" t="s">
        <v>89</v>
      </c>
      <c r="F1238" s="17">
        <v>30</v>
      </c>
      <c r="G1238" s="18">
        <v>1</v>
      </c>
      <c r="H1238" s="18">
        <v>1</v>
      </c>
      <c r="I1238" s="19">
        <v>1</v>
      </c>
      <c r="J1238" s="71"/>
      <c r="K1238" s="20"/>
      <c r="L1238" s="76" t="str" cm="1">
        <f t="array" ref="L1238">_xlfn.IFS(C1238="8.玩家基地","",C1238="10.第一关基地","",G1238+H1238&lt;=2,"",G1238+H1238&gt;2,ROUND((G1238+H1238-2)*500,0))</f>
        <v/>
      </c>
      <c r="M1238" s="13">
        <v>1</v>
      </c>
      <c r="N1238" s="13" t="str">
        <f>IFERROR(VLOOKUP(M1238,道具!A:S,19,FALSE),"")</f>
        <v>敌方获取金币永久增加</v>
      </c>
      <c r="O1238" s="41" t="s">
        <v>2046</v>
      </c>
      <c r="P1238">
        <f t="shared" si="39"/>
        <v>1</v>
      </c>
      <c r="Q1238" t="str">
        <f>VLOOKUP(A1238,关卡种子!$A$2:$H$61,8,FALSE)</f>
        <v>0.摧毁基地</v>
      </c>
      <c r="R1238">
        <v>1</v>
      </c>
      <c r="S1238">
        <f t="shared" si="40"/>
        <v>1</v>
      </c>
    </row>
    <row r="1239" spans="1:19">
      <c r="A1239" s="16">
        <v>53</v>
      </c>
      <c r="B1239" s="17">
        <v>30</v>
      </c>
      <c r="C1239" s="16" t="s">
        <v>1438</v>
      </c>
      <c r="D1239" s="17">
        <v>1</v>
      </c>
      <c r="E1239" s="16" t="s">
        <v>89</v>
      </c>
      <c r="F1239" s="17">
        <v>30</v>
      </c>
      <c r="G1239" s="18">
        <v>1</v>
      </c>
      <c r="H1239" s="18">
        <v>1</v>
      </c>
      <c r="I1239" s="19">
        <v>1</v>
      </c>
      <c r="J1239" s="71"/>
      <c r="K1239" s="20"/>
      <c r="L1239" s="76" t="str" cm="1">
        <f t="array" ref="L1239">_xlfn.IFS(C1239="8.玩家基地","",C1239="10.第一关基地","",G1239+H1239&lt;=2,"",G1239+H1239&gt;2,ROUND((G1239+H1239-2)*500,0))</f>
        <v/>
      </c>
      <c r="M1239" s="13">
        <v>2</v>
      </c>
      <c r="N1239" s="13" t="str">
        <f>IFERROR(VLOOKUP(M1239,道具!A:S,19,FALSE),"")</f>
        <v>敌方雕像和英雄持续恢复</v>
      </c>
      <c r="O1239" s="41" t="s">
        <v>2046</v>
      </c>
      <c r="P1239">
        <f t="shared" si="39"/>
        <v>1</v>
      </c>
      <c r="Q1239" t="str">
        <f>VLOOKUP(A1239,关卡种子!$A$2:$H$61,8,FALSE)</f>
        <v>0.摧毁基地</v>
      </c>
      <c r="R1239">
        <v>1</v>
      </c>
      <c r="S1239">
        <f t="shared" si="40"/>
        <v>1</v>
      </c>
    </row>
    <row r="1240" spans="1:19">
      <c r="A1240" s="16">
        <v>53</v>
      </c>
      <c r="B1240" s="17">
        <v>60</v>
      </c>
      <c r="C1240" s="16" t="s">
        <v>1436</v>
      </c>
      <c r="D1240" s="17">
        <v>1</v>
      </c>
      <c r="E1240" s="16" t="s">
        <v>89</v>
      </c>
      <c r="F1240" s="17">
        <v>30</v>
      </c>
      <c r="G1240" s="18">
        <v>1.36</v>
      </c>
      <c r="H1240" s="18">
        <v>1</v>
      </c>
      <c r="I1240" s="19">
        <v>1</v>
      </c>
      <c r="J1240" s="71"/>
      <c r="K1240" s="20"/>
      <c r="L1240" s="76" cm="1">
        <f t="array" ref="L1240">_xlfn.IFS(C1240="8.玩家基地","",C1240="10.第一关基地","",G1240+H1240&lt;=2,"",G1240+H1240&gt;2,ROUND((G1240+H1240-2)*500,0))</f>
        <v>180</v>
      </c>
      <c r="M1240" s="13">
        <v>4</v>
      </c>
      <c r="N1240" s="13" t="str">
        <f>IFERROR(VLOOKUP(M1240,道具!A:S,19,FALSE),"")</f>
        <v>敌方防御力永久提高</v>
      </c>
      <c r="O1240" s="41" t="s">
        <v>2046</v>
      </c>
      <c r="P1240">
        <f t="shared" si="39"/>
        <v>1</v>
      </c>
      <c r="Q1240" t="str">
        <f>VLOOKUP(A1240,关卡种子!$A$2:$H$61,8,FALSE)</f>
        <v>0.摧毁基地</v>
      </c>
      <c r="R1240">
        <v>1</v>
      </c>
      <c r="S1240">
        <f t="shared" si="40"/>
        <v>1.36</v>
      </c>
    </row>
    <row r="1241" spans="1:19">
      <c r="A1241" s="16">
        <v>53</v>
      </c>
      <c r="B1241" s="17">
        <v>90</v>
      </c>
      <c r="C1241" s="16" t="s">
        <v>914</v>
      </c>
      <c r="D1241" s="17">
        <v>1</v>
      </c>
      <c r="E1241" s="16" t="s">
        <v>89</v>
      </c>
      <c r="F1241" s="17">
        <v>30</v>
      </c>
      <c r="G1241" s="18">
        <v>1.39</v>
      </c>
      <c r="H1241" s="18">
        <v>1</v>
      </c>
      <c r="I1241" s="19">
        <v>1</v>
      </c>
      <c r="J1241" s="71"/>
      <c r="K1241" s="20"/>
      <c r="L1241" s="76" cm="1">
        <f t="array" ref="L1241">_xlfn.IFS(C1241="8.玩家基地","",C1241="10.第一关基地","",G1241+H1241&lt;=2,"",G1241+H1241&gt;2,ROUND((G1241+H1241-2)*500,0))</f>
        <v>195</v>
      </c>
      <c r="M1241" s="13"/>
      <c r="N1241" s="13" t="str">
        <f>IFERROR(VLOOKUP(M1241,道具!A:S,19,FALSE),"")</f>
        <v/>
      </c>
      <c r="O1241" s="41" t="s">
        <v>2046</v>
      </c>
      <c r="P1241">
        <f t="shared" si="39"/>
        <v>1</v>
      </c>
      <c r="Q1241" t="str">
        <f>VLOOKUP(A1241,关卡种子!$A$2:$H$61,8,FALSE)</f>
        <v>0.摧毁基地</v>
      </c>
      <c r="R1241">
        <v>1</v>
      </c>
      <c r="S1241">
        <f t="shared" si="40"/>
        <v>1.39</v>
      </c>
    </row>
    <row r="1242" spans="1:19">
      <c r="A1242" s="16">
        <v>53</v>
      </c>
      <c r="B1242" s="17">
        <v>120</v>
      </c>
      <c r="C1242" s="16" t="s">
        <v>1438</v>
      </c>
      <c r="D1242" s="17">
        <v>1</v>
      </c>
      <c r="E1242" s="16" t="s">
        <v>89</v>
      </c>
      <c r="F1242" s="17">
        <v>30</v>
      </c>
      <c r="G1242" s="18">
        <v>1.42</v>
      </c>
      <c r="H1242" s="18">
        <v>1</v>
      </c>
      <c r="I1242" s="19">
        <v>1</v>
      </c>
      <c r="J1242" s="71"/>
      <c r="K1242" s="20"/>
      <c r="L1242" s="76" cm="1">
        <f t="array" ref="L1242">_xlfn.IFS(C1242="8.玩家基地","",C1242="10.第一关基地","",G1242+H1242&lt;=2,"",G1242+H1242&gt;2,ROUND((G1242+H1242-2)*500,0))</f>
        <v>210</v>
      </c>
      <c r="M1242" s="13">
        <v>6</v>
      </c>
      <c r="N1242" s="13" t="str">
        <f>IFERROR(VLOOKUP(M1242,道具!A:S,19,FALSE),"")</f>
        <v>一阵雷电风暴打击了你的部队</v>
      </c>
      <c r="O1242" s="41" t="s">
        <v>2046</v>
      </c>
      <c r="P1242">
        <f t="shared" si="39"/>
        <v>1</v>
      </c>
      <c r="Q1242" t="str">
        <f>VLOOKUP(A1242,关卡种子!$A$2:$H$61,8,FALSE)</f>
        <v>0.摧毁基地</v>
      </c>
      <c r="R1242">
        <v>1</v>
      </c>
      <c r="S1242">
        <f t="shared" si="40"/>
        <v>1.42</v>
      </c>
    </row>
    <row r="1243" spans="1:19">
      <c r="A1243" s="16">
        <v>53</v>
      </c>
      <c r="B1243" s="17">
        <v>150</v>
      </c>
      <c r="C1243" s="16" t="s">
        <v>914</v>
      </c>
      <c r="D1243" s="17">
        <v>1</v>
      </c>
      <c r="E1243" s="16" t="s">
        <v>89</v>
      </c>
      <c r="F1243" s="17">
        <v>30</v>
      </c>
      <c r="G1243" s="18">
        <v>1.45</v>
      </c>
      <c r="H1243" s="18">
        <v>1</v>
      </c>
      <c r="I1243" s="19">
        <v>1</v>
      </c>
      <c r="J1243" s="71"/>
      <c r="K1243" s="20"/>
      <c r="L1243" s="76" cm="1">
        <f t="array" ref="L1243">_xlfn.IFS(C1243="8.玩家基地","",C1243="10.第一关基地","",G1243+H1243&lt;=2,"",G1243+H1243&gt;2,ROUND((G1243+H1243-2)*500,0))</f>
        <v>225</v>
      </c>
      <c r="M1243" s="13"/>
      <c r="N1243" s="13" t="str">
        <f>IFERROR(VLOOKUP(M1243,道具!A:S,19,FALSE),"")</f>
        <v/>
      </c>
      <c r="O1243" s="41" t="s">
        <v>2046</v>
      </c>
      <c r="P1243">
        <f t="shared" si="39"/>
        <v>1</v>
      </c>
      <c r="Q1243" t="str">
        <f>VLOOKUP(A1243,关卡种子!$A$2:$H$61,8,FALSE)</f>
        <v>0.摧毁基地</v>
      </c>
      <c r="R1243">
        <v>1</v>
      </c>
      <c r="S1243">
        <f t="shared" si="40"/>
        <v>1.45</v>
      </c>
    </row>
    <row r="1244" spans="1:19">
      <c r="A1244" s="16">
        <v>53</v>
      </c>
      <c r="B1244" s="17">
        <v>180</v>
      </c>
      <c r="C1244" s="16" t="s">
        <v>1438</v>
      </c>
      <c r="D1244" s="17">
        <v>1</v>
      </c>
      <c r="E1244" s="16" t="s">
        <v>89</v>
      </c>
      <c r="F1244" s="17">
        <v>30</v>
      </c>
      <c r="G1244" s="18">
        <v>1.48</v>
      </c>
      <c r="H1244" s="18">
        <v>1</v>
      </c>
      <c r="I1244" s="19">
        <v>1</v>
      </c>
      <c r="J1244" s="71"/>
      <c r="K1244" s="20"/>
      <c r="L1244" s="76" cm="1">
        <f t="array" ref="L1244">_xlfn.IFS(C1244="8.玩家基地","",C1244="10.第一关基地","",G1244+H1244&lt;=2,"",G1244+H1244&gt;2,ROUND((G1244+H1244-2)*500,0))</f>
        <v>240</v>
      </c>
      <c r="M1244" s="13">
        <v>5</v>
      </c>
      <c r="N1244" s="13" t="str">
        <f>IFERROR(VLOOKUP(M1244,道具!A:S,19,FALSE),"")</f>
        <v>攻击力和防御力下降20秒</v>
      </c>
      <c r="O1244" s="41" t="s">
        <v>2046</v>
      </c>
      <c r="P1244">
        <f t="shared" si="39"/>
        <v>1</v>
      </c>
      <c r="Q1244" t="str">
        <f>VLOOKUP(A1244,关卡种子!$A$2:$H$61,8,FALSE)</f>
        <v>0.摧毁基地</v>
      </c>
      <c r="R1244">
        <v>1</v>
      </c>
      <c r="S1244">
        <f t="shared" si="40"/>
        <v>1.48</v>
      </c>
    </row>
    <row r="1245" spans="1:19">
      <c r="A1245" s="16">
        <v>53</v>
      </c>
      <c r="B1245" s="17">
        <v>210</v>
      </c>
      <c r="C1245" s="16" t="s">
        <v>1440</v>
      </c>
      <c r="D1245" s="17">
        <v>1</v>
      </c>
      <c r="E1245" s="16" t="s">
        <v>89</v>
      </c>
      <c r="F1245" s="17">
        <v>30</v>
      </c>
      <c r="G1245" s="18">
        <v>1.51</v>
      </c>
      <c r="H1245" s="18">
        <v>1</v>
      </c>
      <c r="I1245" s="19">
        <v>1</v>
      </c>
      <c r="J1245" s="71"/>
      <c r="K1245" s="20"/>
      <c r="L1245" s="76" cm="1">
        <f t="array" ref="L1245">_xlfn.IFS(C1245="8.玩家基地","",C1245="10.第一关基地","",G1245+H1245&lt;=2,"",G1245+H1245&gt;2,ROUND((G1245+H1245-2)*500,0))</f>
        <v>255</v>
      </c>
      <c r="M1245" s="13"/>
      <c r="N1245" s="13" t="str">
        <f>IFERROR(VLOOKUP(M1245,道具!A:S,19,FALSE),"")</f>
        <v/>
      </c>
      <c r="O1245" s="41" t="s">
        <v>2046</v>
      </c>
      <c r="P1245">
        <f t="shared" si="39"/>
        <v>1</v>
      </c>
      <c r="Q1245" t="str">
        <f>VLOOKUP(A1245,关卡种子!$A$2:$H$61,8,FALSE)</f>
        <v>0.摧毁基地</v>
      </c>
      <c r="R1245">
        <v>1</v>
      </c>
      <c r="S1245">
        <f t="shared" si="40"/>
        <v>1.51</v>
      </c>
    </row>
    <row r="1246" spans="1:19">
      <c r="A1246" s="16">
        <v>53</v>
      </c>
      <c r="B1246" s="17">
        <v>240</v>
      </c>
      <c r="C1246" s="16" t="s">
        <v>1436</v>
      </c>
      <c r="D1246" s="17">
        <v>1</v>
      </c>
      <c r="E1246" s="16" t="s">
        <v>89</v>
      </c>
      <c r="F1246" s="17">
        <v>30</v>
      </c>
      <c r="G1246" s="18">
        <v>1.54</v>
      </c>
      <c r="H1246" s="18">
        <v>1</v>
      </c>
      <c r="I1246" s="19">
        <v>1</v>
      </c>
      <c r="J1246" s="71"/>
      <c r="K1246" s="20"/>
      <c r="L1246" s="76" cm="1">
        <f t="array" ref="L1246">_xlfn.IFS(C1246="8.玩家基地","",C1246="10.第一关基地","",G1246+H1246&lt;=2,"",G1246+H1246&gt;2,ROUND((G1246+H1246-2)*500,0))</f>
        <v>270</v>
      </c>
      <c r="M1246" s="13">
        <v>6</v>
      </c>
      <c r="N1246" s="13" t="str">
        <f>IFERROR(VLOOKUP(M1246,道具!A:S,19,FALSE),"")</f>
        <v>一阵雷电风暴打击了你的部队</v>
      </c>
      <c r="O1246" s="41" t="s">
        <v>2046</v>
      </c>
      <c r="P1246">
        <f t="shared" si="39"/>
        <v>1</v>
      </c>
      <c r="Q1246" t="str">
        <f>VLOOKUP(A1246,关卡种子!$A$2:$H$61,8,FALSE)</f>
        <v>0.摧毁基地</v>
      </c>
      <c r="R1246">
        <v>1</v>
      </c>
      <c r="S1246">
        <f t="shared" si="40"/>
        <v>1.54</v>
      </c>
    </row>
    <row r="1247" spans="1:19">
      <c r="A1247" s="16">
        <v>53</v>
      </c>
      <c r="B1247" s="17">
        <v>270</v>
      </c>
      <c r="C1247" s="16" t="s">
        <v>914</v>
      </c>
      <c r="D1247" s="17">
        <v>1</v>
      </c>
      <c r="E1247" s="16" t="s">
        <v>89</v>
      </c>
      <c r="F1247" s="17">
        <v>30</v>
      </c>
      <c r="G1247" s="18">
        <v>1.57</v>
      </c>
      <c r="H1247" s="18">
        <v>1</v>
      </c>
      <c r="I1247" s="19">
        <v>1</v>
      </c>
      <c r="J1247" s="71"/>
      <c r="K1247" s="20"/>
      <c r="L1247" s="76" cm="1">
        <f t="array" ref="L1247">_xlfn.IFS(C1247="8.玩家基地","",C1247="10.第一关基地","",G1247+H1247&lt;=2,"",G1247+H1247&gt;2,ROUND((G1247+H1247-2)*500,0))</f>
        <v>285</v>
      </c>
      <c r="M1247" s="13"/>
      <c r="N1247" s="13" t="str">
        <f>IFERROR(VLOOKUP(M1247,道具!A:S,19,FALSE),"")</f>
        <v/>
      </c>
      <c r="O1247" s="41" t="s">
        <v>2046</v>
      </c>
      <c r="P1247">
        <f t="shared" si="39"/>
        <v>1</v>
      </c>
      <c r="Q1247" t="str">
        <f>VLOOKUP(A1247,关卡种子!$A$2:$H$61,8,FALSE)</f>
        <v>0.摧毁基地</v>
      </c>
      <c r="R1247">
        <v>1</v>
      </c>
      <c r="S1247">
        <f t="shared" si="40"/>
        <v>1.57</v>
      </c>
    </row>
    <row r="1248" spans="1:19">
      <c r="A1248" s="16">
        <v>53</v>
      </c>
      <c r="B1248" s="17">
        <v>300</v>
      </c>
      <c r="C1248" s="16" t="s">
        <v>914</v>
      </c>
      <c r="D1248" s="17">
        <v>1</v>
      </c>
      <c r="E1248" s="16" t="s">
        <v>89</v>
      </c>
      <c r="F1248" s="17">
        <v>30</v>
      </c>
      <c r="G1248" s="18">
        <v>1.6</v>
      </c>
      <c r="H1248" s="18">
        <v>1</v>
      </c>
      <c r="I1248" s="19">
        <v>1</v>
      </c>
      <c r="J1248" s="71"/>
      <c r="K1248" s="20"/>
      <c r="L1248" s="76" cm="1">
        <f t="array" ref="L1248">_xlfn.IFS(C1248="8.玩家基地","",C1248="10.第一关基地","",G1248+H1248&lt;=2,"",G1248+H1248&gt;2,ROUND((G1248+H1248-2)*500,0))</f>
        <v>300</v>
      </c>
      <c r="M1248" s="13">
        <v>5</v>
      </c>
      <c r="N1248" s="13" t="str">
        <f>IFERROR(VLOOKUP(M1248,道具!A:S,19,FALSE),"")</f>
        <v>攻击力和防御力下降20秒</v>
      </c>
      <c r="O1248" s="41" t="s">
        <v>2046</v>
      </c>
      <c r="P1248">
        <f t="shared" si="39"/>
        <v>1</v>
      </c>
      <c r="Q1248" t="str">
        <f>VLOOKUP(A1248,关卡种子!$A$2:$H$61,8,FALSE)</f>
        <v>0.摧毁基地</v>
      </c>
      <c r="R1248">
        <v>1</v>
      </c>
      <c r="S1248">
        <f t="shared" si="40"/>
        <v>1.6</v>
      </c>
    </row>
    <row r="1249" spans="1:19">
      <c r="A1249" s="16">
        <v>53</v>
      </c>
      <c r="B1249" s="17">
        <v>330</v>
      </c>
      <c r="C1249" s="16" t="s">
        <v>914</v>
      </c>
      <c r="D1249" s="17">
        <v>2</v>
      </c>
      <c r="E1249" s="16" t="s">
        <v>89</v>
      </c>
      <c r="F1249" s="17">
        <v>30</v>
      </c>
      <c r="G1249" s="18">
        <v>1.63</v>
      </c>
      <c r="H1249" s="18">
        <v>1</v>
      </c>
      <c r="I1249" s="19">
        <v>1</v>
      </c>
      <c r="J1249" s="71"/>
      <c r="K1249" s="20"/>
      <c r="L1249" s="76" cm="1">
        <f t="array" ref="L1249">_xlfn.IFS(C1249="8.玩家基地","",C1249="10.第一关基地","",G1249+H1249&lt;=2,"",G1249+H1249&gt;2,ROUND((G1249+H1249-2)*500,0))</f>
        <v>315</v>
      </c>
      <c r="M1249" s="13"/>
      <c r="N1249" s="13" t="str">
        <f>IFERROR(VLOOKUP(M1249,道具!A:S,19,FALSE),"")</f>
        <v/>
      </c>
      <c r="O1249" s="41" t="s">
        <v>2046</v>
      </c>
      <c r="P1249">
        <f t="shared" si="39"/>
        <v>2</v>
      </c>
      <c r="Q1249" t="str">
        <f>VLOOKUP(A1249,关卡种子!$A$2:$H$61,8,FALSE)</f>
        <v>0.摧毁基地</v>
      </c>
      <c r="R1249">
        <v>1</v>
      </c>
      <c r="S1249">
        <f t="shared" si="40"/>
        <v>1.63</v>
      </c>
    </row>
    <row r="1250" spans="1:19">
      <c r="A1250" s="16">
        <v>53</v>
      </c>
      <c r="B1250" s="17">
        <v>360</v>
      </c>
      <c r="C1250" s="16" t="s">
        <v>1438</v>
      </c>
      <c r="D1250" s="17">
        <v>2</v>
      </c>
      <c r="E1250" s="16" t="s">
        <v>89</v>
      </c>
      <c r="F1250" s="17">
        <v>30</v>
      </c>
      <c r="G1250" s="18">
        <v>1.66</v>
      </c>
      <c r="H1250" s="18">
        <v>1</v>
      </c>
      <c r="I1250" s="19">
        <v>1</v>
      </c>
      <c r="J1250" s="71"/>
      <c r="K1250" s="20"/>
      <c r="L1250" s="76" cm="1">
        <f t="array" ref="L1250">_xlfn.IFS(C1250="8.玩家基地","",C1250="10.第一关基地","",G1250+H1250&lt;=2,"",G1250+H1250&gt;2,ROUND((G1250+H1250-2)*500,0))</f>
        <v>330</v>
      </c>
      <c r="M1250" s="13">
        <v>6</v>
      </c>
      <c r="N1250" s="13" t="str">
        <f>IFERROR(VLOOKUP(M1250,道具!A:S,19,FALSE),"")</f>
        <v>一阵雷电风暴打击了你的部队</v>
      </c>
      <c r="O1250" s="41" t="s">
        <v>2046</v>
      </c>
      <c r="P1250">
        <f t="shared" si="39"/>
        <v>2</v>
      </c>
      <c r="Q1250" t="str">
        <f>VLOOKUP(A1250,关卡种子!$A$2:$H$61,8,FALSE)</f>
        <v>0.摧毁基地</v>
      </c>
      <c r="R1250">
        <v>1</v>
      </c>
      <c r="S1250">
        <f t="shared" si="40"/>
        <v>1.66</v>
      </c>
    </row>
    <row r="1251" spans="1:19">
      <c r="A1251" s="16">
        <v>53</v>
      </c>
      <c r="B1251" s="17">
        <v>361</v>
      </c>
      <c r="C1251" s="16" t="s">
        <v>914</v>
      </c>
      <c r="D1251" s="17">
        <v>2</v>
      </c>
      <c r="E1251" s="16" t="s">
        <v>89</v>
      </c>
      <c r="F1251" s="17">
        <v>30</v>
      </c>
      <c r="G1251" s="18">
        <v>1.66</v>
      </c>
      <c r="H1251" s="18">
        <v>1</v>
      </c>
      <c r="I1251" s="19">
        <v>1</v>
      </c>
      <c r="J1251" s="71"/>
      <c r="K1251" s="20"/>
      <c r="L1251" s="76" cm="1">
        <f t="array" ref="L1251">_xlfn.IFS(C1251="8.玩家基地","",C1251="10.第一关基地","",G1251+H1251&lt;=2,"",G1251+H1251&gt;2,ROUND((G1251+H1251-2)*500,0))</f>
        <v>330</v>
      </c>
      <c r="M1251" s="13"/>
      <c r="N1251" s="13" t="str">
        <f>IFERROR(VLOOKUP(M1251,道具!A:S,19,FALSE),"")</f>
        <v/>
      </c>
      <c r="O1251" s="41" t="s">
        <v>2046</v>
      </c>
      <c r="P1251">
        <f t="shared" si="39"/>
        <v>2</v>
      </c>
      <c r="Q1251" t="str">
        <f>VLOOKUP(A1251,关卡种子!$A$2:$H$61,8,FALSE)</f>
        <v>0.摧毁基地</v>
      </c>
      <c r="R1251">
        <v>1</v>
      </c>
      <c r="S1251">
        <f t="shared" si="40"/>
        <v>1.66</v>
      </c>
    </row>
    <row r="1252" spans="1:19">
      <c r="A1252" s="16">
        <v>53</v>
      </c>
      <c r="B1252" s="17">
        <v>390</v>
      </c>
      <c r="C1252" s="16" t="s">
        <v>1438</v>
      </c>
      <c r="D1252" s="17">
        <v>2</v>
      </c>
      <c r="E1252" s="16" t="s">
        <v>89</v>
      </c>
      <c r="F1252" s="17">
        <v>30</v>
      </c>
      <c r="G1252" s="18">
        <v>1.69</v>
      </c>
      <c r="H1252" s="18">
        <v>1</v>
      </c>
      <c r="I1252" s="19">
        <v>1</v>
      </c>
      <c r="J1252" s="71"/>
      <c r="K1252" s="20"/>
      <c r="L1252" s="76" cm="1">
        <f t="array" ref="L1252">_xlfn.IFS(C1252="8.玩家基地","",C1252="10.第一关基地","",G1252+H1252&lt;=2,"",G1252+H1252&gt;2,ROUND((G1252+H1252-2)*500,0))</f>
        <v>345</v>
      </c>
      <c r="M1252" s="13">
        <v>5</v>
      </c>
      <c r="N1252" s="13" t="str">
        <f>IFERROR(VLOOKUP(M1252,道具!A:S,19,FALSE),"")</f>
        <v>攻击力和防御力下降20秒</v>
      </c>
      <c r="O1252" s="41" t="s">
        <v>2046</v>
      </c>
      <c r="P1252">
        <f t="shared" si="39"/>
        <v>2</v>
      </c>
      <c r="Q1252" t="str">
        <f>VLOOKUP(A1252,关卡种子!$A$2:$H$61,8,FALSE)</f>
        <v>0.摧毁基地</v>
      </c>
      <c r="R1252">
        <v>1</v>
      </c>
      <c r="S1252">
        <f t="shared" si="40"/>
        <v>1.69</v>
      </c>
    </row>
    <row r="1253" spans="1:19">
      <c r="A1253" s="16">
        <v>53</v>
      </c>
      <c r="B1253" s="17">
        <v>391</v>
      </c>
      <c r="C1253" s="16" t="s">
        <v>1440</v>
      </c>
      <c r="D1253" s="17">
        <v>2</v>
      </c>
      <c r="E1253" s="16" t="s">
        <v>89</v>
      </c>
      <c r="F1253" s="17">
        <v>30</v>
      </c>
      <c r="G1253" s="18">
        <v>1.69</v>
      </c>
      <c r="H1253" s="18">
        <v>1</v>
      </c>
      <c r="I1253" s="19">
        <v>1</v>
      </c>
      <c r="J1253" s="71"/>
      <c r="K1253" s="20"/>
      <c r="L1253" s="76" cm="1">
        <f t="array" ref="L1253">_xlfn.IFS(C1253="8.玩家基地","",C1253="10.第一关基地","",G1253+H1253&lt;=2,"",G1253+H1253&gt;2,ROUND((G1253+H1253-2)*500,0))</f>
        <v>345</v>
      </c>
      <c r="M1253" s="13"/>
      <c r="N1253" s="13" t="str">
        <f>IFERROR(VLOOKUP(M1253,道具!A:S,19,FALSE),"")</f>
        <v/>
      </c>
      <c r="O1253" s="41" t="s">
        <v>2046</v>
      </c>
      <c r="P1253">
        <f t="shared" si="39"/>
        <v>2</v>
      </c>
      <c r="Q1253" t="str">
        <f>VLOOKUP(A1253,关卡种子!$A$2:$H$61,8,FALSE)</f>
        <v>0.摧毁基地</v>
      </c>
      <c r="R1253">
        <v>1</v>
      </c>
      <c r="S1253">
        <f t="shared" si="40"/>
        <v>1.69</v>
      </c>
    </row>
    <row r="1254" spans="1:19">
      <c r="A1254" s="16">
        <v>53</v>
      </c>
      <c r="B1254" s="17">
        <v>392</v>
      </c>
      <c r="C1254" s="16" t="s">
        <v>914</v>
      </c>
      <c r="D1254" s="17">
        <v>2</v>
      </c>
      <c r="E1254" s="16" t="s">
        <v>89</v>
      </c>
      <c r="F1254" s="17">
        <v>30</v>
      </c>
      <c r="G1254" s="18">
        <v>1.69</v>
      </c>
      <c r="H1254" s="18">
        <v>1</v>
      </c>
      <c r="I1254" s="19">
        <v>1</v>
      </c>
      <c r="J1254" s="71"/>
      <c r="K1254" s="20"/>
      <c r="L1254" s="76" cm="1">
        <f t="array" ref="L1254">_xlfn.IFS(C1254="8.玩家基地","",C1254="10.第一关基地","",G1254+H1254&lt;=2,"",G1254+H1254&gt;2,ROUND((G1254+H1254-2)*500,0))</f>
        <v>345</v>
      </c>
      <c r="M1254" s="13">
        <v>6</v>
      </c>
      <c r="N1254" s="13" t="str">
        <f>IFERROR(VLOOKUP(M1254,道具!A:S,19,FALSE),"")</f>
        <v>一阵雷电风暴打击了你的部队</v>
      </c>
      <c r="O1254" s="41" t="s">
        <v>2046</v>
      </c>
      <c r="P1254">
        <f t="shared" si="39"/>
        <v>2</v>
      </c>
      <c r="Q1254" t="str">
        <f>VLOOKUP(A1254,关卡种子!$A$2:$H$61,8,FALSE)</f>
        <v>0.摧毁基地</v>
      </c>
      <c r="R1254">
        <v>1</v>
      </c>
      <c r="S1254">
        <f t="shared" si="40"/>
        <v>1.69</v>
      </c>
    </row>
    <row r="1255" spans="1:19">
      <c r="A1255" s="16">
        <v>53</v>
      </c>
      <c r="B1255" s="17">
        <v>420</v>
      </c>
      <c r="C1255" s="16" t="s">
        <v>1438</v>
      </c>
      <c r="D1255" s="17">
        <v>2</v>
      </c>
      <c r="E1255" s="16" t="s">
        <v>89</v>
      </c>
      <c r="F1255" s="17">
        <v>30</v>
      </c>
      <c r="G1255" s="18">
        <v>1.72</v>
      </c>
      <c r="H1255" s="18">
        <v>1</v>
      </c>
      <c r="I1255" s="19">
        <v>1</v>
      </c>
      <c r="J1255" s="71"/>
      <c r="K1255" s="20"/>
      <c r="L1255" s="76" cm="1">
        <f t="array" ref="L1255">_xlfn.IFS(C1255="8.玩家基地","",C1255="10.第一关基地","",G1255+H1255&lt;=2,"",G1255+H1255&gt;2,ROUND((G1255+H1255-2)*500,0))</f>
        <v>360</v>
      </c>
      <c r="M1255" s="13">
        <v>5</v>
      </c>
      <c r="N1255" s="13" t="str">
        <f>IFERROR(VLOOKUP(M1255,道具!A:S,19,FALSE),"")</f>
        <v>攻击力和防御力下降20秒</v>
      </c>
      <c r="O1255" s="41" t="s">
        <v>2046</v>
      </c>
      <c r="P1255">
        <f t="shared" si="39"/>
        <v>2</v>
      </c>
      <c r="Q1255" t="str">
        <f>VLOOKUP(A1255,关卡种子!$A$2:$H$61,8,FALSE)</f>
        <v>0.摧毁基地</v>
      </c>
      <c r="R1255">
        <v>1</v>
      </c>
      <c r="S1255">
        <f t="shared" si="40"/>
        <v>1.72</v>
      </c>
    </row>
    <row r="1256" spans="1:19">
      <c r="A1256" s="16">
        <v>53</v>
      </c>
      <c r="B1256" s="17">
        <v>421</v>
      </c>
      <c r="C1256" s="16" t="s">
        <v>1440</v>
      </c>
      <c r="D1256" s="17">
        <v>2</v>
      </c>
      <c r="E1256" s="16" t="s">
        <v>89</v>
      </c>
      <c r="F1256" s="17">
        <v>30</v>
      </c>
      <c r="G1256" s="18">
        <v>1.72</v>
      </c>
      <c r="H1256" s="18">
        <v>1</v>
      </c>
      <c r="I1256" s="19">
        <v>1</v>
      </c>
      <c r="J1256" s="71"/>
      <c r="K1256" s="20"/>
      <c r="L1256" s="76" cm="1">
        <f t="array" ref="L1256">_xlfn.IFS(C1256="8.玩家基地","",C1256="10.第一关基地","",G1256+H1256&lt;=2,"",G1256+H1256&gt;2,ROUND((G1256+H1256-2)*500,0))</f>
        <v>360</v>
      </c>
      <c r="M1256" s="13"/>
      <c r="N1256" s="13" t="str">
        <f>IFERROR(VLOOKUP(M1256,道具!A:S,19,FALSE),"")</f>
        <v/>
      </c>
      <c r="O1256" s="41" t="s">
        <v>2046</v>
      </c>
      <c r="P1256">
        <f t="shared" si="39"/>
        <v>2</v>
      </c>
      <c r="Q1256" t="str">
        <f>VLOOKUP(A1256,关卡种子!$A$2:$H$61,8,FALSE)</f>
        <v>0.摧毁基地</v>
      </c>
      <c r="R1256">
        <v>1</v>
      </c>
      <c r="S1256">
        <f t="shared" si="40"/>
        <v>1.72</v>
      </c>
    </row>
    <row r="1257" spans="1:19">
      <c r="A1257" s="16">
        <v>53</v>
      </c>
      <c r="B1257" s="17">
        <v>422</v>
      </c>
      <c r="C1257" s="16" t="s">
        <v>914</v>
      </c>
      <c r="D1257" s="17">
        <v>2</v>
      </c>
      <c r="E1257" s="16" t="s">
        <v>89</v>
      </c>
      <c r="F1257" s="17">
        <v>30</v>
      </c>
      <c r="G1257" s="18">
        <v>1.72</v>
      </c>
      <c r="H1257" s="18">
        <v>1</v>
      </c>
      <c r="I1257" s="19">
        <v>1</v>
      </c>
      <c r="J1257" s="71"/>
      <c r="K1257" s="20"/>
      <c r="L1257" s="76" cm="1">
        <f t="array" ref="L1257">_xlfn.IFS(C1257="8.玩家基地","",C1257="10.第一关基地","",G1257+H1257&lt;=2,"",G1257+H1257&gt;2,ROUND((G1257+H1257-2)*500,0))</f>
        <v>360</v>
      </c>
      <c r="M1257" s="13"/>
      <c r="N1257" s="13" t="str">
        <f>IFERROR(VLOOKUP(M1257,道具!A:S,19,FALSE),"")</f>
        <v/>
      </c>
      <c r="O1257" s="41" t="s">
        <v>2046</v>
      </c>
      <c r="P1257">
        <f t="shared" si="39"/>
        <v>2</v>
      </c>
      <c r="Q1257" t="str">
        <f>VLOOKUP(A1257,关卡种子!$A$2:$H$61,8,FALSE)</f>
        <v>0.摧毁基地</v>
      </c>
      <c r="R1257">
        <v>1</v>
      </c>
      <c r="S1257">
        <f t="shared" si="40"/>
        <v>1.72</v>
      </c>
    </row>
    <row r="1258" spans="1:19">
      <c r="A1258" s="16">
        <v>53</v>
      </c>
      <c r="B1258" s="17">
        <v>450</v>
      </c>
      <c r="C1258" s="16" t="s">
        <v>1438</v>
      </c>
      <c r="D1258" s="17">
        <v>2</v>
      </c>
      <c r="E1258" s="16" t="s">
        <v>89</v>
      </c>
      <c r="F1258" s="17">
        <v>30</v>
      </c>
      <c r="G1258" s="18">
        <v>1.75</v>
      </c>
      <c r="H1258" s="18">
        <v>1</v>
      </c>
      <c r="I1258" s="19">
        <v>1</v>
      </c>
      <c r="J1258" s="71"/>
      <c r="K1258" s="20"/>
      <c r="L1258" s="76" cm="1">
        <f t="array" ref="L1258">_xlfn.IFS(C1258="8.玩家基地","",C1258="10.第一关基地","",G1258+H1258&lt;=2,"",G1258+H1258&gt;2,ROUND((G1258+H1258-2)*500,0))</f>
        <v>375</v>
      </c>
      <c r="M1258" s="13">
        <v>6</v>
      </c>
      <c r="N1258" s="13" t="str">
        <f>IFERROR(VLOOKUP(M1258,道具!A:S,19,FALSE),"")</f>
        <v>一阵雷电风暴打击了你的部队</v>
      </c>
      <c r="O1258" s="41" t="s">
        <v>2046</v>
      </c>
      <c r="P1258">
        <f t="shared" si="39"/>
        <v>2</v>
      </c>
      <c r="Q1258" t="str">
        <f>VLOOKUP(A1258,关卡种子!$A$2:$H$61,8,FALSE)</f>
        <v>0.摧毁基地</v>
      </c>
      <c r="R1258">
        <v>1</v>
      </c>
      <c r="S1258">
        <f t="shared" si="40"/>
        <v>1.75</v>
      </c>
    </row>
    <row r="1259" spans="1:19">
      <c r="A1259" s="16">
        <v>53</v>
      </c>
      <c r="B1259" s="17">
        <v>451</v>
      </c>
      <c r="C1259" s="16" t="s">
        <v>1440</v>
      </c>
      <c r="D1259" s="17">
        <v>2</v>
      </c>
      <c r="E1259" s="16" t="s">
        <v>89</v>
      </c>
      <c r="F1259" s="17">
        <v>30</v>
      </c>
      <c r="G1259" s="18">
        <v>1.75</v>
      </c>
      <c r="H1259" s="18">
        <v>1</v>
      </c>
      <c r="I1259" s="19">
        <v>1</v>
      </c>
      <c r="J1259" s="71"/>
      <c r="K1259" s="20"/>
      <c r="L1259" s="76" cm="1">
        <f t="array" ref="L1259">_xlfn.IFS(C1259="8.玩家基地","",C1259="10.第一关基地","",G1259+H1259&lt;=2,"",G1259+H1259&gt;2,ROUND((G1259+H1259-2)*500,0))</f>
        <v>375</v>
      </c>
      <c r="M1259" s="13"/>
      <c r="N1259" s="13" t="str">
        <f>IFERROR(VLOOKUP(M1259,道具!A:S,19,FALSE),"")</f>
        <v/>
      </c>
      <c r="O1259" s="41" t="s">
        <v>2046</v>
      </c>
      <c r="P1259">
        <f t="shared" si="39"/>
        <v>2</v>
      </c>
      <c r="Q1259" t="str">
        <f>VLOOKUP(A1259,关卡种子!$A$2:$H$61,8,FALSE)</f>
        <v>0.摧毁基地</v>
      </c>
      <c r="R1259">
        <v>1</v>
      </c>
      <c r="S1259">
        <f t="shared" si="40"/>
        <v>1.75</v>
      </c>
    </row>
    <row r="1260" spans="1:19">
      <c r="A1260" s="16">
        <v>53</v>
      </c>
      <c r="B1260" s="17">
        <v>452</v>
      </c>
      <c r="C1260" s="16" t="s">
        <v>914</v>
      </c>
      <c r="D1260" s="17">
        <v>2</v>
      </c>
      <c r="E1260" s="16" t="s">
        <v>89</v>
      </c>
      <c r="F1260" s="17">
        <v>30</v>
      </c>
      <c r="G1260" s="18">
        <v>1.75</v>
      </c>
      <c r="H1260" s="18">
        <v>1</v>
      </c>
      <c r="I1260" s="19">
        <v>1</v>
      </c>
      <c r="J1260" s="71"/>
      <c r="K1260" s="20"/>
      <c r="L1260" s="76" cm="1">
        <f t="array" ref="L1260">_xlfn.IFS(C1260="8.玩家基地","",C1260="10.第一关基地","",G1260+H1260&lt;=2,"",G1260+H1260&gt;2,ROUND((G1260+H1260-2)*500,0))</f>
        <v>375</v>
      </c>
      <c r="M1260" s="13"/>
      <c r="N1260" s="13" t="str">
        <f>IFERROR(VLOOKUP(M1260,道具!A:S,19,FALSE),"")</f>
        <v/>
      </c>
      <c r="O1260" s="41" t="s">
        <v>2046</v>
      </c>
      <c r="P1260">
        <f t="shared" si="39"/>
        <v>2</v>
      </c>
      <c r="Q1260" t="str">
        <f>VLOOKUP(A1260,关卡种子!$A$2:$H$61,8,FALSE)</f>
        <v>0.摧毁基地</v>
      </c>
      <c r="R1260">
        <v>1</v>
      </c>
      <c r="S1260">
        <f t="shared" si="40"/>
        <v>1.75</v>
      </c>
    </row>
    <row r="1261" spans="1:19">
      <c r="A1261" s="16">
        <v>53</v>
      </c>
      <c r="B1261" s="17">
        <v>480</v>
      </c>
      <c r="C1261" s="16" t="s">
        <v>1438</v>
      </c>
      <c r="D1261" s="17">
        <v>2</v>
      </c>
      <c r="E1261" s="16" t="s">
        <v>89</v>
      </c>
      <c r="F1261" s="17">
        <v>30</v>
      </c>
      <c r="G1261" s="18">
        <v>1.78</v>
      </c>
      <c r="H1261" s="18">
        <v>1</v>
      </c>
      <c r="I1261" s="19">
        <v>1</v>
      </c>
      <c r="J1261" s="71"/>
      <c r="K1261" s="20"/>
      <c r="L1261" s="76" cm="1">
        <f t="array" ref="L1261">_xlfn.IFS(C1261="8.玩家基地","",C1261="10.第一关基地","",G1261+H1261&lt;=2,"",G1261+H1261&gt;2,ROUND((G1261+H1261-2)*500,0))</f>
        <v>390</v>
      </c>
      <c r="M1261" s="13">
        <v>5</v>
      </c>
      <c r="N1261" s="13" t="str">
        <f>IFERROR(VLOOKUP(M1261,道具!A:S,19,FALSE),"")</f>
        <v>攻击力和防御力下降20秒</v>
      </c>
      <c r="O1261" s="41" t="s">
        <v>2046</v>
      </c>
      <c r="P1261">
        <f t="shared" si="39"/>
        <v>2</v>
      </c>
      <c r="Q1261" t="str">
        <f>VLOOKUP(A1261,关卡种子!$A$2:$H$61,8,FALSE)</f>
        <v>0.摧毁基地</v>
      </c>
      <c r="R1261">
        <v>1</v>
      </c>
      <c r="S1261">
        <f t="shared" si="40"/>
        <v>1.78</v>
      </c>
    </row>
    <row r="1262" spans="1:19">
      <c r="A1262" s="16">
        <v>53</v>
      </c>
      <c r="B1262" s="17">
        <v>481</v>
      </c>
      <c r="C1262" s="16" t="s">
        <v>1440</v>
      </c>
      <c r="D1262" s="17">
        <v>2</v>
      </c>
      <c r="E1262" s="16" t="s">
        <v>89</v>
      </c>
      <c r="F1262" s="17">
        <v>30</v>
      </c>
      <c r="G1262" s="18">
        <v>1.78</v>
      </c>
      <c r="H1262" s="18">
        <v>1</v>
      </c>
      <c r="I1262" s="19">
        <v>1</v>
      </c>
      <c r="J1262" s="71"/>
      <c r="K1262" s="20"/>
      <c r="L1262" s="76" cm="1">
        <f t="array" ref="L1262">_xlfn.IFS(C1262="8.玩家基地","",C1262="10.第一关基地","",G1262+H1262&lt;=2,"",G1262+H1262&gt;2,ROUND((G1262+H1262-2)*500,0))</f>
        <v>390</v>
      </c>
      <c r="M1262" s="13"/>
      <c r="N1262" s="13" t="str">
        <f>IFERROR(VLOOKUP(M1262,道具!A:S,19,FALSE),"")</f>
        <v/>
      </c>
      <c r="O1262" s="41" t="s">
        <v>2046</v>
      </c>
      <c r="P1262">
        <f t="shared" si="39"/>
        <v>2</v>
      </c>
      <c r="Q1262" t="str">
        <f>VLOOKUP(A1262,关卡种子!$A$2:$H$61,8,FALSE)</f>
        <v>0.摧毁基地</v>
      </c>
      <c r="R1262">
        <v>1</v>
      </c>
      <c r="S1262">
        <f t="shared" si="40"/>
        <v>1.78</v>
      </c>
    </row>
    <row r="1263" spans="1:19">
      <c r="A1263" s="16">
        <v>53</v>
      </c>
      <c r="B1263" s="17">
        <v>482</v>
      </c>
      <c r="C1263" s="16" t="s">
        <v>914</v>
      </c>
      <c r="D1263" s="17">
        <v>2</v>
      </c>
      <c r="E1263" s="16" t="s">
        <v>89</v>
      </c>
      <c r="F1263" s="17">
        <v>30</v>
      </c>
      <c r="G1263" s="18">
        <v>1.78</v>
      </c>
      <c r="H1263" s="18">
        <v>1</v>
      </c>
      <c r="I1263" s="19">
        <v>1</v>
      </c>
      <c r="J1263" s="71"/>
      <c r="K1263" s="20"/>
      <c r="L1263" s="76" cm="1">
        <f t="array" ref="L1263">_xlfn.IFS(C1263="8.玩家基地","",C1263="10.第一关基地","",G1263+H1263&lt;=2,"",G1263+H1263&gt;2,ROUND((G1263+H1263-2)*500,0))</f>
        <v>390</v>
      </c>
      <c r="M1263" s="13"/>
      <c r="N1263" s="13" t="str">
        <f>IFERROR(VLOOKUP(M1263,道具!A:S,19,FALSE),"")</f>
        <v/>
      </c>
      <c r="O1263" s="41" t="s">
        <v>2046</v>
      </c>
      <c r="P1263">
        <f t="shared" si="39"/>
        <v>2</v>
      </c>
      <c r="Q1263" t="str">
        <f>VLOOKUP(A1263,关卡种子!$A$2:$H$61,8,FALSE)</f>
        <v>0.摧毁基地</v>
      </c>
      <c r="R1263">
        <v>1</v>
      </c>
      <c r="S1263">
        <f t="shared" si="40"/>
        <v>1.78</v>
      </c>
    </row>
    <row r="1264" spans="1:19">
      <c r="A1264" s="16">
        <v>53</v>
      </c>
      <c r="B1264" s="17">
        <v>510</v>
      </c>
      <c r="C1264" s="16" t="s">
        <v>1438</v>
      </c>
      <c r="D1264" s="17">
        <v>2</v>
      </c>
      <c r="E1264" s="16" t="s">
        <v>89</v>
      </c>
      <c r="F1264" s="17">
        <v>30</v>
      </c>
      <c r="G1264" s="18">
        <v>1.81</v>
      </c>
      <c r="H1264" s="18">
        <v>1</v>
      </c>
      <c r="I1264" s="19">
        <v>1</v>
      </c>
      <c r="J1264" s="71"/>
      <c r="K1264" s="20"/>
      <c r="L1264" s="76" cm="1">
        <f t="array" ref="L1264">_xlfn.IFS(C1264="8.玩家基地","",C1264="10.第一关基地","",G1264+H1264&lt;=2,"",G1264+H1264&gt;2,ROUND((G1264+H1264-2)*500,0))</f>
        <v>405</v>
      </c>
      <c r="M1264" s="13">
        <v>5</v>
      </c>
      <c r="N1264" s="13" t="str">
        <f>IFERROR(VLOOKUP(M1264,道具!A:S,19,FALSE),"")</f>
        <v>攻击力和防御力下降20秒</v>
      </c>
      <c r="O1264" s="41" t="s">
        <v>2046</v>
      </c>
      <c r="P1264">
        <f t="shared" si="39"/>
        <v>2</v>
      </c>
      <c r="Q1264" t="str">
        <f>VLOOKUP(A1264,关卡种子!$A$2:$H$61,8,FALSE)</f>
        <v>0.摧毁基地</v>
      </c>
      <c r="R1264">
        <v>1</v>
      </c>
      <c r="S1264">
        <f t="shared" si="40"/>
        <v>1.81</v>
      </c>
    </row>
    <row r="1265" spans="1:19">
      <c r="A1265" s="16">
        <v>53</v>
      </c>
      <c r="B1265" s="17">
        <v>511</v>
      </c>
      <c r="C1265" s="16" t="s">
        <v>1440</v>
      </c>
      <c r="D1265" s="17">
        <v>2</v>
      </c>
      <c r="E1265" s="16" t="s">
        <v>89</v>
      </c>
      <c r="F1265" s="17">
        <v>30</v>
      </c>
      <c r="G1265" s="18">
        <v>1.81</v>
      </c>
      <c r="H1265" s="18">
        <v>1</v>
      </c>
      <c r="I1265" s="19">
        <v>1</v>
      </c>
      <c r="J1265" s="71"/>
      <c r="K1265" s="20"/>
      <c r="L1265" s="76" cm="1">
        <f t="array" ref="L1265">_xlfn.IFS(C1265="8.玩家基地","",C1265="10.第一关基地","",G1265+H1265&lt;=2,"",G1265+H1265&gt;2,ROUND((G1265+H1265-2)*500,0))</f>
        <v>405</v>
      </c>
      <c r="M1265" s="13"/>
      <c r="N1265" s="13" t="str">
        <f>IFERROR(VLOOKUP(M1265,道具!A:S,19,FALSE),"")</f>
        <v/>
      </c>
      <c r="O1265" s="41" t="s">
        <v>2046</v>
      </c>
      <c r="P1265">
        <f t="shared" si="39"/>
        <v>2</v>
      </c>
      <c r="Q1265" t="str">
        <f>VLOOKUP(A1265,关卡种子!$A$2:$H$61,8,FALSE)</f>
        <v>0.摧毁基地</v>
      </c>
      <c r="R1265">
        <v>1</v>
      </c>
      <c r="S1265">
        <f t="shared" si="40"/>
        <v>1.81</v>
      </c>
    </row>
    <row r="1266" spans="1:19">
      <c r="A1266" s="16">
        <v>53</v>
      </c>
      <c r="B1266" s="17">
        <v>512</v>
      </c>
      <c r="C1266" s="16" t="s">
        <v>914</v>
      </c>
      <c r="D1266" s="17">
        <v>2</v>
      </c>
      <c r="E1266" s="16" t="s">
        <v>89</v>
      </c>
      <c r="F1266" s="17">
        <v>30</v>
      </c>
      <c r="G1266" s="18">
        <v>1.81</v>
      </c>
      <c r="H1266" s="18">
        <v>1</v>
      </c>
      <c r="I1266" s="19">
        <v>1</v>
      </c>
      <c r="J1266" s="71"/>
      <c r="K1266" s="20"/>
      <c r="L1266" s="76" cm="1">
        <f t="array" ref="L1266">_xlfn.IFS(C1266="8.玩家基地","",C1266="10.第一关基地","",G1266+H1266&lt;=2,"",G1266+H1266&gt;2,ROUND((G1266+H1266-2)*500,0))</f>
        <v>405</v>
      </c>
      <c r="M1266" s="13"/>
      <c r="N1266" s="13" t="str">
        <f>IFERROR(VLOOKUP(M1266,道具!A:S,19,FALSE),"")</f>
        <v/>
      </c>
      <c r="O1266" s="41" t="s">
        <v>2046</v>
      </c>
      <c r="P1266">
        <f t="shared" si="39"/>
        <v>2</v>
      </c>
      <c r="Q1266" t="str">
        <f>VLOOKUP(A1266,关卡种子!$A$2:$H$61,8,FALSE)</f>
        <v>0.摧毁基地</v>
      </c>
      <c r="R1266">
        <v>1</v>
      </c>
      <c r="S1266">
        <f t="shared" si="40"/>
        <v>1.81</v>
      </c>
    </row>
    <row r="1267" spans="1:19">
      <c r="A1267" s="16">
        <v>53</v>
      </c>
      <c r="B1267" s="17">
        <v>540</v>
      </c>
      <c r="C1267" s="16" t="s">
        <v>1438</v>
      </c>
      <c r="D1267" s="17">
        <v>2</v>
      </c>
      <c r="E1267" s="16" t="s">
        <v>89</v>
      </c>
      <c r="F1267" s="17">
        <v>30</v>
      </c>
      <c r="G1267" s="18">
        <v>1.84</v>
      </c>
      <c r="H1267" s="18">
        <v>1</v>
      </c>
      <c r="I1267" s="19">
        <v>1</v>
      </c>
      <c r="J1267" s="71"/>
      <c r="K1267" s="20"/>
      <c r="L1267" s="76" cm="1">
        <f t="array" ref="L1267">_xlfn.IFS(C1267="8.玩家基地","",C1267="10.第一关基地","",G1267+H1267&lt;=2,"",G1267+H1267&gt;2,ROUND((G1267+H1267-2)*500,0))</f>
        <v>420</v>
      </c>
      <c r="M1267" s="13">
        <v>5</v>
      </c>
      <c r="N1267" s="13" t="str">
        <f>IFERROR(VLOOKUP(M1267,道具!A:S,19,FALSE),"")</f>
        <v>攻击力和防御力下降20秒</v>
      </c>
      <c r="O1267" s="41" t="s">
        <v>2046</v>
      </c>
      <c r="P1267">
        <f t="shared" si="39"/>
        <v>2</v>
      </c>
      <c r="Q1267" t="str">
        <f>VLOOKUP(A1267,关卡种子!$A$2:$H$61,8,FALSE)</f>
        <v>0.摧毁基地</v>
      </c>
      <c r="R1267">
        <v>1</v>
      </c>
      <c r="S1267">
        <f t="shared" si="40"/>
        <v>1.84</v>
      </c>
    </row>
    <row r="1268" spans="1:19">
      <c r="A1268" s="16">
        <v>53</v>
      </c>
      <c r="B1268" s="17">
        <v>541</v>
      </c>
      <c r="C1268" s="16" t="s">
        <v>1436</v>
      </c>
      <c r="D1268" s="17">
        <v>2</v>
      </c>
      <c r="E1268" s="16" t="s">
        <v>89</v>
      </c>
      <c r="F1268" s="17">
        <v>30</v>
      </c>
      <c r="G1268" s="18">
        <v>1.84</v>
      </c>
      <c r="H1268" s="18">
        <v>1</v>
      </c>
      <c r="I1268" s="19">
        <v>1</v>
      </c>
      <c r="J1268" s="71"/>
      <c r="K1268" s="20"/>
      <c r="L1268" s="76" cm="1">
        <f t="array" ref="L1268">_xlfn.IFS(C1268="8.玩家基地","",C1268="10.第一关基地","",G1268+H1268&lt;=2,"",G1268+H1268&gt;2,ROUND((G1268+H1268-2)*500,0))</f>
        <v>420</v>
      </c>
      <c r="M1268" s="13"/>
      <c r="N1268" s="13" t="str">
        <f>IFERROR(VLOOKUP(M1268,道具!A:S,19,FALSE),"")</f>
        <v/>
      </c>
      <c r="O1268" s="41" t="s">
        <v>2046</v>
      </c>
      <c r="P1268">
        <f t="shared" si="39"/>
        <v>2</v>
      </c>
      <c r="Q1268" t="str">
        <f>VLOOKUP(A1268,关卡种子!$A$2:$H$61,8,FALSE)</f>
        <v>0.摧毁基地</v>
      </c>
      <c r="R1268">
        <v>1</v>
      </c>
      <c r="S1268">
        <f t="shared" si="40"/>
        <v>1.84</v>
      </c>
    </row>
    <row r="1269" spans="1:19">
      <c r="A1269" s="16">
        <v>53</v>
      </c>
      <c r="B1269" s="17">
        <v>542</v>
      </c>
      <c r="C1269" s="16" t="s">
        <v>914</v>
      </c>
      <c r="D1269" s="17">
        <v>2</v>
      </c>
      <c r="E1269" s="16" t="s">
        <v>89</v>
      </c>
      <c r="F1269" s="17">
        <v>30</v>
      </c>
      <c r="G1269" s="18">
        <v>1.84</v>
      </c>
      <c r="H1269" s="18">
        <v>1</v>
      </c>
      <c r="I1269" s="19">
        <v>1</v>
      </c>
      <c r="J1269" s="71"/>
      <c r="K1269" s="20"/>
      <c r="L1269" s="76" cm="1">
        <f t="array" ref="L1269">_xlfn.IFS(C1269="8.玩家基地","",C1269="10.第一关基地","",G1269+H1269&lt;=2,"",G1269+H1269&gt;2,ROUND((G1269+H1269-2)*500,0))</f>
        <v>420</v>
      </c>
      <c r="M1269" s="13"/>
      <c r="N1269" s="13" t="str">
        <f>IFERROR(VLOOKUP(M1269,道具!A:S,19,FALSE),"")</f>
        <v/>
      </c>
      <c r="O1269" s="41" t="s">
        <v>2046</v>
      </c>
      <c r="P1269">
        <f t="shared" ref="P1269:P1332" si="41">IF(Q1269="0.摧毁基地",IF(I1269=1,IF(B1269&gt;300,2,1),D1269),D1269)</f>
        <v>2</v>
      </c>
      <c r="Q1269" t="str">
        <f>VLOOKUP(A1269,关卡种子!$A$2:$H$61,8,FALSE)</f>
        <v>0.摧毁基地</v>
      </c>
      <c r="R1269">
        <v>1</v>
      </c>
      <c r="S1269">
        <f t="shared" ref="S1269:S1332" si="42">IF(C1269="10.第一关基地",1+ROUND(A1269/15,1),IF(C1269="24.审判天使",1,IF(Q1269="0.摧毁基地",IF(I1269=1,IF(B1269&gt;30,ROUND(1.3+B1269/1000,2),1),1.5),IF(B1269&gt;60,IF(R1269=1,ROUND(1.25+B1269/1000,2),1.3),1))))</f>
        <v>1.84</v>
      </c>
    </row>
    <row r="1270" spans="1:19">
      <c r="A1270" s="16">
        <v>53</v>
      </c>
      <c r="B1270" s="17">
        <v>0</v>
      </c>
      <c r="C1270" s="16" t="s">
        <v>1436</v>
      </c>
      <c r="D1270" s="17">
        <v>3</v>
      </c>
      <c r="E1270" s="16" t="s">
        <v>89</v>
      </c>
      <c r="F1270" s="17">
        <v>30</v>
      </c>
      <c r="G1270" s="18">
        <v>1.5</v>
      </c>
      <c r="H1270" s="18">
        <v>1</v>
      </c>
      <c r="I1270" s="19">
        <v>0.8</v>
      </c>
      <c r="J1270" s="71"/>
      <c r="K1270" s="20"/>
      <c r="L1270" s="76" cm="1">
        <f t="array" ref="L1270">_xlfn.IFS(C1270="8.玩家基地","",C1270="10.第一关基地","",G1270+H1270&lt;=2,"",G1270+H1270&gt;2,ROUND((G1270+H1270-2)*500,0))</f>
        <v>250</v>
      </c>
      <c r="M1270" s="13">
        <v>5</v>
      </c>
      <c r="N1270" s="13" t="str">
        <f>IFERROR(VLOOKUP(M1270,道具!A:S,19,FALSE),"")</f>
        <v>攻击力和防御力下降20秒</v>
      </c>
      <c r="O1270" s="41" t="s">
        <v>2046</v>
      </c>
      <c r="P1270">
        <f t="shared" si="41"/>
        <v>3</v>
      </c>
      <c r="Q1270" t="str">
        <f>VLOOKUP(A1270,关卡种子!$A$2:$H$61,8,FALSE)</f>
        <v>0.摧毁基地</v>
      </c>
      <c r="R1270">
        <v>1</v>
      </c>
      <c r="S1270">
        <f t="shared" si="42"/>
        <v>1.5</v>
      </c>
    </row>
    <row r="1271" spans="1:19">
      <c r="A1271" s="16">
        <v>53</v>
      </c>
      <c r="B1271" s="17">
        <v>0</v>
      </c>
      <c r="C1271" s="16" t="s">
        <v>1438</v>
      </c>
      <c r="D1271" s="17">
        <v>1</v>
      </c>
      <c r="E1271" s="16" t="s">
        <v>89</v>
      </c>
      <c r="F1271" s="17">
        <v>30</v>
      </c>
      <c r="G1271" s="18">
        <v>1.5</v>
      </c>
      <c r="H1271" s="18">
        <v>1</v>
      </c>
      <c r="I1271" s="19">
        <v>0.5</v>
      </c>
      <c r="J1271" s="71"/>
      <c r="K1271" s="20"/>
      <c r="L1271" s="76" cm="1">
        <f t="array" ref="L1271">_xlfn.IFS(C1271="8.玩家基地","",C1271="10.第一关基地","",G1271+H1271&lt;=2,"",G1271+H1271&gt;2,ROUND((G1271+H1271-2)*500,0))</f>
        <v>250</v>
      </c>
      <c r="M1271" s="13"/>
      <c r="N1271" s="13" t="str">
        <f>IFERROR(VLOOKUP(M1271,道具!A:S,19,FALSE),"")</f>
        <v/>
      </c>
      <c r="O1271" s="41" t="s">
        <v>2046</v>
      </c>
      <c r="P1271">
        <f t="shared" si="41"/>
        <v>1</v>
      </c>
      <c r="Q1271" t="str">
        <f>VLOOKUP(A1271,关卡种子!$A$2:$H$61,8,FALSE)</f>
        <v>0.摧毁基地</v>
      </c>
      <c r="R1271">
        <v>1</v>
      </c>
      <c r="S1271">
        <f t="shared" si="42"/>
        <v>1.5</v>
      </c>
    </row>
    <row r="1272" spans="1:19">
      <c r="A1272" s="16">
        <v>53</v>
      </c>
      <c r="B1272" s="17">
        <v>0</v>
      </c>
      <c r="C1272" s="16" t="s">
        <v>914</v>
      </c>
      <c r="D1272" s="17">
        <v>2</v>
      </c>
      <c r="E1272" s="16" t="s">
        <v>89</v>
      </c>
      <c r="F1272" s="17">
        <v>30</v>
      </c>
      <c r="G1272" s="18">
        <v>1.5</v>
      </c>
      <c r="H1272" s="18">
        <v>1</v>
      </c>
      <c r="I1272" s="19">
        <v>0.5</v>
      </c>
      <c r="J1272" s="71"/>
      <c r="K1272" s="20"/>
      <c r="L1272" s="76" cm="1">
        <f t="array" ref="L1272">_xlfn.IFS(C1272="8.玩家基地","",C1272="10.第一关基地","",G1272+H1272&lt;=2,"",G1272+H1272&gt;2,ROUND((G1272+H1272-2)*500,0))</f>
        <v>250</v>
      </c>
      <c r="M1272" s="13"/>
      <c r="N1272" s="13" t="str">
        <f>IFERROR(VLOOKUP(M1272,道具!A:S,19,FALSE),"")</f>
        <v/>
      </c>
      <c r="O1272" s="41" t="s">
        <v>2046</v>
      </c>
      <c r="P1272">
        <f t="shared" si="41"/>
        <v>2</v>
      </c>
      <c r="Q1272" t="str">
        <f>VLOOKUP(A1272,关卡种子!$A$2:$H$61,8,FALSE)</f>
        <v>0.摧毁基地</v>
      </c>
      <c r="R1272">
        <v>1</v>
      </c>
      <c r="S1272">
        <f t="shared" si="42"/>
        <v>1.5</v>
      </c>
    </row>
    <row r="1273" spans="1:19">
      <c r="A1273" s="16">
        <v>53</v>
      </c>
      <c r="B1273" s="17">
        <v>0</v>
      </c>
      <c r="C1273" s="16" t="s">
        <v>1436</v>
      </c>
      <c r="D1273" s="17">
        <v>2</v>
      </c>
      <c r="E1273" s="16" t="s">
        <v>89</v>
      </c>
      <c r="F1273" s="17">
        <v>30</v>
      </c>
      <c r="G1273" s="18">
        <v>1.5</v>
      </c>
      <c r="H1273" s="18">
        <v>1</v>
      </c>
      <c r="I1273" s="19">
        <v>0.3</v>
      </c>
      <c r="J1273" s="71"/>
      <c r="K1273" s="20"/>
      <c r="L1273" s="76" cm="1">
        <f t="array" ref="L1273">_xlfn.IFS(C1273="8.玩家基地","",C1273="10.第一关基地","",G1273+H1273&lt;=2,"",G1273+H1273&gt;2,ROUND((G1273+H1273-2)*500,0))</f>
        <v>250</v>
      </c>
      <c r="M1273" s="13"/>
      <c r="N1273" s="13" t="str">
        <f>IFERROR(VLOOKUP(M1273,道具!A:S,19,FALSE),"")</f>
        <v/>
      </c>
      <c r="O1273" s="41" t="s">
        <v>2046</v>
      </c>
      <c r="P1273">
        <f t="shared" si="41"/>
        <v>2</v>
      </c>
      <c r="Q1273" t="str">
        <f>VLOOKUP(A1273,关卡种子!$A$2:$H$61,8,FALSE)</f>
        <v>0.摧毁基地</v>
      </c>
      <c r="R1273">
        <v>1</v>
      </c>
      <c r="S1273">
        <f t="shared" si="42"/>
        <v>1.5</v>
      </c>
    </row>
    <row r="1274" spans="1:19">
      <c r="A1274" s="16">
        <v>53</v>
      </c>
      <c r="B1274" s="17">
        <v>0</v>
      </c>
      <c r="C1274" s="16" t="s">
        <v>1438</v>
      </c>
      <c r="D1274" s="17">
        <v>2</v>
      </c>
      <c r="E1274" s="16" t="s">
        <v>89</v>
      </c>
      <c r="F1274" s="17">
        <v>30</v>
      </c>
      <c r="G1274" s="18">
        <v>1.5</v>
      </c>
      <c r="H1274" s="18">
        <v>1</v>
      </c>
      <c r="I1274" s="19">
        <v>0.3</v>
      </c>
      <c r="J1274" s="71"/>
      <c r="K1274" s="20"/>
      <c r="L1274" s="76" cm="1">
        <f t="array" ref="L1274">_xlfn.IFS(C1274="8.玩家基地","",C1274="10.第一关基地","",G1274+H1274&lt;=2,"",G1274+H1274&gt;2,ROUND((G1274+H1274-2)*500,0))</f>
        <v>250</v>
      </c>
      <c r="M1274" s="13"/>
      <c r="N1274" s="13" t="str">
        <f>IFERROR(VLOOKUP(M1274,道具!A:S,19,FALSE),"")</f>
        <v/>
      </c>
      <c r="O1274" s="41" t="s">
        <v>2046</v>
      </c>
      <c r="P1274">
        <f t="shared" si="41"/>
        <v>2</v>
      </c>
      <c r="Q1274" t="str">
        <f>VLOOKUP(A1274,关卡种子!$A$2:$H$61,8,FALSE)</f>
        <v>0.摧毁基地</v>
      </c>
      <c r="R1274">
        <v>1</v>
      </c>
      <c r="S1274">
        <f t="shared" si="42"/>
        <v>1.5</v>
      </c>
    </row>
    <row r="1275" spans="1:19">
      <c r="A1275" s="16">
        <v>53</v>
      </c>
      <c r="B1275" s="17">
        <v>0</v>
      </c>
      <c r="C1275" s="16" t="s">
        <v>914</v>
      </c>
      <c r="D1275" s="17">
        <v>2</v>
      </c>
      <c r="E1275" s="16" t="s">
        <v>89</v>
      </c>
      <c r="F1275" s="17">
        <v>30</v>
      </c>
      <c r="G1275" s="18">
        <v>1.5</v>
      </c>
      <c r="H1275" s="18">
        <v>1</v>
      </c>
      <c r="I1275" s="19">
        <v>0.3</v>
      </c>
      <c r="J1275" s="71"/>
      <c r="K1275" s="20"/>
      <c r="L1275" s="76" cm="1">
        <f t="array" ref="L1275">_xlfn.IFS(C1275="8.玩家基地","",C1275="10.第一关基地","",G1275+H1275&lt;=2,"",G1275+H1275&gt;2,ROUND((G1275+H1275-2)*500,0))</f>
        <v>250</v>
      </c>
      <c r="M1275" s="13">
        <v>7</v>
      </c>
      <c r="N1275" s="13" t="str">
        <f>IFERROR(VLOOKUP(M1275,道具!A:S,19,FALSE),"")</f>
        <v>敌方无敌4秒</v>
      </c>
      <c r="O1275" s="41" t="s">
        <v>2046</v>
      </c>
      <c r="P1275">
        <f t="shared" si="41"/>
        <v>2</v>
      </c>
      <c r="Q1275" t="str">
        <f>VLOOKUP(A1275,关卡种子!$A$2:$H$61,8,FALSE)</f>
        <v>0.摧毁基地</v>
      </c>
      <c r="R1275">
        <v>1</v>
      </c>
      <c r="S1275">
        <f t="shared" si="42"/>
        <v>1.5</v>
      </c>
    </row>
    <row r="1276" spans="1:19">
      <c r="A1276" s="16">
        <v>54</v>
      </c>
      <c r="B1276" s="17">
        <v>0</v>
      </c>
      <c r="C1276" s="16" t="s">
        <v>86</v>
      </c>
      <c r="D1276" s="17">
        <v>1</v>
      </c>
      <c r="E1276" s="16" t="s">
        <v>87</v>
      </c>
      <c r="F1276" s="17">
        <v>-30</v>
      </c>
      <c r="G1276" s="18">
        <v>1</v>
      </c>
      <c r="H1276" s="18">
        <v>1</v>
      </c>
      <c r="I1276" s="19">
        <v>1</v>
      </c>
      <c r="J1276" s="71"/>
      <c r="K1276" s="20"/>
      <c r="L1276" s="76" t="str" cm="1">
        <f t="array" ref="L1276">_xlfn.IFS(C1276="8.玩家基地","",C1276="10.第一关基地","",G1276+H1276&lt;=2,"",G1276+H1276&gt;2,ROUND((G1276+H1276-2)*500,0))</f>
        <v/>
      </c>
      <c r="M1276" s="13"/>
      <c r="N1276" s="13" t="str">
        <f>IFERROR(VLOOKUP(M1276,道具!A:S,19,FALSE),"")</f>
        <v/>
      </c>
      <c r="O1276" s="41" t="s">
        <v>2046</v>
      </c>
      <c r="P1276">
        <f t="shared" si="41"/>
        <v>1</v>
      </c>
      <c r="Q1276" t="str">
        <f>VLOOKUP(A1276,关卡种子!$A$2:$H$61,8,FALSE)</f>
        <v>0.摧毁基地</v>
      </c>
      <c r="R1276">
        <v>1</v>
      </c>
      <c r="S1276">
        <f t="shared" si="42"/>
        <v>1</v>
      </c>
    </row>
    <row r="1277" spans="1:19">
      <c r="A1277" s="16">
        <v>54</v>
      </c>
      <c r="B1277" s="17">
        <v>0</v>
      </c>
      <c r="C1277" s="16" t="s">
        <v>88</v>
      </c>
      <c r="D1277" s="17">
        <v>1</v>
      </c>
      <c r="E1277" s="16" t="s">
        <v>89</v>
      </c>
      <c r="F1277" s="17">
        <v>30</v>
      </c>
      <c r="G1277" s="18">
        <v>4.5999999999999996</v>
      </c>
      <c r="H1277" s="18">
        <v>1</v>
      </c>
      <c r="I1277" s="19">
        <v>1</v>
      </c>
      <c r="J1277" s="71"/>
      <c r="K1277" s="20"/>
      <c r="L1277" s="76" t="str" cm="1">
        <f t="array" ref="L1277">_xlfn.IFS(C1277="8.玩家基地","",C1277="10.第一关基地","",G1277+H1277&lt;=2,"",G1277+H1277&gt;2,ROUND((G1277+H1277-2)*500,0))</f>
        <v/>
      </c>
      <c r="M1277" s="13"/>
      <c r="N1277" s="13" t="str">
        <f>IFERROR(VLOOKUP(M1277,道具!A:S,19,FALSE),"")</f>
        <v/>
      </c>
      <c r="O1277" s="41" t="s">
        <v>2046</v>
      </c>
      <c r="P1277">
        <f t="shared" si="41"/>
        <v>1</v>
      </c>
      <c r="Q1277" t="str">
        <f>VLOOKUP(A1277,关卡种子!$A$2:$H$61,8,FALSE)</f>
        <v>0.摧毁基地</v>
      </c>
      <c r="R1277">
        <v>1</v>
      </c>
      <c r="S1277">
        <f t="shared" si="42"/>
        <v>4.5999999999999996</v>
      </c>
    </row>
    <row r="1278" spans="1:19">
      <c r="A1278" s="16">
        <v>54</v>
      </c>
      <c r="B1278" s="17">
        <v>1</v>
      </c>
      <c r="C1278" s="16" t="s">
        <v>1438</v>
      </c>
      <c r="D1278" s="17">
        <v>1</v>
      </c>
      <c r="E1278" s="16" t="s">
        <v>89</v>
      </c>
      <c r="F1278" s="17">
        <v>30</v>
      </c>
      <c r="G1278" s="18">
        <v>1</v>
      </c>
      <c r="H1278" s="18">
        <v>1</v>
      </c>
      <c r="I1278" s="19">
        <v>1</v>
      </c>
      <c r="J1278" s="71"/>
      <c r="K1278" s="20"/>
      <c r="L1278" s="76" t="str" cm="1">
        <f t="array" ref="L1278">_xlfn.IFS(C1278="8.玩家基地","",C1278="10.第一关基地","",G1278+H1278&lt;=2,"",G1278+H1278&gt;2,ROUND((G1278+H1278-2)*500,0))</f>
        <v/>
      </c>
      <c r="M1278" s="13">
        <v>1</v>
      </c>
      <c r="N1278" s="13" t="str">
        <f>IFERROR(VLOOKUP(M1278,道具!A:S,19,FALSE),"")</f>
        <v>敌方获取金币永久增加</v>
      </c>
      <c r="O1278" s="41" t="s">
        <v>2046</v>
      </c>
      <c r="P1278">
        <f t="shared" si="41"/>
        <v>1</v>
      </c>
      <c r="Q1278" t="str">
        <f>VLOOKUP(A1278,关卡种子!$A$2:$H$61,8,FALSE)</f>
        <v>0.摧毁基地</v>
      </c>
      <c r="R1278">
        <v>1</v>
      </c>
      <c r="S1278">
        <f t="shared" si="42"/>
        <v>1</v>
      </c>
    </row>
    <row r="1279" spans="1:19">
      <c r="A1279" s="16">
        <v>54</v>
      </c>
      <c r="B1279" s="17">
        <v>30</v>
      </c>
      <c r="C1279" s="16" t="s">
        <v>1436</v>
      </c>
      <c r="D1279" s="17">
        <v>1</v>
      </c>
      <c r="E1279" s="16" t="s">
        <v>89</v>
      </c>
      <c r="F1279" s="17">
        <v>30</v>
      </c>
      <c r="G1279" s="18">
        <v>1</v>
      </c>
      <c r="H1279" s="18">
        <v>1</v>
      </c>
      <c r="I1279" s="19">
        <v>1</v>
      </c>
      <c r="J1279" s="71"/>
      <c r="K1279" s="20"/>
      <c r="L1279" s="76" t="str" cm="1">
        <f t="array" ref="L1279">_xlfn.IFS(C1279="8.玩家基地","",C1279="10.第一关基地","",G1279+H1279&lt;=2,"",G1279+H1279&gt;2,ROUND((G1279+H1279-2)*500,0))</f>
        <v/>
      </c>
      <c r="M1279" s="13">
        <v>3</v>
      </c>
      <c r="N1279" s="13" t="str">
        <f>IFERROR(VLOOKUP(M1279,道具!A:S,19,FALSE),"")</f>
        <v>敌方攻击力永久提高</v>
      </c>
      <c r="O1279" s="41" t="s">
        <v>2046</v>
      </c>
      <c r="P1279">
        <f t="shared" si="41"/>
        <v>1</v>
      </c>
      <c r="Q1279" t="str">
        <f>VLOOKUP(A1279,关卡种子!$A$2:$H$61,8,FALSE)</f>
        <v>0.摧毁基地</v>
      </c>
      <c r="R1279">
        <v>1</v>
      </c>
      <c r="S1279">
        <f t="shared" si="42"/>
        <v>1</v>
      </c>
    </row>
    <row r="1280" spans="1:19">
      <c r="A1280" s="16">
        <v>54</v>
      </c>
      <c r="B1280" s="17">
        <v>60</v>
      </c>
      <c r="C1280" s="16" t="s">
        <v>1434</v>
      </c>
      <c r="D1280" s="17">
        <v>1</v>
      </c>
      <c r="E1280" s="16" t="s">
        <v>89</v>
      </c>
      <c r="F1280" s="17">
        <v>30</v>
      </c>
      <c r="G1280" s="18">
        <v>1.36</v>
      </c>
      <c r="H1280" s="18">
        <v>1</v>
      </c>
      <c r="I1280" s="19">
        <v>1</v>
      </c>
      <c r="J1280" s="71"/>
      <c r="K1280" s="20"/>
      <c r="L1280" s="76" cm="1">
        <f t="array" ref="L1280">_xlfn.IFS(C1280="8.玩家基地","",C1280="10.第一关基地","",G1280+H1280&lt;=2,"",G1280+H1280&gt;2,ROUND((G1280+H1280-2)*500,0))</f>
        <v>180</v>
      </c>
      <c r="M1280" s="13"/>
      <c r="N1280" s="13" t="str">
        <f>IFERROR(VLOOKUP(M1280,道具!A:S,19,FALSE),"")</f>
        <v/>
      </c>
      <c r="O1280" s="41" t="s">
        <v>2046</v>
      </c>
      <c r="P1280">
        <f t="shared" si="41"/>
        <v>1</v>
      </c>
      <c r="Q1280" t="str">
        <f>VLOOKUP(A1280,关卡种子!$A$2:$H$61,8,FALSE)</f>
        <v>0.摧毁基地</v>
      </c>
      <c r="R1280">
        <v>1</v>
      </c>
      <c r="S1280">
        <f t="shared" si="42"/>
        <v>1.36</v>
      </c>
    </row>
    <row r="1281" spans="1:19">
      <c r="A1281" s="16">
        <v>54</v>
      </c>
      <c r="B1281" s="17">
        <v>90</v>
      </c>
      <c r="C1281" s="16" t="s">
        <v>1441</v>
      </c>
      <c r="D1281" s="17">
        <v>1</v>
      </c>
      <c r="E1281" s="16" t="s">
        <v>89</v>
      </c>
      <c r="F1281" s="17">
        <v>30</v>
      </c>
      <c r="G1281" s="18">
        <v>1.39</v>
      </c>
      <c r="H1281" s="18">
        <v>1</v>
      </c>
      <c r="I1281" s="19">
        <v>1</v>
      </c>
      <c r="J1281" s="71"/>
      <c r="K1281" s="20"/>
      <c r="L1281" s="76" cm="1">
        <f t="array" ref="L1281">_xlfn.IFS(C1281="8.玩家基地","",C1281="10.第一关基地","",G1281+H1281&lt;=2,"",G1281+H1281&gt;2,ROUND((G1281+H1281-2)*500,0))</f>
        <v>195</v>
      </c>
      <c r="M1281" s="13">
        <v>5</v>
      </c>
      <c r="N1281" s="13" t="str">
        <f>IFERROR(VLOOKUP(M1281,道具!A:S,19,FALSE),"")</f>
        <v>攻击力和防御力下降20秒</v>
      </c>
      <c r="O1281" s="41" t="s">
        <v>2046</v>
      </c>
      <c r="P1281">
        <f t="shared" si="41"/>
        <v>1</v>
      </c>
      <c r="Q1281" t="str">
        <f>VLOOKUP(A1281,关卡种子!$A$2:$H$61,8,FALSE)</f>
        <v>0.摧毁基地</v>
      </c>
      <c r="R1281">
        <v>1</v>
      </c>
      <c r="S1281">
        <f t="shared" si="42"/>
        <v>1.39</v>
      </c>
    </row>
    <row r="1282" spans="1:19">
      <c r="A1282" s="16">
        <v>54</v>
      </c>
      <c r="B1282" s="17">
        <v>120</v>
      </c>
      <c r="C1282" s="16" t="s">
        <v>1441</v>
      </c>
      <c r="D1282" s="17">
        <v>1</v>
      </c>
      <c r="E1282" s="16" t="s">
        <v>89</v>
      </c>
      <c r="F1282" s="17">
        <v>30</v>
      </c>
      <c r="G1282" s="18">
        <v>1.42</v>
      </c>
      <c r="H1282" s="18">
        <v>1</v>
      </c>
      <c r="I1282" s="19">
        <v>1</v>
      </c>
      <c r="J1282" s="71"/>
      <c r="K1282" s="20"/>
      <c r="L1282" s="76" cm="1">
        <f t="array" ref="L1282">_xlfn.IFS(C1282="8.玩家基地","",C1282="10.第一关基地","",G1282+H1282&lt;=2,"",G1282+H1282&gt;2,ROUND((G1282+H1282-2)*500,0))</f>
        <v>210</v>
      </c>
      <c r="M1282" s="13"/>
      <c r="N1282" s="13" t="str">
        <f>IFERROR(VLOOKUP(M1282,道具!A:S,19,FALSE),"")</f>
        <v/>
      </c>
      <c r="O1282" s="41" t="s">
        <v>2046</v>
      </c>
      <c r="P1282">
        <f t="shared" si="41"/>
        <v>1</v>
      </c>
      <c r="Q1282" t="str">
        <f>VLOOKUP(A1282,关卡种子!$A$2:$H$61,8,FALSE)</f>
        <v>0.摧毁基地</v>
      </c>
      <c r="R1282">
        <v>1</v>
      </c>
      <c r="S1282">
        <f t="shared" si="42"/>
        <v>1.42</v>
      </c>
    </row>
    <row r="1283" spans="1:19">
      <c r="A1283" s="16">
        <v>54</v>
      </c>
      <c r="B1283" s="17">
        <v>150</v>
      </c>
      <c r="C1283" s="16" t="s">
        <v>1441</v>
      </c>
      <c r="D1283" s="17">
        <v>1</v>
      </c>
      <c r="E1283" s="16" t="s">
        <v>89</v>
      </c>
      <c r="F1283" s="17">
        <v>30</v>
      </c>
      <c r="G1283" s="18">
        <v>1.45</v>
      </c>
      <c r="H1283" s="18">
        <v>1</v>
      </c>
      <c r="I1283" s="19">
        <v>1</v>
      </c>
      <c r="J1283" s="71"/>
      <c r="K1283" s="20"/>
      <c r="L1283" s="76" cm="1">
        <f t="array" ref="L1283">_xlfn.IFS(C1283="8.玩家基地","",C1283="10.第一关基地","",G1283+H1283&lt;=2,"",G1283+H1283&gt;2,ROUND((G1283+H1283-2)*500,0))</f>
        <v>225</v>
      </c>
      <c r="M1283" s="13">
        <v>5</v>
      </c>
      <c r="N1283" s="13" t="str">
        <f>IFERROR(VLOOKUP(M1283,道具!A:S,19,FALSE),"")</f>
        <v>攻击力和防御力下降20秒</v>
      </c>
      <c r="O1283" s="41" t="s">
        <v>2046</v>
      </c>
      <c r="P1283">
        <f t="shared" si="41"/>
        <v>1</v>
      </c>
      <c r="Q1283" t="str">
        <f>VLOOKUP(A1283,关卡种子!$A$2:$H$61,8,FALSE)</f>
        <v>0.摧毁基地</v>
      </c>
      <c r="R1283">
        <v>1</v>
      </c>
      <c r="S1283">
        <f t="shared" si="42"/>
        <v>1.45</v>
      </c>
    </row>
    <row r="1284" spans="1:19">
      <c r="A1284" s="16">
        <v>54</v>
      </c>
      <c r="B1284" s="17">
        <v>180</v>
      </c>
      <c r="C1284" s="16" t="s">
        <v>1441</v>
      </c>
      <c r="D1284" s="17">
        <v>1</v>
      </c>
      <c r="E1284" s="16" t="s">
        <v>89</v>
      </c>
      <c r="F1284" s="17">
        <v>30</v>
      </c>
      <c r="G1284" s="18">
        <v>1.48</v>
      </c>
      <c r="H1284" s="18">
        <v>1</v>
      </c>
      <c r="I1284" s="19">
        <v>1</v>
      </c>
      <c r="J1284" s="71"/>
      <c r="K1284" s="20"/>
      <c r="L1284" s="76" cm="1">
        <f t="array" ref="L1284">_xlfn.IFS(C1284="8.玩家基地","",C1284="10.第一关基地","",G1284+H1284&lt;=2,"",G1284+H1284&gt;2,ROUND((G1284+H1284-2)*500,0))</f>
        <v>240</v>
      </c>
      <c r="M1284" s="13"/>
      <c r="N1284" s="13" t="str">
        <f>IFERROR(VLOOKUP(M1284,道具!A:S,19,FALSE),"")</f>
        <v/>
      </c>
      <c r="O1284" s="41" t="s">
        <v>2046</v>
      </c>
      <c r="P1284">
        <f t="shared" si="41"/>
        <v>1</v>
      </c>
      <c r="Q1284" t="str">
        <f>VLOOKUP(A1284,关卡种子!$A$2:$H$61,8,FALSE)</f>
        <v>0.摧毁基地</v>
      </c>
      <c r="R1284">
        <v>1</v>
      </c>
      <c r="S1284">
        <f t="shared" si="42"/>
        <v>1.48</v>
      </c>
    </row>
    <row r="1285" spans="1:19">
      <c r="A1285" s="16">
        <v>54</v>
      </c>
      <c r="B1285" s="17">
        <v>210</v>
      </c>
      <c r="C1285" s="16" t="s">
        <v>1441</v>
      </c>
      <c r="D1285" s="17">
        <v>1</v>
      </c>
      <c r="E1285" s="16" t="s">
        <v>89</v>
      </c>
      <c r="F1285" s="17">
        <v>30</v>
      </c>
      <c r="G1285" s="18">
        <v>1.51</v>
      </c>
      <c r="H1285" s="18">
        <v>1</v>
      </c>
      <c r="I1285" s="19">
        <v>1</v>
      </c>
      <c r="J1285" s="71"/>
      <c r="K1285" s="20"/>
      <c r="L1285" s="76" cm="1">
        <f t="array" ref="L1285">_xlfn.IFS(C1285="8.玩家基地","",C1285="10.第一关基地","",G1285+H1285&lt;=2,"",G1285+H1285&gt;2,ROUND((G1285+H1285-2)*500,0))</f>
        <v>255</v>
      </c>
      <c r="M1285" s="13">
        <v>6</v>
      </c>
      <c r="N1285" s="13" t="str">
        <f>IFERROR(VLOOKUP(M1285,道具!A:S,19,FALSE),"")</f>
        <v>一阵雷电风暴打击了你的部队</v>
      </c>
      <c r="O1285" s="41" t="s">
        <v>2046</v>
      </c>
      <c r="P1285">
        <f t="shared" si="41"/>
        <v>1</v>
      </c>
      <c r="Q1285" t="str">
        <f>VLOOKUP(A1285,关卡种子!$A$2:$H$61,8,FALSE)</f>
        <v>0.摧毁基地</v>
      </c>
      <c r="R1285">
        <v>1</v>
      </c>
      <c r="S1285">
        <f t="shared" si="42"/>
        <v>1.51</v>
      </c>
    </row>
    <row r="1286" spans="1:19">
      <c r="A1286" s="16">
        <v>54</v>
      </c>
      <c r="B1286" s="17">
        <v>240</v>
      </c>
      <c r="C1286" s="16" t="s">
        <v>1441</v>
      </c>
      <c r="D1286" s="17">
        <v>1</v>
      </c>
      <c r="E1286" s="16" t="s">
        <v>89</v>
      </c>
      <c r="F1286" s="17">
        <v>30</v>
      </c>
      <c r="G1286" s="18">
        <v>1.54</v>
      </c>
      <c r="H1286" s="18">
        <v>1</v>
      </c>
      <c r="I1286" s="19">
        <v>1</v>
      </c>
      <c r="J1286" s="71"/>
      <c r="K1286" s="20"/>
      <c r="L1286" s="76" cm="1">
        <f t="array" ref="L1286">_xlfn.IFS(C1286="8.玩家基地","",C1286="10.第一关基地","",G1286+H1286&lt;=2,"",G1286+H1286&gt;2,ROUND((G1286+H1286-2)*500,0))</f>
        <v>270</v>
      </c>
      <c r="M1286" s="13"/>
      <c r="N1286" s="13" t="str">
        <f>IFERROR(VLOOKUP(M1286,道具!A:S,19,FALSE),"")</f>
        <v/>
      </c>
      <c r="O1286" s="41" t="s">
        <v>2046</v>
      </c>
      <c r="P1286">
        <f t="shared" si="41"/>
        <v>1</v>
      </c>
      <c r="Q1286" t="str">
        <f>VLOOKUP(A1286,关卡种子!$A$2:$H$61,8,FALSE)</f>
        <v>0.摧毁基地</v>
      </c>
      <c r="R1286">
        <v>1</v>
      </c>
      <c r="S1286">
        <f t="shared" si="42"/>
        <v>1.54</v>
      </c>
    </row>
    <row r="1287" spans="1:19">
      <c r="A1287" s="16">
        <v>54</v>
      </c>
      <c r="B1287" s="17">
        <v>270</v>
      </c>
      <c r="C1287" s="16" t="s">
        <v>1438</v>
      </c>
      <c r="D1287" s="17">
        <v>1</v>
      </c>
      <c r="E1287" s="16" t="s">
        <v>89</v>
      </c>
      <c r="F1287" s="17">
        <v>30</v>
      </c>
      <c r="G1287" s="18">
        <v>1.57</v>
      </c>
      <c r="H1287" s="18">
        <v>1</v>
      </c>
      <c r="I1287" s="19">
        <v>1</v>
      </c>
      <c r="J1287" s="71"/>
      <c r="K1287" s="20"/>
      <c r="L1287" s="76" cm="1">
        <f t="array" ref="L1287">_xlfn.IFS(C1287="8.玩家基地","",C1287="10.第一关基地","",G1287+H1287&lt;=2,"",G1287+H1287&gt;2,ROUND((G1287+H1287-2)*500,0))</f>
        <v>285</v>
      </c>
      <c r="M1287" s="13">
        <v>6</v>
      </c>
      <c r="N1287" s="13" t="str">
        <f>IFERROR(VLOOKUP(M1287,道具!A:S,19,FALSE),"")</f>
        <v>一阵雷电风暴打击了你的部队</v>
      </c>
      <c r="O1287" s="41" t="s">
        <v>2046</v>
      </c>
      <c r="P1287">
        <f t="shared" si="41"/>
        <v>1</v>
      </c>
      <c r="Q1287" t="str">
        <f>VLOOKUP(A1287,关卡种子!$A$2:$H$61,8,FALSE)</f>
        <v>0.摧毁基地</v>
      </c>
      <c r="R1287">
        <v>1</v>
      </c>
      <c r="S1287">
        <f t="shared" si="42"/>
        <v>1.57</v>
      </c>
    </row>
    <row r="1288" spans="1:19">
      <c r="A1288" s="16">
        <v>54</v>
      </c>
      <c r="B1288" s="17">
        <v>300</v>
      </c>
      <c r="C1288" s="16" t="s">
        <v>1436</v>
      </c>
      <c r="D1288" s="17">
        <v>1</v>
      </c>
      <c r="E1288" s="16" t="s">
        <v>89</v>
      </c>
      <c r="F1288" s="17">
        <v>30</v>
      </c>
      <c r="G1288" s="18">
        <v>1.6</v>
      </c>
      <c r="H1288" s="18">
        <v>1</v>
      </c>
      <c r="I1288" s="19">
        <v>1</v>
      </c>
      <c r="J1288" s="71"/>
      <c r="K1288" s="20"/>
      <c r="L1288" s="76" cm="1">
        <f t="array" ref="L1288">_xlfn.IFS(C1288="8.玩家基地","",C1288="10.第一关基地","",G1288+H1288&lt;=2,"",G1288+H1288&gt;2,ROUND((G1288+H1288-2)*500,0))</f>
        <v>300</v>
      </c>
      <c r="M1288" s="13"/>
      <c r="N1288" s="13" t="str">
        <f>IFERROR(VLOOKUP(M1288,道具!A:S,19,FALSE),"")</f>
        <v/>
      </c>
      <c r="O1288" s="41" t="s">
        <v>2046</v>
      </c>
      <c r="P1288">
        <f t="shared" si="41"/>
        <v>1</v>
      </c>
      <c r="Q1288" t="str">
        <f>VLOOKUP(A1288,关卡种子!$A$2:$H$61,8,FALSE)</f>
        <v>0.摧毁基地</v>
      </c>
      <c r="R1288">
        <v>1</v>
      </c>
      <c r="S1288">
        <f t="shared" si="42"/>
        <v>1.6</v>
      </c>
    </row>
    <row r="1289" spans="1:19">
      <c r="A1289" s="16">
        <v>54</v>
      </c>
      <c r="B1289" s="17">
        <v>330</v>
      </c>
      <c r="C1289" s="16" t="s">
        <v>1438</v>
      </c>
      <c r="D1289" s="17">
        <v>2</v>
      </c>
      <c r="E1289" s="16" t="s">
        <v>89</v>
      </c>
      <c r="F1289" s="17">
        <v>30</v>
      </c>
      <c r="G1289" s="18">
        <v>1.63</v>
      </c>
      <c r="H1289" s="18">
        <v>1</v>
      </c>
      <c r="I1289" s="19">
        <v>1</v>
      </c>
      <c r="J1289" s="71"/>
      <c r="K1289" s="20"/>
      <c r="L1289" s="76" cm="1">
        <f t="array" ref="L1289">_xlfn.IFS(C1289="8.玩家基地","",C1289="10.第一关基地","",G1289+H1289&lt;=2,"",G1289+H1289&gt;2,ROUND((G1289+H1289-2)*500,0))</f>
        <v>315</v>
      </c>
      <c r="M1289" s="13">
        <v>6</v>
      </c>
      <c r="N1289" s="13" t="str">
        <f>IFERROR(VLOOKUP(M1289,道具!A:S,19,FALSE),"")</f>
        <v>一阵雷电风暴打击了你的部队</v>
      </c>
      <c r="O1289" s="41" t="s">
        <v>2046</v>
      </c>
      <c r="P1289">
        <f t="shared" si="41"/>
        <v>2</v>
      </c>
      <c r="Q1289" t="str">
        <f>VLOOKUP(A1289,关卡种子!$A$2:$H$61,8,FALSE)</f>
        <v>0.摧毁基地</v>
      </c>
      <c r="R1289">
        <v>1</v>
      </c>
      <c r="S1289">
        <f t="shared" si="42"/>
        <v>1.63</v>
      </c>
    </row>
    <row r="1290" spans="1:19">
      <c r="A1290" s="16">
        <v>54</v>
      </c>
      <c r="B1290" s="17">
        <v>360</v>
      </c>
      <c r="C1290" s="16" t="s">
        <v>1436</v>
      </c>
      <c r="D1290" s="17">
        <v>2</v>
      </c>
      <c r="E1290" s="16" t="s">
        <v>89</v>
      </c>
      <c r="F1290" s="17">
        <v>30</v>
      </c>
      <c r="G1290" s="18">
        <v>1.66</v>
      </c>
      <c r="H1290" s="18">
        <v>1</v>
      </c>
      <c r="I1290" s="19">
        <v>1</v>
      </c>
      <c r="J1290" s="71"/>
      <c r="K1290" s="20"/>
      <c r="L1290" s="76" cm="1">
        <f t="array" ref="L1290">_xlfn.IFS(C1290="8.玩家基地","",C1290="10.第一关基地","",G1290+H1290&lt;=2,"",G1290+H1290&gt;2,ROUND((G1290+H1290-2)*500,0))</f>
        <v>330</v>
      </c>
      <c r="M1290" s="13"/>
      <c r="N1290" s="13" t="str">
        <f>IFERROR(VLOOKUP(M1290,道具!A:S,19,FALSE),"")</f>
        <v/>
      </c>
      <c r="O1290" s="41" t="s">
        <v>2046</v>
      </c>
      <c r="P1290">
        <f t="shared" si="41"/>
        <v>2</v>
      </c>
      <c r="Q1290" t="str">
        <f>VLOOKUP(A1290,关卡种子!$A$2:$H$61,8,FALSE)</f>
        <v>0.摧毁基地</v>
      </c>
      <c r="R1290">
        <v>1</v>
      </c>
      <c r="S1290">
        <f t="shared" si="42"/>
        <v>1.66</v>
      </c>
    </row>
    <row r="1291" spans="1:19">
      <c r="A1291" s="16">
        <v>54</v>
      </c>
      <c r="B1291" s="17">
        <v>361</v>
      </c>
      <c r="C1291" s="16" t="s">
        <v>1434</v>
      </c>
      <c r="D1291" s="17">
        <v>2</v>
      </c>
      <c r="E1291" s="16" t="s">
        <v>89</v>
      </c>
      <c r="F1291" s="17">
        <v>30</v>
      </c>
      <c r="G1291" s="18">
        <v>1.66</v>
      </c>
      <c r="H1291" s="18">
        <v>1</v>
      </c>
      <c r="I1291" s="19">
        <v>1</v>
      </c>
      <c r="J1291" s="71"/>
      <c r="K1291" s="20"/>
      <c r="L1291" s="76" cm="1">
        <f t="array" ref="L1291">_xlfn.IFS(C1291="8.玩家基地","",C1291="10.第一关基地","",G1291+H1291&lt;=2,"",G1291+H1291&gt;2,ROUND((G1291+H1291-2)*500,0))</f>
        <v>330</v>
      </c>
      <c r="M1291" s="13">
        <v>6</v>
      </c>
      <c r="N1291" s="13" t="str">
        <f>IFERROR(VLOOKUP(M1291,道具!A:S,19,FALSE),"")</f>
        <v>一阵雷电风暴打击了你的部队</v>
      </c>
      <c r="O1291" s="41" t="s">
        <v>2046</v>
      </c>
      <c r="P1291">
        <f t="shared" si="41"/>
        <v>2</v>
      </c>
      <c r="Q1291" t="str">
        <f>VLOOKUP(A1291,关卡种子!$A$2:$H$61,8,FALSE)</f>
        <v>0.摧毁基地</v>
      </c>
      <c r="R1291">
        <v>1</v>
      </c>
      <c r="S1291">
        <f t="shared" si="42"/>
        <v>1.66</v>
      </c>
    </row>
    <row r="1292" spans="1:19">
      <c r="A1292" s="16">
        <v>54</v>
      </c>
      <c r="B1292" s="17">
        <v>390</v>
      </c>
      <c r="C1292" s="16" t="s">
        <v>1438</v>
      </c>
      <c r="D1292" s="17">
        <v>2</v>
      </c>
      <c r="E1292" s="16" t="s">
        <v>89</v>
      </c>
      <c r="F1292" s="17">
        <v>30</v>
      </c>
      <c r="G1292" s="18">
        <v>1.69</v>
      </c>
      <c r="H1292" s="18">
        <v>1</v>
      </c>
      <c r="I1292" s="19">
        <v>1</v>
      </c>
      <c r="J1292" s="71"/>
      <c r="K1292" s="20"/>
      <c r="L1292" s="76" cm="1">
        <f t="array" ref="L1292">_xlfn.IFS(C1292="8.玩家基地","",C1292="10.第一关基地","",G1292+H1292&lt;=2,"",G1292+H1292&gt;2,ROUND((G1292+H1292-2)*500,0))</f>
        <v>345</v>
      </c>
      <c r="M1292" s="13">
        <v>5</v>
      </c>
      <c r="N1292" s="13" t="str">
        <f>IFERROR(VLOOKUP(M1292,道具!A:S,19,FALSE),"")</f>
        <v>攻击力和防御力下降20秒</v>
      </c>
      <c r="O1292" s="41" t="s">
        <v>2046</v>
      </c>
      <c r="P1292">
        <f t="shared" si="41"/>
        <v>2</v>
      </c>
      <c r="Q1292" t="str">
        <f>VLOOKUP(A1292,关卡种子!$A$2:$H$61,8,FALSE)</f>
        <v>0.摧毁基地</v>
      </c>
      <c r="R1292">
        <v>1</v>
      </c>
      <c r="S1292">
        <f t="shared" si="42"/>
        <v>1.69</v>
      </c>
    </row>
    <row r="1293" spans="1:19">
      <c r="A1293" s="16">
        <v>54</v>
      </c>
      <c r="B1293" s="17">
        <v>391</v>
      </c>
      <c r="C1293" s="16" t="s">
        <v>1436</v>
      </c>
      <c r="D1293" s="17">
        <v>2</v>
      </c>
      <c r="E1293" s="16" t="s">
        <v>89</v>
      </c>
      <c r="F1293" s="17">
        <v>30</v>
      </c>
      <c r="G1293" s="18">
        <v>1.69</v>
      </c>
      <c r="H1293" s="18">
        <v>1</v>
      </c>
      <c r="I1293" s="19">
        <v>1</v>
      </c>
      <c r="J1293" s="71"/>
      <c r="K1293" s="20"/>
      <c r="L1293" s="76" cm="1">
        <f t="array" ref="L1293">_xlfn.IFS(C1293="8.玩家基地","",C1293="10.第一关基地","",G1293+H1293&lt;=2,"",G1293+H1293&gt;2,ROUND((G1293+H1293-2)*500,0))</f>
        <v>345</v>
      </c>
      <c r="M1293" s="13"/>
      <c r="N1293" s="13" t="str">
        <f>IFERROR(VLOOKUP(M1293,道具!A:S,19,FALSE),"")</f>
        <v/>
      </c>
      <c r="O1293" s="41" t="s">
        <v>2046</v>
      </c>
      <c r="P1293">
        <f t="shared" si="41"/>
        <v>2</v>
      </c>
      <c r="Q1293" t="str">
        <f>VLOOKUP(A1293,关卡种子!$A$2:$H$61,8,FALSE)</f>
        <v>0.摧毁基地</v>
      </c>
      <c r="R1293">
        <v>1</v>
      </c>
      <c r="S1293">
        <f t="shared" si="42"/>
        <v>1.69</v>
      </c>
    </row>
    <row r="1294" spans="1:19">
      <c r="A1294" s="16">
        <v>54</v>
      </c>
      <c r="B1294" s="17">
        <v>392</v>
      </c>
      <c r="C1294" s="16" t="s">
        <v>1441</v>
      </c>
      <c r="D1294" s="17">
        <v>2</v>
      </c>
      <c r="E1294" s="16" t="s">
        <v>89</v>
      </c>
      <c r="F1294" s="17">
        <v>30</v>
      </c>
      <c r="G1294" s="18">
        <v>1.69</v>
      </c>
      <c r="H1294" s="18">
        <v>1</v>
      </c>
      <c r="I1294" s="19">
        <v>1</v>
      </c>
      <c r="J1294" s="71"/>
      <c r="K1294" s="20"/>
      <c r="L1294" s="76" cm="1">
        <f t="array" ref="L1294">_xlfn.IFS(C1294="8.玩家基地","",C1294="10.第一关基地","",G1294+H1294&lt;=2,"",G1294+H1294&gt;2,ROUND((G1294+H1294-2)*500,0))</f>
        <v>345</v>
      </c>
      <c r="M1294" s="13"/>
      <c r="N1294" s="13" t="str">
        <f>IFERROR(VLOOKUP(M1294,道具!A:S,19,FALSE),"")</f>
        <v/>
      </c>
      <c r="O1294" s="41" t="s">
        <v>2046</v>
      </c>
      <c r="P1294">
        <f t="shared" si="41"/>
        <v>2</v>
      </c>
      <c r="Q1294" t="str">
        <f>VLOOKUP(A1294,关卡种子!$A$2:$H$61,8,FALSE)</f>
        <v>0.摧毁基地</v>
      </c>
      <c r="R1294">
        <v>1</v>
      </c>
      <c r="S1294">
        <f t="shared" si="42"/>
        <v>1.69</v>
      </c>
    </row>
    <row r="1295" spans="1:19">
      <c r="A1295" s="16">
        <v>54</v>
      </c>
      <c r="B1295" s="17">
        <v>420</v>
      </c>
      <c r="C1295" s="16" t="s">
        <v>1438</v>
      </c>
      <c r="D1295" s="17">
        <v>2</v>
      </c>
      <c r="E1295" s="16" t="s">
        <v>89</v>
      </c>
      <c r="F1295" s="17">
        <v>30</v>
      </c>
      <c r="G1295" s="18">
        <v>1.72</v>
      </c>
      <c r="H1295" s="18">
        <v>1</v>
      </c>
      <c r="I1295" s="19">
        <v>1</v>
      </c>
      <c r="J1295" s="71"/>
      <c r="K1295" s="20"/>
      <c r="L1295" s="76" cm="1">
        <f t="array" ref="L1295">_xlfn.IFS(C1295="8.玩家基地","",C1295="10.第一关基地","",G1295+H1295&lt;=2,"",G1295+H1295&gt;2,ROUND((G1295+H1295-2)*500,0))</f>
        <v>360</v>
      </c>
      <c r="M1295" s="13">
        <v>5</v>
      </c>
      <c r="N1295" s="13" t="str">
        <f>IFERROR(VLOOKUP(M1295,道具!A:S,19,FALSE),"")</f>
        <v>攻击力和防御力下降20秒</v>
      </c>
      <c r="O1295" s="41" t="s">
        <v>2046</v>
      </c>
      <c r="P1295">
        <f t="shared" si="41"/>
        <v>2</v>
      </c>
      <c r="Q1295" t="str">
        <f>VLOOKUP(A1295,关卡种子!$A$2:$H$61,8,FALSE)</f>
        <v>0.摧毁基地</v>
      </c>
      <c r="R1295">
        <v>1</v>
      </c>
      <c r="S1295">
        <f t="shared" si="42"/>
        <v>1.72</v>
      </c>
    </row>
    <row r="1296" spans="1:19">
      <c r="A1296" s="16">
        <v>54</v>
      </c>
      <c r="B1296" s="17">
        <v>421</v>
      </c>
      <c r="C1296" s="16" t="s">
        <v>1436</v>
      </c>
      <c r="D1296" s="17">
        <v>2</v>
      </c>
      <c r="E1296" s="16" t="s">
        <v>89</v>
      </c>
      <c r="F1296" s="17">
        <v>30</v>
      </c>
      <c r="G1296" s="18">
        <v>1.72</v>
      </c>
      <c r="H1296" s="18">
        <v>1</v>
      </c>
      <c r="I1296" s="19">
        <v>1</v>
      </c>
      <c r="J1296" s="71"/>
      <c r="K1296" s="20"/>
      <c r="L1296" s="76" cm="1">
        <f t="array" ref="L1296">_xlfn.IFS(C1296="8.玩家基地","",C1296="10.第一关基地","",G1296+H1296&lt;=2,"",G1296+H1296&gt;2,ROUND((G1296+H1296-2)*500,0))</f>
        <v>360</v>
      </c>
      <c r="M1296" s="13"/>
      <c r="N1296" s="13" t="str">
        <f>IFERROR(VLOOKUP(M1296,道具!A:S,19,FALSE),"")</f>
        <v/>
      </c>
      <c r="O1296" s="41" t="s">
        <v>2046</v>
      </c>
      <c r="P1296">
        <f t="shared" si="41"/>
        <v>2</v>
      </c>
      <c r="Q1296" t="str">
        <f>VLOOKUP(A1296,关卡种子!$A$2:$H$61,8,FALSE)</f>
        <v>0.摧毁基地</v>
      </c>
      <c r="R1296">
        <v>1</v>
      </c>
      <c r="S1296">
        <f t="shared" si="42"/>
        <v>1.72</v>
      </c>
    </row>
    <row r="1297" spans="1:19">
      <c r="A1297" s="16">
        <v>54</v>
      </c>
      <c r="B1297" s="17">
        <v>422</v>
      </c>
      <c r="C1297" s="16" t="s">
        <v>1441</v>
      </c>
      <c r="D1297" s="17">
        <v>2</v>
      </c>
      <c r="E1297" s="16" t="s">
        <v>89</v>
      </c>
      <c r="F1297" s="17">
        <v>30</v>
      </c>
      <c r="G1297" s="18">
        <v>1.72</v>
      </c>
      <c r="H1297" s="18">
        <v>1</v>
      </c>
      <c r="I1297" s="19">
        <v>1</v>
      </c>
      <c r="J1297" s="71"/>
      <c r="K1297" s="20"/>
      <c r="L1297" s="76" cm="1">
        <f t="array" ref="L1297">_xlfn.IFS(C1297="8.玩家基地","",C1297="10.第一关基地","",G1297+H1297&lt;=2,"",G1297+H1297&gt;2,ROUND((G1297+H1297-2)*500,0))</f>
        <v>360</v>
      </c>
      <c r="M1297" s="13"/>
      <c r="N1297" s="13" t="str">
        <f>IFERROR(VLOOKUP(M1297,道具!A:S,19,FALSE),"")</f>
        <v/>
      </c>
      <c r="O1297" s="41" t="s">
        <v>2046</v>
      </c>
      <c r="P1297">
        <f t="shared" si="41"/>
        <v>2</v>
      </c>
      <c r="Q1297" t="str">
        <f>VLOOKUP(A1297,关卡种子!$A$2:$H$61,8,FALSE)</f>
        <v>0.摧毁基地</v>
      </c>
      <c r="R1297">
        <v>1</v>
      </c>
      <c r="S1297">
        <f t="shared" si="42"/>
        <v>1.72</v>
      </c>
    </row>
    <row r="1298" spans="1:19">
      <c r="A1298" s="16">
        <v>54</v>
      </c>
      <c r="B1298" s="17">
        <v>450</v>
      </c>
      <c r="C1298" s="16" t="s">
        <v>1438</v>
      </c>
      <c r="D1298" s="17">
        <v>2</v>
      </c>
      <c r="E1298" s="16" t="s">
        <v>89</v>
      </c>
      <c r="F1298" s="17">
        <v>30</v>
      </c>
      <c r="G1298" s="18">
        <v>1.75</v>
      </c>
      <c r="H1298" s="18">
        <v>1</v>
      </c>
      <c r="I1298" s="19">
        <v>1</v>
      </c>
      <c r="J1298" s="71"/>
      <c r="K1298" s="20"/>
      <c r="L1298" s="76" cm="1">
        <f t="array" ref="L1298">_xlfn.IFS(C1298="8.玩家基地","",C1298="10.第一关基地","",G1298+H1298&lt;=2,"",G1298+H1298&gt;2,ROUND((G1298+H1298-2)*500,0))</f>
        <v>375</v>
      </c>
      <c r="M1298" s="13">
        <v>5</v>
      </c>
      <c r="N1298" s="13" t="str">
        <f>IFERROR(VLOOKUP(M1298,道具!A:S,19,FALSE),"")</f>
        <v>攻击力和防御力下降20秒</v>
      </c>
      <c r="O1298" s="41" t="s">
        <v>2046</v>
      </c>
      <c r="P1298">
        <f t="shared" si="41"/>
        <v>2</v>
      </c>
      <c r="Q1298" t="str">
        <f>VLOOKUP(A1298,关卡种子!$A$2:$H$61,8,FALSE)</f>
        <v>0.摧毁基地</v>
      </c>
      <c r="R1298">
        <v>1</v>
      </c>
      <c r="S1298">
        <f t="shared" si="42"/>
        <v>1.75</v>
      </c>
    </row>
    <row r="1299" spans="1:19">
      <c r="A1299" s="16">
        <v>54</v>
      </c>
      <c r="B1299" s="17">
        <v>451</v>
      </c>
      <c r="C1299" s="16" t="s">
        <v>1436</v>
      </c>
      <c r="D1299" s="17">
        <v>2</v>
      </c>
      <c r="E1299" s="16" t="s">
        <v>89</v>
      </c>
      <c r="F1299" s="17">
        <v>30</v>
      </c>
      <c r="G1299" s="18">
        <v>1.75</v>
      </c>
      <c r="H1299" s="18">
        <v>1</v>
      </c>
      <c r="I1299" s="19">
        <v>1</v>
      </c>
      <c r="J1299" s="71"/>
      <c r="K1299" s="20"/>
      <c r="L1299" s="76" cm="1">
        <f t="array" ref="L1299">_xlfn.IFS(C1299="8.玩家基地","",C1299="10.第一关基地","",G1299+H1299&lt;=2,"",G1299+H1299&gt;2,ROUND((G1299+H1299-2)*500,0))</f>
        <v>375</v>
      </c>
      <c r="M1299" s="13"/>
      <c r="N1299" s="13" t="str">
        <f>IFERROR(VLOOKUP(M1299,道具!A:S,19,FALSE),"")</f>
        <v/>
      </c>
      <c r="O1299" s="41" t="s">
        <v>2046</v>
      </c>
      <c r="P1299">
        <f t="shared" si="41"/>
        <v>2</v>
      </c>
      <c r="Q1299" t="str">
        <f>VLOOKUP(A1299,关卡种子!$A$2:$H$61,8,FALSE)</f>
        <v>0.摧毁基地</v>
      </c>
      <c r="R1299">
        <v>1</v>
      </c>
      <c r="S1299">
        <f t="shared" si="42"/>
        <v>1.75</v>
      </c>
    </row>
    <row r="1300" spans="1:19">
      <c r="A1300" s="16">
        <v>54</v>
      </c>
      <c r="B1300" s="17">
        <v>452</v>
      </c>
      <c r="C1300" s="16" t="s">
        <v>1441</v>
      </c>
      <c r="D1300" s="17">
        <v>2</v>
      </c>
      <c r="E1300" s="16" t="s">
        <v>89</v>
      </c>
      <c r="F1300" s="17">
        <v>30</v>
      </c>
      <c r="G1300" s="18">
        <v>1.75</v>
      </c>
      <c r="H1300" s="18">
        <v>1</v>
      </c>
      <c r="I1300" s="19">
        <v>1</v>
      </c>
      <c r="J1300" s="71"/>
      <c r="K1300" s="20"/>
      <c r="L1300" s="76" cm="1">
        <f t="array" ref="L1300">_xlfn.IFS(C1300="8.玩家基地","",C1300="10.第一关基地","",G1300+H1300&lt;=2,"",G1300+H1300&gt;2,ROUND((G1300+H1300-2)*500,0))</f>
        <v>375</v>
      </c>
      <c r="M1300" s="13"/>
      <c r="N1300" s="13" t="str">
        <f>IFERROR(VLOOKUP(M1300,道具!A:S,19,FALSE),"")</f>
        <v/>
      </c>
      <c r="O1300" s="41" t="s">
        <v>2046</v>
      </c>
      <c r="P1300">
        <f t="shared" si="41"/>
        <v>2</v>
      </c>
      <c r="Q1300" t="str">
        <f>VLOOKUP(A1300,关卡种子!$A$2:$H$61,8,FALSE)</f>
        <v>0.摧毁基地</v>
      </c>
      <c r="R1300">
        <v>1</v>
      </c>
      <c r="S1300">
        <f t="shared" si="42"/>
        <v>1.75</v>
      </c>
    </row>
    <row r="1301" spans="1:19">
      <c r="A1301" s="16">
        <v>54</v>
      </c>
      <c r="B1301" s="17">
        <v>480</v>
      </c>
      <c r="C1301" s="16" t="s">
        <v>1438</v>
      </c>
      <c r="D1301" s="17">
        <v>2</v>
      </c>
      <c r="E1301" s="16" t="s">
        <v>89</v>
      </c>
      <c r="F1301" s="17">
        <v>30</v>
      </c>
      <c r="G1301" s="18">
        <v>1.78</v>
      </c>
      <c r="H1301" s="18">
        <v>1</v>
      </c>
      <c r="I1301" s="19">
        <v>1</v>
      </c>
      <c r="J1301" s="71"/>
      <c r="K1301" s="20"/>
      <c r="L1301" s="76" cm="1">
        <f t="array" ref="L1301">_xlfn.IFS(C1301="8.玩家基地","",C1301="10.第一关基地","",G1301+H1301&lt;=2,"",G1301+H1301&gt;2,ROUND((G1301+H1301-2)*500,0))</f>
        <v>390</v>
      </c>
      <c r="M1301" s="13">
        <v>5</v>
      </c>
      <c r="N1301" s="13" t="str">
        <f>IFERROR(VLOOKUP(M1301,道具!A:S,19,FALSE),"")</f>
        <v>攻击力和防御力下降20秒</v>
      </c>
      <c r="O1301" s="41" t="s">
        <v>2046</v>
      </c>
      <c r="P1301">
        <f t="shared" si="41"/>
        <v>2</v>
      </c>
      <c r="Q1301" t="str">
        <f>VLOOKUP(A1301,关卡种子!$A$2:$H$61,8,FALSE)</f>
        <v>0.摧毁基地</v>
      </c>
      <c r="R1301">
        <v>1</v>
      </c>
      <c r="S1301">
        <f t="shared" si="42"/>
        <v>1.78</v>
      </c>
    </row>
    <row r="1302" spans="1:19">
      <c r="A1302" s="16">
        <v>54</v>
      </c>
      <c r="B1302" s="17">
        <v>481</v>
      </c>
      <c r="C1302" s="16" t="s">
        <v>1436</v>
      </c>
      <c r="D1302" s="17">
        <v>2</v>
      </c>
      <c r="E1302" s="16" t="s">
        <v>89</v>
      </c>
      <c r="F1302" s="17">
        <v>30</v>
      </c>
      <c r="G1302" s="18">
        <v>1.78</v>
      </c>
      <c r="H1302" s="18">
        <v>1</v>
      </c>
      <c r="I1302" s="19">
        <v>1</v>
      </c>
      <c r="J1302" s="71"/>
      <c r="K1302" s="20"/>
      <c r="L1302" s="76" cm="1">
        <f t="array" ref="L1302">_xlfn.IFS(C1302="8.玩家基地","",C1302="10.第一关基地","",G1302+H1302&lt;=2,"",G1302+H1302&gt;2,ROUND((G1302+H1302-2)*500,0))</f>
        <v>390</v>
      </c>
      <c r="M1302" s="13"/>
      <c r="N1302" s="13" t="str">
        <f>IFERROR(VLOOKUP(M1302,道具!A:S,19,FALSE),"")</f>
        <v/>
      </c>
      <c r="O1302" s="41" t="s">
        <v>2046</v>
      </c>
      <c r="P1302">
        <f t="shared" si="41"/>
        <v>2</v>
      </c>
      <c r="Q1302" t="str">
        <f>VLOOKUP(A1302,关卡种子!$A$2:$H$61,8,FALSE)</f>
        <v>0.摧毁基地</v>
      </c>
      <c r="R1302">
        <v>1</v>
      </c>
      <c r="S1302">
        <f t="shared" si="42"/>
        <v>1.78</v>
      </c>
    </row>
    <row r="1303" spans="1:19">
      <c r="A1303" s="16">
        <v>54</v>
      </c>
      <c r="B1303" s="17">
        <v>482</v>
      </c>
      <c r="C1303" s="16" t="s">
        <v>1441</v>
      </c>
      <c r="D1303" s="17">
        <v>2</v>
      </c>
      <c r="E1303" s="16" t="s">
        <v>89</v>
      </c>
      <c r="F1303" s="17">
        <v>30</v>
      </c>
      <c r="G1303" s="18">
        <v>1.78</v>
      </c>
      <c r="H1303" s="18">
        <v>1</v>
      </c>
      <c r="I1303" s="19">
        <v>1</v>
      </c>
      <c r="J1303" s="71"/>
      <c r="K1303" s="20"/>
      <c r="L1303" s="76" cm="1">
        <f t="array" ref="L1303">_xlfn.IFS(C1303="8.玩家基地","",C1303="10.第一关基地","",G1303+H1303&lt;=2,"",G1303+H1303&gt;2,ROUND((G1303+H1303-2)*500,0))</f>
        <v>390</v>
      </c>
      <c r="M1303" s="13"/>
      <c r="N1303" s="13" t="str">
        <f>IFERROR(VLOOKUP(M1303,道具!A:S,19,FALSE),"")</f>
        <v/>
      </c>
      <c r="O1303" s="41" t="s">
        <v>2046</v>
      </c>
      <c r="P1303">
        <f t="shared" si="41"/>
        <v>2</v>
      </c>
      <c r="Q1303" t="str">
        <f>VLOOKUP(A1303,关卡种子!$A$2:$H$61,8,FALSE)</f>
        <v>0.摧毁基地</v>
      </c>
      <c r="R1303">
        <v>1</v>
      </c>
      <c r="S1303">
        <f t="shared" si="42"/>
        <v>1.78</v>
      </c>
    </row>
    <row r="1304" spans="1:19">
      <c r="A1304" s="16">
        <v>54</v>
      </c>
      <c r="B1304" s="17">
        <v>510</v>
      </c>
      <c r="C1304" s="16" t="s">
        <v>1438</v>
      </c>
      <c r="D1304" s="17">
        <v>2</v>
      </c>
      <c r="E1304" s="16" t="s">
        <v>89</v>
      </c>
      <c r="F1304" s="17">
        <v>30</v>
      </c>
      <c r="G1304" s="18">
        <v>1.81</v>
      </c>
      <c r="H1304" s="18">
        <v>1</v>
      </c>
      <c r="I1304" s="19">
        <v>1</v>
      </c>
      <c r="J1304" s="71"/>
      <c r="K1304" s="20"/>
      <c r="L1304" s="76" cm="1">
        <f t="array" ref="L1304">_xlfn.IFS(C1304="8.玩家基地","",C1304="10.第一关基地","",G1304+H1304&lt;=2,"",G1304+H1304&gt;2,ROUND((G1304+H1304-2)*500,0))</f>
        <v>405</v>
      </c>
      <c r="M1304" s="13">
        <v>5</v>
      </c>
      <c r="N1304" s="13" t="str">
        <f>IFERROR(VLOOKUP(M1304,道具!A:S,19,FALSE),"")</f>
        <v>攻击力和防御力下降20秒</v>
      </c>
      <c r="O1304" s="41" t="s">
        <v>2046</v>
      </c>
      <c r="P1304">
        <f t="shared" si="41"/>
        <v>2</v>
      </c>
      <c r="Q1304" t="str">
        <f>VLOOKUP(A1304,关卡种子!$A$2:$H$61,8,FALSE)</f>
        <v>0.摧毁基地</v>
      </c>
      <c r="R1304">
        <v>1</v>
      </c>
      <c r="S1304">
        <f t="shared" si="42"/>
        <v>1.81</v>
      </c>
    </row>
    <row r="1305" spans="1:19">
      <c r="A1305" s="16">
        <v>54</v>
      </c>
      <c r="B1305" s="17">
        <v>511</v>
      </c>
      <c r="C1305" s="16" t="s">
        <v>1436</v>
      </c>
      <c r="D1305" s="17">
        <v>2</v>
      </c>
      <c r="E1305" s="16" t="s">
        <v>89</v>
      </c>
      <c r="F1305" s="17">
        <v>30</v>
      </c>
      <c r="G1305" s="18">
        <v>1.81</v>
      </c>
      <c r="H1305" s="18">
        <v>1</v>
      </c>
      <c r="I1305" s="19">
        <v>1</v>
      </c>
      <c r="J1305" s="71"/>
      <c r="K1305" s="20"/>
      <c r="L1305" s="76" cm="1">
        <f t="array" ref="L1305">_xlfn.IFS(C1305="8.玩家基地","",C1305="10.第一关基地","",G1305+H1305&lt;=2,"",G1305+H1305&gt;2,ROUND((G1305+H1305-2)*500,0))</f>
        <v>405</v>
      </c>
      <c r="M1305" s="13"/>
      <c r="N1305" s="13" t="str">
        <f>IFERROR(VLOOKUP(M1305,道具!A:S,19,FALSE),"")</f>
        <v/>
      </c>
      <c r="O1305" s="41" t="s">
        <v>2046</v>
      </c>
      <c r="P1305">
        <f t="shared" si="41"/>
        <v>2</v>
      </c>
      <c r="Q1305" t="str">
        <f>VLOOKUP(A1305,关卡种子!$A$2:$H$61,8,FALSE)</f>
        <v>0.摧毁基地</v>
      </c>
      <c r="R1305">
        <v>1</v>
      </c>
      <c r="S1305">
        <f t="shared" si="42"/>
        <v>1.81</v>
      </c>
    </row>
    <row r="1306" spans="1:19">
      <c r="A1306" s="16">
        <v>54</v>
      </c>
      <c r="B1306" s="17">
        <v>512</v>
      </c>
      <c r="C1306" s="16" t="s">
        <v>1441</v>
      </c>
      <c r="D1306" s="17">
        <v>2</v>
      </c>
      <c r="E1306" s="16" t="s">
        <v>89</v>
      </c>
      <c r="F1306" s="17">
        <v>30</v>
      </c>
      <c r="G1306" s="18">
        <v>1.81</v>
      </c>
      <c r="H1306" s="18">
        <v>1</v>
      </c>
      <c r="I1306" s="19">
        <v>1</v>
      </c>
      <c r="J1306" s="71"/>
      <c r="K1306" s="20"/>
      <c r="L1306" s="76" cm="1">
        <f t="array" ref="L1306">_xlfn.IFS(C1306="8.玩家基地","",C1306="10.第一关基地","",G1306+H1306&lt;=2,"",G1306+H1306&gt;2,ROUND((G1306+H1306-2)*500,0))</f>
        <v>405</v>
      </c>
      <c r="M1306" s="13"/>
      <c r="N1306" s="13" t="str">
        <f>IFERROR(VLOOKUP(M1306,道具!A:S,19,FALSE),"")</f>
        <v/>
      </c>
      <c r="O1306" s="41" t="s">
        <v>2046</v>
      </c>
      <c r="P1306">
        <f t="shared" si="41"/>
        <v>2</v>
      </c>
      <c r="Q1306" t="str">
        <f>VLOOKUP(A1306,关卡种子!$A$2:$H$61,8,FALSE)</f>
        <v>0.摧毁基地</v>
      </c>
      <c r="R1306">
        <v>1</v>
      </c>
      <c r="S1306">
        <f t="shared" si="42"/>
        <v>1.81</v>
      </c>
    </row>
    <row r="1307" spans="1:19">
      <c r="A1307" s="16">
        <v>54</v>
      </c>
      <c r="B1307" s="17">
        <v>540</v>
      </c>
      <c r="C1307" s="16" t="s">
        <v>1438</v>
      </c>
      <c r="D1307" s="17">
        <v>2</v>
      </c>
      <c r="E1307" s="16" t="s">
        <v>89</v>
      </c>
      <c r="F1307" s="17">
        <v>30</v>
      </c>
      <c r="G1307" s="18">
        <v>1.84</v>
      </c>
      <c r="H1307" s="18">
        <v>1</v>
      </c>
      <c r="I1307" s="19">
        <v>1</v>
      </c>
      <c r="J1307" s="71"/>
      <c r="K1307" s="20"/>
      <c r="L1307" s="76" cm="1">
        <f t="array" ref="L1307">_xlfn.IFS(C1307="8.玩家基地","",C1307="10.第一关基地","",G1307+H1307&lt;=2,"",G1307+H1307&gt;2,ROUND((G1307+H1307-2)*500,0))</f>
        <v>420</v>
      </c>
      <c r="M1307" s="13">
        <v>5</v>
      </c>
      <c r="N1307" s="13" t="str">
        <f>IFERROR(VLOOKUP(M1307,道具!A:S,19,FALSE),"")</f>
        <v>攻击力和防御力下降20秒</v>
      </c>
      <c r="O1307" s="41" t="s">
        <v>2046</v>
      </c>
      <c r="P1307">
        <f t="shared" si="41"/>
        <v>2</v>
      </c>
      <c r="Q1307" t="str">
        <f>VLOOKUP(A1307,关卡种子!$A$2:$H$61,8,FALSE)</f>
        <v>0.摧毁基地</v>
      </c>
      <c r="R1307">
        <v>1</v>
      </c>
      <c r="S1307">
        <f t="shared" si="42"/>
        <v>1.84</v>
      </c>
    </row>
    <row r="1308" spans="1:19">
      <c r="A1308" s="16">
        <v>54</v>
      </c>
      <c r="B1308" s="17">
        <v>541</v>
      </c>
      <c r="C1308" s="16" t="s">
        <v>1436</v>
      </c>
      <c r="D1308" s="17">
        <v>2</v>
      </c>
      <c r="E1308" s="16" t="s">
        <v>89</v>
      </c>
      <c r="F1308" s="17">
        <v>30</v>
      </c>
      <c r="G1308" s="18">
        <v>1.84</v>
      </c>
      <c r="H1308" s="18">
        <v>1</v>
      </c>
      <c r="I1308" s="19">
        <v>1</v>
      </c>
      <c r="J1308" s="71"/>
      <c r="K1308" s="20"/>
      <c r="L1308" s="76" cm="1">
        <f t="array" ref="L1308">_xlfn.IFS(C1308="8.玩家基地","",C1308="10.第一关基地","",G1308+H1308&lt;=2,"",G1308+H1308&gt;2,ROUND((G1308+H1308-2)*500,0))</f>
        <v>420</v>
      </c>
      <c r="M1308" s="13"/>
      <c r="N1308" s="13" t="str">
        <f>IFERROR(VLOOKUP(M1308,道具!A:S,19,FALSE),"")</f>
        <v/>
      </c>
      <c r="O1308" s="41" t="s">
        <v>2046</v>
      </c>
      <c r="P1308">
        <f t="shared" si="41"/>
        <v>2</v>
      </c>
      <c r="Q1308" t="str">
        <f>VLOOKUP(A1308,关卡种子!$A$2:$H$61,8,FALSE)</f>
        <v>0.摧毁基地</v>
      </c>
      <c r="R1308">
        <v>1</v>
      </c>
      <c r="S1308">
        <f t="shared" si="42"/>
        <v>1.84</v>
      </c>
    </row>
    <row r="1309" spans="1:19">
      <c r="A1309" s="16">
        <v>54</v>
      </c>
      <c r="B1309" s="17">
        <v>542</v>
      </c>
      <c r="C1309" s="16" t="s">
        <v>1441</v>
      </c>
      <c r="D1309" s="17">
        <v>2</v>
      </c>
      <c r="E1309" s="16" t="s">
        <v>89</v>
      </c>
      <c r="F1309" s="17">
        <v>30</v>
      </c>
      <c r="G1309" s="18">
        <v>1.84</v>
      </c>
      <c r="H1309" s="18">
        <v>1</v>
      </c>
      <c r="I1309" s="19">
        <v>1</v>
      </c>
      <c r="J1309" s="71"/>
      <c r="K1309" s="20"/>
      <c r="L1309" s="76" cm="1">
        <f t="array" ref="L1309">_xlfn.IFS(C1309="8.玩家基地","",C1309="10.第一关基地","",G1309+H1309&lt;=2,"",G1309+H1309&gt;2,ROUND((G1309+H1309-2)*500,0))</f>
        <v>420</v>
      </c>
      <c r="M1309" s="13"/>
      <c r="N1309" s="13" t="str">
        <f>IFERROR(VLOOKUP(M1309,道具!A:S,19,FALSE),"")</f>
        <v/>
      </c>
      <c r="O1309" s="41" t="s">
        <v>2046</v>
      </c>
      <c r="P1309">
        <f t="shared" si="41"/>
        <v>2</v>
      </c>
      <c r="Q1309" t="str">
        <f>VLOOKUP(A1309,关卡种子!$A$2:$H$61,8,FALSE)</f>
        <v>0.摧毁基地</v>
      </c>
      <c r="R1309">
        <v>1</v>
      </c>
      <c r="S1309">
        <f t="shared" si="42"/>
        <v>1.84</v>
      </c>
    </row>
    <row r="1310" spans="1:19">
      <c r="A1310" s="16">
        <v>54</v>
      </c>
      <c r="B1310" s="17">
        <v>0</v>
      </c>
      <c r="C1310" s="16" t="s">
        <v>1438</v>
      </c>
      <c r="D1310" s="17">
        <v>1</v>
      </c>
      <c r="E1310" s="16" t="s">
        <v>89</v>
      </c>
      <c r="F1310" s="17">
        <v>30</v>
      </c>
      <c r="G1310" s="18">
        <v>1.5</v>
      </c>
      <c r="H1310" s="18">
        <v>1</v>
      </c>
      <c r="I1310" s="19">
        <v>0.8</v>
      </c>
      <c r="J1310" s="71"/>
      <c r="K1310" s="20"/>
      <c r="L1310" s="76" cm="1">
        <f t="array" ref="L1310">_xlfn.IFS(C1310="8.玩家基地","",C1310="10.第一关基地","",G1310+H1310&lt;=2,"",G1310+H1310&gt;2,ROUND((G1310+H1310-2)*500,0))</f>
        <v>250</v>
      </c>
      <c r="M1310" s="13">
        <v>5</v>
      </c>
      <c r="N1310" s="13" t="str">
        <f>IFERROR(VLOOKUP(M1310,道具!A:S,19,FALSE),"")</f>
        <v>攻击力和防御力下降20秒</v>
      </c>
      <c r="O1310" s="41" t="s">
        <v>2046</v>
      </c>
      <c r="P1310">
        <f t="shared" si="41"/>
        <v>1</v>
      </c>
      <c r="Q1310" t="str">
        <f>VLOOKUP(A1310,关卡种子!$A$2:$H$61,8,FALSE)</f>
        <v>0.摧毁基地</v>
      </c>
      <c r="R1310">
        <v>1</v>
      </c>
      <c r="S1310">
        <f t="shared" si="42"/>
        <v>1.5</v>
      </c>
    </row>
    <row r="1311" spans="1:19">
      <c r="A1311" s="16">
        <v>54</v>
      </c>
      <c r="B1311" s="17">
        <v>0</v>
      </c>
      <c r="C1311" s="16" t="s">
        <v>1438</v>
      </c>
      <c r="D1311" s="17">
        <v>2</v>
      </c>
      <c r="E1311" s="16" t="s">
        <v>89</v>
      </c>
      <c r="F1311" s="17">
        <v>30</v>
      </c>
      <c r="G1311" s="18">
        <v>1.5</v>
      </c>
      <c r="H1311" s="18">
        <v>1</v>
      </c>
      <c r="I1311" s="19">
        <v>0.5</v>
      </c>
      <c r="J1311" s="71"/>
      <c r="K1311" s="20"/>
      <c r="L1311" s="76" cm="1">
        <f t="array" ref="L1311">_xlfn.IFS(C1311="8.玩家基地","",C1311="10.第一关基地","",G1311+H1311&lt;=2,"",G1311+H1311&gt;2,ROUND((G1311+H1311-2)*500,0))</f>
        <v>250</v>
      </c>
      <c r="M1311" s="13"/>
      <c r="N1311" s="13" t="str">
        <f>IFERROR(VLOOKUP(M1311,道具!A:S,19,FALSE),"")</f>
        <v/>
      </c>
      <c r="O1311" s="41" t="s">
        <v>2046</v>
      </c>
      <c r="P1311">
        <f t="shared" si="41"/>
        <v>2</v>
      </c>
      <c r="Q1311" t="str">
        <f>VLOOKUP(A1311,关卡种子!$A$2:$H$61,8,FALSE)</f>
        <v>0.摧毁基地</v>
      </c>
      <c r="R1311">
        <v>1</v>
      </c>
      <c r="S1311">
        <f t="shared" si="42"/>
        <v>1.5</v>
      </c>
    </row>
    <row r="1312" spans="1:19">
      <c r="A1312" s="16">
        <v>54</v>
      </c>
      <c r="B1312" s="17">
        <v>0</v>
      </c>
      <c r="C1312" s="16" t="s">
        <v>1436</v>
      </c>
      <c r="D1312" s="17">
        <v>3</v>
      </c>
      <c r="E1312" s="16" t="s">
        <v>89</v>
      </c>
      <c r="F1312" s="17">
        <v>30</v>
      </c>
      <c r="G1312" s="18">
        <v>1.5</v>
      </c>
      <c r="H1312" s="18">
        <v>1</v>
      </c>
      <c r="I1312" s="19">
        <v>0.5</v>
      </c>
      <c r="J1312" s="71"/>
      <c r="K1312" s="20"/>
      <c r="L1312" s="76" cm="1">
        <f t="array" ref="L1312">_xlfn.IFS(C1312="8.玩家基地","",C1312="10.第一关基地","",G1312+H1312&lt;=2,"",G1312+H1312&gt;2,ROUND((G1312+H1312-2)*500,0))</f>
        <v>250</v>
      </c>
      <c r="M1312" s="13"/>
      <c r="N1312" s="13" t="str">
        <f>IFERROR(VLOOKUP(M1312,道具!A:S,19,FALSE),"")</f>
        <v/>
      </c>
      <c r="O1312" s="41" t="s">
        <v>2046</v>
      </c>
      <c r="P1312">
        <f t="shared" si="41"/>
        <v>3</v>
      </c>
      <c r="Q1312" t="str">
        <f>VLOOKUP(A1312,关卡种子!$A$2:$H$61,8,FALSE)</f>
        <v>0.摧毁基地</v>
      </c>
      <c r="R1312">
        <v>1</v>
      </c>
      <c r="S1312">
        <f t="shared" si="42"/>
        <v>1.5</v>
      </c>
    </row>
    <row r="1313" spans="1:19">
      <c r="A1313" s="16">
        <v>54</v>
      </c>
      <c r="B1313" s="17">
        <v>0</v>
      </c>
      <c r="C1313" s="16" t="s">
        <v>1436</v>
      </c>
      <c r="D1313" s="17">
        <v>3</v>
      </c>
      <c r="E1313" s="16" t="s">
        <v>89</v>
      </c>
      <c r="F1313" s="17">
        <v>30</v>
      </c>
      <c r="G1313" s="18">
        <v>1.5</v>
      </c>
      <c r="H1313" s="18">
        <v>1</v>
      </c>
      <c r="I1313" s="19">
        <v>0.3</v>
      </c>
      <c r="J1313" s="71"/>
      <c r="K1313" s="20"/>
      <c r="L1313" s="76" cm="1">
        <f t="array" ref="L1313">_xlfn.IFS(C1313="8.玩家基地","",C1313="10.第一关基地","",G1313+H1313&lt;=2,"",G1313+H1313&gt;2,ROUND((G1313+H1313-2)*500,0))</f>
        <v>250</v>
      </c>
      <c r="M1313" s="13"/>
      <c r="N1313" s="13" t="str">
        <f>IFERROR(VLOOKUP(M1313,道具!A:S,19,FALSE),"")</f>
        <v/>
      </c>
      <c r="O1313" s="41" t="s">
        <v>2046</v>
      </c>
      <c r="P1313">
        <f t="shared" si="41"/>
        <v>3</v>
      </c>
      <c r="Q1313" t="str">
        <f>VLOOKUP(A1313,关卡种子!$A$2:$H$61,8,FALSE)</f>
        <v>0.摧毁基地</v>
      </c>
      <c r="R1313">
        <v>1</v>
      </c>
      <c r="S1313">
        <f t="shared" si="42"/>
        <v>1.5</v>
      </c>
    </row>
    <row r="1314" spans="1:19">
      <c r="A1314" s="16">
        <v>54</v>
      </c>
      <c r="B1314" s="17">
        <v>0</v>
      </c>
      <c r="C1314" s="16" t="s">
        <v>1434</v>
      </c>
      <c r="D1314" s="17">
        <v>3</v>
      </c>
      <c r="E1314" s="16" t="s">
        <v>89</v>
      </c>
      <c r="F1314" s="17">
        <v>30</v>
      </c>
      <c r="G1314" s="18">
        <v>1.5</v>
      </c>
      <c r="H1314" s="18">
        <v>1</v>
      </c>
      <c r="I1314" s="19">
        <v>0.3</v>
      </c>
      <c r="J1314" s="71"/>
      <c r="K1314" s="20"/>
      <c r="L1314" s="76" cm="1">
        <f t="array" ref="L1314">_xlfn.IFS(C1314="8.玩家基地","",C1314="10.第一关基地","",G1314+H1314&lt;=2,"",G1314+H1314&gt;2,ROUND((G1314+H1314-2)*500,0))</f>
        <v>250</v>
      </c>
      <c r="M1314" s="13">
        <v>7</v>
      </c>
      <c r="N1314" s="13" t="str">
        <f>IFERROR(VLOOKUP(M1314,道具!A:S,19,FALSE),"")</f>
        <v>敌方无敌4秒</v>
      </c>
      <c r="O1314" s="41" t="s">
        <v>2046</v>
      </c>
      <c r="P1314">
        <f t="shared" si="41"/>
        <v>3</v>
      </c>
      <c r="Q1314" t="str">
        <f>VLOOKUP(A1314,关卡种子!$A$2:$H$61,8,FALSE)</f>
        <v>0.摧毁基地</v>
      </c>
      <c r="R1314">
        <v>1</v>
      </c>
      <c r="S1314">
        <f t="shared" si="42"/>
        <v>1.5</v>
      </c>
    </row>
    <row r="1315" spans="1:19">
      <c r="A1315" s="16">
        <v>54</v>
      </c>
      <c r="B1315" s="17">
        <v>0</v>
      </c>
      <c r="C1315" s="16" t="s">
        <v>1441</v>
      </c>
      <c r="D1315" s="17">
        <v>3</v>
      </c>
      <c r="E1315" s="16" t="s">
        <v>89</v>
      </c>
      <c r="F1315" s="17">
        <v>30</v>
      </c>
      <c r="G1315" s="18">
        <v>1.5</v>
      </c>
      <c r="H1315" s="18">
        <v>1</v>
      </c>
      <c r="I1315" s="19">
        <v>0.3</v>
      </c>
      <c r="J1315" s="71"/>
      <c r="K1315" s="20"/>
      <c r="L1315" s="76" cm="1">
        <f t="array" ref="L1315">_xlfn.IFS(C1315="8.玩家基地","",C1315="10.第一关基地","",G1315+H1315&lt;=2,"",G1315+H1315&gt;2,ROUND((G1315+H1315-2)*500,0))</f>
        <v>250</v>
      </c>
      <c r="M1315" s="13"/>
      <c r="N1315" s="13" t="str">
        <f>IFERROR(VLOOKUP(M1315,道具!A:S,19,FALSE),"")</f>
        <v/>
      </c>
      <c r="O1315" s="41" t="s">
        <v>2046</v>
      </c>
      <c r="P1315">
        <f t="shared" si="41"/>
        <v>3</v>
      </c>
      <c r="Q1315" t="str">
        <f>VLOOKUP(A1315,关卡种子!$A$2:$H$61,8,FALSE)</f>
        <v>0.摧毁基地</v>
      </c>
      <c r="R1315">
        <v>1</v>
      </c>
      <c r="S1315">
        <f t="shared" si="42"/>
        <v>1.5</v>
      </c>
    </row>
    <row r="1316" spans="1:19">
      <c r="A1316" s="68">
        <v>55</v>
      </c>
      <c r="B1316" s="17">
        <v>0</v>
      </c>
      <c r="C1316" s="16" t="s">
        <v>86</v>
      </c>
      <c r="D1316" s="17">
        <v>1</v>
      </c>
      <c r="E1316" s="16" t="s">
        <v>87</v>
      </c>
      <c r="F1316" s="17">
        <v>-30</v>
      </c>
      <c r="G1316" s="18">
        <v>1</v>
      </c>
      <c r="H1316" s="18">
        <v>1</v>
      </c>
      <c r="I1316" s="19">
        <v>1</v>
      </c>
      <c r="J1316" s="71"/>
      <c r="K1316" s="20"/>
      <c r="L1316" s="76" t="str" cm="1">
        <f t="array" ref="L1316">_xlfn.IFS(C1316="8.玩家基地","",C1316="10.第一关基地","",G1316+H1316&lt;=2,"",G1316+H1316&gt;2,ROUND((G1316+H1316-2)*500,0))</f>
        <v/>
      </c>
      <c r="M1316" s="13"/>
      <c r="N1316" s="13" t="str">
        <f>IFERROR(VLOOKUP(M1316,道具!A:S,19,FALSE),"")</f>
        <v/>
      </c>
      <c r="O1316" s="41" t="s">
        <v>2046</v>
      </c>
      <c r="P1316">
        <f t="shared" si="41"/>
        <v>1</v>
      </c>
      <c r="Q1316" t="str">
        <f>VLOOKUP(A1316,关卡种子!$A$2:$H$61,8,FALSE)</f>
        <v>1.坚守到底</v>
      </c>
      <c r="R1316">
        <v>1</v>
      </c>
      <c r="S1316">
        <f t="shared" si="42"/>
        <v>1</v>
      </c>
    </row>
    <row r="1317" spans="1:19">
      <c r="A1317" s="16">
        <v>55</v>
      </c>
      <c r="B1317" s="17">
        <v>1</v>
      </c>
      <c r="C1317" s="16" t="s">
        <v>1440</v>
      </c>
      <c r="D1317" s="17">
        <v>4</v>
      </c>
      <c r="E1317" s="16" t="s">
        <v>89</v>
      </c>
      <c r="F1317" s="17">
        <v>30</v>
      </c>
      <c r="G1317" s="18">
        <v>1</v>
      </c>
      <c r="H1317" s="18">
        <v>1</v>
      </c>
      <c r="I1317" s="19">
        <v>1</v>
      </c>
      <c r="J1317" s="71"/>
      <c r="K1317" s="20"/>
      <c r="L1317" s="76" t="str" cm="1">
        <f t="array" ref="L1317">_xlfn.IFS(C1317="8.玩家基地","",C1317="10.第一关基地","",G1317+H1317&lt;=2,"",G1317+H1317&gt;2,ROUND((G1317+H1317-2)*500,0))</f>
        <v/>
      </c>
      <c r="M1317" s="13">
        <v>6</v>
      </c>
      <c r="N1317" s="13" t="str">
        <f>IFERROR(VLOOKUP(M1317,道具!A:S,19,FALSE),"")</f>
        <v>一阵雷电风暴打击了你的部队</v>
      </c>
      <c r="O1317" s="41" t="s">
        <v>2046</v>
      </c>
      <c r="P1317">
        <f t="shared" si="41"/>
        <v>4</v>
      </c>
      <c r="Q1317" t="str">
        <f>VLOOKUP(A1317,关卡种子!$A$2:$H$61,8,FALSE)</f>
        <v>1.坚守到底</v>
      </c>
      <c r="R1317">
        <v>1</v>
      </c>
      <c r="S1317">
        <f t="shared" si="42"/>
        <v>1</v>
      </c>
    </row>
    <row r="1318" spans="1:19">
      <c r="A1318" s="16">
        <v>55</v>
      </c>
      <c r="B1318" s="17">
        <v>30</v>
      </c>
      <c r="C1318" s="16" t="s">
        <v>1436</v>
      </c>
      <c r="D1318" s="17">
        <v>2</v>
      </c>
      <c r="E1318" s="16" t="s">
        <v>89</v>
      </c>
      <c r="F1318" s="17">
        <v>30</v>
      </c>
      <c r="G1318" s="18">
        <v>1</v>
      </c>
      <c r="H1318" s="18">
        <v>1</v>
      </c>
      <c r="I1318" s="19">
        <v>1</v>
      </c>
      <c r="J1318" s="71"/>
      <c r="K1318" s="20"/>
      <c r="L1318" s="76" t="str" cm="1">
        <f t="array" ref="L1318">_xlfn.IFS(C1318="8.玩家基地","",C1318="10.第一关基地","",G1318+H1318&lt;=2,"",G1318+H1318&gt;2,ROUND((G1318+H1318-2)*500,0))</f>
        <v/>
      </c>
      <c r="M1318" s="13">
        <v>6</v>
      </c>
      <c r="N1318" s="13" t="str">
        <f>IFERROR(VLOOKUP(M1318,道具!A:S,19,FALSE),"")</f>
        <v>一阵雷电风暴打击了你的部队</v>
      </c>
      <c r="O1318" s="41" t="s">
        <v>2046</v>
      </c>
      <c r="P1318">
        <f t="shared" si="41"/>
        <v>2</v>
      </c>
      <c r="Q1318" t="str">
        <f>VLOOKUP(A1318,关卡种子!$A$2:$H$61,8,FALSE)</f>
        <v>1.坚守到底</v>
      </c>
      <c r="R1318">
        <v>1</v>
      </c>
      <c r="S1318">
        <f t="shared" si="42"/>
        <v>1</v>
      </c>
    </row>
    <row r="1319" spans="1:19">
      <c r="A1319" s="16">
        <v>55</v>
      </c>
      <c r="B1319" s="17">
        <v>45</v>
      </c>
      <c r="C1319" s="16" t="s">
        <v>1438</v>
      </c>
      <c r="D1319" s="17">
        <v>1</v>
      </c>
      <c r="E1319" s="16" t="s">
        <v>89</v>
      </c>
      <c r="F1319" s="17">
        <v>30</v>
      </c>
      <c r="G1319" s="18">
        <v>1</v>
      </c>
      <c r="H1319" s="18">
        <v>1</v>
      </c>
      <c r="I1319" s="19">
        <v>1</v>
      </c>
      <c r="J1319" s="71"/>
      <c r="K1319" s="20"/>
      <c r="L1319" s="76" t="str" cm="1">
        <f t="array" ref="L1319">_xlfn.IFS(C1319="8.玩家基地","",C1319="10.第一关基地","",G1319+H1319&lt;=2,"",G1319+H1319&gt;2,ROUND((G1319+H1319-2)*500,0))</f>
        <v/>
      </c>
      <c r="M1319" s="13">
        <v>5</v>
      </c>
      <c r="N1319" s="13" t="str">
        <f>IFERROR(VLOOKUP(M1319,道具!A:S,19,FALSE),"")</f>
        <v>攻击力和防御力下降20秒</v>
      </c>
      <c r="O1319" s="41" t="s">
        <v>2046</v>
      </c>
      <c r="P1319">
        <f t="shared" si="41"/>
        <v>1</v>
      </c>
      <c r="Q1319" t="str">
        <f>VLOOKUP(A1319,关卡种子!$A$2:$H$61,8,FALSE)</f>
        <v>1.坚守到底</v>
      </c>
      <c r="R1319">
        <v>1</v>
      </c>
      <c r="S1319">
        <f t="shared" si="42"/>
        <v>1</v>
      </c>
    </row>
    <row r="1320" spans="1:19">
      <c r="A1320" s="16">
        <v>55</v>
      </c>
      <c r="B1320" s="17">
        <v>60</v>
      </c>
      <c r="C1320" s="16" t="s">
        <v>1440</v>
      </c>
      <c r="D1320" s="17">
        <v>2</v>
      </c>
      <c r="E1320" s="16" t="s">
        <v>89</v>
      </c>
      <c r="F1320" s="17">
        <v>30</v>
      </c>
      <c r="G1320" s="18">
        <v>1</v>
      </c>
      <c r="H1320" s="18">
        <v>1</v>
      </c>
      <c r="I1320" s="19">
        <v>1</v>
      </c>
      <c r="J1320" s="71"/>
      <c r="K1320" s="20"/>
      <c r="L1320" s="76" t="str" cm="1">
        <f t="array" ref="L1320">_xlfn.IFS(C1320="8.玩家基地","",C1320="10.第一关基地","",G1320+H1320&lt;=2,"",G1320+H1320&gt;2,ROUND((G1320+H1320-2)*500,0))</f>
        <v/>
      </c>
      <c r="M1320" s="13"/>
      <c r="N1320" s="13" t="str">
        <f>IFERROR(VLOOKUP(M1320,道具!A:S,19,FALSE),"")</f>
        <v/>
      </c>
      <c r="O1320" s="41" t="s">
        <v>2046</v>
      </c>
      <c r="P1320">
        <f t="shared" si="41"/>
        <v>2</v>
      </c>
      <c r="Q1320" t="str">
        <f>VLOOKUP(A1320,关卡种子!$A$2:$H$61,8,FALSE)</f>
        <v>1.坚守到底</v>
      </c>
      <c r="R1320">
        <v>1</v>
      </c>
      <c r="S1320">
        <f t="shared" si="42"/>
        <v>1</v>
      </c>
    </row>
    <row r="1321" spans="1:19">
      <c r="A1321" s="16">
        <v>55</v>
      </c>
      <c r="B1321" s="17">
        <v>75</v>
      </c>
      <c r="C1321" s="16" t="s">
        <v>1438</v>
      </c>
      <c r="D1321" s="17">
        <v>1</v>
      </c>
      <c r="E1321" s="16" t="s">
        <v>89</v>
      </c>
      <c r="F1321" s="17">
        <v>30</v>
      </c>
      <c r="G1321" s="18">
        <v>1.33</v>
      </c>
      <c r="H1321" s="18">
        <v>1</v>
      </c>
      <c r="I1321" s="19">
        <v>1</v>
      </c>
      <c r="J1321" s="71"/>
      <c r="K1321" s="20"/>
      <c r="L1321" s="76" cm="1">
        <f t="array" ref="L1321">_xlfn.IFS(C1321="8.玩家基地","",C1321="10.第一关基地","",G1321+H1321&lt;=2,"",G1321+H1321&gt;2,ROUND((G1321+H1321-2)*500,0))</f>
        <v>165</v>
      </c>
      <c r="M1321" s="13"/>
      <c r="N1321" s="13" t="str">
        <f>IFERROR(VLOOKUP(M1321,道具!A:S,19,FALSE),"")</f>
        <v/>
      </c>
      <c r="O1321" s="41" t="s">
        <v>2046</v>
      </c>
      <c r="P1321">
        <f t="shared" si="41"/>
        <v>1</v>
      </c>
      <c r="Q1321" t="str">
        <f>VLOOKUP(A1321,关卡种子!$A$2:$H$61,8,FALSE)</f>
        <v>1.坚守到底</v>
      </c>
      <c r="R1321">
        <v>1</v>
      </c>
      <c r="S1321">
        <f t="shared" si="42"/>
        <v>1.33</v>
      </c>
    </row>
    <row r="1322" spans="1:19">
      <c r="A1322" s="16">
        <v>55</v>
      </c>
      <c r="B1322" s="17">
        <v>90</v>
      </c>
      <c r="C1322" s="16" t="s">
        <v>1440</v>
      </c>
      <c r="D1322" s="17">
        <v>2</v>
      </c>
      <c r="E1322" s="16" t="s">
        <v>89</v>
      </c>
      <c r="F1322" s="17">
        <v>30</v>
      </c>
      <c r="G1322" s="18">
        <v>1.34</v>
      </c>
      <c r="H1322" s="18">
        <v>1</v>
      </c>
      <c r="I1322" s="19">
        <v>1</v>
      </c>
      <c r="J1322" s="71"/>
      <c r="K1322" s="20"/>
      <c r="L1322" s="76" cm="1">
        <f t="array" ref="L1322">_xlfn.IFS(C1322="8.玩家基地","",C1322="10.第一关基地","",G1322+H1322&lt;=2,"",G1322+H1322&gt;2,ROUND((G1322+H1322-2)*500,0))</f>
        <v>170</v>
      </c>
      <c r="M1322" s="13"/>
      <c r="N1322" s="13" t="str">
        <f>IFERROR(VLOOKUP(M1322,道具!A:S,19,FALSE),"")</f>
        <v/>
      </c>
      <c r="O1322" s="41" t="s">
        <v>2046</v>
      </c>
      <c r="P1322">
        <f t="shared" si="41"/>
        <v>2</v>
      </c>
      <c r="Q1322" t="str">
        <f>VLOOKUP(A1322,关卡种子!$A$2:$H$61,8,FALSE)</f>
        <v>1.坚守到底</v>
      </c>
      <c r="R1322">
        <v>1</v>
      </c>
      <c r="S1322">
        <f t="shared" si="42"/>
        <v>1.34</v>
      </c>
    </row>
    <row r="1323" spans="1:19">
      <c r="A1323" s="16">
        <v>55</v>
      </c>
      <c r="B1323" s="17">
        <v>105</v>
      </c>
      <c r="C1323" s="16" t="s">
        <v>1395</v>
      </c>
      <c r="D1323" s="17">
        <v>2</v>
      </c>
      <c r="E1323" s="16" t="s">
        <v>89</v>
      </c>
      <c r="F1323" s="17">
        <v>30</v>
      </c>
      <c r="G1323" s="18">
        <v>1.36</v>
      </c>
      <c r="H1323" s="18">
        <v>1</v>
      </c>
      <c r="I1323" s="19">
        <v>1</v>
      </c>
      <c r="J1323" s="71"/>
      <c r="K1323" s="20"/>
      <c r="L1323" s="76" cm="1">
        <f t="array" ref="L1323">_xlfn.IFS(C1323="8.玩家基地","",C1323="10.第一关基地","",G1323+H1323&lt;=2,"",G1323+H1323&gt;2,ROUND((G1323+H1323-2)*500,0))</f>
        <v>180</v>
      </c>
      <c r="M1323" s="13">
        <v>5</v>
      </c>
      <c r="N1323" s="13" t="str">
        <f>IFERROR(VLOOKUP(M1323,道具!A:S,19,FALSE),"")</f>
        <v>攻击力和防御力下降20秒</v>
      </c>
      <c r="O1323" s="41" t="s">
        <v>2046</v>
      </c>
      <c r="P1323">
        <f t="shared" si="41"/>
        <v>2</v>
      </c>
      <c r="Q1323" t="str">
        <f>VLOOKUP(A1323,关卡种子!$A$2:$H$61,8,FALSE)</f>
        <v>1.坚守到底</v>
      </c>
      <c r="R1323">
        <v>1</v>
      </c>
      <c r="S1323">
        <f t="shared" si="42"/>
        <v>1.36</v>
      </c>
    </row>
    <row r="1324" spans="1:19">
      <c r="A1324" s="16">
        <v>55</v>
      </c>
      <c r="B1324" s="17">
        <v>120</v>
      </c>
      <c r="C1324" s="16" t="s">
        <v>1436</v>
      </c>
      <c r="D1324" s="17">
        <v>3</v>
      </c>
      <c r="E1324" s="16" t="s">
        <v>89</v>
      </c>
      <c r="F1324" s="17">
        <v>30</v>
      </c>
      <c r="G1324" s="18">
        <v>1.37</v>
      </c>
      <c r="H1324" s="18">
        <v>1</v>
      </c>
      <c r="I1324" s="19">
        <v>1</v>
      </c>
      <c r="J1324" s="71"/>
      <c r="K1324" s="20"/>
      <c r="L1324" s="76" cm="1">
        <f t="array" ref="L1324">_xlfn.IFS(C1324="8.玩家基地","",C1324="10.第一关基地","",G1324+H1324&lt;=2,"",G1324+H1324&gt;2,ROUND((G1324+H1324-2)*500,0))</f>
        <v>185</v>
      </c>
      <c r="M1324" s="13"/>
      <c r="N1324" s="13" t="str">
        <f>IFERROR(VLOOKUP(M1324,道具!A:S,19,FALSE),"")</f>
        <v/>
      </c>
      <c r="O1324" s="41" t="s">
        <v>2046</v>
      </c>
      <c r="P1324">
        <f t="shared" si="41"/>
        <v>3</v>
      </c>
      <c r="Q1324" t="str">
        <f>VLOOKUP(A1324,关卡种子!$A$2:$H$61,8,FALSE)</f>
        <v>1.坚守到底</v>
      </c>
      <c r="R1324">
        <v>1</v>
      </c>
      <c r="S1324">
        <f t="shared" si="42"/>
        <v>1.37</v>
      </c>
    </row>
    <row r="1325" spans="1:19">
      <c r="A1325" s="16">
        <v>55</v>
      </c>
      <c r="B1325" s="17">
        <v>135</v>
      </c>
      <c r="C1325" s="16" t="s">
        <v>1438</v>
      </c>
      <c r="D1325" s="17">
        <v>2</v>
      </c>
      <c r="E1325" s="16" t="s">
        <v>89</v>
      </c>
      <c r="F1325" s="17">
        <v>30</v>
      </c>
      <c r="G1325" s="18">
        <v>1.39</v>
      </c>
      <c r="H1325" s="18">
        <v>1</v>
      </c>
      <c r="I1325" s="19">
        <v>1</v>
      </c>
      <c r="J1325" s="71"/>
      <c r="K1325" s="20"/>
      <c r="L1325" s="76" cm="1">
        <f t="array" ref="L1325">_xlfn.IFS(C1325="8.玩家基地","",C1325="10.第一关基地","",G1325+H1325&lt;=2,"",G1325+H1325&gt;2,ROUND((G1325+H1325-2)*500,0))</f>
        <v>195</v>
      </c>
      <c r="M1325" s="13"/>
      <c r="N1325" s="13" t="str">
        <f>IFERROR(VLOOKUP(M1325,道具!A:S,19,FALSE),"")</f>
        <v/>
      </c>
      <c r="O1325" s="41" t="s">
        <v>2046</v>
      </c>
      <c r="P1325">
        <f t="shared" si="41"/>
        <v>2</v>
      </c>
      <c r="Q1325" t="str">
        <f>VLOOKUP(A1325,关卡种子!$A$2:$H$61,8,FALSE)</f>
        <v>1.坚守到底</v>
      </c>
      <c r="R1325">
        <v>1</v>
      </c>
      <c r="S1325">
        <f t="shared" si="42"/>
        <v>1.39</v>
      </c>
    </row>
    <row r="1326" spans="1:19">
      <c r="A1326" s="16">
        <v>55</v>
      </c>
      <c r="B1326" s="17">
        <v>150</v>
      </c>
      <c r="C1326" s="16" t="s">
        <v>1440</v>
      </c>
      <c r="D1326" s="17">
        <v>3</v>
      </c>
      <c r="E1326" s="16" t="s">
        <v>89</v>
      </c>
      <c r="F1326" s="17">
        <v>30</v>
      </c>
      <c r="G1326" s="18">
        <v>1.4</v>
      </c>
      <c r="H1326" s="18">
        <v>1</v>
      </c>
      <c r="I1326" s="19">
        <v>1</v>
      </c>
      <c r="J1326" s="71"/>
      <c r="K1326" s="20"/>
      <c r="L1326" s="76" cm="1">
        <f t="array" ref="L1326">_xlfn.IFS(C1326="8.玩家基地","",C1326="10.第一关基地","",G1326+H1326&lt;=2,"",G1326+H1326&gt;2,ROUND((G1326+H1326-2)*500,0))</f>
        <v>200</v>
      </c>
      <c r="M1326" s="13"/>
      <c r="N1326" s="13" t="str">
        <f>IFERROR(VLOOKUP(M1326,道具!A:S,19,FALSE),"")</f>
        <v/>
      </c>
      <c r="O1326" s="41" t="s">
        <v>2046</v>
      </c>
      <c r="P1326">
        <f t="shared" si="41"/>
        <v>3</v>
      </c>
      <c r="Q1326" t="str">
        <f>VLOOKUP(A1326,关卡种子!$A$2:$H$61,8,FALSE)</f>
        <v>1.坚守到底</v>
      </c>
      <c r="R1326">
        <v>1</v>
      </c>
      <c r="S1326">
        <f t="shared" si="42"/>
        <v>1.4</v>
      </c>
    </row>
    <row r="1327" spans="1:19">
      <c r="A1327" s="16">
        <v>55</v>
      </c>
      <c r="B1327" s="17">
        <v>165</v>
      </c>
      <c r="C1327" s="16" t="s">
        <v>1395</v>
      </c>
      <c r="D1327" s="17">
        <v>3</v>
      </c>
      <c r="E1327" s="16" t="s">
        <v>89</v>
      </c>
      <c r="F1327" s="17">
        <v>30</v>
      </c>
      <c r="G1327" s="18">
        <v>1.42</v>
      </c>
      <c r="H1327" s="18">
        <v>1</v>
      </c>
      <c r="I1327" s="19">
        <v>1</v>
      </c>
      <c r="J1327" s="71"/>
      <c r="K1327" s="20"/>
      <c r="L1327" s="76" cm="1">
        <f t="array" ref="L1327">_xlfn.IFS(C1327="8.玩家基地","",C1327="10.第一关基地","",G1327+H1327&lt;=2,"",G1327+H1327&gt;2,ROUND((G1327+H1327-2)*500,0))</f>
        <v>210</v>
      </c>
      <c r="M1327" s="13">
        <v>5</v>
      </c>
      <c r="N1327" s="13" t="str">
        <f>IFERROR(VLOOKUP(M1327,道具!A:S,19,FALSE),"")</f>
        <v>攻击力和防御力下降20秒</v>
      </c>
      <c r="O1327" s="41" t="s">
        <v>2046</v>
      </c>
      <c r="P1327">
        <f t="shared" si="41"/>
        <v>3</v>
      </c>
      <c r="Q1327" t="str">
        <f>VLOOKUP(A1327,关卡种子!$A$2:$H$61,8,FALSE)</f>
        <v>1.坚守到底</v>
      </c>
      <c r="R1327">
        <v>1</v>
      </c>
      <c r="S1327">
        <f t="shared" si="42"/>
        <v>1.42</v>
      </c>
    </row>
    <row r="1328" spans="1:19">
      <c r="A1328" s="16">
        <v>55</v>
      </c>
      <c r="B1328" s="17">
        <v>180</v>
      </c>
      <c r="C1328" s="16" t="s">
        <v>1440</v>
      </c>
      <c r="D1328" s="17">
        <v>3</v>
      </c>
      <c r="E1328" s="16" t="s">
        <v>89</v>
      </c>
      <c r="F1328" s="17">
        <v>30</v>
      </c>
      <c r="G1328" s="18">
        <v>1.43</v>
      </c>
      <c r="H1328" s="18">
        <v>1</v>
      </c>
      <c r="I1328" s="19">
        <v>1</v>
      </c>
      <c r="J1328" s="71"/>
      <c r="K1328" s="20"/>
      <c r="L1328" s="76" cm="1">
        <f t="array" ref="L1328">_xlfn.IFS(C1328="8.玩家基地","",C1328="10.第一关基地","",G1328+H1328&lt;=2,"",G1328+H1328&gt;2,ROUND((G1328+H1328-2)*500,0))</f>
        <v>215</v>
      </c>
      <c r="M1328" s="13"/>
      <c r="N1328" s="13" t="str">
        <f>IFERROR(VLOOKUP(M1328,道具!A:S,19,FALSE),"")</f>
        <v/>
      </c>
      <c r="O1328" s="41" t="s">
        <v>2046</v>
      </c>
      <c r="P1328">
        <f t="shared" si="41"/>
        <v>3</v>
      </c>
      <c r="Q1328" t="str">
        <f>VLOOKUP(A1328,关卡种子!$A$2:$H$61,8,FALSE)</f>
        <v>1.坚守到底</v>
      </c>
      <c r="R1328">
        <v>1</v>
      </c>
      <c r="S1328">
        <f t="shared" si="42"/>
        <v>1.43</v>
      </c>
    </row>
    <row r="1329" spans="1:19">
      <c r="A1329" s="16">
        <v>55</v>
      </c>
      <c r="B1329" s="17">
        <v>195</v>
      </c>
      <c r="C1329" s="16" t="s">
        <v>1395</v>
      </c>
      <c r="D1329" s="17">
        <v>3</v>
      </c>
      <c r="E1329" s="16" t="s">
        <v>89</v>
      </c>
      <c r="F1329" s="17">
        <v>30</v>
      </c>
      <c r="G1329" s="18">
        <v>1.45</v>
      </c>
      <c r="H1329" s="18">
        <v>1</v>
      </c>
      <c r="I1329" s="19">
        <v>1</v>
      </c>
      <c r="J1329" s="71"/>
      <c r="K1329" s="20"/>
      <c r="L1329" s="76" cm="1">
        <f t="array" ref="L1329">_xlfn.IFS(C1329="8.玩家基地","",C1329="10.第一关基地","",G1329+H1329&lt;=2,"",G1329+H1329&gt;2,ROUND((G1329+H1329-2)*500,0))</f>
        <v>225</v>
      </c>
      <c r="M1329" s="13"/>
      <c r="N1329" s="13" t="str">
        <f>IFERROR(VLOOKUP(M1329,道具!A:S,19,FALSE),"")</f>
        <v/>
      </c>
      <c r="O1329" s="41" t="s">
        <v>2046</v>
      </c>
      <c r="P1329">
        <f t="shared" si="41"/>
        <v>3</v>
      </c>
      <c r="Q1329" t="str">
        <f>VLOOKUP(A1329,关卡种子!$A$2:$H$61,8,FALSE)</f>
        <v>1.坚守到底</v>
      </c>
      <c r="R1329">
        <v>1</v>
      </c>
      <c r="S1329">
        <f t="shared" si="42"/>
        <v>1.45</v>
      </c>
    </row>
    <row r="1330" spans="1:19">
      <c r="A1330" s="16">
        <v>55</v>
      </c>
      <c r="B1330" s="17">
        <v>210</v>
      </c>
      <c r="C1330" s="16" t="s">
        <v>1438</v>
      </c>
      <c r="D1330" s="17">
        <v>2</v>
      </c>
      <c r="E1330" s="16" t="s">
        <v>89</v>
      </c>
      <c r="F1330" s="17">
        <v>30</v>
      </c>
      <c r="G1330" s="18">
        <v>1.46</v>
      </c>
      <c r="H1330" s="18">
        <v>1</v>
      </c>
      <c r="I1330" s="19">
        <v>1</v>
      </c>
      <c r="J1330" s="71"/>
      <c r="K1330" s="20"/>
      <c r="L1330" s="76" cm="1">
        <f t="array" ref="L1330">_xlfn.IFS(C1330="8.玩家基地","",C1330="10.第一关基地","",G1330+H1330&lt;=2,"",G1330+H1330&gt;2,ROUND((G1330+H1330-2)*500,0))</f>
        <v>230</v>
      </c>
      <c r="M1330" s="13"/>
      <c r="N1330" s="13" t="str">
        <f>IFERROR(VLOOKUP(M1330,道具!A:S,19,FALSE),"")</f>
        <v/>
      </c>
      <c r="O1330" s="41" t="s">
        <v>2046</v>
      </c>
      <c r="P1330">
        <f t="shared" si="41"/>
        <v>2</v>
      </c>
      <c r="Q1330" t="str">
        <f>VLOOKUP(A1330,关卡种子!$A$2:$H$61,8,FALSE)</f>
        <v>1.坚守到底</v>
      </c>
      <c r="R1330">
        <v>1</v>
      </c>
      <c r="S1330">
        <f t="shared" si="42"/>
        <v>1.46</v>
      </c>
    </row>
    <row r="1331" spans="1:19">
      <c r="A1331" s="16">
        <v>55</v>
      </c>
      <c r="B1331" s="17">
        <v>225</v>
      </c>
      <c r="C1331" s="16" t="s">
        <v>1436</v>
      </c>
      <c r="D1331" s="17">
        <v>4</v>
      </c>
      <c r="E1331" s="16" t="s">
        <v>89</v>
      </c>
      <c r="F1331" s="17">
        <v>30</v>
      </c>
      <c r="G1331" s="18">
        <v>1.48</v>
      </c>
      <c r="H1331" s="18">
        <v>1</v>
      </c>
      <c r="I1331" s="19">
        <v>1</v>
      </c>
      <c r="J1331" s="71"/>
      <c r="K1331" s="20"/>
      <c r="L1331" s="76" cm="1">
        <f t="array" ref="L1331">_xlfn.IFS(C1331="8.玩家基地","",C1331="10.第一关基地","",G1331+H1331&lt;=2,"",G1331+H1331&gt;2,ROUND((G1331+H1331-2)*500,0))</f>
        <v>240</v>
      </c>
      <c r="M1331" s="13">
        <v>5</v>
      </c>
      <c r="N1331" s="13" t="str">
        <f>IFERROR(VLOOKUP(M1331,道具!A:S,19,FALSE),"")</f>
        <v>攻击力和防御力下降20秒</v>
      </c>
      <c r="O1331" s="41" t="s">
        <v>2046</v>
      </c>
      <c r="P1331">
        <f t="shared" si="41"/>
        <v>4</v>
      </c>
      <c r="Q1331" t="str">
        <f>VLOOKUP(A1331,关卡种子!$A$2:$H$61,8,FALSE)</f>
        <v>1.坚守到底</v>
      </c>
      <c r="R1331">
        <v>1</v>
      </c>
      <c r="S1331">
        <f t="shared" si="42"/>
        <v>1.48</v>
      </c>
    </row>
    <row r="1332" spans="1:19">
      <c r="A1332" s="16">
        <v>55</v>
      </c>
      <c r="B1332" s="17">
        <v>240</v>
      </c>
      <c r="C1332" s="16" t="s">
        <v>1440</v>
      </c>
      <c r="D1332" s="17">
        <v>4</v>
      </c>
      <c r="E1332" s="16" t="s">
        <v>89</v>
      </c>
      <c r="F1332" s="17">
        <v>30</v>
      </c>
      <c r="G1332" s="18">
        <v>1.49</v>
      </c>
      <c r="H1332" s="18">
        <v>1</v>
      </c>
      <c r="I1332" s="19">
        <v>1</v>
      </c>
      <c r="J1332" s="71"/>
      <c r="K1332" s="20"/>
      <c r="L1332" s="76" cm="1">
        <f t="array" ref="L1332">_xlfn.IFS(C1332="8.玩家基地","",C1332="10.第一关基地","",G1332+H1332&lt;=2,"",G1332+H1332&gt;2,ROUND((G1332+H1332-2)*500,0))</f>
        <v>245</v>
      </c>
      <c r="M1332" s="13">
        <v>6</v>
      </c>
      <c r="N1332" s="13" t="str">
        <f>IFERROR(VLOOKUP(M1332,道具!A:S,19,FALSE),"")</f>
        <v>一阵雷电风暴打击了你的部队</v>
      </c>
      <c r="O1332" s="41" t="s">
        <v>2046</v>
      </c>
      <c r="P1332">
        <f t="shared" si="41"/>
        <v>4</v>
      </c>
      <c r="Q1332" t="str">
        <f>VLOOKUP(A1332,关卡种子!$A$2:$H$61,8,FALSE)</f>
        <v>1.坚守到底</v>
      </c>
      <c r="R1332">
        <v>1</v>
      </c>
      <c r="S1332">
        <f t="shared" si="42"/>
        <v>1.49</v>
      </c>
    </row>
    <row r="1333" spans="1:19">
      <c r="A1333" s="16">
        <v>55</v>
      </c>
      <c r="B1333" s="17">
        <v>255</v>
      </c>
      <c r="C1333" s="16" t="s">
        <v>1395</v>
      </c>
      <c r="D1333" s="17">
        <v>4</v>
      </c>
      <c r="E1333" s="16" t="s">
        <v>89</v>
      </c>
      <c r="F1333" s="17">
        <v>30</v>
      </c>
      <c r="G1333" s="18">
        <v>1.51</v>
      </c>
      <c r="H1333" s="18">
        <v>1</v>
      </c>
      <c r="I1333" s="19">
        <v>1</v>
      </c>
      <c r="J1333" s="71"/>
      <c r="K1333" s="20"/>
      <c r="L1333" s="76" cm="1">
        <f t="array" ref="L1333">_xlfn.IFS(C1333="8.玩家基地","",C1333="10.第一关基地","",G1333+H1333&lt;=2,"",G1333+H1333&gt;2,ROUND((G1333+H1333-2)*500,0))</f>
        <v>255</v>
      </c>
      <c r="M1333" s="13">
        <v>6</v>
      </c>
      <c r="N1333" s="13" t="str">
        <f>IFERROR(VLOOKUP(M1333,道具!A:S,19,FALSE),"")</f>
        <v>一阵雷电风暴打击了你的部队</v>
      </c>
      <c r="O1333" s="41" t="s">
        <v>2046</v>
      </c>
      <c r="P1333">
        <f t="shared" ref="P1333:P1396" si="43">IF(Q1333="0.摧毁基地",IF(I1333=1,IF(B1333&gt;300,2,1),D1333),D1333)</f>
        <v>4</v>
      </c>
      <c r="Q1333" t="str">
        <f>VLOOKUP(A1333,关卡种子!$A$2:$H$61,8,FALSE)</f>
        <v>1.坚守到底</v>
      </c>
      <c r="R1333">
        <v>1</v>
      </c>
      <c r="S1333">
        <f t="shared" ref="S1333:S1396" si="44">IF(C1333="10.第一关基地",1+ROUND(A1333/15,1),IF(C1333="24.审判天使",1,IF(Q1333="0.摧毁基地",IF(I1333=1,IF(B1333&gt;30,ROUND(1.3+B1333/1000,2),1),1.5),IF(B1333&gt;60,IF(R1333=1,ROUND(1.25+B1333/1000,2),1.3),1))))</f>
        <v>1.51</v>
      </c>
    </row>
    <row r="1334" spans="1:19">
      <c r="A1334" s="16">
        <v>55</v>
      </c>
      <c r="B1334" s="17">
        <v>270</v>
      </c>
      <c r="C1334" s="16" t="s">
        <v>1440</v>
      </c>
      <c r="D1334" s="17">
        <v>4</v>
      </c>
      <c r="E1334" s="16" t="s">
        <v>89</v>
      </c>
      <c r="F1334" s="17">
        <v>30</v>
      </c>
      <c r="G1334" s="18">
        <v>1.52</v>
      </c>
      <c r="H1334" s="18">
        <v>1</v>
      </c>
      <c r="I1334" s="19">
        <v>1</v>
      </c>
      <c r="J1334" s="71"/>
      <c r="K1334" s="20"/>
      <c r="L1334" s="76" cm="1">
        <f t="array" ref="L1334">_xlfn.IFS(C1334="8.玩家基地","",C1334="10.第一关基地","",G1334+H1334&lt;=2,"",G1334+H1334&gt;2,ROUND((G1334+H1334-2)*500,0))</f>
        <v>260</v>
      </c>
      <c r="M1334" s="13">
        <v>6</v>
      </c>
      <c r="N1334" s="13" t="str">
        <f>IFERROR(VLOOKUP(M1334,道具!A:S,19,FALSE),"")</f>
        <v>一阵雷电风暴打击了你的部队</v>
      </c>
      <c r="O1334" s="41" t="s">
        <v>2046</v>
      </c>
      <c r="P1334">
        <f t="shared" si="43"/>
        <v>4</v>
      </c>
      <c r="Q1334" t="str">
        <f>VLOOKUP(A1334,关卡种子!$A$2:$H$61,8,FALSE)</f>
        <v>1.坚守到底</v>
      </c>
      <c r="R1334">
        <v>1</v>
      </c>
      <c r="S1334">
        <f t="shared" si="44"/>
        <v>1.52</v>
      </c>
    </row>
    <row r="1335" spans="1:19">
      <c r="A1335" s="16">
        <v>56</v>
      </c>
      <c r="B1335" s="17">
        <v>0</v>
      </c>
      <c r="C1335" s="16" t="s">
        <v>86</v>
      </c>
      <c r="D1335" s="17">
        <v>1</v>
      </c>
      <c r="E1335" s="16" t="s">
        <v>87</v>
      </c>
      <c r="F1335" s="17">
        <v>-30</v>
      </c>
      <c r="G1335" s="18">
        <v>1</v>
      </c>
      <c r="H1335" s="18">
        <v>1</v>
      </c>
      <c r="I1335" s="19">
        <v>1</v>
      </c>
      <c r="J1335" s="71"/>
      <c r="K1335" s="20"/>
      <c r="L1335" s="76" t="str" cm="1">
        <f t="array" ref="L1335">_xlfn.IFS(C1335="8.玩家基地","",C1335="10.第一关基地","",G1335+H1335&lt;=2,"",G1335+H1335&gt;2,ROUND((G1335+H1335-2)*500,0))</f>
        <v/>
      </c>
      <c r="M1335" s="13"/>
      <c r="N1335" s="13" t="str">
        <f>IFERROR(VLOOKUP(M1335,道具!A:S,19,FALSE),"")</f>
        <v/>
      </c>
      <c r="O1335" s="41" t="s">
        <v>2046</v>
      </c>
      <c r="P1335">
        <f t="shared" si="43"/>
        <v>1</v>
      </c>
      <c r="Q1335" t="str">
        <f>VLOOKUP(A1335,关卡种子!$A$2:$H$61,8,FALSE)</f>
        <v>0.摧毁基地</v>
      </c>
      <c r="R1335">
        <v>1</v>
      </c>
      <c r="S1335">
        <f t="shared" si="44"/>
        <v>1</v>
      </c>
    </row>
    <row r="1336" spans="1:19">
      <c r="A1336" s="16">
        <v>56</v>
      </c>
      <c r="B1336" s="17">
        <v>0</v>
      </c>
      <c r="C1336" s="16" t="s">
        <v>88</v>
      </c>
      <c r="D1336" s="17">
        <v>1</v>
      </c>
      <c r="E1336" s="16" t="s">
        <v>89</v>
      </c>
      <c r="F1336" s="17">
        <v>30</v>
      </c>
      <c r="G1336" s="18">
        <v>4.7</v>
      </c>
      <c r="H1336" s="18">
        <v>1</v>
      </c>
      <c r="I1336" s="19">
        <v>1</v>
      </c>
      <c r="J1336" s="71"/>
      <c r="K1336" s="20"/>
      <c r="L1336" s="76" t="str" cm="1">
        <f t="array" ref="L1336">_xlfn.IFS(C1336="8.玩家基地","",C1336="10.第一关基地","",G1336+H1336&lt;=2,"",G1336+H1336&gt;2,ROUND((G1336+H1336-2)*500,0))</f>
        <v/>
      </c>
      <c r="M1336" s="13"/>
      <c r="N1336" s="13" t="str">
        <f>IFERROR(VLOOKUP(M1336,道具!A:S,19,FALSE),"")</f>
        <v/>
      </c>
      <c r="O1336" s="41" t="s">
        <v>2046</v>
      </c>
      <c r="P1336">
        <f t="shared" si="43"/>
        <v>1</v>
      </c>
      <c r="Q1336" t="str">
        <f>VLOOKUP(A1336,关卡种子!$A$2:$H$61,8,FALSE)</f>
        <v>0.摧毁基地</v>
      </c>
      <c r="R1336">
        <v>1</v>
      </c>
      <c r="S1336">
        <f t="shared" si="44"/>
        <v>4.7</v>
      </c>
    </row>
    <row r="1337" spans="1:19">
      <c r="A1337" s="16">
        <v>56</v>
      </c>
      <c r="B1337" s="17">
        <v>1</v>
      </c>
      <c r="C1337" s="16" t="s">
        <v>1438</v>
      </c>
      <c r="D1337" s="17">
        <v>1</v>
      </c>
      <c r="E1337" s="16" t="s">
        <v>89</v>
      </c>
      <c r="F1337" s="17">
        <v>30</v>
      </c>
      <c r="G1337" s="18">
        <v>1</v>
      </c>
      <c r="H1337" s="18">
        <v>1</v>
      </c>
      <c r="I1337" s="19">
        <v>1</v>
      </c>
      <c r="J1337" s="71"/>
      <c r="K1337" s="20"/>
      <c r="L1337" s="76" t="str" cm="1">
        <f t="array" ref="L1337">_xlfn.IFS(C1337="8.玩家基地","",C1337="10.第一关基地","",G1337+H1337&lt;=2,"",G1337+H1337&gt;2,ROUND((G1337+H1337-2)*500,0))</f>
        <v/>
      </c>
      <c r="M1337" s="13">
        <v>3</v>
      </c>
      <c r="N1337" s="13" t="str">
        <f>IFERROR(VLOOKUP(M1337,道具!A:S,19,FALSE),"")</f>
        <v>敌方攻击力永久提高</v>
      </c>
      <c r="O1337" s="41" t="s">
        <v>2046</v>
      </c>
      <c r="P1337">
        <f t="shared" si="43"/>
        <v>1</v>
      </c>
      <c r="Q1337" t="str">
        <f>VLOOKUP(A1337,关卡种子!$A$2:$H$61,8,FALSE)</f>
        <v>0.摧毁基地</v>
      </c>
      <c r="R1337">
        <v>1</v>
      </c>
      <c r="S1337">
        <f t="shared" si="44"/>
        <v>1</v>
      </c>
    </row>
    <row r="1338" spans="1:19">
      <c r="A1338" s="16">
        <v>56</v>
      </c>
      <c r="B1338" s="17">
        <v>30</v>
      </c>
      <c r="C1338" s="16" t="s">
        <v>914</v>
      </c>
      <c r="D1338" s="17">
        <v>1</v>
      </c>
      <c r="E1338" s="16" t="s">
        <v>89</v>
      </c>
      <c r="F1338" s="17">
        <v>30</v>
      </c>
      <c r="G1338" s="18">
        <v>1</v>
      </c>
      <c r="H1338" s="18">
        <v>1</v>
      </c>
      <c r="I1338" s="19">
        <v>1</v>
      </c>
      <c r="J1338" s="71"/>
      <c r="K1338" s="20"/>
      <c r="L1338" s="76" t="str" cm="1">
        <f t="array" ref="L1338">_xlfn.IFS(C1338="8.玩家基地","",C1338="10.第一关基地","",G1338+H1338&lt;=2,"",G1338+H1338&gt;2,ROUND((G1338+H1338-2)*500,0))</f>
        <v/>
      </c>
      <c r="M1338" s="13">
        <v>4</v>
      </c>
      <c r="N1338" s="13" t="str">
        <f>IFERROR(VLOOKUP(M1338,道具!A:S,19,FALSE),"")</f>
        <v>敌方防御力永久提高</v>
      </c>
      <c r="O1338" s="41" t="s">
        <v>2046</v>
      </c>
      <c r="P1338">
        <f t="shared" si="43"/>
        <v>1</v>
      </c>
      <c r="Q1338" t="str">
        <f>VLOOKUP(A1338,关卡种子!$A$2:$H$61,8,FALSE)</f>
        <v>0.摧毁基地</v>
      </c>
      <c r="R1338">
        <v>1</v>
      </c>
      <c r="S1338">
        <f t="shared" si="44"/>
        <v>1</v>
      </c>
    </row>
    <row r="1339" spans="1:19">
      <c r="A1339" s="16">
        <v>56</v>
      </c>
      <c r="B1339" s="17">
        <v>60</v>
      </c>
      <c r="C1339" s="16" t="s">
        <v>1434</v>
      </c>
      <c r="D1339" s="17">
        <v>1</v>
      </c>
      <c r="E1339" s="16" t="s">
        <v>89</v>
      </c>
      <c r="F1339" s="17">
        <v>30</v>
      </c>
      <c r="G1339" s="18">
        <v>1.36</v>
      </c>
      <c r="H1339" s="18">
        <v>1</v>
      </c>
      <c r="I1339" s="19">
        <v>1</v>
      </c>
      <c r="J1339" s="71"/>
      <c r="K1339" s="20"/>
      <c r="L1339" s="76" cm="1">
        <f t="array" ref="L1339">_xlfn.IFS(C1339="8.玩家基地","",C1339="10.第一关基地","",G1339+H1339&lt;=2,"",G1339+H1339&gt;2,ROUND((G1339+H1339-2)*500,0))</f>
        <v>180</v>
      </c>
      <c r="M1339" s="13"/>
      <c r="N1339" s="13" t="str">
        <f>IFERROR(VLOOKUP(M1339,道具!A:S,19,FALSE),"")</f>
        <v/>
      </c>
      <c r="O1339" s="41" t="s">
        <v>2046</v>
      </c>
      <c r="P1339">
        <f t="shared" si="43"/>
        <v>1</v>
      </c>
      <c r="Q1339" t="str">
        <f>VLOOKUP(A1339,关卡种子!$A$2:$H$61,8,FALSE)</f>
        <v>0.摧毁基地</v>
      </c>
      <c r="R1339">
        <v>1</v>
      </c>
      <c r="S1339">
        <f t="shared" si="44"/>
        <v>1.36</v>
      </c>
    </row>
    <row r="1340" spans="1:19">
      <c r="A1340" s="16">
        <v>56</v>
      </c>
      <c r="B1340" s="17">
        <v>90</v>
      </c>
      <c r="C1340" s="16" t="s">
        <v>914</v>
      </c>
      <c r="D1340" s="17">
        <v>1</v>
      </c>
      <c r="E1340" s="16" t="s">
        <v>89</v>
      </c>
      <c r="F1340" s="17">
        <v>30</v>
      </c>
      <c r="G1340" s="18">
        <v>1.39</v>
      </c>
      <c r="H1340" s="18">
        <v>1</v>
      </c>
      <c r="I1340" s="19">
        <v>1</v>
      </c>
      <c r="J1340" s="71"/>
      <c r="K1340" s="20"/>
      <c r="L1340" s="76" cm="1">
        <f t="array" ref="L1340">_xlfn.IFS(C1340="8.玩家基地","",C1340="10.第一关基地","",G1340+H1340&lt;=2,"",G1340+H1340&gt;2,ROUND((G1340+H1340-2)*500,0))</f>
        <v>195</v>
      </c>
      <c r="M1340" s="13">
        <v>8</v>
      </c>
      <c r="N1340" s="13" t="str">
        <f>IFERROR(VLOOKUP(M1340,道具!A:S,19,FALSE),"")</f>
        <v>招募减速20秒</v>
      </c>
      <c r="O1340" s="41" t="s">
        <v>2046</v>
      </c>
      <c r="P1340">
        <f t="shared" si="43"/>
        <v>1</v>
      </c>
      <c r="Q1340" t="str">
        <f>VLOOKUP(A1340,关卡种子!$A$2:$H$61,8,FALSE)</f>
        <v>0.摧毁基地</v>
      </c>
      <c r="R1340">
        <v>1</v>
      </c>
      <c r="S1340">
        <f t="shared" si="44"/>
        <v>1.39</v>
      </c>
    </row>
    <row r="1341" spans="1:19">
      <c r="A1341" s="16">
        <v>56</v>
      </c>
      <c r="B1341" s="17">
        <v>120</v>
      </c>
      <c r="C1341" s="16" t="s">
        <v>1395</v>
      </c>
      <c r="D1341" s="17">
        <v>1</v>
      </c>
      <c r="E1341" s="16" t="s">
        <v>89</v>
      </c>
      <c r="F1341" s="17">
        <v>30</v>
      </c>
      <c r="G1341" s="18">
        <v>1.42</v>
      </c>
      <c r="H1341" s="18">
        <v>1</v>
      </c>
      <c r="I1341" s="19">
        <v>1</v>
      </c>
      <c r="J1341" s="71"/>
      <c r="K1341" s="20"/>
      <c r="L1341" s="76" cm="1">
        <f t="array" ref="L1341">_xlfn.IFS(C1341="8.玩家基地","",C1341="10.第一关基地","",G1341+H1341&lt;=2,"",G1341+H1341&gt;2,ROUND((G1341+H1341-2)*500,0))</f>
        <v>210</v>
      </c>
      <c r="M1341" s="13"/>
      <c r="N1341" s="13" t="str">
        <f>IFERROR(VLOOKUP(M1341,道具!A:S,19,FALSE),"")</f>
        <v/>
      </c>
      <c r="O1341" s="41" t="s">
        <v>2046</v>
      </c>
      <c r="P1341">
        <f t="shared" si="43"/>
        <v>1</v>
      </c>
      <c r="Q1341" t="str">
        <f>VLOOKUP(A1341,关卡种子!$A$2:$H$61,8,FALSE)</f>
        <v>0.摧毁基地</v>
      </c>
      <c r="R1341">
        <v>1</v>
      </c>
      <c r="S1341">
        <f t="shared" si="44"/>
        <v>1.42</v>
      </c>
    </row>
    <row r="1342" spans="1:19">
      <c r="A1342" s="16">
        <v>56</v>
      </c>
      <c r="B1342" s="17">
        <v>150</v>
      </c>
      <c r="C1342" s="16" t="s">
        <v>914</v>
      </c>
      <c r="D1342" s="17">
        <v>1</v>
      </c>
      <c r="E1342" s="16" t="s">
        <v>89</v>
      </c>
      <c r="F1342" s="17">
        <v>30</v>
      </c>
      <c r="G1342" s="18">
        <v>1.45</v>
      </c>
      <c r="H1342" s="18">
        <v>1</v>
      </c>
      <c r="I1342" s="19">
        <v>1</v>
      </c>
      <c r="J1342" s="71"/>
      <c r="K1342" s="20"/>
      <c r="L1342" s="76" cm="1">
        <f t="array" ref="L1342">_xlfn.IFS(C1342="8.玩家基地","",C1342="10.第一关基地","",G1342+H1342&lt;=2,"",G1342+H1342&gt;2,ROUND((G1342+H1342-2)*500,0))</f>
        <v>225</v>
      </c>
      <c r="M1342" s="13">
        <v>8</v>
      </c>
      <c r="N1342" s="13" t="str">
        <f>IFERROR(VLOOKUP(M1342,道具!A:S,19,FALSE),"")</f>
        <v>招募减速20秒</v>
      </c>
      <c r="O1342" s="41" t="s">
        <v>2046</v>
      </c>
      <c r="P1342">
        <f t="shared" si="43"/>
        <v>1</v>
      </c>
      <c r="Q1342" t="str">
        <f>VLOOKUP(A1342,关卡种子!$A$2:$H$61,8,FALSE)</f>
        <v>0.摧毁基地</v>
      </c>
      <c r="R1342">
        <v>1</v>
      </c>
      <c r="S1342">
        <f t="shared" si="44"/>
        <v>1.45</v>
      </c>
    </row>
    <row r="1343" spans="1:19">
      <c r="A1343" s="16">
        <v>56</v>
      </c>
      <c r="B1343" s="17">
        <v>180</v>
      </c>
      <c r="C1343" s="16" t="s">
        <v>1395</v>
      </c>
      <c r="D1343" s="17">
        <v>1</v>
      </c>
      <c r="E1343" s="16" t="s">
        <v>89</v>
      </c>
      <c r="F1343" s="17">
        <v>30</v>
      </c>
      <c r="G1343" s="18">
        <v>1.48</v>
      </c>
      <c r="H1343" s="18">
        <v>1</v>
      </c>
      <c r="I1343" s="19">
        <v>1</v>
      </c>
      <c r="J1343" s="71"/>
      <c r="K1343" s="20"/>
      <c r="L1343" s="76" cm="1">
        <f t="array" ref="L1343">_xlfn.IFS(C1343="8.玩家基地","",C1343="10.第一关基地","",G1343+H1343&lt;=2,"",G1343+H1343&gt;2,ROUND((G1343+H1343-2)*500,0))</f>
        <v>240</v>
      </c>
      <c r="M1343" s="13"/>
      <c r="N1343" s="13" t="str">
        <f>IFERROR(VLOOKUP(M1343,道具!A:S,19,FALSE),"")</f>
        <v/>
      </c>
      <c r="O1343" s="41" t="s">
        <v>2046</v>
      </c>
      <c r="P1343">
        <f t="shared" si="43"/>
        <v>1</v>
      </c>
      <c r="Q1343" t="str">
        <f>VLOOKUP(A1343,关卡种子!$A$2:$H$61,8,FALSE)</f>
        <v>0.摧毁基地</v>
      </c>
      <c r="R1343">
        <v>1</v>
      </c>
      <c r="S1343">
        <f t="shared" si="44"/>
        <v>1.48</v>
      </c>
    </row>
    <row r="1344" spans="1:19">
      <c r="A1344" s="16">
        <v>56</v>
      </c>
      <c r="B1344" s="17">
        <v>210</v>
      </c>
      <c r="C1344" s="16" t="s">
        <v>914</v>
      </c>
      <c r="D1344" s="17">
        <v>1</v>
      </c>
      <c r="E1344" s="16" t="s">
        <v>89</v>
      </c>
      <c r="F1344" s="17">
        <v>30</v>
      </c>
      <c r="G1344" s="18">
        <v>1.51</v>
      </c>
      <c r="H1344" s="18">
        <v>1</v>
      </c>
      <c r="I1344" s="19">
        <v>1</v>
      </c>
      <c r="J1344" s="71"/>
      <c r="K1344" s="20"/>
      <c r="L1344" s="76" cm="1">
        <f t="array" ref="L1344">_xlfn.IFS(C1344="8.玩家基地","",C1344="10.第一关基地","",G1344+H1344&lt;=2,"",G1344+H1344&gt;2,ROUND((G1344+H1344-2)*500,0))</f>
        <v>255</v>
      </c>
      <c r="M1344" s="13">
        <v>8</v>
      </c>
      <c r="N1344" s="13" t="str">
        <f>IFERROR(VLOOKUP(M1344,道具!A:S,19,FALSE),"")</f>
        <v>招募减速20秒</v>
      </c>
      <c r="O1344" s="41" t="s">
        <v>2046</v>
      </c>
      <c r="P1344">
        <f t="shared" si="43"/>
        <v>1</v>
      </c>
      <c r="Q1344" t="str">
        <f>VLOOKUP(A1344,关卡种子!$A$2:$H$61,8,FALSE)</f>
        <v>0.摧毁基地</v>
      </c>
      <c r="R1344">
        <v>1</v>
      </c>
      <c r="S1344">
        <f t="shared" si="44"/>
        <v>1.51</v>
      </c>
    </row>
    <row r="1345" spans="1:19">
      <c r="A1345" s="16">
        <v>56</v>
      </c>
      <c r="B1345" s="17">
        <v>240</v>
      </c>
      <c r="C1345" s="16" t="s">
        <v>1395</v>
      </c>
      <c r="D1345" s="17">
        <v>1</v>
      </c>
      <c r="E1345" s="16" t="s">
        <v>89</v>
      </c>
      <c r="F1345" s="17">
        <v>30</v>
      </c>
      <c r="G1345" s="18">
        <v>1.54</v>
      </c>
      <c r="H1345" s="18">
        <v>1</v>
      </c>
      <c r="I1345" s="19">
        <v>1</v>
      </c>
      <c r="J1345" s="71"/>
      <c r="K1345" s="20"/>
      <c r="L1345" s="76" cm="1">
        <f t="array" ref="L1345">_xlfn.IFS(C1345="8.玩家基地","",C1345="10.第一关基地","",G1345+H1345&lt;=2,"",G1345+H1345&gt;2,ROUND((G1345+H1345-2)*500,0))</f>
        <v>270</v>
      </c>
      <c r="M1345" s="13"/>
      <c r="N1345" s="13" t="str">
        <f>IFERROR(VLOOKUP(M1345,道具!A:S,19,FALSE),"")</f>
        <v/>
      </c>
      <c r="O1345" s="41" t="s">
        <v>2046</v>
      </c>
      <c r="P1345">
        <f t="shared" si="43"/>
        <v>1</v>
      </c>
      <c r="Q1345" t="str">
        <f>VLOOKUP(A1345,关卡种子!$A$2:$H$61,8,FALSE)</f>
        <v>0.摧毁基地</v>
      </c>
      <c r="R1345">
        <v>1</v>
      </c>
      <c r="S1345">
        <f t="shared" si="44"/>
        <v>1.54</v>
      </c>
    </row>
    <row r="1346" spans="1:19">
      <c r="A1346" s="16">
        <v>56</v>
      </c>
      <c r="B1346" s="17">
        <v>270</v>
      </c>
      <c r="C1346" s="16" t="s">
        <v>914</v>
      </c>
      <c r="D1346" s="17">
        <v>1</v>
      </c>
      <c r="E1346" s="16" t="s">
        <v>89</v>
      </c>
      <c r="F1346" s="17">
        <v>30</v>
      </c>
      <c r="G1346" s="18">
        <v>1.57</v>
      </c>
      <c r="H1346" s="18">
        <v>1</v>
      </c>
      <c r="I1346" s="19">
        <v>1</v>
      </c>
      <c r="J1346" s="71"/>
      <c r="K1346" s="20"/>
      <c r="L1346" s="76" cm="1">
        <f t="array" ref="L1346">_xlfn.IFS(C1346="8.玩家基地","",C1346="10.第一关基地","",G1346+H1346&lt;=2,"",G1346+H1346&gt;2,ROUND((G1346+H1346-2)*500,0))</f>
        <v>285</v>
      </c>
      <c r="M1346" s="13">
        <v>8</v>
      </c>
      <c r="N1346" s="13" t="str">
        <f>IFERROR(VLOOKUP(M1346,道具!A:S,19,FALSE),"")</f>
        <v>招募减速20秒</v>
      </c>
      <c r="O1346" s="41" t="s">
        <v>2046</v>
      </c>
      <c r="P1346">
        <f t="shared" si="43"/>
        <v>1</v>
      </c>
      <c r="Q1346" t="str">
        <f>VLOOKUP(A1346,关卡种子!$A$2:$H$61,8,FALSE)</f>
        <v>0.摧毁基地</v>
      </c>
      <c r="R1346">
        <v>1</v>
      </c>
      <c r="S1346">
        <f t="shared" si="44"/>
        <v>1.57</v>
      </c>
    </row>
    <row r="1347" spans="1:19">
      <c r="A1347" s="16">
        <v>56</v>
      </c>
      <c r="B1347" s="17">
        <v>300</v>
      </c>
      <c r="C1347" s="16" t="s">
        <v>914</v>
      </c>
      <c r="D1347" s="17">
        <v>1</v>
      </c>
      <c r="E1347" s="16" t="s">
        <v>89</v>
      </c>
      <c r="F1347" s="17">
        <v>30</v>
      </c>
      <c r="G1347" s="18">
        <v>1.6</v>
      </c>
      <c r="H1347" s="18">
        <v>1</v>
      </c>
      <c r="I1347" s="19">
        <v>1</v>
      </c>
      <c r="J1347" s="71"/>
      <c r="K1347" s="20"/>
      <c r="L1347" s="76" cm="1">
        <f t="array" ref="L1347">_xlfn.IFS(C1347="8.玩家基地","",C1347="10.第一关基地","",G1347+H1347&lt;=2,"",G1347+H1347&gt;2,ROUND((G1347+H1347-2)*500,0))</f>
        <v>300</v>
      </c>
      <c r="M1347" s="13"/>
      <c r="N1347" s="13" t="str">
        <f>IFERROR(VLOOKUP(M1347,道具!A:S,19,FALSE),"")</f>
        <v/>
      </c>
      <c r="O1347" s="41" t="s">
        <v>2046</v>
      </c>
      <c r="P1347">
        <f t="shared" si="43"/>
        <v>1</v>
      </c>
      <c r="Q1347" t="str">
        <f>VLOOKUP(A1347,关卡种子!$A$2:$H$61,8,FALSE)</f>
        <v>0.摧毁基地</v>
      </c>
      <c r="R1347">
        <v>1</v>
      </c>
      <c r="S1347">
        <f t="shared" si="44"/>
        <v>1.6</v>
      </c>
    </row>
    <row r="1348" spans="1:19">
      <c r="A1348" s="16">
        <v>56</v>
      </c>
      <c r="B1348" s="17">
        <v>330</v>
      </c>
      <c r="C1348" s="16" t="s">
        <v>914</v>
      </c>
      <c r="D1348" s="17">
        <v>2</v>
      </c>
      <c r="E1348" s="16" t="s">
        <v>89</v>
      </c>
      <c r="F1348" s="17">
        <v>30</v>
      </c>
      <c r="G1348" s="18">
        <v>1.63</v>
      </c>
      <c r="H1348" s="18">
        <v>1</v>
      </c>
      <c r="I1348" s="19">
        <v>1</v>
      </c>
      <c r="J1348" s="71"/>
      <c r="K1348" s="20"/>
      <c r="L1348" s="76" cm="1">
        <f t="array" ref="L1348">_xlfn.IFS(C1348="8.玩家基地","",C1348="10.第一关基地","",G1348+H1348&lt;=2,"",G1348+H1348&gt;2,ROUND((G1348+H1348-2)*500,0))</f>
        <v>315</v>
      </c>
      <c r="M1348" s="13">
        <v>8</v>
      </c>
      <c r="N1348" s="13" t="str">
        <f>IFERROR(VLOOKUP(M1348,道具!A:S,19,FALSE),"")</f>
        <v>招募减速20秒</v>
      </c>
      <c r="O1348" s="41" t="s">
        <v>2046</v>
      </c>
      <c r="P1348">
        <f t="shared" si="43"/>
        <v>2</v>
      </c>
      <c r="Q1348" t="str">
        <f>VLOOKUP(A1348,关卡种子!$A$2:$H$61,8,FALSE)</f>
        <v>0.摧毁基地</v>
      </c>
      <c r="R1348">
        <v>1</v>
      </c>
      <c r="S1348">
        <f t="shared" si="44"/>
        <v>1.63</v>
      </c>
    </row>
    <row r="1349" spans="1:19">
      <c r="A1349" s="16">
        <v>56</v>
      </c>
      <c r="B1349" s="17">
        <v>360</v>
      </c>
      <c r="C1349" s="16" t="s">
        <v>914</v>
      </c>
      <c r="D1349" s="17">
        <v>2</v>
      </c>
      <c r="E1349" s="16" t="s">
        <v>89</v>
      </c>
      <c r="F1349" s="17">
        <v>30</v>
      </c>
      <c r="G1349" s="18">
        <v>1.66</v>
      </c>
      <c r="H1349" s="18">
        <v>1</v>
      </c>
      <c r="I1349" s="19">
        <v>1</v>
      </c>
      <c r="J1349" s="71"/>
      <c r="K1349" s="20"/>
      <c r="L1349" s="76" cm="1">
        <f t="array" ref="L1349">_xlfn.IFS(C1349="8.玩家基地","",C1349="10.第一关基地","",G1349+H1349&lt;=2,"",G1349+H1349&gt;2,ROUND((G1349+H1349-2)*500,0))</f>
        <v>330</v>
      </c>
      <c r="M1349" s="13"/>
      <c r="N1349" s="13" t="str">
        <f>IFERROR(VLOOKUP(M1349,道具!A:S,19,FALSE),"")</f>
        <v/>
      </c>
      <c r="O1349" s="41" t="s">
        <v>2046</v>
      </c>
      <c r="P1349">
        <f t="shared" si="43"/>
        <v>2</v>
      </c>
      <c r="Q1349" t="str">
        <f>VLOOKUP(A1349,关卡种子!$A$2:$H$61,8,FALSE)</f>
        <v>0.摧毁基地</v>
      </c>
      <c r="R1349">
        <v>1</v>
      </c>
      <c r="S1349">
        <f t="shared" si="44"/>
        <v>1.66</v>
      </c>
    </row>
    <row r="1350" spans="1:19">
      <c r="A1350" s="16">
        <v>56</v>
      </c>
      <c r="B1350" s="17">
        <v>361</v>
      </c>
      <c r="C1350" s="16" t="s">
        <v>1434</v>
      </c>
      <c r="D1350" s="17">
        <v>2</v>
      </c>
      <c r="E1350" s="16" t="s">
        <v>89</v>
      </c>
      <c r="F1350" s="17">
        <v>30</v>
      </c>
      <c r="G1350" s="18">
        <v>1.66</v>
      </c>
      <c r="H1350" s="18">
        <v>1</v>
      </c>
      <c r="I1350" s="19">
        <v>1</v>
      </c>
      <c r="J1350" s="71"/>
      <c r="K1350" s="20"/>
      <c r="L1350" s="76" cm="1">
        <f t="array" ref="L1350">_xlfn.IFS(C1350="8.玩家基地","",C1350="10.第一关基地","",G1350+H1350&lt;=2,"",G1350+H1350&gt;2,ROUND((G1350+H1350-2)*500,0))</f>
        <v>330</v>
      </c>
      <c r="M1350" s="13">
        <v>8</v>
      </c>
      <c r="N1350" s="13" t="str">
        <f>IFERROR(VLOOKUP(M1350,道具!A:S,19,FALSE),"")</f>
        <v>招募减速20秒</v>
      </c>
      <c r="O1350" s="41" t="s">
        <v>2046</v>
      </c>
      <c r="P1350">
        <f t="shared" si="43"/>
        <v>2</v>
      </c>
      <c r="Q1350" t="str">
        <f>VLOOKUP(A1350,关卡种子!$A$2:$H$61,8,FALSE)</f>
        <v>0.摧毁基地</v>
      </c>
      <c r="R1350">
        <v>1</v>
      </c>
      <c r="S1350">
        <f t="shared" si="44"/>
        <v>1.66</v>
      </c>
    </row>
    <row r="1351" spans="1:19">
      <c r="A1351" s="16">
        <v>56</v>
      </c>
      <c r="B1351" s="17">
        <v>390</v>
      </c>
      <c r="C1351" s="16" t="s">
        <v>914</v>
      </c>
      <c r="D1351" s="17">
        <v>2</v>
      </c>
      <c r="E1351" s="16" t="s">
        <v>89</v>
      </c>
      <c r="F1351" s="17">
        <v>30</v>
      </c>
      <c r="G1351" s="18">
        <v>1.69</v>
      </c>
      <c r="H1351" s="18">
        <v>1</v>
      </c>
      <c r="I1351" s="19">
        <v>1</v>
      </c>
      <c r="J1351" s="71"/>
      <c r="K1351" s="20"/>
      <c r="L1351" s="76" cm="1">
        <f t="array" ref="L1351">_xlfn.IFS(C1351="8.玩家基地","",C1351="10.第一关基地","",G1351+H1351&lt;=2,"",G1351+H1351&gt;2,ROUND((G1351+H1351-2)*500,0))</f>
        <v>345</v>
      </c>
      <c r="M1351" s="13"/>
      <c r="N1351" s="13" t="str">
        <f>IFERROR(VLOOKUP(M1351,道具!A:S,19,FALSE),"")</f>
        <v/>
      </c>
      <c r="O1351" s="41" t="s">
        <v>2046</v>
      </c>
      <c r="P1351">
        <f t="shared" si="43"/>
        <v>2</v>
      </c>
      <c r="Q1351" t="str">
        <f>VLOOKUP(A1351,关卡种子!$A$2:$H$61,8,FALSE)</f>
        <v>0.摧毁基地</v>
      </c>
      <c r="R1351">
        <v>1</v>
      </c>
      <c r="S1351">
        <f t="shared" si="44"/>
        <v>1.69</v>
      </c>
    </row>
    <row r="1352" spans="1:19">
      <c r="A1352" s="16">
        <v>56</v>
      </c>
      <c r="B1352" s="17">
        <v>391</v>
      </c>
      <c r="C1352" s="16" t="s">
        <v>1438</v>
      </c>
      <c r="D1352" s="17">
        <v>2</v>
      </c>
      <c r="E1352" s="16" t="s">
        <v>89</v>
      </c>
      <c r="F1352" s="17">
        <v>30</v>
      </c>
      <c r="G1352" s="18">
        <v>1.69</v>
      </c>
      <c r="H1352" s="18">
        <v>1</v>
      </c>
      <c r="I1352" s="19">
        <v>1</v>
      </c>
      <c r="J1352" s="71"/>
      <c r="K1352" s="20"/>
      <c r="L1352" s="76" cm="1">
        <f t="array" ref="L1352">_xlfn.IFS(C1352="8.玩家基地","",C1352="10.第一关基地","",G1352+H1352&lt;=2,"",G1352+H1352&gt;2,ROUND((G1352+H1352-2)*500,0))</f>
        <v>345</v>
      </c>
      <c r="M1352" s="13">
        <v>8</v>
      </c>
      <c r="N1352" s="13" t="str">
        <f>IFERROR(VLOOKUP(M1352,道具!A:S,19,FALSE),"")</f>
        <v>招募减速20秒</v>
      </c>
      <c r="O1352" s="41" t="s">
        <v>2046</v>
      </c>
      <c r="P1352">
        <f t="shared" si="43"/>
        <v>2</v>
      </c>
      <c r="Q1352" t="str">
        <f>VLOOKUP(A1352,关卡种子!$A$2:$H$61,8,FALSE)</f>
        <v>0.摧毁基地</v>
      </c>
      <c r="R1352">
        <v>1</v>
      </c>
      <c r="S1352">
        <f t="shared" si="44"/>
        <v>1.69</v>
      </c>
    </row>
    <row r="1353" spans="1:19">
      <c r="A1353" s="16">
        <v>56</v>
      </c>
      <c r="B1353" s="17">
        <v>392</v>
      </c>
      <c r="C1353" s="16" t="s">
        <v>1395</v>
      </c>
      <c r="D1353" s="17">
        <v>2</v>
      </c>
      <c r="E1353" s="16" t="s">
        <v>89</v>
      </c>
      <c r="F1353" s="17">
        <v>30</v>
      </c>
      <c r="G1353" s="18">
        <v>1.69</v>
      </c>
      <c r="H1353" s="18">
        <v>1</v>
      </c>
      <c r="I1353" s="19">
        <v>1</v>
      </c>
      <c r="J1353" s="71"/>
      <c r="K1353" s="20"/>
      <c r="L1353" s="76" cm="1">
        <f t="array" ref="L1353">_xlfn.IFS(C1353="8.玩家基地","",C1353="10.第一关基地","",G1353+H1353&lt;=2,"",G1353+H1353&gt;2,ROUND((G1353+H1353-2)*500,0))</f>
        <v>345</v>
      </c>
      <c r="M1353" s="13"/>
      <c r="N1353" s="13" t="str">
        <f>IFERROR(VLOOKUP(M1353,道具!A:S,19,FALSE),"")</f>
        <v/>
      </c>
      <c r="O1353" s="41" t="s">
        <v>2046</v>
      </c>
      <c r="P1353">
        <f t="shared" si="43"/>
        <v>2</v>
      </c>
      <c r="Q1353" t="str">
        <f>VLOOKUP(A1353,关卡种子!$A$2:$H$61,8,FALSE)</f>
        <v>0.摧毁基地</v>
      </c>
      <c r="R1353">
        <v>1</v>
      </c>
      <c r="S1353">
        <f t="shared" si="44"/>
        <v>1.69</v>
      </c>
    </row>
    <row r="1354" spans="1:19">
      <c r="A1354" s="16">
        <v>56</v>
      </c>
      <c r="B1354" s="17">
        <v>420</v>
      </c>
      <c r="C1354" s="16" t="s">
        <v>914</v>
      </c>
      <c r="D1354" s="17">
        <v>2</v>
      </c>
      <c r="E1354" s="16" t="s">
        <v>89</v>
      </c>
      <c r="F1354" s="17">
        <v>30</v>
      </c>
      <c r="G1354" s="18">
        <v>1.72</v>
      </c>
      <c r="H1354" s="18">
        <v>1</v>
      </c>
      <c r="I1354" s="19">
        <v>1</v>
      </c>
      <c r="J1354" s="71"/>
      <c r="K1354" s="20"/>
      <c r="L1354" s="76" cm="1">
        <f t="array" ref="L1354">_xlfn.IFS(C1354="8.玩家基地","",C1354="10.第一关基地","",G1354+H1354&lt;=2,"",G1354+H1354&gt;2,ROUND((G1354+H1354-2)*500,0))</f>
        <v>360</v>
      </c>
      <c r="M1354" s="13">
        <v>8</v>
      </c>
      <c r="N1354" s="13" t="str">
        <f>IFERROR(VLOOKUP(M1354,道具!A:S,19,FALSE),"")</f>
        <v>招募减速20秒</v>
      </c>
      <c r="O1354" s="41" t="s">
        <v>2046</v>
      </c>
      <c r="P1354">
        <f t="shared" si="43"/>
        <v>2</v>
      </c>
      <c r="Q1354" t="str">
        <f>VLOOKUP(A1354,关卡种子!$A$2:$H$61,8,FALSE)</f>
        <v>0.摧毁基地</v>
      </c>
      <c r="R1354">
        <v>1</v>
      </c>
      <c r="S1354">
        <f t="shared" si="44"/>
        <v>1.72</v>
      </c>
    </row>
    <row r="1355" spans="1:19">
      <c r="A1355" s="16">
        <v>56</v>
      </c>
      <c r="B1355" s="17">
        <v>421</v>
      </c>
      <c r="C1355" s="16" t="s">
        <v>1438</v>
      </c>
      <c r="D1355" s="17">
        <v>2</v>
      </c>
      <c r="E1355" s="16" t="s">
        <v>89</v>
      </c>
      <c r="F1355" s="17">
        <v>30</v>
      </c>
      <c r="G1355" s="18">
        <v>1.72</v>
      </c>
      <c r="H1355" s="18">
        <v>1</v>
      </c>
      <c r="I1355" s="19">
        <v>1</v>
      </c>
      <c r="J1355" s="71"/>
      <c r="K1355" s="20"/>
      <c r="L1355" s="76" cm="1">
        <f t="array" ref="L1355">_xlfn.IFS(C1355="8.玩家基地","",C1355="10.第一关基地","",G1355+H1355&lt;=2,"",G1355+H1355&gt;2,ROUND((G1355+H1355-2)*500,0))</f>
        <v>360</v>
      </c>
      <c r="M1355" s="13"/>
      <c r="N1355" s="13" t="str">
        <f>IFERROR(VLOOKUP(M1355,道具!A:S,19,FALSE),"")</f>
        <v/>
      </c>
      <c r="O1355" s="41" t="s">
        <v>2046</v>
      </c>
      <c r="P1355">
        <f t="shared" si="43"/>
        <v>2</v>
      </c>
      <c r="Q1355" t="str">
        <f>VLOOKUP(A1355,关卡种子!$A$2:$H$61,8,FALSE)</f>
        <v>0.摧毁基地</v>
      </c>
      <c r="R1355">
        <v>1</v>
      </c>
      <c r="S1355">
        <f t="shared" si="44"/>
        <v>1.72</v>
      </c>
    </row>
    <row r="1356" spans="1:19">
      <c r="A1356" s="16">
        <v>56</v>
      </c>
      <c r="B1356" s="17">
        <v>422</v>
      </c>
      <c r="C1356" s="16" t="s">
        <v>1395</v>
      </c>
      <c r="D1356" s="17">
        <v>2</v>
      </c>
      <c r="E1356" s="16" t="s">
        <v>89</v>
      </c>
      <c r="F1356" s="17">
        <v>30</v>
      </c>
      <c r="G1356" s="18">
        <v>1.72</v>
      </c>
      <c r="H1356" s="18">
        <v>1</v>
      </c>
      <c r="I1356" s="19">
        <v>1</v>
      </c>
      <c r="J1356" s="71"/>
      <c r="K1356" s="20"/>
      <c r="L1356" s="76" cm="1">
        <f t="array" ref="L1356">_xlfn.IFS(C1356="8.玩家基地","",C1356="10.第一关基地","",G1356+H1356&lt;=2,"",G1356+H1356&gt;2,ROUND((G1356+H1356-2)*500,0))</f>
        <v>360</v>
      </c>
      <c r="M1356" s="13"/>
      <c r="N1356" s="13" t="str">
        <f>IFERROR(VLOOKUP(M1356,道具!A:S,19,FALSE),"")</f>
        <v/>
      </c>
      <c r="O1356" s="41" t="s">
        <v>2046</v>
      </c>
      <c r="P1356">
        <f t="shared" si="43"/>
        <v>2</v>
      </c>
      <c r="Q1356" t="str">
        <f>VLOOKUP(A1356,关卡种子!$A$2:$H$61,8,FALSE)</f>
        <v>0.摧毁基地</v>
      </c>
      <c r="R1356">
        <v>1</v>
      </c>
      <c r="S1356">
        <f t="shared" si="44"/>
        <v>1.72</v>
      </c>
    </row>
    <row r="1357" spans="1:19">
      <c r="A1357" s="16">
        <v>56</v>
      </c>
      <c r="B1357" s="17">
        <v>450</v>
      </c>
      <c r="C1357" s="16" t="s">
        <v>914</v>
      </c>
      <c r="D1357" s="17">
        <v>2</v>
      </c>
      <c r="E1357" s="16" t="s">
        <v>89</v>
      </c>
      <c r="F1357" s="17">
        <v>30</v>
      </c>
      <c r="G1357" s="18">
        <v>1.75</v>
      </c>
      <c r="H1357" s="18">
        <v>1</v>
      </c>
      <c r="I1357" s="19">
        <v>1</v>
      </c>
      <c r="J1357" s="71"/>
      <c r="K1357" s="20"/>
      <c r="L1357" s="76" cm="1">
        <f t="array" ref="L1357">_xlfn.IFS(C1357="8.玩家基地","",C1357="10.第一关基地","",G1357+H1357&lt;=2,"",G1357+H1357&gt;2,ROUND((G1357+H1357-2)*500,0))</f>
        <v>375</v>
      </c>
      <c r="M1357" s="13">
        <v>8</v>
      </c>
      <c r="N1357" s="13" t="str">
        <f>IFERROR(VLOOKUP(M1357,道具!A:S,19,FALSE),"")</f>
        <v>招募减速20秒</v>
      </c>
      <c r="O1357" s="41" t="s">
        <v>2046</v>
      </c>
      <c r="P1357">
        <f t="shared" si="43"/>
        <v>2</v>
      </c>
      <c r="Q1357" t="str">
        <f>VLOOKUP(A1357,关卡种子!$A$2:$H$61,8,FALSE)</f>
        <v>0.摧毁基地</v>
      </c>
      <c r="R1357">
        <v>1</v>
      </c>
      <c r="S1357">
        <f t="shared" si="44"/>
        <v>1.75</v>
      </c>
    </row>
    <row r="1358" spans="1:19">
      <c r="A1358" s="16">
        <v>56</v>
      </c>
      <c r="B1358" s="17">
        <v>451</v>
      </c>
      <c r="C1358" s="16" t="s">
        <v>1438</v>
      </c>
      <c r="D1358" s="17">
        <v>2</v>
      </c>
      <c r="E1358" s="16" t="s">
        <v>89</v>
      </c>
      <c r="F1358" s="17">
        <v>30</v>
      </c>
      <c r="G1358" s="18">
        <v>1.75</v>
      </c>
      <c r="H1358" s="18">
        <v>1</v>
      </c>
      <c r="I1358" s="19">
        <v>1</v>
      </c>
      <c r="J1358" s="71"/>
      <c r="K1358" s="20"/>
      <c r="L1358" s="76" cm="1">
        <f t="array" ref="L1358">_xlfn.IFS(C1358="8.玩家基地","",C1358="10.第一关基地","",G1358+H1358&lt;=2,"",G1358+H1358&gt;2,ROUND((G1358+H1358-2)*500,0))</f>
        <v>375</v>
      </c>
      <c r="M1358" s="13"/>
      <c r="N1358" s="13" t="str">
        <f>IFERROR(VLOOKUP(M1358,道具!A:S,19,FALSE),"")</f>
        <v/>
      </c>
      <c r="O1358" s="41" t="s">
        <v>2046</v>
      </c>
      <c r="P1358">
        <f t="shared" si="43"/>
        <v>2</v>
      </c>
      <c r="Q1358" t="str">
        <f>VLOOKUP(A1358,关卡种子!$A$2:$H$61,8,FALSE)</f>
        <v>0.摧毁基地</v>
      </c>
      <c r="R1358">
        <v>1</v>
      </c>
      <c r="S1358">
        <f t="shared" si="44"/>
        <v>1.75</v>
      </c>
    </row>
    <row r="1359" spans="1:19">
      <c r="A1359" s="16">
        <v>56</v>
      </c>
      <c r="B1359" s="17">
        <v>452</v>
      </c>
      <c r="C1359" s="16" t="s">
        <v>1395</v>
      </c>
      <c r="D1359" s="17">
        <v>2</v>
      </c>
      <c r="E1359" s="16" t="s">
        <v>89</v>
      </c>
      <c r="F1359" s="17">
        <v>30</v>
      </c>
      <c r="G1359" s="18">
        <v>1.75</v>
      </c>
      <c r="H1359" s="18">
        <v>1</v>
      </c>
      <c r="I1359" s="19">
        <v>1</v>
      </c>
      <c r="J1359" s="71"/>
      <c r="K1359" s="20"/>
      <c r="L1359" s="76" cm="1">
        <f t="array" ref="L1359">_xlfn.IFS(C1359="8.玩家基地","",C1359="10.第一关基地","",G1359+H1359&lt;=2,"",G1359+H1359&gt;2,ROUND((G1359+H1359-2)*500,0))</f>
        <v>375</v>
      </c>
      <c r="M1359" s="13"/>
      <c r="N1359" s="13" t="str">
        <f>IFERROR(VLOOKUP(M1359,道具!A:S,19,FALSE),"")</f>
        <v/>
      </c>
      <c r="O1359" s="41" t="s">
        <v>2046</v>
      </c>
      <c r="P1359">
        <f t="shared" si="43"/>
        <v>2</v>
      </c>
      <c r="Q1359" t="str">
        <f>VLOOKUP(A1359,关卡种子!$A$2:$H$61,8,FALSE)</f>
        <v>0.摧毁基地</v>
      </c>
      <c r="R1359">
        <v>1</v>
      </c>
      <c r="S1359">
        <f t="shared" si="44"/>
        <v>1.75</v>
      </c>
    </row>
    <row r="1360" spans="1:19">
      <c r="A1360" s="16">
        <v>56</v>
      </c>
      <c r="B1360" s="17">
        <v>480</v>
      </c>
      <c r="C1360" s="16" t="s">
        <v>914</v>
      </c>
      <c r="D1360" s="17">
        <v>2</v>
      </c>
      <c r="E1360" s="16" t="s">
        <v>89</v>
      </c>
      <c r="F1360" s="17">
        <v>30</v>
      </c>
      <c r="G1360" s="18">
        <v>1.78</v>
      </c>
      <c r="H1360" s="18">
        <v>1</v>
      </c>
      <c r="I1360" s="19">
        <v>1</v>
      </c>
      <c r="J1360" s="71"/>
      <c r="K1360" s="20"/>
      <c r="L1360" s="76" cm="1">
        <f t="array" ref="L1360">_xlfn.IFS(C1360="8.玩家基地","",C1360="10.第一关基地","",G1360+H1360&lt;=2,"",G1360+H1360&gt;2,ROUND((G1360+H1360-2)*500,0))</f>
        <v>390</v>
      </c>
      <c r="M1360" s="13">
        <v>8</v>
      </c>
      <c r="N1360" s="13" t="str">
        <f>IFERROR(VLOOKUP(M1360,道具!A:S,19,FALSE),"")</f>
        <v>招募减速20秒</v>
      </c>
      <c r="O1360" s="41" t="s">
        <v>2046</v>
      </c>
      <c r="P1360">
        <f t="shared" si="43"/>
        <v>2</v>
      </c>
      <c r="Q1360" t="str">
        <f>VLOOKUP(A1360,关卡种子!$A$2:$H$61,8,FALSE)</f>
        <v>0.摧毁基地</v>
      </c>
      <c r="R1360">
        <v>1</v>
      </c>
      <c r="S1360">
        <f t="shared" si="44"/>
        <v>1.78</v>
      </c>
    </row>
    <row r="1361" spans="1:19">
      <c r="A1361" s="16">
        <v>56</v>
      </c>
      <c r="B1361" s="17">
        <v>481</v>
      </c>
      <c r="C1361" s="16" t="s">
        <v>1438</v>
      </c>
      <c r="D1361" s="17">
        <v>2</v>
      </c>
      <c r="E1361" s="16" t="s">
        <v>89</v>
      </c>
      <c r="F1361" s="17">
        <v>30</v>
      </c>
      <c r="G1361" s="18">
        <v>1.78</v>
      </c>
      <c r="H1361" s="18">
        <v>1</v>
      </c>
      <c r="I1361" s="19">
        <v>1</v>
      </c>
      <c r="J1361" s="71"/>
      <c r="K1361" s="20"/>
      <c r="L1361" s="76" cm="1">
        <f t="array" ref="L1361">_xlfn.IFS(C1361="8.玩家基地","",C1361="10.第一关基地","",G1361+H1361&lt;=2,"",G1361+H1361&gt;2,ROUND((G1361+H1361-2)*500,0))</f>
        <v>390</v>
      </c>
      <c r="M1361" s="13"/>
      <c r="N1361" s="13" t="str">
        <f>IFERROR(VLOOKUP(M1361,道具!A:S,19,FALSE),"")</f>
        <v/>
      </c>
      <c r="O1361" s="41" t="s">
        <v>2046</v>
      </c>
      <c r="P1361">
        <f t="shared" si="43"/>
        <v>2</v>
      </c>
      <c r="Q1361" t="str">
        <f>VLOOKUP(A1361,关卡种子!$A$2:$H$61,8,FALSE)</f>
        <v>0.摧毁基地</v>
      </c>
      <c r="R1361">
        <v>1</v>
      </c>
      <c r="S1361">
        <f t="shared" si="44"/>
        <v>1.78</v>
      </c>
    </row>
    <row r="1362" spans="1:19">
      <c r="A1362" s="16">
        <v>56</v>
      </c>
      <c r="B1362" s="17">
        <v>482</v>
      </c>
      <c r="C1362" s="16" t="s">
        <v>1395</v>
      </c>
      <c r="D1362" s="17">
        <v>2</v>
      </c>
      <c r="E1362" s="16" t="s">
        <v>89</v>
      </c>
      <c r="F1362" s="17">
        <v>30</v>
      </c>
      <c r="G1362" s="18">
        <v>1.78</v>
      </c>
      <c r="H1362" s="18">
        <v>1</v>
      </c>
      <c r="I1362" s="19">
        <v>1</v>
      </c>
      <c r="J1362" s="71"/>
      <c r="K1362" s="20"/>
      <c r="L1362" s="76" cm="1">
        <f t="array" ref="L1362">_xlfn.IFS(C1362="8.玩家基地","",C1362="10.第一关基地","",G1362+H1362&lt;=2,"",G1362+H1362&gt;2,ROUND((G1362+H1362-2)*500,0))</f>
        <v>390</v>
      </c>
      <c r="M1362" s="13"/>
      <c r="N1362" s="13" t="str">
        <f>IFERROR(VLOOKUP(M1362,道具!A:S,19,FALSE),"")</f>
        <v/>
      </c>
      <c r="O1362" s="41" t="s">
        <v>2046</v>
      </c>
      <c r="P1362">
        <f t="shared" si="43"/>
        <v>2</v>
      </c>
      <c r="Q1362" t="str">
        <f>VLOOKUP(A1362,关卡种子!$A$2:$H$61,8,FALSE)</f>
        <v>0.摧毁基地</v>
      </c>
      <c r="R1362">
        <v>1</v>
      </c>
      <c r="S1362">
        <f t="shared" si="44"/>
        <v>1.78</v>
      </c>
    </row>
    <row r="1363" spans="1:19">
      <c r="A1363" s="16">
        <v>56</v>
      </c>
      <c r="B1363" s="17">
        <v>510</v>
      </c>
      <c r="C1363" s="16" t="s">
        <v>914</v>
      </c>
      <c r="D1363" s="17">
        <v>2</v>
      </c>
      <c r="E1363" s="16" t="s">
        <v>89</v>
      </c>
      <c r="F1363" s="17">
        <v>30</v>
      </c>
      <c r="G1363" s="18">
        <v>1.81</v>
      </c>
      <c r="H1363" s="18">
        <v>1</v>
      </c>
      <c r="I1363" s="19">
        <v>1</v>
      </c>
      <c r="J1363" s="71"/>
      <c r="K1363" s="20"/>
      <c r="L1363" s="76" cm="1">
        <f t="array" ref="L1363">_xlfn.IFS(C1363="8.玩家基地","",C1363="10.第一关基地","",G1363+H1363&lt;=2,"",G1363+H1363&gt;2,ROUND((G1363+H1363-2)*500,0))</f>
        <v>405</v>
      </c>
      <c r="M1363" s="13">
        <v>8</v>
      </c>
      <c r="N1363" s="13" t="str">
        <f>IFERROR(VLOOKUP(M1363,道具!A:S,19,FALSE),"")</f>
        <v>招募减速20秒</v>
      </c>
      <c r="O1363" s="41" t="s">
        <v>2046</v>
      </c>
      <c r="P1363">
        <f t="shared" si="43"/>
        <v>2</v>
      </c>
      <c r="Q1363" t="str">
        <f>VLOOKUP(A1363,关卡种子!$A$2:$H$61,8,FALSE)</f>
        <v>0.摧毁基地</v>
      </c>
      <c r="R1363">
        <v>1</v>
      </c>
      <c r="S1363">
        <f t="shared" si="44"/>
        <v>1.81</v>
      </c>
    </row>
    <row r="1364" spans="1:19">
      <c r="A1364" s="16">
        <v>56</v>
      </c>
      <c r="B1364" s="17">
        <v>511</v>
      </c>
      <c r="C1364" s="16" t="s">
        <v>1438</v>
      </c>
      <c r="D1364" s="17">
        <v>2</v>
      </c>
      <c r="E1364" s="16" t="s">
        <v>89</v>
      </c>
      <c r="F1364" s="17">
        <v>30</v>
      </c>
      <c r="G1364" s="18">
        <v>1.81</v>
      </c>
      <c r="H1364" s="18">
        <v>1</v>
      </c>
      <c r="I1364" s="19">
        <v>1</v>
      </c>
      <c r="J1364" s="71"/>
      <c r="K1364" s="20"/>
      <c r="L1364" s="76" cm="1">
        <f t="array" ref="L1364">_xlfn.IFS(C1364="8.玩家基地","",C1364="10.第一关基地","",G1364+H1364&lt;=2,"",G1364+H1364&gt;2,ROUND((G1364+H1364-2)*500,0))</f>
        <v>405</v>
      </c>
      <c r="M1364" s="13"/>
      <c r="N1364" s="13" t="str">
        <f>IFERROR(VLOOKUP(M1364,道具!A:S,19,FALSE),"")</f>
        <v/>
      </c>
      <c r="O1364" s="41" t="s">
        <v>2046</v>
      </c>
      <c r="P1364">
        <f t="shared" si="43"/>
        <v>2</v>
      </c>
      <c r="Q1364" t="str">
        <f>VLOOKUP(A1364,关卡种子!$A$2:$H$61,8,FALSE)</f>
        <v>0.摧毁基地</v>
      </c>
      <c r="R1364">
        <v>1</v>
      </c>
      <c r="S1364">
        <f t="shared" si="44"/>
        <v>1.81</v>
      </c>
    </row>
    <row r="1365" spans="1:19">
      <c r="A1365" s="16">
        <v>56</v>
      </c>
      <c r="B1365" s="17">
        <v>512</v>
      </c>
      <c r="C1365" s="16" t="s">
        <v>1395</v>
      </c>
      <c r="D1365" s="17">
        <v>2</v>
      </c>
      <c r="E1365" s="16" t="s">
        <v>89</v>
      </c>
      <c r="F1365" s="17">
        <v>30</v>
      </c>
      <c r="G1365" s="18">
        <v>1.81</v>
      </c>
      <c r="H1365" s="18">
        <v>1</v>
      </c>
      <c r="I1365" s="19">
        <v>1</v>
      </c>
      <c r="J1365" s="71"/>
      <c r="K1365" s="20"/>
      <c r="L1365" s="76" cm="1">
        <f t="array" ref="L1365">_xlfn.IFS(C1365="8.玩家基地","",C1365="10.第一关基地","",G1365+H1365&lt;=2,"",G1365+H1365&gt;2,ROUND((G1365+H1365-2)*500,0))</f>
        <v>405</v>
      </c>
      <c r="M1365" s="13"/>
      <c r="N1365" s="13" t="str">
        <f>IFERROR(VLOOKUP(M1365,道具!A:S,19,FALSE),"")</f>
        <v/>
      </c>
      <c r="O1365" s="41" t="s">
        <v>2046</v>
      </c>
      <c r="P1365">
        <f t="shared" si="43"/>
        <v>2</v>
      </c>
      <c r="Q1365" t="str">
        <f>VLOOKUP(A1365,关卡种子!$A$2:$H$61,8,FALSE)</f>
        <v>0.摧毁基地</v>
      </c>
      <c r="R1365">
        <v>1</v>
      </c>
      <c r="S1365">
        <f t="shared" si="44"/>
        <v>1.81</v>
      </c>
    </row>
    <row r="1366" spans="1:19">
      <c r="A1366" s="16">
        <v>56</v>
      </c>
      <c r="B1366" s="17">
        <v>540</v>
      </c>
      <c r="C1366" s="16" t="s">
        <v>914</v>
      </c>
      <c r="D1366" s="17">
        <v>2</v>
      </c>
      <c r="E1366" s="16" t="s">
        <v>89</v>
      </c>
      <c r="F1366" s="17">
        <v>30</v>
      </c>
      <c r="G1366" s="18">
        <v>1.84</v>
      </c>
      <c r="H1366" s="18">
        <v>1</v>
      </c>
      <c r="I1366" s="19">
        <v>1</v>
      </c>
      <c r="J1366" s="71"/>
      <c r="K1366" s="20"/>
      <c r="L1366" s="76" cm="1">
        <f t="array" ref="L1366">_xlfn.IFS(C1366="8.玩家基地","",C1366="10.第一关基地","",G1366+H1366&lt;=2,"",G1366+H1366&gt;2,ROUND((G1366+H1366-2)*500,0))</f>
        <v>420</v>
      </c>
      <c r="M1366" s="13">
        <v>8</v>
      </c>
      <c r="N1366" s="13" t="str">
        <f>IFERROR(VLOOKUP(M1366,道具!A:S,19,FALSE),"")</f>
        <v>招募减速20秒</v>
      </c>
      <c r="O1366" s="41" t="s">
        <v>2046</v>
      </c>
      <c r="P1366">
        <f t="shared" si="43"/>
        <v>2</v>
      </c>
      <c r="Q1366" t="str">
        <f>VLOOKUP(A1366,关卡种子!$A$2:$H$61,8,FALSE)</f>
        <v>0.摧毁基地</v>
      </c>
      <c r="R1366">
        <v>1</v>
      </c>
      <c r="S1366">
        <f t="shared" si="44"/>
        <v>1.84</v>
      </c>
    </row>
    <row r="1367" spans="1:19">
      <c r="A1367" s="16">
        <v>56</v>
      </c>
      <c r="B1367" s="17">
        <v>541</v>
      </c>
      <c r="C1367" s="16" t="s">
        <v>1438</v>
      </c>
      <c r="D1367" s="17">
        <v>2</v>
      </c>
      <c r="E1367" s="16" t="s">
        <v>89</v>
      </c>
      <c r="F1367" s="17">
        <v>30</v>
      </c>
      <c r="G1367" s="18">
        <v>1.84</v>
      </c>
      <c r="H1367" s="18">
        <v>1</v>
      </c>
      <c r="I1367" s="19">
        <v>1</v>
      </c>
      <c r="J1367" s="71"/>
      <c r="K1367" s="20"/>
      <c r="L1367" s="76" cm="1">
        <f t="array" ref="L1367">_xlfn.IFS(C1367="8.玩家基地","",C1367="10.第一关基地","",G1367+H1367&lt;=2,"",G1367+H1367&gt;2,ROUND((G1367+H1367-2)*500,0))</f>
        <v>420</v>
      </c>
      <c r="M1367" s="13"/>
      <c r="N1367" s="13" t="str">
        <f>IFERROR(VLOOKUP(M1367,道具!A:S,19,FALSE),"")</f>
        <v/>
      </c>
      <c r="O1367" s="41" t="s">
        <v>2046</v>
      </c>
      <c r="P1367">
        <f t="shared" si="43"/>
        <v>2</v>
      </c>
      <c r="Q1367" t="str">
        <f>VLOOKUP(A1367,关卡种子!$A$2:$H$61,8,FALSE)</f>
        <v>0.摧毁基地</v>
      </c>
      <c r="R1367">
        <v>1</v>
      </c>
      <c r="S1367">
        <f t="shared" si="44"/>
        <v>1.84</v>
      </c>
    </row>
    <row r="1368" spans="1:19">
      <c r="A1368" s="16">
        <v>56</v>
      </c>
      <c r="B1368" s="17">
        <v>542</v>
      </c>
      <c r="C1368" s="16" t="s">
        <v>1395</v>
      </c>
      <c r="D1368" s="17">
        <v>2</v>
      </c>
      <c r="E1368" s="16" t="s">
        <v>89</v>
      </c>
      <c r="F1368" s="17">
        <v>30</v>
      </c>
      <c r="G1368" s="18">
        <v>1.84</v>
      </c>
      <c r="H1368" s="18">
        <v>1</v>
      </c>
      <c r="I1368" s="19">
        <v>1</v>
      </c>
      <c r="J1368" s="71"/>
      <c r="K1368" s="20"/>
      <c r="L1368" s="76" cm="1">
        <f t="array" ref="L1368">_xlfn.IFS(C1368="8.玩家基地","",C1368="10.第一关基地","",G1368+H1368&lt;=2,"",G1368+H1368&gt;2,ROUND((G1368+H1368-2)*500,0))</f>
        <v>420</v>
      </c>
      <c r="M1368" s="13"/>
      <c r="N1368" s="13" t="str">
        <f>IFERROR(VLOOKUP(M1368,道具!A:S,19,FALSE),"")</f>
        <v/>
      </c>
      <c r="O1368" s="41" t="s">
        <v>2046</v>
      </c>
      <c r="P1368">
        <f t="shared" si="43"/>
        <v>2</v>
      </c>
      <c r="Q1368" t="str">
        <f>VLOOKUP(A1368,关卡种子!$A$2:$H$61,8,FALSE)</f>
        <v>0.摧毁基地</v>
      </c>
      <c r="R1368">
        <v>1</v>
      </c>
      <c r="S1368">
        <f t="shared" si="44"/>
        <v>1.84</v>
      </c>
    </row>
    <row r="1369" spans="1:19">
      <c r="A1369" s="16">
        <v>56</v>
      </c>
      <c r="B1369" s="17">
        <v>0</v>
      </c>
      <c r="C1369" s="16" t="s">
        <v>1438</v>
      </c>
      <c r="D1369" s="17">
        <v>2</v>
      </c>
      <c r="E1369" s="16" t="s">
        <v>89</v>
      </c>
      <c r="F1369" s="17">
        <v>30</v>
      </c>
      <c r="G1369" s="18">
        <v>1.5</v>
      </c>
      <c r="H1369" s="18">
        <v>1</v>
      </c>
      <c r="I1369" s="19">
        <v>0.8</v>
      </c>
      <c r="J1369" s="71"/>
      <c r="K1369" s="20"/>
      <c r="L1369" s="76" cm="1">
        <f t="array" ref="L1369">_xlfn.IFS(C1369="8.玩家基地","",C1369="10.第一关基地","",G1369+H1369&lt;=2,"",G1369+H1369&gt;2,ROUND((G1369+H1369-2)*500,0))</f>
        <v>250</v>
      </c>
      <c r="M1369" s="13">
        <v>5</v>
      </c>
      <c r="N1369" s="13" t="str">
        <f>IFERROR(VLOOKUP(M1369,道具!A:S,19,FALSE),"")</f>
        <v>攻击力和防御力下降20秒</v>
      </c>
      <c r="O1369" s="41" t="s">
        <v>2046</v>
      </c>
      <c r="P1369">
        <f t="shared" si="43"/>
        <v>2</v>
      </c>
      <c r="Q1369" t="str">
        <f>VLOOKUP(A1369,关卡种子!$A$2:$H$61,8,FALSE)</f>
        <v>0.摧毁基地</v>
      </c>
      <c r="R1369">
        <v>1</v>
      </c>
      <c r="S1369">
        <f t="shared" si="44"/>
        <v>1.5</v>
      </c>
    </row>
    <row r="1370" spans="1:19">
      <c r="A1370" s="16">
        <v>56</v>
      </c>
      <c r="B1370" s="17">
        <v>0</v>
      </c>
      <c r="C1370" s="16" t="s">
        <v>1438</v>
      </c>
      <c r="D1370" s="17">
        <v>2</v>
      </c>
      <c r="E1370" s="16" t="s">
        <v>89</v>
      </c>
      <c r="F1370" s="17">
        <v>30</v>
      </c>
      <c r="G1370" s="18">
        <v>1.5</v>
      </c>
      <c r="H1370" s="18">
        <v>1</v>
      </c>
      <c r="I1370" s="19">
        <v>0.5</v>
      </c>
      <c r="J1370" s="71"/>
      <c r="K1370" s="20"/>
      <c r="L1370" s="76" cm="1">
        <f t="array" ref="L1370">_xlfn.IFS(C1370="8.玩家基地","",C1370="10.第一关基地","",G1370+H1370&lt;=2,"",G1370+H1370&gt;2,ROUND((G1370+H1370-2)*500,0))</f>
        <v>250</v>
      </c>
      <c r="M1370" s="13"/>
      <c r="N1370" s="13" t="str">
        <f>IFERROR(VLOOKUP(M1370,道具!A:S,19,FALSE),"")</f>
        <v/>
      </c>
      <c r="O1370" s="41" t="s">
        <v>2046</v>
      </c>
      <c r="P1370">
        <f t="shared" si="43"/>
        <v>2</v>
      </c>
      <c r="Q1370" t="str">
        <f>VLOOKUP(A1370,关卡种子!$A$2:$H$61,8,FALSE)</f>
        <v>0.摧毁基地</v>
      </c>
      <c r="R1370">
        <v>1</v>
      </c>
      <c r="S1370">
        <f t="shared" si="44"/>
        <v>1.5</v>
      </c>
    </row>
    <row r="1371" spans="1:19">
      <c r="A1371" s="16">
        <v>56</v>
      </c>
      <c r="B1371" s="17">
        <v>0</v>
      </c>
      <c r="C1371" s="16" t="s">
        <v>914</v>
      </c>
      <c r="D1371" s="17">
        <v>2</v>
      </c>
      <c r="E1371" s="16" t="s">
        <v>89</v>
      </c>
      <c r="F1371" s="17">
        <v>30</v>
      </c>
      <c r="G1371" s="18">
        <v>1.5</v>
      </c>
      <c r="H1371" s="18">
        <v>1</v>
      </c>
      <c r="I1371" s="19">
        <v>0.5</v>
      </c>
      <c r="J1371" s="71"/>
      <c r="K1371" s="20"/>
      <c r="L1371" s="76" cm="1">
        <f t="array" ref="L1371">_xlfn.IFS(C1371="8.玩家基地","",C1371="10.第一关基地","",G1371+H1371&lt;=2,"",G1371+H1371&gt;2,ROUND((G1371+H1371-2)*500,0))</f>
        <v>250</v>
      </c>
      <c r="M1371" s="13">
        <v>7</v>
      </c>
      <c r="N1371" s="13" t="str">
        <f>IFERROR(VLOOKUP(M1371,道具!A:S,19,FALSE),"")</f>
        <v>敌方无敌4秒</v>
      </c>
      <c r="O1371" s="41" t="s">
        <v>2046</v>
      </c>
      <c r="P1371">
        <f t="shared" si="43"/>
        <v>2</v>
      </c>
      <c r="Q1371" t="str">
        <f>VLOOKUP(A1371,关卡种子!$A$2:$H$61,8,FALSE)</f>
        <v>0.摧毁基地</v>
      </c>
      <c r="R1371">
        <v>1</v>
      </c>
      <c r="S1371">
        <f t="shared" si="44"/>
        <v>1.5</v>
      </c>
    </row>
    <row r="1372" spans="1:19">
      <c r="A1372" s="16">
        <v>56</v>
      </c>
      <c r="B1372" s="17">
        <v>0</v>
      </c>
      <c r="C1372" s="16" t="s">
        <v>1438</v>
      </c>
      <c r="D1372" s="17">
        <v>2</v>
      </c>
      <c r="E1372" s="16" t="s">
        <v>89</v>
      </c>
      <c r="F1372" s="17">
        <v>30</v>
      </c>
      <c r="G1372" s="18">
        <v>1.5</v>
      </c>
      <c r="H1372" s="18">
        <v>1</v>
      </c>
      <c r="I1372" s="19">
        <v>0.3</v>
      </c>
      <c r="J1372" s="71"/>
      <c r="K1372" s="20"/>
      <c r="L1372" s="76" cm="1">
        <f t="array" ref="L1372">_xlfn.IFS(C1372="8.玩家基地","",C1372="10.第一关基地","",G1372+H1372&lt;=2,"",G1372+H1372&gt;2,ROUND((G1372+H1372-2)*500,0))</f>
        <v>250</v>
      </c>
      <c r="M1372" s="13"/>
      <c r="N1372" s="13" t="str">
        <f>IFERROR(VLOOKUP(M1372,道具!A:S,19,FALSE),"")</f>
        <v/>
      </c>
      <c r="O1372" s="41" t="s">
        <v>2046</v>
      </c>
      <c r="P1372">
        <f t="shared" si="43"/>
        <v>2</v>
      </c>
      <c r="Q1372" t="str">
        <f>VLOOKUP(A1372,关卡种子!$A$2:$H$61,8,FALSE)</f>
        <v>0.摧毁基地</v>
      </c>
      <c r="R1372">
        <v>1</v>
      </c>
      <c r="S1372">
        <f t="shared" si="44"/>
        <v>1.5</v>
      </c>
    </row>
    <row r="1373" spans="1:19">
      <c r="A1373" s="16">
        <v>56</v>
      </c>
      <c r="B1373" s="17">
        <v>0</v>
      </c>
      <c r="C1373" s="16" t="s">
        <v>914</v>
      </c>
      <c r="D1373" s="17">
        <v>2</v>
      </c>
      <c r="E1373" s="16" t="s">
        <v>89</v>
      </c>
      <c r="F1373" s="17">
        <v>30</v>
      </c>
      <c r="G1373" s="18">
        <v>1.5</v>
      </c>
      <c r="H1373" s="18">
        <v>1</v>
      </c>
      <c r="I1373" s="19">
        <v>0.3</v>
      </c>
      <c r="J1373" s="71"/>
      <c r="K1373" s="20"/>
      <c r="L1373" s="76" cm="1">
        <f t="array" ref="L1373">_xlfn.IFS(C1373="8.玩家基地","",C1373="10.第一关基地","",G1373+H1373&lt;=2,"",G1373+H1373&gt;2,ROUND((G1373+H1373-2)*500,0))</f>
        <v>250</v>
      </c>
      <c r="M1373" s="13"/>
      <c r="N1373" s="13" t="str">
        <f>IFERROR(VLOOKUP(M1373,道具!A:S,19,FALSE),"")</f>
        <v/>
      </c>
      <c r="O1373" s="41" t="s">
        <v>2046</v>
      </c>
      <c r="P1373">
        <f t="shared" si="43"/>
        <v>2</v>
      </c>
      <c r="Q1373" t="str">
        <f>VLOOKUP(A1373,关卡种子!$A$2:$H$61,8,FALSE)</f>
        <v>0.摧毁基地</v>
      </c>
      <c r="R1373">
        <v>1</v>
      </c>
      <c r="S1373">
        <f t="shared" si="44"/>
        <v>1.5</v>
      </c>
    </row>
    <row r="1374" spans="1:19">
      <c r="A1374" s="16">
        <v>56</v>
      </c>
      <c r="B1374" s="17">
        <v>0</v>
      </c>
      <c r="C1374" s="16" t="s">
        <v>1395</v>
      </c>
      <c r="D1374" s="17">
        <v>4</v>
      </c>
      <c r="E1374" s="16" t="s">
        <v>89</v>
      </c>
      <c r="F1374" s="17">
        <v>30</v>
      </c>
      <c r="G1374" s="18">
        <v>1.5</v>
      </c>
      <c r="H1374" s="18">
        <v>1</v>
      </c>
      <c r="I1374" s="19">
        <v>0.3</v>
      </c>
      <c r="J1374" s="71"/>
      <c r="K1374" s="20"/>
      <c r="L1374" s="76" cm="1">
        <f t="array" ref="L1374">_xlfn.IFS(C1374="8.玩家基地","",C1374="10.第一关基地","",G1374+H1374&lt;=2,"",G1374+H1374&gt;2,ROUND((G1374+H1374-2)*500,0))</f>
        <v>250</v>
      </c>
      <c r="M1374" s="13">
        <v>5</v>
      </c>
      <c r="N1374" s="13" t="str">
        <f>IFERROR(VLOOKUP(M1374,道具!A:S,19,FALSE),"")</f>
        <v>攻击力和防御力下降20秒</v>
      </c>
      <c r="O1374" s="41" t="s">
        <v>2046</v>
      </c>
      <c r="P1374">
        <f t="shared" si="43"/>
        <v>4</v>
      </c>
      <c r="Q1374" t="str">
        <f>VLOOKUP(A1374,关卡种子!$A$2:$H$61,8,FALSE)</f>
        <v>0.摧毁基地</v>
      </c>
      <c r="R1374">
        <v>1</v>
      </c>
      <c r="S1374">
        <f t="shared" si="44"/>
        <v>1.5</v>
      </c>
    </row>
    <row r="1375" spans="1:19">
      <c r="A1375" s="16">
        <v>57</v>
      </c>
      <c r="B1375" s="17">
        <v>0</v>
      </c>
      <c r="C1375" s="16" t="s">
        <v>86</v>
      </c>
      <c r="D1375" s="17">
        <v>1</v>
      </c>
      <c r="E1375" s="16" t="s">
        <v>87</v>
      </c>
      <c r="F1375" s="17">
        <v>-30</v>
      </c>
      <c r="G1375" s="18">
        <v>1</v>
      </c>
      <c r="H1375" s="18">
        <v>1</v>
      </c>
      <c r="I1375" s="19">
        <v>1</v>
      </c>
      <c r="J1375" s="71"/>
      <c r="K1375" s="20"/>
      <c r="L1375" s="76" t="str" cm="1">
        <f t="array" ref="L1375">_xlfn.IFS(C1375="8.玩家基地","",C1375="10.第一关基地","",G1375+H1375&lt;=2,"",G1375+H1375&gt;2,ROUND((G1375+H1375-2)*500,0))</f>
        <v/>
      </c>
      <c r="M1375" s="13"/>
      <c r="N1375" s="13" t="str">
        <f>IFERROR(VLOOKUP(M1375,道具!A:S,19,FALSE),"")</f>
        <v/>
      </c>
      <c r="O1375" s="41" t="s">
        <v>2046</v>
      </c>
      <c r="P1375">
        <f t="shared" si="43"/>
        <v>1</v>
      </c>
      <c r="Q1375" t="str">
        <f>VLOOKUP(A1375,关卡种子!$A$2:$H$61,8,FALSE)</f>
        <v>0.摧毁基地</v>
      </c>
      <c r="R1375">
        <v>1</v>
      </c>
      <c r="S1375">
        <f t="shared" si="44"/>
        <v>1</v>
      </c>
    </row>
    <row r="1376" spans="1:19">
      <c r="A1376" s="16">
        <v>57</v>
      </c>
      <c r="B1376" s="17">
        <v>0</v>
      </c>
      <c r="C1376" s="16" t="s">
        <v>88</v>
      </c>
      <c r="D1376" s="17">
        <v>1</v>
      </c>
      <c r="E1376" s="16" t="s">
        <v>89</v>
      </c>
      <c r="F1376" s="17">
        <v>30</v>
      </c>
      <c r="G1376" s="18">
        <v>4.8</v>
      </c>
      <c r="H1376" s="18">
        <v>1</v>
      </c>
      <c r="I1376" s="19">
        <v>1</v>
      </c>
      <c r="J1376" s="71"/>
      <c r="K1376" s="20"/>
      <c r="L1376" s="76" t="str" cm="1">
        <f t="array" ref="L1376">_xlfn.IFS(C1376="8.玩家基地","",C1376="10.第一关基地","",G1376+H1376&lt;=2,"",G1376+H1376&gt;2,ROUND((G1376+H1376-2)*500,0))</f>
        <v/>
      </c>
      <c r="M1376" s="13"/>
      <c r="N1376" s="13" t="str">
        <f>IFERROR(VLOOKUP(M1376,道具!A:S,19,FALSE),"")</f>
        <v/>
      </c>
      <c r="O1376" s="41" t="s">
        <v>2046</v>
      </c>
      <c r="P1376">
        <f t="shared" si="43"/>
        <v>1</v>
      </c>
      <c r="Q1376" t="str">
        <f>VLOOKUP(A1376,关卡种子!$A$2:$H$61,8,FALSE)</f>
        <v>0.摧毁基地</v>
      </c>
      <c r="R1376">
        <v>1</v>
      </c>
      <c r="S1376">
        <f t="shared" si="44"/>
        <v>4.8</v>
      </c>
    </row>
    <row r="1377" spans="1:19">
      <c r="A1377" s="16">
        <v>57</v>
      </c>
      <c r="B1377" s="17">
        <v>1</v>
      </c>
      <c r="C1377" s="16" t="s">
        <v>1438</v>
      </c>
      <c r="D1377" s="17">
        <v>1</v>
      </c>
      <c r="E1377" s="16" t="s">
        <v>89</v>
      </c>
      <c r="F1377" s="17">
        <v>30</v>
      </c>
      <c r="G1377" s="18">
        <v>1</v>
      </c>
      <c r="H1377" s="18">
        <v>1</v>
      </c>
      <c r="I1377" s="19">
        <v>1</v>
      </c>
      <c r="J1377" s="71"/>
      <c r="K1377" s="20"/>
      <c r="L1377" s="76" t="str" cm="1">
        <f t="array" ref="L1377">_xlfn.IFS(C1377="8.玩家基地","",C1377="10.第一关基地","",G1377+H1377&lt;=2,"",G1377+H1377&gt;2,ROUND((G1377+H1377-2)*500,0))</f>
        <v/>
      </c>
      <c r="M1377" s="13">
        <v>3</v>
      </c>
      <c r="N1377" s="13" t="str">
        <f>IFERROR(VLOOKUP(M1377,道具!A:S,19,FALSE),"")</f>
        <v>敌方攻击力永久提高</v>
      </c>
      <c r="O1377" s="41" t="s">
        <v>2046</v>
      </c>
      <c r="P1377">
        <f t="shared" si="43"/>
        <v>1</v>
      </c>
      <c r="Q1377" t="str">
        <f>VLOOKUP(A1377,关卡种子!$A$2:$H$61,8,FALSE)</f>
        <v>0.摧毁基地</v>
      </c>
      <c r="R1377">
        <v>1</v>
      </c>
      <c r="S1377">
        <f t="shared" si="44"/>
        <v>1</v>
      </c>
    </row>
    <row r="1378" spans="1:19">
      <c r="A1378" s="16">
        <v>57</v>
      </c>
      <c r="B1378" s="17">
        <v>30</v>
      </c>
      <c r="C1378" s="16" t="s">
        <v>914</v>
      </c>
      <c r="D1378" s="17">
        <v>1</v>
      </c>
      <c r="E1378" s="16" t="s">
        <v>89</v>
      </c>
      <c r="F1378" s="17">
        <v>30</v>
      </c>
      <c r="G1378" s="18">
        <v>1</v>
      </c>
      <c r="H1378" s="18">
        <v>1</v>
      </c>
      <c r="I1378" s="19">
        <v>1</v>
      </c>
      <c r="J1378" s="71"/>
      <c r="K1378" s="20"/>
      <c r="L1378" s="76" t="str" cm="1">
        <f t="array" ref="L1378">_xlfn.IFS(C1378="8.玩家基地","",C1378="10.第一关基地","",G1378+H1378&lt;=2,"",G1378+H1378&gt;2,ROUND((G1378+H1378-2)*500,0))</f>
        <v/>
      </c>
      <c r="M1378" s="13">
        <v>9</v>
      </c>
      <c r="N1378" s="13" t="str">
        <f>IFERROR(VLOOKUP(M1378,道具!A:S,19,FALSE),"")</f>
        <v>敌方招募加速20秒</v>
      </c>
      <c r="O1378" s="41" t="s">
        <v>2046</v>
      </c>
      <c r="P1378">
        <f t="shared" si="43"/>
        <v>1</v>
      </c>
      <c r="Q1378" t="str">
        <f>VLOOKUP(A1378,关卡种子!$A$2:$H$61,8,FALSE)</f>
        <v>0.摧毁基地</v>
      </c>
      <c r="R1378">
        <v>1</v>
      </c>
      <c r="S1378">
        <f t="shared" si="44"/>
        <v>1</v>
      </c>
    </row>
    <row r="1379" spans="1:19">
      <c r="A1379" s="16">
        <v>57</v>
      </c>
      <c r="B1379" s="17">
        <v>60</v>
      </c>
      <c r="C1379" s="16" t="s">
        <v>915</v>
      </c>
      <c r="D1379" s="17">
        <v>1</v>
      </c>
      <c r="E1379" s="16" t="s">
        <v>89</v>
      </c>
      <c r="F1379" s="17">
        <v>30</v>
      </c>
      <c r="G1379" s="18">
        <v>1.36</v>
      </c>
      <c r="H1379" s="18">
        <v>1</v>
      </c>
      <c r="I1379" s="19">
        <v>1</v>
      </c>
      <c r="J1379" s="71"/>
      <c r="K1379" s="20"/>
      <c r="L1379" s="76" cm="1">
        <f t="array" ref="L1379">_xlfn.IFS(C1379="8.玩家基地","",C1379="10.第一关基地","",G1379+H1379&lt;=2,"",G1379+H1379&gt;2,ROUND((G1379+H1379-2)*500,0))</f>
        <v>180</v>
      </c>
      <c r="M1379" s="13"/>
      <c r="N1379" s="13" t="str">
        <f>IFERROR(VLOOKUP(M1379,道具!A:S,19,FALSE),"")</f>
        <v/>
      </c>
      <c r="O1379" s="41" t="s">
        <v>2046</v>
      </c>
      <c r="P1379">
        <f t="shared" si="43"/>
        <v>1</v>
      </c>
      <c r="Q1379" t="str">
        <f>VLOOKUP(A1379,关卡种子!$A$2:$H$61,8,FALSE)</f>
        <v>0.摧毁基地</v>
      </c>
      <c r="R1379">
        <v>1</v>
      </c>
      <c r="S1379">
        <f t="shared" si="44"/>
        <v>1.36</v>
      </c>
    </row>
    <row r="1380" spans="1:19">
      <c r="A1380" s="16">
        <v>57</v>
      </c>
      <c r="B1380" s="17">
        <v>90</v>
      </c>
      <c r="C1380" s="16" t="s">
        <v>914</v>
      </c>
      <c r="D1380" s="17">
        <v>1</v>
      </c>
      <c r="E1380" s="16" t="s">
        <v>89</v>
      </c>
      <c r="F1380" s="17">
        <v>30</v>
      </c>
      <c r="G1380" s="18">
        <v>1.39</v>
      </c>
      <c r="H1380" s="18">
        <v>1</v>
      </c>
      <c r="I1380" s="19">
        <v>1</v>
      </c>
      <c r="J1380" s="71"/>
      <c r="K1380" s="20"/>
      <c r="L1380" s="76" cm="1">
        <f t="array" ref="L1380">_xlfn.IFS(C1380="8.玩家基地","",C1380="10.第一关基地","",G1380+H1380&lt;=2,"",G1380+H1380&gt;2,ROUND((G1380+H1380-2)*500,0))</f>
        <v>195</v>
      </c>
      <c r="M1380" s="13">
        <v>9</v>
      </c>
      <c r="N1380" s="13" t="str">
        <f>IFERROR(VLOOKUP(M1380,道具!A:S,19,FALSE),"")</f>
        <v>敌方招募加速20秒</v>
      </c>
      <c r="O1380" s="41" t="s">
        <v>2046</v>
      </c>
      <c r="P1380">
        <f t="shared" si="43"/>
        <v>1</v>
      </c>
      <c r="Q1380" t="str">
        <f>VLOOKUP(A1380,关卡种子!$A$2:$H$61,8,FALSE)</f>
        <v>0.摧毁基地</v>
      </c>
      <c r="R1380">
        <v>1</v>
      </c>
      <c r="S1380">
        <f t="shared" si="44"/>
        <v>1.39</v>
      </c>
    </row>
    <row r="1381" spans="1:19">
      <c r="A1381" s="16">
        <v>57</v>
      </c>
      <c r="B1381" s="17">
        <v>120</v>
      </c>
      <c r="C1381" s="16" t="s">
        <v>1395</v>
      </c>
      <c r="D1381" s="17">
        <v>1</v>
      </c>
      <c r="E1381" s="16" t="s">
        <v>89</v>
      </c>
      <c r="F1381" s="17">
        <v>30</v>
      </c>
      <c r="G1381" s="18">
        <v>1.42</v>
      </c>
      <c r="H1381" s="18">
        <v>1</v>
      </c>
      <c r="I1381" s="19">
        <v>1</v>
      </c>
      <c r="J1381" s="71"/>
      <c r="K1381" s="20"/>
      <c r="L1381" s="76" cm="1">
        <f t="array" ref="L1381">_xlfn.IFS(C1381="8.玩家基地","",C1381="10.第一关基地","",G1381+H1381&lt;=2,"",G1381+H1381&gt;2,ROUND((G1381+H1381-2)*500,0))</f>
        <v>210</v>
      </c>
      <c r="M1381" s="13"/>
      <c r="N1381" s="13" t="str">
        <f>IFERROR(VLOOKUP(M1381,道具!A:S,19,FALSE),"")</f>
        <v/>
      </c>
      <c r="O1381" s="41" t="s">
        <v>2046</v>
      </c>
      <c r="P1381">
        <f t="shared" si="43"/>
        <v>1</v>
      </c>
      <c r="Q1381" t="str">
        <f>VLOOKUP(A1381,关卡种子!$A$2:$H$61,8,FALSE)</f>
        <v>0.摧毁基地</v>
      </c>
      <c r="R1381">
        <v>1</v>
      </c>
      <c r="S1381">
        <f t="shared" si="44"/>
        <v>1.42</v>
      </c>
    </row>
    <row r="1382" spans="1:19">
      <c r="A1382" s="16">
        <v>57</v>
      </c>
      <c r="B1382" s="17">
        <v>150</v>
      </c>
      <c r="C1382" s="16" t="s">
        <v>914</v>
      </c>
      <c r="D1382" s="17">
        <v>1</v>
      </c>
      <c r="E1382" s="16" t="s">
        <v>89</v>
      </c>
      <c r="F1382" s="17">
        <v>30</v>
      </c>
      <c r="G1382" s="18">
        <v>1.45</v>
      </c>
      <c r="H1382" s="18">
        <v>1</v>
      </c>
      <c r="I1382" s="19">
        <v>1</v>
      </c>
      <c r="J1382" s="71"/>
      <c r="K1382" s="20"/>
      <c r="L1382" s="76" cm="1">
        <f t="array" ref="L1382">_xlfn.IFS(C1382="8.玩家基地","",C1382="10.第一关基地","",G1382+H1382&lt;=2,"",G1382+H1382&gt;2,ROUND((G1382+H1382-2)*500,0))</f>
        <v>225</v>
      </c>
      <c r="M1382" s="13">
        <v>8</v>
      </c>
      <c r="N1382" s="13" t="str">
        <f>IFERROR(VLOOKUP(M1382,道具!A:S,19,FALSE),"")</f>
        <v>招募减速20秒</v>
      </c>
      <c r="O1382" s="41" t="s">
        <v>2046</v>
      </c>
      <c r="P1382">
        <f t="shared" si="43"/>
        <v>1</v>
      </c>
      <c r="Q1382" t="str">
        <f>VLOOKUP(A1382,关卡种子!$A$2:$H$61,8,FALSE)</f>
        <v>0.摧毁基地</v>
      </c>
      <c r="R1382">
        <v>1</v>
      </c>
      <c r="S1382">
        <f t="shared" si="44"/>
        <v>1.45</v>
      </c>
    </row>
    <row r="1383" spans="1:19">
      <c r="A1383" s="16">
        <v>57</v>
      </c>
      <c r="B1383" s="17">
        <v>180</v>
      </c>
      <c r="C1383" s="16" t="s">
        <v>915</v>
      </c>
      <c r="D1383" s="17">
        <v>1</v>
      </c>
      <c r="E1383" s="16" t="s">
        <v>89</v>
      </c>
      <c r="F1383" s="17">
        <v>30</v>
      </c>
      <c r="G1383" s="18">
        <v>1.48</v>
      </c>
      <c r="H1383" s="18">
        <v>1</v>
      </c>
      <c r="I1383" s="19">
        <v>1</v>
      </c>
      <c r="J1383" s="71"/>
      <c r="K1383" s="20"/>
      <c r="L1383" s="76" cm="1">
        <f t="array" ref="L1383">_xlfn.IFS(C1383="8.玩家基地","",C1383="10.第一关基地","",G1383+H1383&lt;=2,"",G1383+H1383&gt;2,ROUND((G1383+H1383-2)*500,0))</f>
        <v>240</v>
      </c>
      <c r="M1383" s="13"/>
      <c r="N1383" s="13" t="str">
        <f>IFERROR(VLOOKUP(M1383,道具!A:S,19,FALSE),"")</f>
        <v/>
      </c>
      <c r="O1383" s="41" t="s">
        <v>2046</v>
      </c>
      <c r="P1383">
        <f t="shared" si="43"/>
        <v>1</v>
      </c>
      <c r="Q1383" t="str">
        <f>VLOOKUP(A1383,关卡种子!$A$2:$H$61,8,FALSE)</f>
        <v>0.摧毁基地</v>
      </c>
      <c r="R1383">
        <v>1</v>
      </c>
      <c r="S1383">
        <f t="shared" si="44"/>
        <v>1.48</v>
      </c>
    </row>
    <row r="1384" spans="1:19">
      <c r="A1384" s="16">
        <v>57</v>
      </c>
      <c r="B1384" s="17">
        <v>210</v>
      </c>
      <c r="C1384" s="16" t="s">
        <v>914</v>
      </c>
      <c r="D1384" s="17">
        <v>1</v>
      </c>
      <c r="E1384" s="16" t="s">
        <v>89</v>
      </c>
      <c r="F1384" s="17">
        <v>30</v>
      </c>
      <c r="G1384" s="18">
        <v>1.51</v>
      </c>
      <c r="H1384" s="18">
        <v>1</v>
      </c>
      <c r="I1384" s="19">
        <v>1</v>
      </c>
      <c r="J1384" s="71"/>
      <c r="K1384" s="20"/>
      <c r="L1384" s="76" cm="1">
        <f t="array" ref="L1384">_xlfn.IFS(C1384="8.玩家基地","",C1384="10.第一关基地","",G1384+H1384&lt;=2,"",G1384+H1384&gt;2,ROUND((G1384+H1384-2)*500,0))</f>
        <v>255</v>
      </c>
      <c r="M1384" s="13">
        <v>9</v>
      </c>
      <c r="N1384" s="13" t="str">
        <f>IFERROR(VLOOKUP(M1384,道具!A:S,19,FALSE),"")</f>
        <v>敌方招募加速20秒</v>
      </c>
      <c r="O1384" s="41" t="s">
        <v>2046</v>
      </c>
      <c r="P1384">
        <f t="shared" si="43"/>
        <v>1</v>
      </c>
      <c r="Q1384" t="str">
        <f>VLOOKUP(A1384,关卡种子!$A$2:$H$61,8,FALSE)</f>
        <v>0.摧毁基地</v>
      </c>
      <c r="R1384">
        <v>1</v>
      </c>
      <c r="S1384">
        <f t="shared" si="44"/>
        <v>1.51</v>
      </c>
    </row>
    <row r="1385" spans="1:19">
      <c r="A1385" s="16">
        <v>57</v>
      </c>
      <c r="B1385" s="17">
        <v>240</v>
      </c>
      <c r="C1385" s="16" t="s">
        <v>1395</v>
      </c>
      <c r="D1385" s="17">
        <v>1</v>
      </c>
      <c r="E1385" s="16" t="s">
        <v>89</v>
      </c>
      <c r="F1385" s="17">
        <v>30</v>
      </c>
      <c r="G1385" s="18">
        <v>1.54</v>
      </c>
      <c r="H1385" s="18">
        <v>1</v>
      </c>
      <c r="I1385" s="19">
        <v>1</v>
      </c>
      <c r="J1385" s="71"/>
      <c r="K1385" s="20"/>
      <c r="L1385" s="76" cm="1">
        <f t="array" ref="L1385">_xlfn.IFS(C1385="8.玩家基地","",C1385="10.第一关基地","",G1385+H1385&lt;=2,"",G1385+H1385&gt;2,ROUND((G1385+H1385-2)*500,0))</f>
        <v>270</v>
      </c>
      <c r="M1385" s="13"/>
      <c r="N1385" s="13" t="str">
        <f>IFERROR(VLOOKUP(M1385,道具!A:S,19,FALSE),"")</f>
        <v/>
      </c>
      <c r="O1385" s="41" t="s">
        <v>2046</v>
      </c>
      <c r="P1385">
        <f t="shared" si="43"/>
        <v>1</v>
      </c>
      <c r="Q1385" t="str">
        <f>VLOOKUP(A1385,关卡种子!$A$2:$H$61,8,FALSE)</f>
        <v>0.摧毁基地</v>
      </c>
      <c r="R1385">
        <v>1</v>
      </c>
      <c r="S1385">
        <f t="shared" si="44"/>
        <v>1.54</v>
      </c>
    </row>
    <row r="1386" spans="1:19">
      <c r="A1386" s="16">
        <v>57</v>
      </c>
      <c r="B1386" s="17">
        <v>270</v>
      </c>
      <c r="C1386" s="16" t="s">
        <v>914</v>
      </c>
      <c r="D1386" s="17">
        <v>1</v>
      </c>
      <c r="E1386" s="16" t="s">
        <v>89</v>
      </c>
      <c r="F1386" s="17">
        <v>30</v>
      </c>
      <c r="G1386" s="18">
        <v>1.57</v>
      </c>
      <c r="H1386" s="18">
        <v>1</v>
      </c>
      <c r="I1386" s="19">
        <v>1</v>
      </c>
      <c r="J1386" s="71"/>
      <c r="K1386" s="20"/>
      <c r="L1386" s="76" cm="1">
        <f t="array" ref="L1386">_xlfn.IFS(C1386="8.玩家基地","",C1386="10.第一关基地","",G1386+H1386&lt;=2,"",G1386+H1386&gt;2,ROUND((G1386+H1386-2)*500,0))</f>
        <v>285</v>
      </c>
      <c r="M1386" s="13">
        <v>8</v>
      </c>
      <c r="N1386" s="13" t="str">
        <f>IFERROR(VLOOKUP(M1386,道具!A:S,19,FALSE),"")</f>
        <v>招募减速20秒</v>
      </c>
      <c r="O1386" s="41" t="s">
        <v>2046</v>
      </c>
      <c r="P1386">
        <f t="shared" si="43"/>
        <v>1</v>
      </c>
      <c r="Q1386" t="str">
        <f>VLOOKUP(A1386,关卡种子!$A$2:$H$61,8,FALSE)</f>
        <v>0.摧毁基地</v>
      </c>
      <c r="R1386">
        <v>1</v>
      </c>
      <c r="S1386">
        <f t="shared" si="44"/>
        <v>1.57</v>
      </c>
    </row>
    <row r="1387" spans="1:19">
      <c r="A1387" s="16">
        <v>57</v>
      </c>
      <c r="B1387" s="17">
        <v>300</v>
      </c>
      <c r="C1387" s="16" t="s">
        <v>914</v>
      </c>
      <c r="D1387" s="17">
        <v>1</v>
      </c>
      <c r="E1387" s="16" t="s">
        <v>89</v>
      </c>
      <c r="F1387" s="17">
        <v>30</v>
      </c>
      <c r="G1387" s="18">
        <v>1.6</v>
      </c>
      <c r="H1387" s="18">
        <v>1</v>
      </c>
      <c r="I1387" s="19">
        <v>1</v>
      </c>
      <c r="J1387" s="71"/>
      <c r="K1387" s="20"/>
      <c r="L1387" s="76" cm="1">
        <f t="array" ref="L1387">_xlfn.IFS(C1387="8.玩家基地","",C1387="10.第一关基地","",G1387+H1387&lt;=2,"",G1387+H1387&gt;2,ROUND((G1387+H1387-2)*500,0))</f>
        <v>300</v>
      </c>
      <c r="M1387" s="13"/>
      <c r="N1387" s="13" t="str">
        <f>IFERROR(VLOOKUP(M1387,道具!A:S,19,FALSE),"")</f>
        <v/>
      </c>
      <c r="O1387" s="41" t="s">
        <v>2046</v>
      </c>
      <c r="P1387">
        <f t="shared" si="43"/>
        <v>1</v>
      </c>
      <c r="Q1387" t="str">
        <f>VLOOKUP(A1387,关卡种子!$A$2:$H$61,8,FALSE)</f>
        <v>0.摧毁基地</v>
      </c>
      <c r="R1387">
        <v>1</v>
      </c>
      <c r="S1387">
        <f t="shared" si="44"/>
        <v>1.6</v>
      </c>
    </row>
    <row r="1388" spans="1:19">
      <c r="A1388" s="16">
        <v>57</v>
      </c>
      <c r="B1388" s="17">
        <v>330</v>
      </c>
      <c r="C1388" s="16" t="s">
        <v>914</v>
      </c>
      <c r="D1388" s="17">
        <v>2</v>
      </c>
      <c r="E1388" s="16" t="s">
        <v>89</v>
      </c>
      <c r="F1388" s="17">
        <v>30</v>
      </c>
      <c r="G1388" s="18">
        <v>1.63</v>
      </c>
      <c r="H1388" s="18">
        <v>1</v>
      </c>
      <c r="I1388" s="19">
        <v>1</v>
      </c>
      <c r="J1388" s="71"/>
      <c r="K1388" s="20"/>
      <c r="L1388" s="76" cm="1">
        <f t="array" ref="L1388">_xlfn.IFS(C1388="8.玩家基地","",C1388="10.第一关基地","",G1388+H1388&lt;=2,"",G1388+H1388&gt;2,ROUND((G1388+H1388-2)*500,0))</f>
        <v>315</v>
      </c>
      <c r="M1388" s="13">
        <v>9</v>
      </c>
      <c r="N1388" s="13" t="str">
        <f>IFERROR(VLOOKUP(M1388,道具!A:S,19,FALSE),"")</f>
        <v>敌方招募加速20秒</v>
      </c>
      <c r="O1388" s="41" t="s">
        <v>2046</v>
      </c>
      <c r="P1388">
        <f t="shared" si="43"/>
        <v>2</v>
      </c>
      <c r="Q1388" t="str">
        <f>VLOOKUP(A1388,关卡种子!$A$2:$H$61,8,FALSE)</f>
        <v>0.摧毁基地</v>
      </c>
      <c r="R1388">
        <v>1</v>
      </c>
      <c r="S1388">
        <f t="shared" si="44"/>
        <v>1.63</v>
      </c>
    </row>
    <row r="1389" spans="1:19">
      <c r="A1389" s="16">
        <v>57</v>
      </c>
      <c r="B1389" s="17">
        <v>360</v>
      </c>
      <c r="C1389" s="16" t="s">
        <v>914</v>
      </c>
      <c r="D1389" s="17">
        <v>2</v>
      </c>
      <c r="E1389" s="16" t="s">
        <v>89</v>
      </c>
      <c r="F1389" s="17">
        <v>30</v>
      </c>
      <c r="G1389" s="18">
        <v>1.66</v>
      </c>
      <c r="H1389" s="18">
        <v>1</v>
      </c>
      <c r="I1389" s="19">
        <v>1</v>
      </c>
      <c r="J1389" s="71"/>
      <c r="K1389" s="20"/>
      <c r="L1389" s="76" cm="1">
        <f t="array" ref="L1389">_xlfn.IFS(C1389="8.玩家基地","",C1389="10.第一关基地","",G1389+H1389&lt;=2,"",G1389+H1389&gt;2,ROUND((G1389+H1389-2)*500,0))</f>
        <v>330</v>
      </c>
      <c r="M1389" s="13"/>
      <c r="N1389" s="13" t="str">
        <f>IFERROR(VLOOKUP(M1389,道具!A:S,19,FALSE),"")</f>
        <v/>
      </c>
      <c r="O1389" s="41" t="s">
        <v>2046</v>
      </c>
      <c r="P1389">
        <f t="shared" si="43"/>
        <v>2</v>
      </c>
      <c r="Q1389" t="str">
        <f>VLOOKUP(A1389,关卡种子!$A$2:$H$61,8,FALSE)</f>
        <v>0.摧毁基地</v>
      </c>
      <c r="R1389">
        <v>1</v>
      </c>
      <c r="S1389">
        <f t="shared" si="44"/>
        <v>1.66</v>
      </c>
    </row>
    <row r="1390" spans="1:19">
      <c r="A1390" s="16">
        <v>57</v>
      </c>
      <c r="B1390" s="17">
        <v>361</v>
      </c>
      <c r="C1390" s="16" t="s">
        <v>915</v>
      </c>
      <c r="D1390" s="17">
        <v>2</v>
      </c>
      <c r="E1390" s="16" t="s">
        <v>89</v>
      </c>
      <c r="F1390" s="17">
        <v>30</v>
      </c>
      <c r="G1390" s="18">
        <v>1.66</v>
      </c>
      <c r="H1390" s="18">
        <v>1</v>
      </c>
      <c r="I1390" s="19">
        <v>1</v>
      </c>
      <c r="J1390" s="71"/>
      <c r="K1390" s="20"/>
      <c r="L1390" s="76" cm="1">
        <f t="array" ref="L1390">_xlfn.IFS(C1390="8.玩家基地","",C1390="10.第一关基地","",G1390+H1390&lt;=2,"",G1390+H1390&gt;2,ROUND((G1390+H1390-2)*500,0))</f>
        <v>330</v>
      </c>
      <c r="M1390" s="13">
        <v>6</v>
      </c>
      <c r="N1390" s="13" t="str">
        <f>IFERROR(VLOOKUP(M1390,道具!A:S,19,FALSE),"")</f>
        <v>一阵雷电风暴打击了你的部队</v>
      </c>
      <c r="O1390" s="41" t="s">
        <v>2046</v>
      </c>
      <c r="P1390">
        <f t="shared" si="43"/>
        <v>2</v>
      </c>
      <c r="Q1390" t="str">
        <f>VLOOKUP(A1390,关卡种子!$A$2:$H$61,8,FALSE)</f>
        <v>0.摧毁基地</v>
      </c>
      <c r="R1390">
        <v>1</v>
      </c>
      <c r="S1390">
        <f t="shared" si="44"/>
        <v>1.66</v>
      </c>
    </row>
    <row r="1391" spans="1:19">
      <c r="A1391" s="16">
        <v>57</v>
      </c>
      <c r="B1391" s="17">
        <v>390</v>
      </c>
      <c r="C1391" s="16" t="s">
        <v>914</v>
      </c>
      <c r="D1391" s="17">
        <v>2</v>
      </c>
      <c r="E1391" s="16" t="s">
        <v>89</v>
      </c>
      <c r="F1391" s="17">
        <v>30</v>
      </c>
      <c r="G1391" s="18">
        <v>1.69</v>
      </c>
      <c r="H1391" s="18">
        <v>1</v>
      </c>
      <c r="I1391" s="19">
        <v>1</v>
      </c>
      <c r="J1391" s="71"/>
      <c r="K1391" s="20"/>
      <c r="L1391" s="76" cm="1">
        <f t="array" ref="L1391">_xlfn.IFS(C1391="8.玩家基地","",C1391="10.第一关基地","",G1391+H1391&lt;=2,"",G1391+H1391&gt;2,ROUND((G1391+H1391-2)*500,0))</f>
        <v>345</v>
      </c>
      <c r="M1391" s="13">
        <v>6</v>
      </c>
      <c r="N1391" s="13" t="str">
        <f>IFERROR(VLOOKUP(M1391,道具!A:S,19,FALSE),"")</f>
        <v>一阵雷电风暴打击了你的部队</v>
      </c>
      <c r="O1391" s="41" t="s">
        <v>2046</v>
      </c>
      <c r="P1391">
        <f t="shared" si="43"/>
        <v>2</v>
      </c>
      <c r="Q1391" t="str">
        <f>VLOOKUP(A1391,关卡种子!$A$2:$H$61,8,FALSE)</f>
        <v>0.摧毁基地</v>
      </c>
      <c r="R1391">
        <v>1</v>
      </c>
      <c r="S1391">
        <f t="shared" si="44"/>
        <v>1.69</v>
      </c>
    </row>
    <row r="1392" spans="1:19">
      <c r="A1392" s="16">
        <v>57</v>
      </c>
      <c r="B1392" s="17">
        <v>391</v>
      </c>
      <c r="C1392" s="16" t="s">
        <v>1438</v>
      </c>
      <c r="D1392" s="17">
        <v>2</v>
      </c>
      <c r="E1392" s="16" t="s">
        <v>89</v>
      </c>
      <c r="F1392" s="17">
        <v>30</v>
      </c>
      <c r="G1392" s="18">
        <v>1.69</v>
      </c>
      <c r="H1392" s="18">
        <v>1</v>
      </c>
      <c r="I1392" s="19">
        <v>1</v>
      </c>
      <c r="J1392" s="71"/>
      <c r="K1392" s="20"/>
      <c r="L1392" s="76" cm="1">
        <f t="array" ref="L1392">_xlfn.IFS(C1392="8.玩家基地","",C1392="10.第一关基地","",G1392+H1392&lt;=2,"",G1392+H1392&gt;2,ROUND((G1392+H1392-2)*500,0))</f>
        <v>345</v>
      </c>
      <c r="M1392" s="13"/>
      <c r="N1392" s="13" t="str">
        <f>IFERROR(VLOOKUP(M1392,道具!A:S,19,FALSE),"")</f>
        <v/>
      </c>
      <c r="O1392" s="41" t="s">
        <v>2046</v>
      </c>
      <c r="P1392">
        <f t="shared" si="43"/>
        <v>2</v>
      </c>
      <c r="Q1392" t="str">
        <f>VLOOKUP(A1392,关卡种子!$A$2:$H$61,8,FALSE)</f>
        <v>0.摧毁基地</v>
      </c>
      <c r="R1392">
        <v>1</v>
      </c>
      <c r="S1392">
        <f t="shared" si="44"/>
        <v>1.69</v>
      </c>
    </row>
    <row r="1393" spans="1:19">
      <c r="A1393" s="16">
        <v>57</v>
      </c>
      <c r="B1393" s="17">
        <v>392</v>
      </c>
      <c r="C1393" s="16" t="s">
        <v>1395</v>
      </c>
      <c r="D1393" s="17">
        <v>2</v>
      </c>
      <c r="E1393" s="16" t="s">
        <v>89</v>
      </c>
      <c r="F1393" s="17">
        <v>30</v>
      </c>
      <c r="G1393" s="18">
        <v>1.69</v>
      </c>
      <c r="H1393" s="18">
        <v>1</v>
      </c>
      <c r="I1393" s="19">
        <v>1</v>
      </c>
      <c r="J1393" s="71"/>
      <c r="K1393" s="20"/>
      <c r="L1393" s="76" cm="1">
        <f t="array" ref="L1393">_xlfn.IFS(C1393="8.玩家基地","",C1393="10.第一关基地","",G1393+H1393&lt;=2,"",G1393+H1393&gt;2,ROUND((G1393+H1393-2)*500,0))</f>
        <v>345</v>
      </c>
      <c r="M1393" s="13"/>
      <c r="N1393" s="13" t="str">
        <f>IFERROR(VLOOKUP(M1393,道具!A:S,19,FALSE),"")</f>
        <v/>
      </c>
      <c r="O1393" s="41" t="s">
        <v>2046</v>
      </c>
      <c r="P1393">
        <f t="shared" si="43"/>
        <v>2</v>
      </c>
      <c r="Q1393" t="str">
        <f>VLOOKUP(A1393,关卡种子!$A$2:$H$61,8,FALSE)</f>
        <v>0.摧毁基地</v>
      </c>
      <c r="R1393">
        <v>1</v>
      </c>
      <c r="S1393">
        <f t="shared" si="44"/>
        <v>1.69</v>
      </c>
    </row>
    <row r="1394" spans="1:19">
      <c r="A1394" s="16">
        <v>57</v>
      </c>
      <c r="B1394" s="17">
        <v>420</v>
      </c>
      <c r="C1394" s="16" t="s">
        <v>914</v>
      </c>
      <c r="D1394" s="17">
        <v>2</v>
      </c>
      <c r="E1394" s="16" t="s">
        <v>89</v>
      </c>
      <c r="F1394" s="17">
        <v>30</v>
      </c>
      <c r="G1394" s="18">
        <v>1.72</v>
      </c>
      <c r="H1394" s="18">
        <v>1</v>
      </c>
      <c r="I1394" s="19">
        <v>1</v>
      </c>
      <c r="J1394" s="71"/>
      <c r="K1394" s="20"/>
      <c r="L1394" s="76" cm="1">
        <f t="array" ref="L1394">_xlfn.IFS(C1394="8.玩家基地","",C1394="10.第一关基地","",G1394+H1394&lt;=2,"",G1394+H1394&gt;2,ROUND((G1394+H1394-2)*500,0))</f>
        <v>360</v>
      </c>
      <c r="M1394" s="13">
        <v>6</v>
      </c>
      <c r="N1394" s="13" t="str">
        <f>IFERROR(VLOOKUP(M1394,道具!A:S,19,FALSE),"")</f>
        <v>一阵雷电风暴打击了你的部队</v>
      </c>
      <c r="O1394" s="41" t="s">
        <v>2046</v>
      </c>
      <c r="P1394">
        <f t="shared" si="43"/>
        <v>2</v>
      </c>
      <c r="Q1394" t="str">
        <f>VLOOKUP(A1394,关卡种子!$A$2:$H$61,8,FALSE)</f>
        <v>0.摧毁基地</v>
      </c>
      <c r="R1394">
        <v>1</v>
      </c>
      <c r="S1394">
        <f t="shared" si="44"/>
        <v>1.72</v>
      </c>
    </row>
    <row r="1395" spans="1:19">
      <c r="A1395" s="16">
        <v>57</v>
      </c>
      <c r="B1395" s="17">
        <v>421</v>
      </c>
      <c r="C1395" s="16" t="s">
        <v>1438</v>
      </c>
      <c r="D1395" s="17">
        <v>2</v>
      </c>
      <c r="E1395" s="16" t="s">
        <v>89</v>
      </c>
      <c r="F1395" s="17">
        <v>30</v>
      </c>
      <c r="G1395" s="18">
        <v>1.72</v>
      </c>
      <c r="H1395" s="18">
        <v>1</v>
      </c>
      <c r="I1395" s="19">
        <v>1</v>
      </c>
      <c r="J1395" s="71"/>
      <c r="K1395" s="20"/>
      <c r="L1395" s="76" cm="1">
        <f t="array" ref="L1395">_xlfn.IFS(C1395="8.玩家基地","",C1395="10.第一关基地","",G1395+H1395&lt;=2,"",G1395+H1395&gt;2,ROUND((G1395+H1395-2)*500,0))</f>
        <v>360</v>
      </c>
      <c r="M1395" s="13"/>
      <c r="N1395" s="13" t="str">
        <f>IFERROR(VLOOKUP(M1395,道具!A:S,19,FALSE),"")</f>
        <v/>
      </c>
      <c r="O1395" s="41" t="s">
        <v>2046</v>
      </c>
      <c r="P1395">
        <f t="shared" si="43"/>
        <v>2</v>
      </c>
      <c r="Q1395" t="str">
        <f>VLOOKUP(A1395,关卡种子!$A$2:$H$61,8,FALSE)</f>
        <v>0.摧毁基地</v>
      </c>
      <c r="R1395">
        <v>1</v>
      </c>
      <c r="S1395">
        <f t="shared" si="44"/>
        <v>1.72</v>
      </c>
    </row>
    <row r="1396" spans="1:19">
      <c r="A1396" s="16">
        <v>57</v>
      </c>
      <c r="B1396" s="17">
        <v>422</v>
      </c>
      <c r="C1396" s="16" t="s">
        <v>915</v>
      </c>
      <c r="D1396" s="17">
        <v>2</v>
      </c>
      <c r="E1396" s="16" t="s">
        <v>89</v>
      </c>
      <c r="F1396" s="17">
        <v>30</v>
      </c>
      <c r="G1396" s="18">
        <v>1.72</v>
      </c>
      <c r="H1396" s="18">
        <v>1</v>
      </c>
      <c r="I1396" s="19">
        <v>1</v>
      </c>
      <c r="J1396" s="71"/>
      <c r="K1396" s="20"/>
      <c r="L1396" s="76" cm="1">
        <f t="array" ref="L1396">_xlfn.IFS(C1396="8.玩家基地","",C1396="10.第一关基地","",G1396+H1396&lt;=2,"",G1396+H1396&gt;2,ROUND((G1396+H1396-2)*500,0))</f>
        <v>360</v>
      </c>
      <c r="M1396" s="13"/>
      <c r="N1396" s="13" t="str">
        <f>IFERROR(VLOOKUP(M1396,道具!A:S,19,FALSE),"")</f>
        <v/>
      </c>
      <c r="O1396" s="41" t="s">
        <v>2046</v>
      </c>
      <c r="P1396">
        <f t="shared" si="43"/>
        <v>2</v>
      </c>
      <c r="Q1396" t="str">
        <f>VLOOKUP(A1396,关卡种子!$A$2:$H$61,8,FALSE)</f>
        <v>0.摧毁基地</v>
      </c>
      <c r="R1396">
        <v>1</v>
      </c>
      <c r="S1396">
        <f t="shared" si="44"/>
        <v>1.72</v>
      </c>
    </row>
    <row r="1397" spans="1:19">
      <c r="A1397" s="16">
        <v>57</v>
      </c>
      <c r="B1397" s="17">
        <v>450</v>
      </c>
      <c r="C1397" s="16" t="s">
        <v>914</v>
      </c>
      <c r="D1397" s="17">
        <v>2</v>
      </c>
      <c r="E1397" s="16" t="s">
        <v>89</v>
      </c>
      <c r="F1397" s="17">
        <v>30</v>
      </c>
      <c r="G1397" s="18">
        <v>1.75</v>
      </c>
      <c r="H1397" s="18">
        <v>1</v>
      </c>
      <c r="I1397" s="19">
        <v>1</v>
      </c>
      <c r="J1397" s="71"/>
      <c r="K1397" s="20"/>
      <c r="L1397" s="76" cm="1">
        <f t="array" ref="L1397">_xlfn.IFS(C1397="8.玩家基地","",C1397="10.第一关基地","",G1397+H1397&lt;=2,"",G1397+H1397&gt;2,ROUND((G1397+H1397-2)*500,0))</f>
        <v>375</v>
      </c>
      <c r="M1397" s="13">
        <v>5</v>
      </c>
      <c r="N1397" s="13" t="str">
        <f>IFERROR(VLOOKUP(M1397,道具!A:S,19,FALSE),"")</f>
        <v>攻击力和防御力下降20秒</v>
      </c>
      <c r="O1397" s="41" t="s">
        <v>2046</v>
      </c>
      <c r="P1397">
        <f t="shared" ref="P1397:P1460" si="45">IF(Q1397="0.摧毁基地",IF(I1397=1,IF(B1397&gt;300,2,1),D1397),D1397)</f>
        <v>2</v>
      </c>
      <c r="Q1397" t="str">
        <f>VLOOKUP(A1397,关卡种子!$A$2:$H$61,8,FALSE)</f>
        <v>0.摧毁基地</v>
      </c>
      <c r="R1397">
        <v>1</v>
      </c>
      <c r="S1397">
        <f t="shared" ref="S1397:S1460" si="46">IF(C1397="10.第一关基地",1+ROUND(A1397/15,1),IF(C1397="24.审判天使",1,IF(Q1397="0.摧毁基地",IF(I1397=1,IF(B1397&gt;30,ROUND(1.3+B1397/1000,2),1),1.5),IF(B1397&gt;60,IF(R1397=1,ROUND(1.25+B1397/1000,2),1.3),1))))</f>
        <v>1.75</v>
      </c>
    </row>
    <row r="1398" spans="1:19">
      <c r="A1398" s="16">
        <v>57</v>
      </c>
      <c r="B1398" s="17">
        <v>451</v>
      </c>
      <c r="C1398" s="16" t="s">
        <v>1438</v>
      </c>
      <c r="D1398" s="17">
        <v>2</v>
      </c>
      <c r="E1398" s="16" t="s">
        <v>89</v>
      </c>
      <c r="F1398" s="17">
        <v>30</v>
      </c>
      <c r="G1398" s="18">
        <v>1.75</v>
      </c>
      <c r="H1398" s="18">
        <v>1</v>
      </c>
      <c r="I1398" s="19">
        <v>1</v>
      </c>
      <c r="J1398" s="71"/>
      <c r="K1398" s="20"/>
      <c r="L1398" s="76" cm="1">
        <f t="array" ref="L1398">_xlfn.IFS(C1398="8.玩家基地","",C1398="10.第一关基地","",G1398+H1398&lt;=2,"",G1398+H1398&gt;2,ROUND((G1398+H1398-2)*500,0))</f>
        <v>375</v>
      </c>
      <c r="M1398" s="13"/>
      <c r="N1398" s="13" t="str">
        <f>IFERROR(VLOOKUP(M1398,道具!A:S,19,FALSE),"")</f>
        <v/>
      </c>
      <c r="O1398" s="41" t="s">
        <v>2046</v>
      </c>
      <c r="P1398">
        <f t="shared" si="45"/>
        <v>2</v>
      </c>
      <c r="Q1398" t="str">
        <f>VLOOKUP(A1398,关卡种子!$A$2:$H$61,8,FALSE)</f>
        <v>0.摧毁基地</v>
      </c>
      <c r="R1398">
        <v>1</v>
      </c>
      <c r="S1398">
        <f t="shared" si="46"/>
        <v>1.75</v>
      </c>
    </row>
    <row r="1399" spans="1:19">
      <c r="A1399" s="16">
        <v>57</v>
      </c>
      <c r="B1399" s="17">
        <v>452</v>
      </c>
      <c r="C1399" s="16" t="s">
        <v>915</v>
      </c>
      <c r="D1399" s="17">
        <v>2</v>
      </c>
      <c r="E1399" s="16" t="s">
        <v>89</v>
      </c>
      <c r="F1399" s="17">
        <v>30</v>
      </c>
      <c r="G1399" s="18">
        <v>1.75</v>
      </c>
      <c r="H1399" s="18">
        <v>1</v>
      </c>
      <c r="I1399" s="19">
        <v>1</v>
      </c>
      <c r="J1399" s="71"/>
      <c r="K1399" s="20"/>
      <c r="L1399" s="76" cm="1">
        <f t="array" ref="L1399">_xlfn.IFS(C1399="8.玩家基地","",C1399="10.第一关基地","",G1399+H1399&lt;=2,"",G1399+H1399&gt;2,ROUND((G1399+H1399-2)*500,0))</f>
        <v>375</v>
      </c>
      <c r="M1399" s="13"/>
      <c r="N1399" s="13" t="str">
        <f>IFERROR(VLOOKUP(M1399,道具!A:S,19,FALSE),"")</f>
        <v/>
      </c>
      <c r="O1399" s="41" t="s">
        <v>2046</v>
      </c>
      <c r="P1399">
        <f t="shared" si="45"/>
        <v>2</v>
      </c>
      <c r="Q1399" t="str">
        <f>VLOOKUP(A1399,关卡种子!$A$2:$H$61,8,FALSE)</f>
        <v>0.摧毁基地</v>
      </c>
      <c r="R1399">
        <v>1</v>
      </c>
      <c r="S1399">
        <f t="shared" si="46"/>
        <v>1.75</v>
      </c>
    </row>
    <row r="1400" spans="1:19">
      <c r="A1400" s="16">
        <v>57</v>
      </c>
      <c r="B1400" s="17">
        <v>480</v>
      </c>
      <c r="C1400" s="16" t="s">
        <v>914</v>
      </c>
      <c r="D1400" s="17">
        <v>2</v>
      </c>
      <c r="E1400" s="16" t="s">
        <v>89</v>
      </c>
      <c r="F1400" s="17">
        <v>30</v>
      </c>
      <c r="G1400" s="18">
        <v>1.78</v>
      </c>
      <c r="H1400" s="18">
        <v>1</v>
      </c>
      <c r="I1400" s="19">
        <v>1</v>
      </c>
      <c r="J1400" s="71"/>
      <c r="K1400" s="20"/>
      <c r="L1400" s="76" cm="1">
        <f t="array" ref="L1400">_xlfn.IFS(C1400="8.玩家基地","",C1400="10.第一关基地","",G1400+H1400&lt;=2,"",G1400+H1400&gt;2,ROUND((G1400+H1400-2)*500,0))</f>
        <v>390</v>
      </c>
      <c r="M1400" s="13">
        <v>6</v>
      </c>
      <c r="N1400" s="13" t="str">
        <f>IFERROR(VLOOKUP(M1400,道具!A:S,19,FALSE),"")</f>
        <v>一阵雷电风暴打击了你的部队</v>
      </c>
      <c r="O1400" s="41" t="s">
        <v>2046</v>
      </c>
      <c r="P1400">
        <f t="shared" si="45"/>
        <v>2</v>
      </c>
      <c r="Q1400" t="str">
        <f>VLOOKUP(A1400,关卡种子!$A$2:$H$61,8,FALSE)</f>
        <v>0.摧毁基地</v>
      </c>
      <c r="R1400">
        <v>1</v>
      </c>
      <c r="S1400">
        <f t="shared" si="46"/>
        <v>1.78</v>
      </c>
    </row>
    <row r="1401" spans="1:19">
      <c r="A1401" s="16">
        <v>57</v>
      </c>
      <c r="B1401" s="17">
        <v>481</v>
      </c>
      <c r="C1401" s="16" t="s">
        <v>1438</v>
      </c>
      <c r="D1401" s="17">
        <v>2</v>
      </c>
      <c r="E1401" s="16" t="s">
        <v>89</v>
      </c>
      <c r="F1401" s="17">
        <v>30</v>
      </c>
      <c r="G1401" s="18">
        <v>1.78</v>
      </c>
      <c r="H1401" s="18">
        <v>1</v>
      </c>
      <c r="I1401" s="19">
        <v>1</v>
      </c>
      <c r="J1401" s="71"/>
      <c r="K1401" s="20"/>
      <c r="L1401" s="76" cm="1">
        <f t="array" ref="L1401">_xlfn.IFS(C1401="8.玩家基地","",C1401="10.第一关基地","",G1401+H1401&lt;=2,"",G1401+H1401&gt;2,ROUND((G1401+H1401-2)*500,0))</f>
        <v>390</v>
      </c>
      <c r="M1401" s="13"/>
      <c r="N1401" s="13" t="str">
        <f>IFERROR(VLOOKUP(M1401,道具!A:S,19,FALSE),"")</f>
        <v/>
      </c>
      <c r="O1401" s="41" t="s">
        <v>2046</v>
      </c>
      <c r="P1401">
        <f t="shared" si="45"/>
        <v>2</v>
      </c>
      <c r="Q1401" t="str">
        <f>VLOOKUP(A1401,关卡种子!$A$2:$H$61,8,FALSE)</f>
        <v>0.摧毁基地</v>
      </c>
      <c r="R1401">
        <v>1</v>
      </c>
      <c r="S1401">
        <f t="shared" si="46"/>
        <v>1.78</v>
      </c>
    </row>
    <row r="1402" spans="1:19">
      <c r="A1402" s="16">
        <v>57</v>
      </c>
      <c r="B1402" s="17">
        <v>482</v>
      </c>
      <c r="C1402" s="16" t="s">
        <v>1395</v>
      </c>
      <c r="D1402" s="17">
        <v>2</v>
      </c>
      <c r="E1402" s="16" t="s">
        <v>89</v>
      </c>
      <c r="F1402" s="17">
        <v>30</v>
      </c>
      <c r="G1402" s="18">
        <v>1.78</v>
      </c>
      <c r="H1402" s="18">
        <v>1</v>
      </c>
      <c r="I1402" s="19">
        <v>1</v>
      </c>
      <c r="J1402" s="71"/>
      <c r="K1402" s="20"/>
      <c r="L1402" s="76" cm="1">
        <f t="array" ref="L1402">_xlfn.IFS(C1402="8.玩家基地","",C1402="10.第一关基地","",G1402+H1402&lt;=2,"",G1402+H1402&gt;2,ROUND((G1402+H1402-2)*500,0))</f>
        <v>390</v>
      </c>
      <c r="M1402" s="13"/>
      <c r="N1402" s="13" t="str">
        <f>IFERROR(VLOOKUP(M1402,道具!A:S,19,FALSE),"")</f>
        <v/>
      </c>
      <c r="O1402" s="41" t="s">
        <v>2046</v>
      </c>
      <c r="P1402">
        <f t="shared" si="45"/>
        <v>2</v>
      </c>
      <c r="Q1402" t="str">
        <f>VLOOKUP(A1402,关卡种子!$A$2:$H$61,8,FALSE)</f>
        <v>0.摧毁基地</v>
      </c>
      <c r="R1402">
        <v>1</v>
      </c>
      <c r="S1402">
        <f t="shared" si="46"/>
        <v>1.78</v>
      </c>
    </row>
    <row r="1403" spans="1:19">
      <c r="A1403" s="16">
        <v>57</v>
      </c>
      <c r="B1403" s="17">
        <v>510</v>
      </c>
      <c r="C1403" s="16" t="s">
        <v>914</v>
      </c>
      <c r="D1403" s="17">
        <v>2</v>
      </c>
      <c r="E1403" s="16" t="s">
        <v>89</v>
      </c>
      <c r="F1403" s="17">
        <v>30</v>
      </c>
      <c r="G1403" s="18">
        <v>1.81</v>
      </c>
      <c r="H1403" s="18">
        <v>1</v>
      </c>
      <c r="I1403" s="19">
        <v>1</v>
      </c>
      <c r="J1403" s="71"/>
      <c r="K1403" s="20"/>
      <c r="L1403" s="76" cm="1">
        <f t="array" ref="L1403">_xlfn.IFS(C1403="8.玩家基地","",C1403="10.第一关基地","",G1403+H1403&lt;=2,"",G1403+H1403&gt;2,ROUND((G1403+H1403-2)*500,0))</f>
        <v>405</v>
      </c>
      <c r="M1403" s="13">
        <v>5</v>
      </c>
      <c r="N1403" s="13" t="str">
        <f>IFERROR(VLOOKUP(M1403,道具!A:S,19,FALSE),"")</f>
        <v>攻击力和防御力下降20秒</v>
      </c>
      <c r="O1403" s="41" t="s">
        <v>2046</v>
      </c>
      <c r="P1403">
        <f t="shared" si="45"/>
        <v>2</v>
      </c>
      <c r="Q1403" t="str">
        <f>VLOOKUP(A1403,关卡种子!$A$2:$H$61,8,FALSE)</f>
        <v>0.摧毁基地</v>
      </c>
      <c r="R1403">
        <v>1</v>
      </c>
      <c r="S1403">
        <f t="shared" si="46"/>
        <v>1.81</v>
      </c>
    </row>
    <row r="1404" spans="1:19">
      <c r="A1404" s="16">
        <v>57</v>
      </c>
      <c r="B1404" s="17">
        <v>511</v>
      </c>
      <c r="C1404" s="16" t="s">
        <v>1438</v>
      </c>
      <c r="D1404" s="17">
        <v>2</v>
      </c>
      <c r="E1404" s="16" t="s">
        <v>89</v>
      </c>
      <c r="F1404" s="17">
        <v>30</v>
      </c>
      <c r="G1404" s="18">
        <v>1.81</v>
      </c>
      <c r="H1404" s="18">
        <v>1</v>
      </c>
      <c r="I1404" s="19">
        <v>1</v>
      </c>
      <c r="J1404" s="71"/>
      <c r="K1404" s="20"/>
      <c r="L1404" s="76" cm="1">
        <f t="array" ref="L1404">_xlfn.IFS(C1404="8.玩家基地","",C1404="10.第一关基地","",G1404+H1404&lt;=2,"",G1404+H1404&gt;2,ROUND((G1404+H1404-2)*500,0))</f>
        <v>405</v>
      </c>
      <c r="M1404" s="13"/>
      <c r="N1404" s="13" t="str">
        <f>IFERROR(VLOOKUP(M1404,道具!A:S,19,FALSE),"")</f>
        <v/>
      </c>
      <c r="O1404" s="41" t="s">
        <v>2046</v>
      </c>
      <c r="P1404">
        <f t="shared" si="45"/>
        <v>2</v>
      </c>
      <c r="Q1404" t="str">
        <f>VLOOKUP(A1404,关卡种子!$A$2:$H$61,8,FALSE)</f>
        <v>0.摧毁基地</v>
      </c>
      <c r="R1404">
        <v>1</v>
      </c>
      <c r="S1404">
        <f t="shared" si="46"/>
        <v>1.81</v>
      </c>
    </row>
    <row r="1405" spans="1:19">
      <c r="A1405" s="16">
        <v>57</v>
      </c>
      <c r="B1405" s="17">
        <v>512</v>
      </c>
      <c r="C1405" s="16" t="s">
        <v>1395</v>
      </c>
      <c r="D1405" s="17">
        <v>2</v>
      </c>
      <c r="E1405" s="16" t="s">
        <v>89</v>
      </c>
      <c r="F1405" s="17">
        <v>30</v>
      </c>
      <c r="G1405" s="18">
        <v>1.81</v>
      </c>
      <c r="H1405" s="18">
        <v>1</v>
      </c>
      <c r="I1405" s="19">
        <v>1</v>
      </c>
      <c r="J1405" s="71"/>
      <c r="K1405" s="20"/>
      <c r="L1405" s="76" cm="1">
        <f t="array" ref="L1405">_xlfn.IFS(C1405="8.玩家基地","",C1405="10.第一关基地","",G1405+H1405&lt;=2,"",G1405+H1405&gt;2,ROUND((G1405+H1405-2)*500,0))</f>
        <v>405</v>
      </c>
      <c r="M1405" s="13"/>
      <c r="N1405" s="13" t="str">
        <f>IFERROR(VLOOKUP(M1405,道具!A:S,19,FALSE),"")</f>
        <v/>
      </c>
      <c r="O1405" s="41" t="s">
        <v>2046</v>
      </c>
      <c r="P1405">
        <f t="shared" si="45"/>
        <v>2</v>
      </c>
      <c r="Q1405" t="str">
        <f>VLOOKUP(A1405,关卡种子!$A$2:$H$61,8,FALSE)</f>
        <v>0.摧毁基地</v>
      </c>
      <c r="R1405">
        <v>1</v>
      </c>
      <c r="S1405">
        <f t="shared" si="46"/>
        <v>1.81</v>
      </c>
    </row>
    <row r="1406" spans="1:19">
      <c r="A1406" s="16">
        <v>57</v>
      </c>
      <c r="B1406" s="17">
        <v>540</v>
      </c>
      <c r="C1406" s="16" t="s">
        <v>914</v>
      </c>
      <c r="D1406" s="17">
        <v>2</v>
      </c>
      <c r="E1406" s="16" t="s">
        <v>89</v>
      </c>
      <c r="F1406" s="17">
        <v>30</v>
      </c>
      <c r="G1406" s="18">
        <v>1.84</v>
      </c>
      <c r="H1406" s="18">
        <v>1</v>
      </c>
      <c r="I1406" s="19">
        <v>1</v>
      </c>
      <c r="J1406" s="71"/>
      <c r="K1406" s="20"/>
      <c r="L1406" s="76" cm="1">
        <f t="array" ref="L1406">_xlfn.IFS(C1406="8.玩家基地","",C1406="10.第一关基地","",G1406+H1406&lt;=2,"",G1406+H1406&gt;2,ROUND((G1406+H1406-2)*500,0))</f>
        <v>420</v>
      </c>
      <c r="M1406" s="13">
        <v>5</v>
      </c>
      <c r="N1406" s="13" t="str">
        <f>IFERROR(VLOOKUP(M1406,道具!A:S,19,FALSE),"")</f>
        <v>攻击力和防御力下降20秒</v>
      </c>
      <c r="O1406" s="41" t="s">
        <v>2046</v>
      </c>
      <c r="P1406">
        <f t="shared" si="45"/>
        <v>2</v>
      </c>
      <c r="Q1406" t="str">
        <f>VLOOKUP(A1406,关卡种子!$A$2:$H$61,8,FALSE)</f>
        <v>0.摧毁基地</v>
      </c>
      <c r="R1406">
        <v>1</v>
      </c>
      <c r="S1406">
        <f t="shared" si="46"/>
        <v>1.84</v>
      </c>
    </row>
    <row r="1407" spans="1:19">
      <c r="A1407" s="16">
        <v>57</v>
      </c>
      <c r="B1407" s="17">
        <v>541</v>
      </c>
      <c r="C1407" s="16" t="s">
        <v>1438</v>
      </c>
      <c r="D1407" s="17">
        <v>2</v>
      </c>
      <c r="E1407" s="16" t="s">
        <v>89</v>
      </c>
      <c r="F1407" s="17">
        <v>30</v>
      </c>
      <c r="G1407" s="18">
        <v>1.84</v>
      </c>
      <c r="H1407" s="18">
        <v>1</v>
      </c>
      <c r="I1407" s="19">
        <v>1</v>
      </c>
      <c r="J1407" s="71"/>
      <c r="K1407" s="20"/>
      <c r="L1407" s="76" cm="1">
        <f t="array" ref="L1407">_xlfn.IFS(C1407="8.玩家基地","",C1407="10.第一关基地","",G1407+H1407&lt;=2,"",G1407+H1407&gt;2,ROUND((G1407+H1407-2)*500,0))</f>
        <v>420</v>
      </c>
      <c r="M1407" s="13"/>
      <c r="N1407" s="13" t="str">
        <f>IFERROR(VLOOKUP(M1407,道具!A:S,19,FALSE),"")</f>
        <v/>
      </c>
      <c r="O1407" s="41" t="s">
        <v>2046</v>
      </c>
      <c r="P1407">
        <f t="shared" si="45"/>
        <v>2</v>
      </c>
      <c r="Q1407" t="str">
        <f>VLOOKUP(A1407,关卡种子!$A$2:$H$61,8,FALSE)</f>
        <v>0.摧毁基地</v>
      </c>
      <c r="R1407">
        <v>1</v>
      </c>
      <c r="S1407">
        <f t="shared" si="46"/>
        <v>1.84</v>
      </c>
    </row>
    <row r="1408" spans="1:19">
      <c r="A1408" s="16">
        <v>57</v>
      </c>
      <c r="B1408" s="17">
        <v>542</v>
      </c>
      <c r="C1408" s="16" t="s">
        <v>915</v>
      </c>
      <c r="D1408" s="17">
        <v>2</v>
      </c>
      <c r="E1408" s="16" t="s">
        <v>89</v>
      </c>
      <c r="F1408" s="17">
        <v>30</v>
      </c>
      <c r="G1408" s="18">
        <v>1.84</v>
      </c>
      <c r="H1408" s="18">
        <v>1</v>
      </c>
      <c r="I1408" s="19">
        <v>1</v>
      </c>
      <c r="J1408" s="71"/>
      <c r="K1408" s="20"/>
      <c r="L1408" s="76" cm="1">
        <f t="array" ref="L1408">_xlfn.IFS(C1408="8.玩家基地","",C1408="10.第一关基地","",G1408+H1408&lt;=2,"",G1408+H1408&gt;2,ROUND((G1408+H1408-2)*500,0))</f>
        <v>420</v>
      </c>
      <c r="M1408" s="13"/>
      <c r="N1408" s="13" t="str">
        <f>IFERROR(VLOOKUP(M1408,道具!A:S,19,FALSE),"")</f>
        <v/>
      </c>
      <c r="O1408" s="41" t="s">
        <v>2046</v>
      </c>
      <c r="P1408">
        <f t="shared" si="45"/>
        <v>2</v>
      </c>
      <c r="Q1408" t="str">
        <f>VLOOKUP(A1408,关卡种子!$A$2:$H$61,8,FALSE)</f>
        <v>0.摧毁基地</v>
      </c>
      <c r="R1408">
        <v>1</v>
      </c>
      <c r="S1408">
        <f t="shared" si="46"/>
        <v>1.84</v>
      </c>
    </row>
    <row r="1409" spans="1:19">
      <c r="A1409" s="16">
        <v>57</v>
      </c>
      <c r="B1409" s="17">
        <v>0</v>
      </c>
      <c r="C1409" s="16" t="s">
        <v>1438</v>
      </c>
      <c r="D1409" s="17">
        <v>2</v>
      </c>
      <c r="E1409" s="16" t="s">
        <v>89</v>
      </c>
      <c r="F1409" s="17">
        <v>30</v>
      </c>
      <c r="G1409" s="18">
        <v>1.5</v>
      </c>
      <c r="H1409" s="18">
        <v>1</v>
      </c>
      <c r="I1409" s="19">
        <v>0.8</v>
      </c>
      <c r="J1409" s="71"/>
      <c r="K1409" s="20"/>
      <c r="L1409" s="76" cm="1">
        <f t="array" ref="L1409">_xlfn.IFS(C1409="8.玩家基地","",C1409="10.第一关基地","",G1409+H1409&lt;=2,"",G1409+H1409&gt;2,ROUND((G1409+H1409-2)*500,0))</f>
        <v>250</v>
      </c>
      <c r="M1409" s="13">
        <v>7</v>
      </c>
      <c r="N1409" s="13" t="str">
        <f>IFERROR(VLOOKUP(M1409,道具!A:S,19,FALSE),"")</f>
        <v>敌方无敌4秒</v>
      </c>
      <c r="O1409" s="41" t="s">
        <v>2046</v>
      </c>
      <c r="P1409">
        <f t="shared" si="45"/>
        <v>2</v>
      </c>
      <c r="Q1409" t="str">
        <f>VLOOKUP(A1409,关卡种子!$A$2:$H$61,8,FALSE)</f>
        <v>0.摧毁基地</v>
      </c>
      <c r="R1409">
        <v>1</v>
      </c>
      <c r="S1409">
        <f t="shared" si="46"/>
        <v>1.5</v>
      </c>
    </row>
    <row r="1410" spans="1:19">
      <c r="A1410" s="16">
        <v>57</v>
      </c>
      <c r="B1410" s="17">
        <v>0</v>
      </c>
      <c r="C1410" s="16" t="s">
        <v>1438</v>
      </c>
      <c r="D1410" s="17">
        <v>2</v>
      </c>
      <c r="E1410" s="16" t="s">
        <v>89</v>
      </c>
      <c r="F1410" s="17">
        <v>30</v>
      </c>
      <c r="G1410" s="18">
        <v>1.5</v>
      </c>
      <c r="H1410" s="18">
        <v>1</v>
      </c>
      <c r="I1410" s="19">
        <v>0.5</v>
      </c>
      <c r="J1410" s="71"/>
      <c r="K1410" s="20"/>
      <c r="L1410" s="76" cm="1">
        <f t="array" ref="L1410">_xlfn.IFS(C1410="8.玩家基地","",C1410="10.第一关基地","",G1410+H1410&lt;=2,"",G1410+H1410&gt;2,ROUND((G1410+H1410-2)*500,0))</f>
        <v>250</v>
      </c>
      <c r="M1410" s="13">
        <v>7</v>
      </c>
      <c r="N1410" s="13" t="str">
        <f>IFERROR(VLOOKUP(M1410,道具!A:S,19,FALSE),"")</f>
        <v>敌方无敌4秒</v>
      </c>
      <c r="O1410" s="41" t="s">
        <v>2046</v>
      </c>
      <c r="P1410">
        <f t="shared" si="45"/>
        <v>2</v>
      </c>
      <c r="Q1410" t="str">
        <f>VLOOKUP(A1410,关卡种子!$A$2:$H$61,8,FALSE)</f>
        <v>0.摧毁基地</v>
      </c>
      <c r="R1410">
        <v>1</v>
      </c>
      <c r="S1410">
        <f t="shared" si="46"/>
        <v>1.5</v>
      </c>
    </row>
    <row r="1411" spans="1:19">
      <c r="A1411" s="16">
        <v>57</v>
      </c>
      <c r="B1411" s="17">
        <v>0</v>
      </c>
      <c r="C1411" s="16" t="s">
        <v>914</v>
      </c>
      <c r="D1411" s="17">
        <v>2</v>
      </c>
      <c r="E1411" s="16" t="s">
        <v>89</v>
      </c>
      <c r="F1411" s="17">
        <v>30</v>
      </c>
      <c r="G1411" s="18">
        <v>1.5</v>
      </c>
      <c r="H1411" s="18">
        <v>1</v>
      </c>
      <c r="I1411" s="19">
        <v>0.5</v>
      </c>
      <c r="J1411" s="71"/>
      <c r="K1411" s="20"/>
      <c r="L1411" s="76" cm="1">
        <f t="array" ref="L1411">_xlfn.IFS(C1411="8.玩家基地","",C1411="10.第一关基地","",G1411+H1411&lt;=2,"",G1411+H1411&gt;2,ROUND((G1411+H1411-2)*500,0))</f>
        <v>250</v>
      </c>
      <c r="M1411" s="13"/>
      <c r="N1411" s="13" t="str">
        <f>IFERROR(VLOOKUP(M1411,道具!A:S,19,FALSE),"")</f>
        <v/>
      </c>
      <c r="O1411" s="41" t="s">
        <v>2046</v>
      </c>
      <c r="P1411">
        <f t="shared" si="45"/>
        <v>2</v>
      </c>
      <c r="Q1411" t="str">
        <f>VLOOKUP(A1411,关卡种子!$A$2:$H$61,8,FALSE)</f>
        <v>0.摧毁基地</v>
      </c>
      <c r="R1411">
        <v>1</v>
      </c>
      <c r="S1411">
        <f t="shared" si="46"/>
        <v>1.5</v>
      </c>
    </row>
    <row r="1412" spans="1:19">
      <c r="A1412" s="16">
        <v>57</v>
      </c>
      <c r="B1412" s="17">
        <v>0</v>
      </c>
      <c r="C1412" s="16" t="s">
        <v>915</v>
      </c>
      <c r="D1412" s="17">
        <v>3</v>
      </c>
      <c r="E1412" s="16" t="s">
        <v>89</v>
      </c>
      <c r="F1412" s="17">
        <v>30</v>
      </c>
      <c r="G1412" s="18">
        <v>1.5</v>
      </c>
      <c r="H1412" s="18">
        <v>1</v>
      </c>
      <c r="I1412" s="19">
        <v>0.3</v>
      </c>
      <c r="J1412" s="71"/>
      <c r="K1412" s="20"/>
      <c r="L1412" s="76" cm="1">
        <f t="array" ref="L1412">_xlfn.IFS(C1412="8.玩家基地","",C1412="10.第一关基地","",G1412+H1412&lt;=2,"",G1412+H1412&gt;2,ROUND((G1412+H1412-2)*500,0))</f>
        <v>250</v>
      </c>
      <c r="M1412" s="13"/>
      <c r="N1412" s="13" t="str">
        <f>IFERROR(VLOOKUP(M1412,道具!A:S,19,FALSE),"")</f>
        <v/>
      </c>
      <c r="O1412" s="41" t="s">
        <v>2046</v>
      </c>
      <c r="P1412">
        <f t="shared" si="45"/>
        <v>3</v>
      </c>
      <c r="Q1412" t="str">
        <f>VLOOKUP(A1412,关卡种子!$A$2:$H$61,8,FALSE)</f>
        <v>0.摧毁基地</v>
      </c>
      <c r="R1412">
        <v>1</v>
      </c>
      <c r="S1412">
        <f t="shared" si="46"/>
        <v>1.5</v>
      </c>
    </row>
    <row r="1413" spans="1:19">
      <c r="A1413" s="16">
        <v>57</v>
      </c>
      <c r="B1413" s="17">
        <v>0</v>
      </c>
      <c r="C1413" s="16" t="s">
        <v>914</v>
      </c>
      <c r="D1413" s="17">
        <v>3</v>
      </c>
      <c r="E1413" s="16" t="s">
        <v>89</v>
      </c>
      <c r="F1413" s="17">
        <v>30</v>
      </c>
      <c r="G1413" s="18">
        <v>1.5</v>
      </c>
      <c r="H1413" s="18">
        <v>1</v>
      </c>
      <c r="I1413" s="19">
        <v>0.3</v>
      </c>
      <c r="J1413" s="71"/>
      <c r="K1413" s="20"/>
      <c r="L1413" s="76" cm="1">
        <f t="array" ref="L1413">_xlfn.IFS(C1413="8.玩家基地","",C1413="10.第一关基地","",G1413+H1413&lt;=2,"",G1413+H1413&gt;2,ROUND((G1413+H1413-2)*500,0))</f>
        <v>250</v>
      </c>
      <c r="M1413" s="13">
        <v>7</v>
      </c>
      <c r="N1413" s="13" t="str">
        <f>IFERROR(VLOOKUP(M1413,道具!A:S,19,FALSE),"")</f>
        <v>敌方无敌4秒</v>
      </c>
      <c r="O1413" s="41" t="s">
        <v>2046</v>
      </c>
      <c r="P1413">
        <f t="shared" si="45"/>
        <v>3</v>
      </c>
      <c r="Q1413" t="str">
        <f>VLOOKUP(A1413,关卡种子!$A$2:$H$61,8,FALSE)</f>
        <v>0.摧毁基地</v>
      </c>
      <c r="R1413">
        <v>1</v>
      </c>
      <c r="S1413">
        <f t="shared" si="46"/>
        <v>1.5</v>
      </c>
    </row>
    <row r="1414" spans="1:19">
      <c r="A1414" s="16">
        <v>57</v>
      </c>
      <c r="B1414" s="17">
        <v>0</v>
      </c>
      <c r="C1414" s="16" t="s">
        <v>915</v>
      </c>
      <c r="D1414" s="17">
        <v>3</v>
      </c>
      <c r="E1414" s="16" t="s">
        <v>89</v>
      </c>
      <c r="F1414" s="17">
        <v>30</v>
      </c>
      <c r="G1414" s="18">
        <v>1.5</v>
      </c>
      <c r="H1414" s="18">
        <v>1</v>
      </c>
      <c r="I1414" s="19">
        <v>0.3</v>
      </c>
      <c r="J1414" s="71"/>
      <c r="K1414" s="20"/>
      <c r="L1414" s="76" cm="1">
        <f t="array" ref="L1414">_xlfn.IFS(C1414="8.玩家基地","",C1414="10.第一关基地","",G1414+H1414&lt;=2,"",G1414+H1414&gt;2,ROUND((G1414+H1414-2)*500,0))</f>
        <v>250</v>
      </c>
      <c r="M1414" s="13"/>
      <c r="N1414" s="13" t="str">
        <f>IFERROR(VLOOKUP(M1414,道具!A:S,19,FALSE),"")</f>
        <v/>
      </c>
      <c r="O1414" s="41" t="s">
        <v>2046</v>
      </c>
      <c r="P1414">
        <f t="shared" si="45"/>
        <v>3</v>
      </c>
      <c r="Q1414" t="str">
        <f>VLOOKUP(A1414,关卡种子!$A$2:$H$61,8,FALSE)</f>
        <v>0.摧毁基地</v>
      </c>
      <c r="R1414">
        <v>1</v>
      </c>
      <c r="S1414">
        <f t="shared" si="46"/>
        <v>1.5</v>
      </c>
    </row>
    <row r="1415" spans="1:19">
      <c r="A1415" s="68">
        <v>58</v>
      </c>
      <c r="B1415" s="17">
        <v>1</v>
      </c>
      <c r="C1415" s="16" t="s">
        <v>1440</v>
      </c>
      <c r="D1415" s="17">
        <v>3</v>
      </c>
      <c r="E1415" s="16" t="s">
        <v>89</v>
      </c>
      <c r="F1415" s="17">
        <v>30</v>
      </c>
      <c r="G1415" s="18">
        <v>1</v>
      </c>
      <c r="H1415" s="18">
        <v>1</v>
      </c>
      <c r="I1415" s="19">
        <v>1</v>
      </c>
      <c r="J1415" s="71"/>
      <c r="K1415" s="20"/>
      <c r="L1415" s="76" t="str" cm="1">
        <f t="array" ref="L1415">_xlfn.IFS(C1415="8.玩家基地","",C1415="10.第一关基地","",G1415+H1415&lt;=2,"",G1415+H1415&gt;2,ROUND((G1415+H1415-2)*500,0))</f>
        <v/>
      </c>
      <c r="M1415" s="13">
        <v>3</v>
      </c>
      <c r="N1415" s="13" t="str">
        <f>IFERROR(VLOOKUP(M1415,道具!A:S,19,FALSE),"")</f>
        <v>敌方攻击力永久提高</v>
      </c>
      <c r="O1415" s="41" t="s">
        <v>2046</v>
      </c>
      <c r="P1415">
        <f t="shared" si="45"/>
        <v>3</v>
      </c>
      <c r="Q1415" t="str">
        <f>VLOOKUP(A1415,关卡种子!$A$2:$H$61,8,FALSE)</f>
        <v>1.坚守到底</v>
      </c>
      <c r="R1415" s="4">
        <v>0</v>
      </c>
      <c r="S1415">
        <f t="shared" si="46"/>
        <v>1</v>
      </c>
    </row>
    <row r="1416" spans="1:19">
      <c r="A1416" s="16">
        <v>58</v>
      </c>
      <c r="B1416" s="17">
        <v>15</v>
      </c>
      <c r="C1416" s="16" t="s">
        <v>1438</v>
      </c>
      <c r="D1416" s="17">
        <v>1</v>
      </c>
      <c r="E1416" s="16" t="s">
        <v>89</v>
      </c>
      <c r="F1416" s="17">
        <v>30</v>
      </c>
      <c r="G1416" s="18">
        <v>1</v>
      </c>
      <c r="H1416" s="18">
        <v>1</v>
      </c>
      <c r="I1416" s="19">
        <v>1</v>
      </c>
      <c r="J1416" s="71"/>
      <c r="K1416" s="20"/>
      <c r="L1416" s="76" t="str" cm="1">
        <f t="array" ref="L1416">_xlfn.IFS(C1416="8.玩家基地","",C1416="10.第一关基地","",G1416+H1416&lt;=2,"",G1416+H1416&gt;2,ROUND((G1416+H1416-2)*500,0))</f>
        <v/>
      </c>
      <c r="M1416" s="13"/>
      <c r="N1416" s="13" t="str">
        <f>IFERROR(VLOOKUP(M1416,道具!A:S,19,FALSE),"")</f>
        <v/>
      </c>
      <c r="O1416" s="41" t="s">
        <v>2046</v>
      </c>
      <c r="P1416">
        <f t="shared" si="45"/>
        <v>1</v>
      </c>
      <c r="Q1416" t="str">
        <f>VLOOKUP(A1416,关卡种子!$A$2:$H$61,8,FALSE)</f>
        <v>1.坚守到底</v>
      </c>
      <c r="R1416" s="4">
        <v>0</v>
      </c>
      <c r="S1416">
        <f t="shared" si="46"/>
        <v>1</v>
      </c>
    </row>
    <row r="1417" spans="1:19">
      <c r="A1417" s="16">
        <v>58</v>
      </c>
      <c r="B1417" s="17">
        <v>45</v>
      </c>
      <c r="C1417" s="16" t="s">
        <v>1440</v>
      </c>
      <c r="D1417" s="17">
        <v>3</v>
      </c>
      <c r="E1417" s="16" t="s">
        <v>89</v>
      </c>
      <c r="F1417" s="17">
        <v>30</v>
      </c>
      <c r="G1417" s="18">
        <v>1</v>
      </c>
      <c r="H1417" s="18">
        <v>1</v>
      </c>
      <c r="I1417" s="19">
        <v>1</v>
      </c>
      <c r="J1417" s="71"/>
      <c r="K1417" s="20"/>
      <c r="L1417" s="76" t="str" cm="1">
        <f t="array" ref="L1417">_xlfn.IFS(C1417="8.玩家基地","",C1417="10.第一关基地","",G1417+H1417&lt;=2,"",G1417+H1417&gt;2,ROUND((G1417+H1417-2)*500,0))</f>
        <v/>
      </c>
      <c r="M1417" s="13">
        <v>6</v>
      </c>
      <c r="N1417" s="13" t="str">
        <f>IFERROR(VLOOKUP(M1417,道具!A:S,19,FALSE),"")</f>
        <v>一阵雷电风暴打击了你的部队</v>
      </c>
      <c r="O1417" s="41" t="s">
        <v>2046</v>
      </c>
      <c r="P1417">
        <f t="shared" si="45"/>
        <v>3</v>
      </c>
      <c r="Q1417" t="str">
        <f>VLOOKUP(A1417,关卡种子!$A$2:$H$61,8,FALSE)</f>
        <v>1.坚守到底</v>
      </c>
      <c r="R1417" s="4">
        <v>0</v>
      </c>
      <c r="S1417">
        <f t="shared" si="46"/>
        <v>1</v>
      </c>
    </row>
    <row r="1418" spans="1:19">
      <c r="A1418" s="16">
        <v>58</v>
      </c>
      <c r="B1418" s="17">
        <v>60</v>
      </c>
      <c r="C1418" s="16" t="s">
        <v>914</v>
      </c>
      <c r="D1418" s="17">
        <v>2</v>
      </c>
      <c r="E1418" s="16" t="s">
        <v>89</v>
      </c>
      <c r="F1418" s="17">
        <v>30</v>
      </c>
      <c r="G1418" s="18">
        <v>1</v>
      </c>
      <c r="H1418" s="18">
        <v>1</v>
      </c>
      <c r="I1418" s="19">
        <v>1</v>
      </c>
      <c r="J1418" s="71"/>
      <c r="K1418" s="20"/>
      <c r="L1418" s="76" t="str" cm="1">
        <f t="array" ref="L1418">_xlfn.IFS(C1418="8.玩家基地","",C1418="10.第一关基地","",G1418+H1418&lt;=2,"",G1418+H1418&gt;2,ROUND((G1418+H1418-2)*500,0))</f>
        <v/>
      </c>
      <c r="M1418" s="13"/>
      <c r="N1418" s="13" t="str">
        <f>IFERROR(VLOOKUP(M1418,道具!A:S,19,FALSE),"")</f>
        <v/>
      </c>
      <c r="O1418" s="41" t="s">
        <v>2046</v>
      </c>
      <c r="P1418">
        <f t="shared" si="45"/>
        <v>2</v>
      </c>
      <c r="Q1418" t="str">
        <f>VLOOKUP(A1418,关卡种子!$A$2:$H$61,8,FALSE)</f>
        <v>1.坚守到底</v>
      </c>
      <c r="R1418" s="4">
        <v>0</v>
      </c>
      <c r="S1418">
        <f t="shared" si="46"/>
        <v>1</v>
      </c>
    </row>
    <row r="1419" spans="1:19">
      <c r="A1419" s="16">
        <v>58</v>
      </c>
      <c r="B1419" s="17">
        <v>65</v>
      </c>
      <c r="C1419" s="16" t="s">
        <v>1440</v>
      </c>
      <c r="D1419" s="17">
        <v>2</v>
      </c>
      <c r="E1419" s="16" t="s">
        <v>89</v>
      </c>
      <c r="F1419" s="17">
        <v>30</v>
      </c>
      <c r="G1419" s="18">
        <v>1.3</v>
      </c>
      <c r="H1419" s="18">
        <v>1</v>
      </c>
      <c r="I1419" s="19">
        <v>1</v>
      </c>
      <c r="J1419" s="71"/>
      <c r="K1419" s="20"/>
      <c r="L1419" s="76" cm="1">
        <f t="array" ref="L1419">_xlfn.IFS(C1419="8.玩家基地","",C1419="10.第一关基地","",G1419+H1419&lt;=2,"",G1419+H1419&gt;2,ROUND((G1419+H1419-2)*500,0))</f>
        <v>150</v>
      </c>
      <c r="M1419" s="13"/>
      <c r="N1419" s="13" t="str">
        <f>IFERROR(VLOOKUP(M1419,道具!A:S,19,FALSE),"")</f>
        <v/>
      </c>
      <c r="O1419" s="41" t="s">
        <v>2046</v>
      </c>
      <c r="P1419">
        <f t="shared" si="45"/>
        <v>2</v>
      </c>
      <c r="Q1419" t="str">
        <f>VLOOKUP(A1419,关卡种子!$A$2:$H$61,8,FALSE)</f>
        <v>1.坚守到底</v>
      </c>
      <c r="R1419" s="4">
        <v>0</v>
      </c>
      <c r="S1419">
        <f t="shared" si="46"/>
        <v>1.3</v>
      </c>
    </row>
    <row r="1420" spans="1:19">
      <c r="A1420" s="16">
        <v>58</v>
      </c>
      <c r="B1420" s="17">
        <v>75</v>
      </c>
      <c r="C1420" s="16" t="s">
        <v>914</v>
      </c>
      <c r="D1420" s="17">
        <v>2</v>
      </c>
      <c r="E1420" s="16" t="s">
        <v>89</v>
      </c>
      <c r="F1420" s="17">
        <v>30</v>
      </c>
      <c r="G1420" s="18">
        <v>1.3</v>
      </c>
      <c r="H1420" s="18">
        <v>1</v>
      </c>
      <c r="I1420" s="19">
        <v>1</v>
      </c>
      <c r="J1420" s="71"/>
      <c r="K1420" s="20"/>
      <c r="L1420" s="76" cm="1">
        <f t="array" ref="L1420">_xlfn.IFS(C1420="8.玩家基地","",C1420="10.第一关基地","",G1420+H1420&lt;=2,"",G1420+H1420&gt;2,ROUND((G1420+H1420-2)*500,0))</f>
        <v>150</v>
      </c>
      <c r="M1420" s="13"/>
      <c r="N1420" s="13" t="str">
        <f>IFERROR(VLOOKUP(M1420,道具!A:S,19,FALSE),"")</f>
        <v/>
      </c>
      <c r="O1420" s="41" t="s">
        <v>2046</v>
      </c>
      <c r="P1420">
        <f t="shared" si="45"/>
        <v>2</v>
      </c>
      <c r="Q1420" t="str">
        <f>VLOOKUP(A1420,关卡种子!$A$2:$H$61,8,FALSE)</f>
        <v>1.坚守到底</v>
      </c>
      <c r="R1420" s="4">
        <v>0</v>
      </c>
      <c r="S1420">
        <f t="shared" si="46"/>
        <v>1.3</v>
      </c>
    </row>
    <row r="1421" spans="1:19">
      <c r="A1421" s="16">
        <v>58</v>
      </c>
      <c r="B1421" s="17">
        <v>90</v>
      </c>
      <c r="C1421" s="16" t="s">
        <v>1440</v>
      </c>
      <c r="D1421" s="17">
        <v>3</v>
      </c>
      <c r="E1421" s="16" t="s">
        <v>89</v>
      </c>
      <c r="F1421" s="17">
        <v>30</v>
      </c>
      <c r="G1421" s="18">
        <v>1.3</v>
      </c>
      <c r="H1421" s="18">
        <v>1</v>
      </c>
      <c r="I1421" s="19">
        <v>1</v>
      </c>
      <c r="J1421" s="71"/>
      <c r="K1421" s="20"/>
      <c r="L1421" s="76" cm="1">
        <f t="array" ref="L1421">_xlfn.IFS(C1421="8.玩家基地","",C1421="10.第一关基地","",G1421+H1421&lt;=2,"",G1421+H1421&gt;2,ROUND((G1421+H1421-2)*500,0))</f>
        <v>150</v>
      </c>
      <c r="M1421" s="13"/>
      <c r="N1421" s="13" t="str">
        <f>IFERROR(VLOOKUP(M1421,道具!A:S,19,FALSE),"")</f>
        <v/>
      </c>
      <c r="O1421" s="41" t="s">
        <v>2046</v>
      </c>
      <c r="P1421">
        <f t="shared" si="45"/>
        <v>3</v>
      </c>
      <c r="Q1421" t="str">
        <f>VLOOKUP(A1421,关卡种子!$A$2:$H$61,8,FALSE)</f>
        <v>1.坚守到底</v>
      </c>
      <c r="R1421" s="4">
        <v>0</v>
      </c>
      <c r="S1421">
        <f t="shared" si="46"/>
        <v>1.3</v>
      </c>
    </row>
    <row r="1422" spans="1:19">
      <c r="A1422" s="16">
        <v>58</v>
      </c>
      <c r="B1422" s="17">
        <v>95</v>
      </c>
      <c r="C1422" s="16" t="s">
        <v>914</v>
      </c>
      <c r="D1422" s="17">
        <v>2</v>
      </c>
      <c r="E1422" s="16" t="s">
        <v>89</v>
      </c>
      <c r="F1422" s="17">
        <v>30</v>
      </c>
      <c r="G1422" s="18">
        <v>1.3</v>
      </c>
      <c r="H1422" s="18">
        <v>1</v>
      </c>
      <c r="I1422" s="19">
        <v>1</v>
      </c>
      <c r="J1422" s="71"/>
      <c r="K1422" s="20"/>
      <c r="L1422" s="76" cm="1">
        <f t="array" ref="L1422">_xlfn.IFS(C1422="8.玩家基地","",C1422="10.第一关基地","",G1422+H1422&lt;=2,"",G1422+H1422&gt;2,ROUND((G1422+H1422-2)*500,0))</f>
        <v>150</v>
      </c>
      <c r="M1422" s="13"/>
      <c r="N1422" s="13" t="str">
        <f>IFERROR(VLOOKUP(M1422,道具!A:S,19,FALSE),"")</f>
        <v/>
      </c>
      <c r="O1422" s="41" t="s">
        <v>2046</v>
      </c>
      <c r="P1422">
        <f t="shared" si="45"/>
        <v>2</v>
      </c>
      <c r="Q1422" t="str">
        <f>VLOOKUP(A1422,关卡种子!$A$2:$H$61,8,FALSE)</f>
        <v>1.坚守到底</v>
      </c>
      <c r="R1422" s="4">
        <v>0</v>
      </c>
      <c r="S1422">
        <f t="shared" si="46"/>
        <v>1.3</v>
      </c>
    </row>
    <row r="1423" spans="1:19">
      <c r="A1423" s="16">
        <v>58</v>
      </c>
      <c r="B1423" s="17">
        <v>105</v>
      </c>
      <c r="C1423" s="16" t="s">
        <v>1440</v>
      </c>
      <c r="D1423" s="17">
        <v>3</v>
      </c>
      <c r="E1423" s="16" t="s">
        <v>89</v>
      </c>
      <c r="F1423" s="17">
        <v>30</v>
      </c>
      <c r="G1423" s="18">
        <v>1.3</v>
      </c>
      <c r="H1423" s="18">
        <v>1</v>
      </c>
      <c r="I1423" s="19">
        <v>1</v>
      </c>
      <c r="J1423" s="71"/>
      <c r="K1423" s="20"/>
      <c r="L1423" s="76" cm="1">
        <f t="array" ref="L1423">_xlfn.IFS(C1423="8.玩家基地","",C1423="10.第一关基地","",G1423+H1423&lt;=2,"",G1423+H1423&gt;2,ROUND((G1423+H1423-2)*500,0))</f>
        <v>150</v>
      </c>
      <c r="M1423" s="13">
        <v>6</v>
      </c>
      <c r="N1423" s="13" t="str">
        <f>IFERROR(VLOOKUP(M1423,道具!A:S,19,FALSE),"")</f>
        <v>一阵雷电风暴打击了你的部队</v>
      </c>
      <c r="O1423" s="41" t="s">
        <v>2046</v>
      </c>
      <c r="P1423">
        <f t="shared" si="45"/>
        <v>3</v>
      </c>
      <c r="Q1423" t="str">
        <f>VLOOKUP(A1423,关卡种子!$A$2:$H$61,8,FALSE)</f>
        <v>1.坚守到底</v>
      </c>
      <c r="R1423" s="4">
        <v>0</v>
      </c>
      <c r="S1423">
        <f t="shared" si="46"/>
        <v>1.3</v>
      </c>
    </row>
    <row r="1424" spans="1:19">
      <c r="A1424" s="16">
        <v>58</v>
      </c>
      <c r="B1424" s="17">
        <v>120</v>
      </c>
      <c r="C1424" s="16" t="s">
        <v>1438</v>
      </c>
      <c r="D1424" s="17">
        <v>1</v>
      </c>
      <c r="E1424" s="16" t="s">
        <v>89</v>
      </c>
      <c r="F1424" s="17">
        <v>30</v>
      </c>
      <c r="G1424" s="18">
        <v>1.3</v>
      </c>
      <c r="H1424" s="18">
        <v>1</v>
      </c>
      <c r="I1424" s="19">
        <v>1</v>
      </c>
      <c r="J1424" s="71"/>
      <c r="K1424" s="20"/>
      <c r="L1424" s="76" cm="1">
        <f t="array" ref="L1424">_xlfn.IFS(C1424="8.玩家基地","",C1424="10.第一关基地","",G1424+H1424&lt;=2,"",G1424+H1424&gt;2,ROUND((G1424+H1424-2)*500,0))</f>
        <v>150</v>
      </c>
      <c r="M1424" s="13"/>
      <c r="N1424" s="13" t="str">
        <f>IFERROR(VLOOKUP(M1424,道具!A:S,19,FALSE),"")</f>
        <v/>
      </c>
      <c r="O1424" s="41" t="s">
        <v>2046</v>
      </c>
      <c r="P1424">
        <f t="shared" si="45"/>
        <v>1</v>
      </c>
      <c r="Q1424" t="str">
        <f>VLOOKUP(A1424,关卡种子!$A$2:$H$61,8,FALSE)</f>
        <v>1.坚守到底</v>
      </c>
      <c r="R1424" s="4">
        <v>0</v>
      </c>
      <c r="S1424">
        <f t="shared" si="46"/>
        <v>1.3</v>
      </c>
    </row>
    <row r="1425" spans="1:19">
      <c r="A1425" s="16">
        <v>58</v>
      </c>
      <c r="B1425" s="17">
        <v>122</v>
      </c>
      <c r="C1425" s="16" t="s">
        <v>1440</v>
      </c>
      <c r="D1425" s="17">
        <v>3</v>
      </c>
      <c r="E1425" s="16" t="s">
        <v>89</v>
      </c>
      <c r="F1425" s="17">
        <v>30</v>
      </c>
      <c r="G1425" s="18">
        <v>1.3</v>
      </c>
      <c r="H1425" s="18">
        <v>1</v>
      </c>
      <c r="I1425" s="19">
        <v>1</v>
      </c>
      <c r="J1425" s="71"/>
      <c r="K1425" s="20"/>
      <c r="L1425" s="76" cm="1">
        <f t="array" ref="L1425">_xlfn.IFS(C1425="8.玩家基地","",C1425="10.第一关基地","",G1425+H1425&lt;=2,"",G1425+H1425&gt;2,ROUND((G1425+H1425-2)*500,0))</f>
        <v>150</v>
      </c>
      <c r="M1425" s="13"/>
      <c r="N1425" s="13" t="str">
        <f>IFERROR(VLOOKUP(M1425,道具!A:S,19,FALSE),"")</f>
        <v/>
      </c>
      <c r="O1425" s="41" t="s">
        <v>2046</v>
      </c>
      <c r="P1425">
        <f t="shared" si="45"/>
        <v>3</v>
      </c>
      <c r="Q1425" t="str">
        <f>VLOOKUP(A1425,关卡种子!$A$2:$H$61,8,FALSE)</f>
        <v>1.坚守到底</v>
      </c>
      <c r="R1425" s="4">
        <v>0</v>
      </c>
      <c r="S1425">
        <f t="shared" si="46"/>
        <v>1.3</v>
      </c>
    </row>
    <row r="1426" spans="1:19">
      <c r="A1426" s="16">
        <v>58</v>
      </c>
      <c r="B1426" s="17">
        <v>125</v>
      </c>
      <c r="C1426" s="16" t="s">
        <v>914</v>
      </c>
      <c r="D1426" s="17">
        <v>3</v>
      </c>
      <c r="E1426" s="16" t="s">
        <v>89</v>
      </c>
      <c r="F1426" s="17">
        <v>30</v>
      </c>
      <c r="G1426" s="18">
        <v>1.3</v>
      </c>
      <c r="H1426" s="18">
        <v>1</v>
      </c>
      <c r="I1426" s="19">
        <v>1</v>
      </c>
      <c r="J1426" s="71"/>
      <c r="K1426" s="20"/>
      <c r="L1426" s="76" cm="1">
        <f t="array" ref="L1426">_xlfn.IFS(C1426="8.玩家基地","",C1426="10.第一关基地","",G1426+H1426&lt;=2,"",G1426+H1426&gt;2,ROUND((G1426+H1426-2)*500,0))</f>
        <v>150</v>
      </c>
      <c r="M1426" s="13"/>
      <c r="N1426" s="13" t="str">
        <f>IFERROR(VLOOKUP(M1426,道具!A:S,19,FALSE),"")</f>
        <v/>
      </c>
      <c r="O1426" s="41" t="s">
        <v>2046</v>
      </c>
      <c r="P1426">
        <f t="shared" si="45"/>
        <v>3</v>
      </c>
      <c r="Q1426" t="str">
        <f>VLOOKUP(A1426,关卡种子!$A$2:$H$61,8,FALSE)</f>
        <v>1.坚守到底</v>
      </c>
      <c r="R1426" s="4">
        <v>0</v>
      </c>
      <c r="S1426">
        <f t="shared" si="46"/>
        <v>1.3</v>
      </c>
    </row>
    <row r="1427" spans="1:19">
      <c r="A1427" s="16">
        <v>58</v>
      </c>
      <c r="B1427" s="17">
        <v>135</v>
      </c>
      <c r="C1427" s="16" t="s">
        <v>1440</v>
      </c>
      <c r="D1427" s="17">
        <v>4</v>
      </c>
      <c r="E1427" s="16" t="s">
        <v>89</v>
      </c>
      <c r="F1427" s="17">
        <v>30</v>
      </c>
      <c r="G1427" s="18">
        <v>1.3</v>
      </c>
      <c r="H1427" s="18">
        <v>1</v>
      </c>
      <c r="I1427" s="19">
        <v>1</v>
      </c>
      <c r="J1427" s="71"/>
      <c r="K1427" s="20"/>
      <c r="L1427" s="76" cm="1">
        <f t="array" ref="L1427">_xlfn.IFS(C1427="8.玩家基地","",C1427="10.第一关基地","",G1427+H1427&lt;=2,"",G1427+H1427&gt;2,ROUND((G1427+H1427-2)*500,0))</f>
        <v>150</v>
      </c>
      <c r="M1427" s="13"/>
      <c r="N1427" s="13" t="str">
        <f>IFERROR(VLOOKUP(M1427,道具!A:S,19,FALSE),"")</f>
        <v/>
      </c>
      <c r="O1427" s="41" t="s">
        <v>2046</v>
      </c>
      <c r="P1427">
        <f t="shared" si="45"/>
        <v>4</v>
      </c>
      <c r="Q1427" t="str">
        <f>VLOOKUP(A1427,关卡种子!$A$2:$H$61,8,FALSE)</f>
        <v>1.坚守到底</v>
      </c>
      <c r="R1427" s="4">
        <v>0</v>
      </c>
      <c r="S1427">
        <f t="shared" si="46"/>
        <v>1.3</v>
      </c>
    </row>
    <row r="1428" spans="1:19">
      <c r="A1428" s="16">
        <v>58</v>
      </c>
      <c r="B1428" s="17">
        <v>150</v>
      </c>
      <c r="C1428" s="16" t="s">
        <v>1438</v>
      </c>
      <c r="D1428" s="17">
        <v>2</v>
      </c>
      <c r="E1428" s="16" t="s">
        <v>89</v>
      </c>
      <c r="F1428" s="17">
        <v>30</v>
      </c>
      <c r="G1428" s="18">
        <v>1.3</v>
      </c>
      <c r="H1428" s="18">
        <v>1</v>
      </c>
      <c r="I1428" s="19">
        <v>1</v>
      </c>
      <c r="J1428" s="71"/>
      <c r="K1428" s="20"/>
      <c r="L1428" s="76" cm="1">
        <f t="array" ref="L1428">_xlfn.IFS(C1428="8.玩家基地","",C1428="10.第一关基地","",G1428+H1428&lt;=2,"",G1428+H1428&gt;2,ROUND((G1428+H1428-2)*500,0))</f>
        <v>150</v>
      </c>
      <c r="M1428" s="13"/>
      <c r="N1428" s="13" t="str">
        <f>IFERROR(VLOOKUP(M1428,道具!A:S,19,FALSE),"")</f>
        <v/>
      </c>
      <c r="O1428" s="41" t="s">
        <v>2046</v>
      </c>
      <c r="P1428">
        <f t="shared" si="45"/>
        <v>2</v>
      </c>
      <c r="Q1428" t="str">
        <f>VLOOKUP(A1428,关卡种子!$A$2:$H$61,8,FALSE)</f>
        <v>1.坚守到底</v>
      </c>
      <c r="R1428" s="4">
        <v>0</v>
      </c>
      <c r="S1428">
        <f t="shared" si="46"/>
        <v>1.3</v>
      </c>
    </row>
    <row r="1429" spans="1:19">
      <c r="A1429" s="16">
        <v>58</v>
      </c>
      <c r="B1429" s="17">
        <v>165</v>
      </c>
      <c r="C1429" s="16" t="s">
        <v>1440</v>
      </c>
      <c r="D1429" s="17">
        <v>4</v>
      </c>
      <c r="E1429" s="16" t="s">
        <v>89</v>
      </c>
      <c r="F1429" s="17">
        <v>30</v>
      </c>
      <c r="G1429" s="18">
        <v>1.3</v>
      </c>
      <c r="H1429" s="18">
        <v>1</v>
      </c>
      <c r="I1429" s="19">
        <v>1</v>
      </c>
      <c r="J1429" s="71"/>
      <c r="K1429" s="20"/>
      <c r="L1429" s="76" cm="1">
        <f t="array" ref="L1429">_xlfn.IFS(C1429="8.玩家基地","",C1429="10.第一关基地","",G1429+H1429&lt;=2,"",G1429+H1429&gt;2,ROUND((G1429+H1429-2)*500,0))</f>
        <v>150</v>
      </c>
      <c r="M1429" s="13">
        <v>6</v>
      </c>
      <c r="N1429" s="13" t="str">
        <f>IFERROR(VLOOKUP(M1429,道具!A:S,19,FALSE),"")</f>
        <v>一阵雷电风暴打击了你的部队</v>
      </c>
      <c r="O1429" s="41" t="s">
        <v>2046</v>
      </c>
      <c r="P1429">
        <f t="shared" si="45"/>
        <v>4</v>
      </c>
      <c r="Q1429" t="str">
        <f>VLOOKUP(A1429,关卡种子!$A$2:$H$61,8,FALSE)</f>
        <v>1.坚守到底</v>
      </c>
      <c r="R1429" s="4">
        <v>0</v>
      </c>
      <c r="S1429">
        <f t="shared" si="46"/>
        <v>1.3</v>
      </c>
    </row>
    <row r="1430" spans="1:19">
      <c r="A1430" s="16">
        <v>58</v>
      </c>
      <c r="B1430" s="17">
        <v>180</v>
      </c>
      <c r="C1430" s="16" t="s">
        <v>1440</v>
      </c>
      <c r="D1430" s="17">
        <v>3</v>
      </c>
      <c r="E1430" s="16" t="s">
        <v>89</v>
      </c>
      <c r="F1430" s="17">
        <v>30</v>
      </c>
      <c r="G1430" s="18">
        <v>1.3</v>
      </c>
      <c r="H1430" s="18">
        <v>1</v>
      </c>
      <c r="I1430" s="19">
        <v>1</v>
      </c>
      <c r="J1430" s="71"/>
      <c r="K1430" s="20"/>
      <c r="L1430" s="76" cm="1">
        <f t="array" ref="L1430">_xlfn.IFS(C1430="8.玩家基地","",C1430="10.第一关基地","",G1430+H1430&lt;=2,"",G1430+H1430&gt;2,ROUND((G1430+H1430-2)*500,0))</f>
        <v>150</v>
      </c>
      <c r="M1430" s="13"/>
      <c r="N1430" s="13" t="str">
        <f>IFERROR(VLOOKUP(M1430,道具!A:S,19,FALSE),"")</f>
        <v/>
      </c>
      <c r="O1430" s="41" t="s">
        <v>2046</v>
      </c>
      <c r="P1430">
        <f t="shared" si="45"/>
        <v>3</v>
      </c>
      <c r="Q1430" t="str">
        <f>VLOOKUP(A1430,关卡种子!$A$2:$H$61,8,FALSE)</f>
        <v>1.坚守到底</v>
      </c>
      <c r="R1430" s="4">
        <v>0</v>
      </c>
      <c r="S1430">
        <f t="shared" si="46"/>
        <v>1.3</v>
      </c>
    </row>
    <row r="1431" spans="1:19">
      <c r="A1431" s="16">
        <v>58</v>
      </c>
      <c r="B1431" s="17">
        <v>185</v>
      </c>
      <c r="C1431" s="16" t="s">
        <v>1440</v>
      </c>
      <c r="D1431" s="17">
        <v>3</v>
      </c>
      <c r="E1431" s="16" t="s">
        <v>89</v>
      </c>
      <c r="F1431" s="17">
        <v>30</v>
      </c>
      <c r="G1431" s="18">
        <v>1.3</v>
      </c>
      <c r="H1431" s="18">
        <v>1</v>
      </c>
      <c r="I1431" s="19">
        <v>1</v>
      </c>
      <c r="J1431" s="71"/>
      <c r="K1431" s="20"/>
      <c r="L1431" s="76" cm="1">
        <f t="array" ref="L1431">_xlfn.IFS(C1431="8.玩家基地","",C1431="10.第一关基地","",G1431+H1431&lt;=2,"",G1431+H1431&gt;2,ROUND((G1431+H1431-2)*500,0))</f>
        <v>150</v>
      </c>
      <c r="M1431" s="13"/>
      <c r="N1431" s="13" t="str">
        <f>IFERROR(VLOOKUP(M1431,道具!A:S,19,FALSE),"")</f>
        <v/>
      </c>
      <c r="O1431" s="41" t="s">
        <v>2046</v>
      </c>
      <c r="P1431">
        <f t="shared" si="45"/>
        <v>3</v>
      </c>
      <c r="Q1431" t="str">
        <f>VLOOKUP(A1431,关卡种子!$A$2:$H$61,8,FALSE)</f>
        <v>1.坚守到底</v>
      </c>
      <c r="R1431" s="4">
        <v>0</v>
      </c>
      <c r="S1431">
        <f t="shared" si="46"/>
        <v>1.3</v>
      </c>
    </row>
    <row r="1432" spans="1:19">
      <c r="A1432" s="16">
        <v>58</v>
      </c>
      <c r="B1432" s="17">
        <v>190</v>
      </c>
      <c r="C1432" s="16" t="s">
        <v>1438</v>
      </c>
      <c r="D1432" s="17">
        <v>2</v>
      </c>
      <c r="E1432" s="16" t="s">
        <v>89</v>
      </c>
      <c r="F1432" s="17">
        <v>30</v>
      </c>
      <c r="G1432" s="18">
        <v>1.3</v>
      </c>
      <c r="H1432" s="18">
        <v>1</v>
      </c>
      <c r="I1432" s="19">
        <v>1</v>
      </c>
      <c r="J1432" s="71"/>
      <c r="K1432" s="20"/>
      <c r="L1432" s="76" cm="1">
        <f t="array" ref="L1432">_xlfn.IFS(C1432="8.玩家基地","",C1432="10.第一关基地","",G1432+H1432&lt;=2,"",G1432+H1432&gt;2,ROUND((G1432+H1432-2)*500,0))</f>
        <v>150</v>
      </c>
      <c r="M1432" s="13"/>
      <c r="N1432" s="13" t="str">
        <f>IFERROR(VLOOKUP(M1432,道具!A:S,19,FALSE),"")</f>
        <v/>
      </c>
      <c r="O1432" s="41" t="s">
        <v>2046</v>
      </c>
      <c r="P1432">
        <f t="shared" si="45"/>
        <v>2</v>
      </c>
      <c r="Q1432" t="str">
        <f>VLOOKUP(A1432,关卡种子!$A$2:$H$61,8,FALSE)</f>
        <v>1.坚守到底</v>
      </c>
      <c r="R1432" s="4">
        <v>0</v>
      </c>
      <c r="S1432">
        <f t="shared" si="46"/>
        <v>1.3</v>
      </c>
    </row>
    <row r="1433" spans="1:19">
      <c r="A1433" s="16">
        <v>58</v>
      </c>
      <c r="B1433" s="17">
        <v>195</v>
      </c>
      <c r="C1433" s="16" t="s">
        <v>1438</v>
      </c>
      <c r="D1433" s="17">
        <v>1</v>
      </c>
      <c r="E1433" s="16" t="s">
        <v>89</v>
      </c>
      <c r="F1433" s="17">
        <v>30</v>
      </c>
      <c r="G1433" s="18">
        <v>1.3</v>
      </c>
      <c r="H1433" s="18">
        <v>1</v>
      </c>
      <c r="I1433" s="19">
        <v>1</v>
      </c>
      <c r="J1433" s="71"/>
      <c r="K1433" s="20"/>
      <c r="L1433" s="76" cm="1">
        <f t="array" ref="L1433">_xlfn.IFS(C1433="8.玩家基地","",C1433="10.第一关基地","",G1433+H1433&lt;=2,"",G1433+H1433&gt;2,ROUND((G1433+H1433-2)*500,0))</f>
        <v>150</v>
      </c>
      <c r="M1433" s="13"/>
      <c r="N1433" s="13" t="str">
        <f>IFERROR(VLOOKUP(M1433,道具!A:S,19,FALSE),"")</f>
        <v/>
      </c>
      <c r="O1433" s="41" t="s">
        <v>2046</v>
      </c>
      <c r="P1433">
        <f t="shared" si="45"/>
        <v>1</v>
      </c>
      <c r="Q1433" t="str">
        <f>VLOOKUP(A1433,关卡种子!$A$2:$H$61,8,FALSE)</f>
        <v>1.坚守到底</v>
      </c>
      <c r="R1433" s="4">
        <v>0</v>
      </c>
      <c r="S1433">
        <f t="shared" si="46"/>
        <v>1.3</v>
      </c>
    </row>
    <row r="1434" spans="1:19">
      <c r="A1434" s="16">
        <v>58</v>
      </c>
      <c r="B1434" s="17">
        <v>210</v>
      </c>
      <c r="C1434" s="16" t="s">
        <v>1442</v>
      </c>
      <c r="D1434" s="17">
        <v>1</v>
      </c>
      <c r="E1434" s="16" t="s">
        <v>89</v>
      </c>
      <c r="F1434" s="17">
        <v>30</v>
      </c>
      <c r="G1434" s="18">
        <v>1</v>
      </c>
      <c r="H1434" s="18">
        <v>1</v>
      </c>
      <c r="I1434" s="19">
        <v>1</v>
      </c>
      <c r="J1434" s="71"/>
      <c r="K1434" s="20"/>
      <c r="L1434" s="76" t="str" cm="1">
        <f t="array" ref="L1434">_xlfn.IFS(C1434="8.玩家基地","",C1434="10.第一关基地","",G1434+H1434&lt;=2,"",G1434+H1434&gt;2,ROUND((G1434+H1434-2)*500,0))</f>
        <v/>
      </c>
      <c r="M1434" s="13"/>
      <c r="N1434" s="13" t="str">
        <f>IFERROR(VLOOKUP(M1434,道具!A:S,19,FALSE),"")</f>
        <v/>
      </c>
      <c r="O1434" s="41" t="s">
        <v>2046</v>
      </c>
      <c r="P1434">
        <f t="shared" si="45"/>
        <v>1</v>
      </c>
      <c r="Q1434" t="str">
        <f>VLOOKUP(A1434,关卡种子!$A$2:$H$61,8,FALSE)</f>
        <v>1.坚守到底</v>
      </c>
      <c r="R1434" s="4">
        <v>0</v>
      </c>
      <c r="S1434">
        <f t="shared" si="46"/>
        <v>1.3</v>
      </c>
    </row>
    <row r="1435" spans="1:19">
      <c r="A1435" s="16">
        <v>58</v>
      </c>
      <c r="B1435" s="17">
        <v>215</v>
      </c>
      <c r="C1435" s="16" t="s">
        <v>1440</v>
      </c>
      <c r="D1435" s="17">
        <v>1</v>
      </c>
      <c r="E1435" s="16" t="s">
        <v>89</v>
      </c>
      <c r="F1435" s="17">
        <v>30</v>
      </c>
      <c r="G1435" s="18">
        <v>1.3</v>
      </c>
      <c r="H1435" s="18">
        <v>1</v>
      </c>
      <c r="I1435" s="19">
        <v>1</v>
      </c>
      <c r="J1435" s="71"/>
      <c r="K1435" s="20"/>
      <c r="L1435" s="76" cm="1">
        <f t="array" ref="L1435">_xlfn.IFS(C1435="8.玩家基地","",C1435="10.第一关基地","",G1435+H1435&lt;=2,"",G1435+H1435&gt;2,ROUND((G1435+H1435-2)*500,0))</f>
        <v>150</v>
      </c>
      <c r="M1435" s="13">
        <v>6</v>
      </c>
      <c r="N1435" s="13" t="str">
        <f>IFERROR(VLOOKUP(M1435,道具!A:S,19,FALSE),"")</f>
        <v>一阵雷电风暴打击了你的部队</v>
      </c>
      <c r="O1435" s="41" t="s">
        <v>2046</v>
      </c>
      <c r="P1435">
        <f t="shared" si="45"/>
        <v>1</v>
      </c>
      <c r="Q1435" t="str">
        <f>VLOOKUP(A1435,关卡种子!$A$2:$H$61,8,FALSE)</f>
        <v>1.坚守到底</v>
      </c>
      <c r="R1435" s="4">
        <v>0</v>
      </c>
      <c r="S1435">
        <f t="shared" si="46"/>
        <v>1.3</v>
      </c>
    </row>
    <row r="1436" spans="1:19">
      <c r="A1436" s="16">
        <v>58</v>
      </c>
      <c r="B1436" s="17">
        <v>220</v>
      </c>
      <c r="C1436" s="16" t="s">
        <v>1440</v>
      </c>
      <c r="D1436" s="17">
        <v>1</v>
      </c>
      <c r="E1436" s="16" t="s">
        <v>89</v>
      </c>
      <c r="F1436" s="17">
        <v>30</v>
      </c>
      <c r="G1436" s="18">
        <v>1.3</v>
      </c>
      <c r="H1436" s="18">
        <v>1</v>
      </c>
      <c r="I1436" s="19">
        <v>1</v>
      </c>
      <c r="J1436" s="71"/>
      <c r="K1436" s="20"/>
      <c r="L1436" s="76" cm="1">
        <f t="array" ref="L1436">_xlfn.IFS(C1436="8.玩家基地","",C1436="10.第一关基地","",G1436+H1436&lt;=2,"",G1436+H1436&gt;2,ROUND((G1436+H1436-2)*500,0))</f>
        <v>150</v>
      </c>
      <c r="M1436" s="13"/>
      <c r="N1436" s="13" t="str">
        <f>IFERROR(VLOOKUP(M1436,道具!A:S,19,FALSE),"")</f>
        <v/>
      </c>
      <c r="O1436" s="41" t="s">
        <v>2046</v>
      </c>
      <c r="P1436">
        <f t="shared" si="45"/>
        <v>1</v>
      </c>
      <c r="Q1436" t="str">
        <f>VLOOKUP(A1436,关卡种子!$A$2:$H$61,8,FALSE)</f>
        <v>1.坚守到底</v>
      </c>
      <c r="R1436" s="4">
        <v>0</v>
      </c>
      <c r="S1436">
        <f t="shared" si="46"/>
        <v>1.3</v>
      </c>
    </row>
    <row r="1437" spans="1:19">
      <c r="A1437" s="16">
        <v>58</v>
      </c>
      <c r="B1437" s="17">
        <v>225</v>
      </c>
      <c r="C1437" s="16" t="s">
        <v>1440</v>
      </c>
      <c r="D1437" s="17">
        <v>1</v>
      </c>
      <c r="E1437" s="16" t="s">
        <v>89</v>
      </c>
      <c r="F1437" s="17">
        <v>30</v>
      </c>
      <c r="G1437" s="18">
        <v>1.3</v>
      </c>
      <c r="H1437" s="18">
        <v>1</v>
      </c>
      <c r="I1437" s="19">
        <v>1</v>
      </c>
      <c r="J1437" s="71"/>
      <c r="K1437" s="20"/>
      <c r="L1437" s="76" cm="1">
        <f t="array" ref="L1437">_xlfn.IFS(C1437="8.玩家基地","",C1437="10.第一关基地","",G1437+H1437&lt;=2,"",G1437+H1437&gt;2,ROUND((G1437+H1437-2)*500,0))</f>
        <v>150</v>
      </c>
      <c r="M1437" s="13"/>
      <c r="N1437" s="13" t="str">
        <f>IFERROR(VLOOKUP(M1437,道具!A:S,19,FALSE),"")</f>
        <v/>
      </c>
      <c r="O1437" s="41" t="s">
        <v>2046</v>
      </c>
      <c r="P1437">
        <f t="shared" si="45"/>
        <v>1</v>
      </c>
      <c r="Q1437" t="str">
        <f>VLOOKUP(A1437,关卡种子!$A$2:$H$61,8,FALSE)</f>
        <v>1.坚守到底</v>
      </c>
      <c r="R1437" s="4">
        <v>0</v>
      </c>
      <c r="S1437">
        <f t="shared" si="46"/>
        <v>1.3</v>
      </c>
    </row>
    <row r="1438" spans="1:19">
      <c r="A1438" s="16">
        <v>58</v>
      </c>
      <c r="B1438" s="17">
        <v>230</v>
      </c>
      <c r="C1438" s="16" t="s">
        <v>1440</v>
      </c>
      <c r="D1438" s="17">
        <v>2</v>
      </c>
      <c r="E1438" s="16" t="s">
        <v>89</v>
      </c>
      <c r="F1438" s="17">
        <v>30</v>
      </c>
      <c r="G1438" s="18">
        <v>1.3</v>
      </c>
      <c r="H1438" s="18">
        <v>1</v>
      </c>
      <c r="I1438" s="19">
        <v>1</v>
      </c>
      <c r="J1438" s="71"/>
      <c r="K1438" s="20"/>
      <c r="L1438" s="76" cm="1">
        <f t="array" ref="L1438">_xlfn.IFS(C1438="8.玩家基地","",C1438="10.第一关基地","",G1438+H1438&lt;=2,"",G1438+H1438&gt;2,ROUND((G1438+H1438-2)*500,0))</f>
        <v>150</v>
      </c>
      <c r="M1438" s="13"/>
      <c r="N1438" s="13" t="str">
        <f>IFERROR(VLOOKUP(M1438,道具!A:S,19,FALSE),"")</f>
        <v/>
      </c>
      <c r="O1438" s="41" t="s">
        <v>2046</v>
      </c>
      <c r="P1438">
        <f t="shared" si="45"/>
        <v>2</v>
      </c>
      <c r="Q1438" t="str">
        <f>VLOOKUP(A1438,关卡种子!$A$2:$H$61,8,FALSE)</f>
        <v>1.坚守到底</v>
      </c>
      <c r="R1438" s="4">
        <v>0</v>
      </c>
      <c r="S1438">
        <f t="shared" si="46"/>
        <v>1.3</v>
      </c>
    </row>
    <row r="1439" spans="1:19">
      <c r="A1439" s="16">
        <v>58</v>
      </c>
      <c r="B1439" s="17">
        <v>235</v>
      </c>
      <c r="C1439" s="16" t="s">
        <v>1440</v>
      </c>
      <c r="D1439" s="17">
        <v>2</v>
      </c>
      <c r="E1439" s="16" t="s">
        <v>89</v>
      </c>
      <c r="F1439" s="17">
        <v>30</v>
      </c>
      <c r="G1439" s="18">
        <v>1.3</v>
      </c>
      <c r="H1439" s="18">
        <v>1</v>
      </c>
      <c r="I1439" s="19">
        <v>1</v>
      </c>
      <c r="J1439" s="71"/>
      <c r="K1439" s="20"/>
      <c r="L1439" s="76" cm="1">
        <f t="array" ref="L1439">_xlfn.IFS(C1439="8.玩家基地","",C1439="10.第一关基地","",G1439+H1439&lt;=2,"",G1439+H1439&gt;2,ROUND((G1439+H1439-2)*500,0))</f>
        <v>150</v>
      </c>
      <c r="M1439" s="13"/>
      <c r="N1439" s="13" t="str">
        <f>IFERROR(VLOOKUP(M1439,道具!A:S,19,FALSE),"")</f>
        <v/>
      </c>
      <c r="O1439" s="41" t="s">
        <v>2046</v>
      </c>
      <c r="P1439">
        <f t="shared" si="45"/>
        <v>2</v>
      </c>
      <c r="Q1439" t="str">
        <f>VLOOKUP(A1439,关卡种子!$A$2:$H$61,8,FALSE)</f>
        <v>1.坚守到底</v>
      </c>
      <c r="R1439" s="4">
        <v>0</v>
      </c>
      <c r="S1439">
        <f t="shared" si="46"/>
        <v>1.3</v>
      </c>
    </row>
    <row r="1440" spans="1:19">
      <c r="A1440" s="16">
        <v>58</v>
      </c>
      <c r="B1440" s="17">
        <v>240</v>
      </c>
      <c r="C1440" s="16" t="s">
        <v>1438</v>
      </c>
      <c r="D1440" s="17">
        <v>2</v>
      </c>
      <c r="E1440" s="16" t="s">
        <v>89</v>
      </c>
      <c r="F1440" s="17">
        <v>30</v>
      </c>
      <c r="G1440" s="18">
        <v>1.3</v>
      </c>
      <c r="H1440" s="18">
        <v>1</v>
      </c>
      <c r="I1440" s="19">
        <v>1</v>
      </c>
      <c r="J1440" s="71"/>
      <c r="K1440" s="20"/>
      <c r="L1440" s="76" cm="1">
        <f t="array" ref="L1440">_xlfn.IFS(C1440="8.玩家基地","",C1440="10.第一关基地","",G1440+H1440&lt;=2,"",G1440+H1440&gt;2,ROUND((G1440+H1440-2)*500,0))</f>
        <v>150</v>
      </c>
      <c r="M1440" s="13">
        <v>5</v>
      </c>
      <c r="N1440" s="13" t="str">
        <f>IFERROR(VLOOKUP(M1440,道具!A:S,19,FALSE),"")</f>
        <v>攻击力和防御力下降20秒</v>
      </c>
      <c r="O1440" s="41" t="s">
        <v>2046</v>
      </c>
      <c r="P1440">
        <f t="shared" si="45"/>
        <v>2</v>
      </c>
      <c r="Q1440" t="str">
        <f>VLOOKUP(A1440,关卡种子!$A$2:$H$61,8,FALSE)</f>
        <v>1.坚守到底</v>
      </c>
      <c r="R1440" s="4">
        <v>0</v>
      </c>
      <c r="S1440">
        <f t="shared" si="46"/>
        <v>1.3</v>
      </c>
    </row>
    <row r="1441" spans="1:19">
      <c r="A1441" s="16">
        <v>58</v>
      </c>
      <c r="B1441" s="17">
        <v>245</v>
      </c>
      <c r="C1441" s="16" t="s">
        <v>1440</v>
      </c>
      <c r="D1441" s="17">
        <v>2</v>
      </c>
      <c r="E1441" s="16" t="s">
        <v>89</v>
      </c>
      <c r="F1441" s="17">
        <v>30</v>
      </c>
      <c r="G1441" s="18">
        <v>1.3</v>
      </c>
      <c r="H1441" s="18">
        <v>1</v>
      </c>
      <c r="I1441" s="19">
        <v>1</v>
      </c>
      <c r="J1441" s="71"/>
      <c r="K1441" s="20"/>
      <c r="L1441" s="76" cm="1">
        <f t="array" ref="L1441">_xlfn.IFS(C1441="8.玩家基地","",C1441="10.第一关基地","",G1441+H1441&lt;=2,"",G1441+H1441&gt;2,ROUND((G1441+H1441-2)*500,0))</f>
        <v>150</v>
      </c>
      <c r="M1441" s="13"/>
      <c r="N1441" s="13" t="str">
        <f>IFERROR(VLOOKUP(M1441,道具!A:S,19,FALSE),"")</f>
        <v/>
      </c>
      <c r="O1441" s="41" t="s">
        <v>2046</v>
      </c>
      <c r="P1441">
        <f t="shared" si="45"/>
        <v>2</v>
      </c>
      <c r="Q1441" t="str">
        <f>VLOOKUP(A1441,关卡种子!$A$2:$H$61,8,FALSE)</f>
        <v>1.坚守到底</v>
      </c>
      <c r="R1441" s="4">
        <v>0</v>
      </c>
      <c r="S1441">
        <f t="shared" si="46"/>
        <v>1.3</v>
      </c>
    </row>
    <row r="1442" spans="1:19">
      <c r="A1442" s="16">
        <v>58</v>
      </c>
      <c r="B1442" s="17">
        <v>250</v>
      </c>
      <c r="C1442" s="16" t="s">
        <v>1440</v>
      </c>
      <c r="D1442" s="17">
        <v>2</v>
      </c>
      <c r="E1442" s="16" t="s">
        <v>89</v>
      </c>
      <c r="F1442" s="17">
        <v>30</v>
      </c>
      <c r="G1442" s="18">
        <v>1.3</v>
      </c>
      <c r="H1442" s="18">
        <v>1</v>
      </c>
      <c r="I1442" s="19">
        <v>1</v>
      </c>
      <c r="J1442" s="71"/>
      <c r="K1442" s="20"/>
      <c r="L1442" s="76" cm="1">
        <f t="array" ref="L1442">_xlfn.IFS(C1442="8.玩家基地","",C1442="10.第一关基地","",G1442+H1442&lt;=2,"",G1442+H1442&gt;2,ROUND((G1442+H1442-2)*500,0))</f>
        <v>150</v>
      </c>
      <c r="M1442" s="13">
        <v>6</v>
      </c>
      <c r="N1442" s="13" t="str">
        <f>IFERROR(VLOOKUP(M1442,道具!A:S,19,FALSE),"")</f>
        <v>一阵雷电风暴打击了你的部队</v>
      </c>
      <c r="O1442" s="41" t="s">
        <v>2046</v>
      </c>
      <c r="P1442">
        <f t="shared" si="45"/>
        <v>2</v>
      </c>
      <c r="Q1442" t="str">
        <f>VLOOKUP(A1442,关卡种子!$A$2:$H$61,8,FALSE)</f>
        <v>1.坚守到底</v>
      </c>
      <c r="R1442" s="4">
        <v>0</v>
      </c>
      <c r="S1442">
        <f t="shared" si="46"/>
        <v>1.3</v>
      </c>
    </row>
    <row r="1443" spans="1:19">
      <c r="A1443" s="16">
        <v>58</v>
      </c>
      <c r="B1443" s="17">
        <v>255</v>
      </c>
      <c r="C1443" s="16" t="s">
        <v>1440</v>
      </c>
      <c r="D1443" s="17">
        <v>2</v>
      </c>
      <c r="E1443" s="16" t="s">
        <v>89</v>
      </c>
      <c r="F1443" s="17">
        <v>30</v>
      </c>
      <c r="G1443" s="18">
        <v>1.3</v>
      </c>
      <c r="H1443" s="18">
        <v>1</v>
      </c>
      <c r="I1443" s="19">
        <v>1</v>
      </c>
      <c r="J1443" s="71"/>
      <c r="K1443" s="20"/>
      <c r="L1443" s="76" cm="1">
        <f t="array" ref="L1443">_xlfn.IFS(C1443="8.玩家基地","",C1443="10.第一关基地","",G1443+H1443&lt;=2,"",G1443+H1443&gt;2,ROUND((G1443+H1443-2)*500,0))</f>
        <v>150</v>
      </c>
      <c r="M1443" s="13"/>
      <c r="N1443" s="13" t="str">
        <f>IFERROR(VLOOKUP(M1443,道具!A:S,19,FALSE),"")</f>
        <v/>
      </c>
      <c r="O1443" s="41" t="s">
        <v>2046</v>
      </c>
      <c r="P1443">
        <f t="shared" si="45"/>
        <v>2</v>
      </c>
      <c r="Q1443" t="str">
        <f>VLOOKUP(A1443,关卡种子!$A$2:$H$61,8,FALSE)</f>
        <v>1.坚守到底</v>
      </c>
      <c r="R1443" s="4">
        <v>0</v>
      </c>
      <c r="S1443">
        <f t="shared" si="46"/>
        <v>1.3</v>
      </c>
    </row>
    <row r="1444" spans="1:19">
      <c r="A1444" s="16">
        <v>58</v>
      </c>
      <c r="B1444" s="17">
        <v>260</v>
      </c>
      <c r="C1444" s="16" t="s">
        <v>1440</v>
      </c>
      <c r="D1444" s="17">
        <v>2</v>
      </c>
      <c r="E1444" s="16" t="s">
        <v>89</v>
      </c>
      <c r="F1444" s="17">
        <v>30</v>
      </c>
      <c r="G1444" s="18">
        <v>1.3</v>
      </c>
      <c r="H1444" s="18">
        <v>1</v>
      </c>
      <c r="I1444" s="19">
        <v>1</v>
      </c>
      <c r="J1444" s="71"/>
      <c r="K1444" s="20"/>
      <c r="L1444" s="76" cm="1">
        <f t="array" ref="L1444">_xlfn.IFS(C1444="8.玩家基地","",C1444="10.第一关基地","",G1444+H1444&lt;=2,"",G1444+H1444&gt;2,ROUND((G1444+H1444-2)*500,0))</f>
        <v>150</v>
      </c>
      <c r="M1444" s="13">
        <v>6</v>
      </c>
      <c r="N1444" s="13" t="str">
        <f>IFERROR(VLOOKUP(M1444,道具!A:S,19,FALSE),"")</f>
        <v>一阵雷电风暴打击了你的部队</v>
      </c>
      <c r="O1444" s="41" t="s">
        <v>2046</v>
      </c>
      <c r="P1444">
        <f t="shared" si="45"/>
        <v>2</v>
      </c>
      <c r="Q1444" t="str">
        <f>VLOOKUP(A1444,关卡种子!$A$2:$H$61,8,FALSE)</f>
        <v>1.坚守到底</v>
      </c>
      <c r="R1444" s="4">
        <v>0</v>
      </c>
      <c r="S1444">
        <f t="shared" si="46"/>
        <v>1.3</v>
      </c>
    </row>
    <row r="1445" spans="1:19">
      <c r="A1445" s="16">
        <v>58</v>
      </c>
      <c r="B1445" s="17">
        <v>265</v>
      </c>
      <c r="C1445" s="16" t="s">
        <v>1440</v>
      </c>
      <c r="D1445" s="17">
        <v>2</v>
      </c>
      <c r="E1445" s="16" t="s">
        <v>89</v>
      </c>
      <c r="F1445" s="17">
        <v>30</v>
      </c>
      <c r="G1445" s="18">
        <v>1.3</v>
      </c>
      <c r="H1445" s="18">
        <v>1</v>
      </c>
      <c r="I1445" s="19">
        <v>1</v>
      </c>
      <c r="J1445" s="71"/>
      <c r="K1445" s="20"/>
      <c r="L1445" s="76" cm="1">
        <f t="array" ref="L1445">_xlfn.IFS(C1445="8.玩家基地","",C1445="10.第一关基地","",G1445+H1445&lt;=2,"",G1445+H1445&gt;2,ROUND((G1445+H1445-2)*500,0))</f>
        <v>150</v>
      </c>
      <c r="M1445" s="13"/>
      <c r="N1445" s="13" t="str">
        <f>IFERROR(VLOOKUP(M1445,道具!A:S,19,FALSE),"")</f>
        <v/>
      </c>
      <c r="O1445" s="41" t="s">
        <v>2046</v>
      </c>
      <c r="P1445">
        <f t="shared" si="45"/>
        <v>2</v>
      </c>
      <c r="Q1445" t="str">
        <f>VLOOKUP(A1445,关卡种子!$A$2:$H$61,8,FALSE)</f>
        <v>1.坚守到底</v>
      </c>
      <c r="R1445" s="4">
        <v>0</v>
      </c>
      <c r="S1445">
        <f t="shared" si="46"/>
        <v>1.3</v>
      </c>
    </row>
    <row r="1446" spans="1:19">
      <c r="A1446" s="16">
        <v>58</v>
      </c>
      <c r="B1446" s="17">
        <v>270</v>
      </c>
      <c r="C1446" s="16" t="s">
        <v>1440</v>
      </c>
      <c r="D1446" s="17">
        <v>2</v>
      </c>
      <c r="E1446" s="16" t="s">
        <v>89</v>
      </c>
      <c r="F1446" s="17">
        <v>30</v>
      </c>
      <c r="G1446" s="18">
        <v>1.3</v>
      </c>
      <c r="H1446" s="18">
        <v>1</v>
      </c>
      <c r="I1446" s="19">
        <v>1</v>
      </c>
      <c r="J1446" s="71"/>
      <c r="K1446" s="20"/>
      <c r="L1446" s="76" cm="1">
        <f t="array" ref="L1446">_xlfn.IFS(C1446="8.玩家基地","",C1446="10.第一关基地","",G1446+H1446&lt;=2,"",G1446+H1446&gt;2,ROUND((G1446+H1446-2)*500,0))</f>
        <v>150</v>
      </c>
      <c r="M1446" s="13">
        <v>6</v>
      </c>
      <c r="N1446" s="13" t="str">
        <f>IFERROR(VLOOKUP(M1446,道具!A:S,19,FALSE),"")</f>
        <v>一阵雷电风暴打击了你的部队</v>
      </c>
      <c r="O1446" s="41" t="s">
        <v>2046</v>
      </c>
      <c r="P1446">
        <f t="shared" si="45"/>
        <v>2</v>
      </c>
      <c r="Q1446" t="str">
        <f>VLOOKUP(A1446,关卡种子!$A$2:$H$61,8,FALSE)</f>
        <v>1.坚守到底</v>
      </c>
      <c r="R1446" s="4">
        <v>0</v>
      </c>
      <c r="S1446">
        <f t="shared" si="46"/>
        <v>1.3</v>
      </c>
    </row>
    <row r="1447" spans="1:19">
      <c r="A1447" s="16">
        <v>59</v>
      </c>
      <c r="B1447" s="17">
        <v>0</v>
      </c>
      <c r="C1447" s="16" t="s">
        <v>86</v>
      </c>
      <c r="D1447" s="17">
        <v>1</v>
      </c>
      <c r="E1447" s="16" t="s">
        <v>87</v>
      </c>
      <c r="F1447" s="17">
        <v>-30</v>
      </c>
      <c r="G1447" s="18">
        <v>1</v>
      </c>
      <c r="H1447" s="18">
        <v>1</v>
      </c>
      <c r="I1447" s="19">
        <v>1</v>
      </c>
      <c r="J1447" s="71"/>
      <c r="K1447" s="20"/>
      <c r="L1447" s="76" t="str" cm="1">
        <f t="array" ref="L1447">_xlfn.IFS(C1447="8.玩家基地","",C1447="10.第一关基地","",G1447+H1447&lt;=2,"",G1447+H1447&gt;2,ROUND((G1447+H1447-2)*500,0))</f>
        <v/>
      </c>
      <c r="M1447" s="13"/>
      <c r="N1447" s="13" t="str">
        <f>IFERROR(VLOOKUP(M1447,道具!A:S,19,FALSE),"")</f>
        <v/>
      </c>
      <c r="O1447" s="41" t="s">
        <v>2046</v>
      </c>
      <c r="P1447">
        <f t="shared" si="45"/>
        <v>1</v>
      </c>
      <c r="Q1447" t="str">
        <f>VLOOKUP(A1447,关卡种子!$A$2:$H$61,8,FALSE)</f>
        <v>0.摧毁基地</v>
      </c>
      <c r="R1447">
        <v>1</v>
      </c>
      <c r="S1447">
        <f t="shared" si="46"/>
        <v>1</v>
      </c>
    </row>
    <row r="1448" spans="1:19">
      <c r="A1448" s="16">
        <v>59</v>
      </c>
      <c r="B1448" s="17">
        <v>0</v>
      </c>
      <c r="C1448" s="16" t="s">
        <v>3083</v>
      </c>
      <c r="D1448" s="17">
        <v>1</v>
      </c>
      <c r="E1448" s="16" t="s">
        <v>89</v>
      </c>
      <c r="F1448" s="17">
        <v>30</v>
      </c>
      <c r="G1448" s="18">
        <v>4.9000000000000004</v>
      </c>
      <c r="H1448" s="18">
        <v>1</v>
      </c>
      <c r="I1448" s="19">
        <v>1</v>
      </c>
      <c r="J1448" s="71"/>
      <c r="K1448" s="20"/>
      <c r="L1448" s="76" cm="1">
        <f t="array" ref="L1448">_xlfn.IFS(C1448="8.玩家基地","",C1448="10.第一关基地","",G1448+H1448&lt;=2,"",G1448+H1448&gt;2,ROUND((G1448+H1448-2)*500,0))</f>
        <v>1950</v>
      </c>
      <c r="M1448" s="13"/>
      <c r="N1448" s="13" t="str">
        <f>IFERROR(VLOOKUP(M1448,道具!A:S,19,FALSE),"")</f>
        <v/>
      </c>
      <c r="O1448" s="41" t="s">
        <v>2046</v>
      </c>
      <c r="P1448">
        <f t="shared" si="45"/>
        <v>1</v>
      </c>
      <c r="Q1448" t="str">
        <f>VLOOKUP(A1448,关卡种子!$A$2:$H$61,8,FALSE)</f>
        <v>0.摧毁基地</v>
      </c>
      <c r="R1448">
        <v>1</v>
      </c>
      <c r="S1448">
        <f t="shared" si="46"/>
        <v>1</v>
      </c>
    </row>
    <row r="1449" spans="1:19">
      <c r="A1449" s="16">
        <v>59</v>
      </c>
      <c r="B1449" s="17">
        <v>1</v>
      </c>
      <c r="C1449" s="16" t="s">
        <v>1438</v>
      </c>
      <c r="D1449" s="17">
        <v>1</v>
      </c>
      <c r="E1449" s="16" t="s">
        <v>89</v>
      </c>
      <c r="F1449" s="17">
        <v>30</v>
      </c>
      <c r="G1449" s="18">
        <v>1</v>
      </c>
      <c r="H1449" s="18">
        <v>1</v>
      </c>
      <c r="I1449" s="19">
        <v>1</v>
      </c>
      <c r="J1449" s="71"/>
      <c r="K1449" s="20"/>
      <c r="L1449" s="76" t="str" cm="1">
        <f t="array" ref="L1449">_xlfn.IFS(C1449="8.玩家基地","",C1449="10.第一关基地","",G1449+H1449&lt;=2,"",G1449+H1449&gt;2,ROUND((G1449+H1449-2)*500,0))</f>
        <v/>
      </c>
      <c r="M1449" s="13">
        <v>3</v>
      </c>
      <c r="N1449" s="13" t="str">
        <f>IFERROR(VLOOKUP(M1449,道具!A:S,19,FALSE),"")</f>
        <v>敌方攻击力永久提高</v>
      </c>
      <c r="O1449" s="41" t="s">
        <v>2046</v>
      </c>
      <c r="P1449">
        <f t="shared" si="45"/>
        <v>1</v>
      </c>
      <c r="Q1449" t="str">
        <f>VLOOKUP(A1449,关卡种子!$A$2:$H$61,8,FALSE)</f>
        <v>0.摧毁基地</v>
      </c>
      <c r="R1449">
        <v>1</v>
      </c>
      <c r="S1449">
        <f t="shared" si="46"/>
        <v>1</v>
      </c>
    </row>
    <row r="1450" spans="1:19">
      <c r="A1450" s="16">
        <v>59</v>
      </c>
      <c r="B1450" s="17">
        <v>30</v>
      </c>
      <c r="C1450" s="16" t="s">
        <v>1440</v>
      </c>
      <c r="D1450" s="17">
        <v>1</v>
      </c>
      <c r="E1450" s="16" t="s">
        <v>89</v>
      </c>
      <c r="F1450" s="17">
        <v>30</v>
      </c>
      <c r="G1450" s="18">
        <v>1</v>
      </c>
      <c r="H1450" s="18">
        <v>1</v>
      </c>
      <c r="I1450" s="19">
        <v>1</v>
      </c>
      <c r="J1450" s="71"/>
      <c r="K1450" s="20"/>
      <c r="L1450" s="76" t="str" cm="1">
        <f t="array" ref="L1450">_xlfn.IFS(C1450="8.玩家基地","",C1450="10.第一关基地","",G1450+H1450&lt;=2,"",G1450+H1450&gt;2,ROUND((G1450+H1450-2)*500,0))</f>
        <v/>
      </c>
      <c r="M1450" s="13">
        <v>4</v>
      </c>
      <c r="N1450" s="13" t="str">
        <f>IFERROR(VLOOKUP(M1450,道具!A:S,19,FALSE),"")</f>
        <v>敌方防御力永久提高</v>
      </c>
      <c r="O1450" s="41" t="s">
        <v>2046</v>
      </c>
      <c r="P1450">
        <f t="shared" si="45"/>
        <v>1</v>
      </c>
      <c r="Q1450" t="str">
        <f>VLOOKUP(A1450,关卡种子!$A$2:$H$61,8,FALSE)</f>
        <v>0.摧毁基地</v>
      </c>
      <c r="R1450">
        <v>1</v>
      </c>
      <c r="S1450">
        <f t="shared" si="46"/>
        <v>1</v>
      </c>
    </row>
    <row r="1451" spans="1:19">
      <c r="A1451" s="16">
        <v>59</v>
      </c>
      <c r="B1451" s="17">
        <v>60</v>
      </c>
      <c r="C1451" s="16" t="s">
        <v>1436</v>
      </c>
      <c r="D1451" s="17">
        <v>1</v>
      </c>
      <c r="E1451" s="16" t="s">
        <v>89</v>
      </c>
      <c r="F1451" s="17">
        <v>30</v>
      </c>
      <c r="G1451" s="18">
        <v>1.36</v>
      </c>
      <c r="H1451" s="18">
        <v>1</v>
      </c>
      <c r="I1451" s="19">
        <v>1</v>
      </c>
      <c r="J1451" s="71"/>
      <c r="K1451" s="20"/>
      <c r="L1451" s="76" cm="1">
        <f t="array" ref="L1451">_xlfn.IFS(C1451="8.玩家基地","",C1451="10.第一关基地","",G1451+H1451&lt;=2,"",G1451+H1451&gt;2,ROUND((G1451+H1451-2)*500,0))</f>
        <v>180</v>
      </c>
      <c r="M1451" s="13"/>
      <c r="N1451" s="13" t="str">
        <f>IFERROR(VLOOKUP(M1451,道具!A:S,19,FALSE),"")</f>
        <v/>
      </c>
      <c r="O1451" s="41" t="s">
        <v>2046</v>
      </c>
      <c r="P1451">
        <f t="shared" si="45"/>
        <v>1</v>
      </c>
      <c r="Q1451" t="str">
        <f>VLOOKUP(A1451,关卡种子!$A$2:$H$61,8,FALSE)</f>
        <v>0.摧毁基地</v>
      </c>
      <c r="R1451">
        <v>1</v>
      </c>
      <c r="S1451">
        <f t="shared" si="46"/>
        <v>1.36</v>
      </c>
    </row>
    <row r="1452" spans="1:19">
      <c r="A1452" s="16">
        <v>59</v>
      </c>
      <c r="B1452" s="17">
        <v>90</v>
      </c>
      <c r="C1452" s="16" t="s">
        <v>914</v>
      </c>
      <c r="D1452" s="17">
        <v>1</v>
      </c>
      <c r="E1452" s="16" t="s">
        <v>89</v>
      </c>
      <c r="F1452" s="17">
        <v>30</v>
      </c>
      <c r="G1452" s="18">
        <v>1.39</v>
      </c>
      <c r="H1452" s="18">
        <v>1</v>
      </c>
      <c r="I1452" s="19">
        <v>1</v>
      </c>
      <c r="J1452" s="71"/>
      <c r="K1452" s="20"/>
      <c r="L1452" s="76" cm="1">
        <f t="array" ref="L1452">_xlfn.IFS(C1452="8.玩家基地","",C1452="10.第一关基地","",G1452+H1452&lt;=2,"",G1452+H1452&gt;2,ROUND((G1452+H1452-2)*500,0))</f>
        <v>195</v>
      </c>
      <c r="M1452" s="13">
        <v>9</v>
      </c>
      <c r="N1452" s="13" t="str">
        <f>IFERROR(VLOOKUP(M1452,道具!A:S,19,FALSE),"")</f>
        <v>敌方招募加速20秒</v>
      </c>
      <c r="O1452" s="41" t="s">
        <v>2046</v>
      </c>
      <c r="P1452">
        <f t="shared" si="45"/>
        <v>1</v>
      </c>
      <c r="Q1452" t="str">
        <f>VLOOKUP(A1452,关卡种子!$A$2:$H$61,8,FALSE)</f>
        <v>0.摧毁基地</v>
      </c>
      <c r="R1452">
        <v>1</v>
      </c>
      <c r="S1452">
        <f t="shared" si="46"/>
        <v>1.39</v>
      </c>
    </row>
    <row r="1453" spans="1:19">
      <c r="A1453" s="16">
        <v>59</v>
      </c>
      <c r="B1453" s="17">
        <v>120</v>
      </c>
      <c r="C1453" s="16" t="s">
        <v>1440</v>
      </c>
      <c r="D1453" s="17">
        <v>1</v>
      </c>
      <c r="E1453" s="16" t="s">
        <v>89</v>
      </c>
      <c r="F1453" s="17">
        <v>30</v>
      </c>
      <c r="G1453" s="18">
        <v>1.42</v>
      </c>
      <c r="H1453" s="18">
        <v>1</v>
      </c>
      <c r="I1453" s="19">
        <v>1</v>
      </c>
      <c r="J1453" s="71"/>
      <c r="K1453" s="20"/>
      <c r="L1453" s="76" cm="1">
        <f t="array" ref="L1453">_xlfn.IFS(C1453="8.玩家基地","",C1453="10.第一关基地","",G1453+H1453&lt;=2,"",G1453+H1453&gt;2,ROUND((G1453+H1453-2)*500,0))</f>
        <v>210</v>
      </c>
      <c r="M1453" s="13"/>
      <c r="N1453" s="13" t="str">
        <f>IFERROR(VLOOKUP(M1453,道具!A:S,19,FALSE),"")</f>
        <v/>
      </c>
      <c r="O1453" s="41" t="s">
        <v>2046</v>
      </c>
      <c r="P1453">
        <f t="shared" si="45"/>
        <v>1</v>
      </c>
      <c r="Q1453" t="str">
        <f>VLOOKUP(A1453,关卡种子!$A$2:$H$61,8,FALSE)</f>
        <v>0.摧毁基地</v>
      </c>
      <c r="R1453">
        <v>1</v>
      </c>
      <c r="S1453">
        <f t="shared" si="46"/>
        <v>1.42</v>
      </c>
    </row>
    <row r="1454" spans="1:19">
      <c r="A1454" s="16">
        <v>59</v>
      </c>
      <c r="B1454" s="17">
        <v>150</v>
      </c>
      <c r="C1454" s="16" t="s">
        <v>1436</v>
      </c>
      <c r="D1454" s="17">
        <v>1</v>
      </c>
      <c r="E1454" s="16" t="s">
        <v>89</v>
      </c>
      <c r="F1454" s="17">
        <v>30</v>
      </c>
      <c r="G1454" s="18">
        <v>1.45</v>
      </c>
      <c r="H1454" s="18">
        <v>1</v>
      </c>
      <c r="I1454" s="19">
        <v>1</v>
      </c>
      <c r="J1454" s="71"/>
      <c r="K1454" s="20"/>
      <c r="L1454" s="76" cm="1">
        <f t="array" ref="L1454">_xlfn.IFS(C1454="8.玩家基地","",C1454="10.第一关基地","",G1454+H1454&lt;=2,"",G1454+H1454&gt;2,ROUND((G1454+H1454-2)*500,0))</f>
        <v>225</v>
      </c>
      <c r="M1454" s="13">
        <v>6</v>
      </c>
      <c r="N1454" s="13" t="str">
        <f>IFERROR(VLOOKUP(M1454,道具!A:S,19,FALSE),"")</f>
        <v>一阵雷电风暴打击了你的部队</v>
      </c>
      <c r="O1454" s="41" t="s">
        <v>2046</v>
      </c>
      <c r="P1454">
        <f t="shared" si="45"/>
        <v>1</v>
      </c>
      <c r="Q1454" t="str">
        <f>VLOOKUP(A1454,关卡种子!$A$2:$H$61,8,FALSE)</f>
        <v>0.摧毁基地</v>
      </c>
      <c r="R1454">
        <v>1</v>
      </c>
      <c r="S1454">
        <f t="shared" si="46"/>
        <v>1.45</v>
      </c>
    </row>
    <row r="1455" spans="1:19">
      <c r="A1455" s="16">
        <v>59</v>
      </c>
      <c r="B1455" s="17">
        <v>180</v>
      </c>
      <c r="C1455" s="16" t="s">
        <v>1440</v>
      </c>
      <c r="D1455" s="17">
        <v>1</v>
      </c>
      <c r="E1455" s="16" t="s">
        <v>89</v>
      </c>
      <c r="F1455" s="17">
        <v>30</v>
      </c>
      <c r="G1455" s="18">
        <v>1.48</v>
      </c>
      <c r="H1455" s="18">
        <v>1</v>
      </c>
      <c r="I1455" s="19">
        <v>1</v>
      </c>
      <c r="J1455" s="71"/>
      <c r="K1455" s="20"/>
      <c r="L1455" s="76" cm="1">
        <f t="array" ref="L1455">_xlfn.IFS(C1455="8.玩家基地","",C1455="10.第一关基地","",G1455+H1455&lt;=2,"",G1455+H1455&gt;2,ROUND((G1455+H1455-2)*500,0))</f>
        <v>240</v>
      </c>
      <c r="M1455" s="13">
        <v>5</v>
      </c>
      <c r="N1455" s="13" t="str">
        <f>IFERROR(VLOOKUP(M1455,道具!A:S,19,FALSE),"")</f>
        <v>攻击力和防御力下降20秒</v>
      </c>
      <c r="O1455" s="41" t="s">
        <v>2046</v>
      </c>
      <c r="P1455">
        <f t="shared" si="45"/>
        <v>1</v>
      </c>
      <c r="Q1455" t="str">
        <f>VLOOKUP(A1455,关卡种子!$A$2:$H$61,8,FALSE)</f>
        <v>0.摧毁基地</v>
      </c>
      <c r="R1455">
        <v>1</v>
      </c>
      <c r="S1455">
        <f t="shared" si="46"/>
        <v>1.48</v>
      </c>
    </row>
    <row r="1456" spans="1:19">
      <c r="A1456" s="16">
        <v>59</v>
      </c>
      <c r="B1456" s="17">
        <v>210</v>
      </c>
      <c r="C1456" s="16" t="s">
        <v>1436</v>
      </c>
      <c r="D1456" s="17">
        <v>1</v>
      </c>
      <c r="E1456" s="16" t="s">
        <v>89</v>
      </c>
      <c r="F1456" s="17">
        <v>30</v>
      </c>
      <c r="G1456" s="18">
        <v>1.51</v>
      </c>
      <c r="H1456" s="18">
        <v>1</v>
      </c>
      <c r="I1456" s="19">
        <v>1</v>
      </c>
      <c r="J1456" s="71"/>
      <c r="K1456" s="20"/>
      <c r="L1456" s="76" cm="1">
        <f t="array" ref="L1456">_xlfn.IFS(C1456="8.玩家基地","",C1456="10.第一关基地","",G1456+H1456&lt;=2,"",G1456+H1456&gt;2,ROUND((G1456+H1456-2)*500,0))</f>
        <v>255</v>
      </c>
      <c r="M1456" s="13">
        <v>8</v>
      </c>
      <c r="N1456" s="13" t="str">
        <f>IFERROR(VLOOKUP(M1456,道具!A:S,19,FALSE),"")</f>
        <v>招募减速20秒</v>
      </c>
      <c r="O1456" s="41" t="s">
        <v>2046</v>
      </c>
      <c r="P1456">
        <f t="shared" si="45"/>
        <v>1</v>
      </c>
      <c r="Q1456" t="str">
        <f>VLOOKUP(A1456,关卡种子!$A$2:$H$61,8,FALSE)</f>
        <v>0.摧毁基地</v>
      </c>
      <c r="R1456">
        <v>1</v>
      </c>
      <c r="S1456">
        <f t="shared" si="46"/>
        <v>1.51</v>
      </c>
    </row>
    <row r="1457" spans="1:19">
      <c r="A1457" s="16">
        <v>59</v>
      </c>
      <c r="B1457" s="17">
        <v>240</v>
      </c>
      <c r="C1457" s="16" t="s">
        <v>1440</v>
      </c>
      <c r="D1457" s="17">
        <v>1</v>
      </c>
      <c r="E1457" s="16" t="s">
        <v>89</v>
      </c>
      <c r="F1457" s="17">
        <v>30</v>
      </c>
      <c r="G1457" s="18">
        <v>1.54</v>
      </c>
      <c r="H1457" s="18">
        <v>1</v>
      </c>
      <c r="I1457" s="19">
        <v>1</v>
      </c>
      <c r="J1457" s="71"/>
      <c r="K1457" s="20"/>
      <c r="L1457" s="76" cm="1">
        <f t="array" ref="L1457">_xlfn.IFS(C1457="8.玩家基地","",C1457="10.第一关基地","",G1457+H1457&lt;=2,"",G1457+H1457&gt;2,ROUND((G1457+H1457-2)*500,0))</f>
        <v>270</v>
      </c>
      <c r="M1457" s="13"/>
      <c r="N1457" s="13" t="str">
        <f>IFERROR(VLOOKUP(M1457,道具!A:S,19,FALSE),"")</f>
        <v/>
      </c>
      <c r="O1457" s="41" t="s">
        <v>2046</v>
      </c>
      <c r="P1457">
        <f t="shared" si="45"/>
        <v>1</v>
      </c>
      <c r="Q1457" t="str">
        <f>VLOOKUP(A1457,关卡种子!$A$2:$H$61,8,FALSE)</f>
        <v>0.摧毁基地</v>
      </c>
      <c r="R1457">
        <v>1</v>
      </c>
      <c r="S1457">
        <f t="shared" si="46"/>
        <v>1.54</v>
      </c>
    </row>
    <row r="1458" spans="1:19">
      <c r="A1458" s="16">
        <v>59</v>
      </c>
      <c r="B1458" s="17">
        <v>270</v>
      </c>
      <c r="C1458" s="16" t="s">
        <v>1436</v>
      </c>
      <c r="D1458" s="17">
        <v>1</v>
      </c>
      <c r="E1458" s="16" t="s">
        <v>89</v>
      </c>
      <c r="F1458" s="17">
        <v>30</v>
      </c>
      <c r="G1458" s="18">
        <v>1.57</v>
      </c>
      <c r="H1458" s="18">
        <v>1</v>
      </c>
      <c r="I1458" s="19">
        <v>1</v>
      </c>
      <c r="J1458" s="71"/>
      <c r="K1458" s="20"/>
      <c r="L1458" s="76" cm="1">
        <f t="array" ref="L1458">_xlfn.IFS(C1458="8.玩家基地","",C1458="10.第一关基地","",G1458+H1458&lt;=2,"",G1458+H1458&gt;2,ROUND((G1458+H1458-2)*500,0))</f>
        <v>285</v>
      </c>
      <c r="M1458" s="13">
        <v>6</v>
      </c>
      <c r="N1458" s="13" t="str">
        <f>IFERROR(VLOOKUP(M1458,道具!A:S,19,FALSE),"")</f>
        <v>一阵雷电风暴打击了你的部队</v>
      </c>
      <c r="O1458" s="41" t="s">
        <v>2046</v>
      </c>
      <c r="P1458">
        <f t="shared" si="45"/>
        <v>1</v>
      </c>
      <c r="Q1458" t="str">
        <f>VLOOKUP(A1458,关卡种子!$A$2:$H$61,8,FALSE)</f>
        <v>0.摧毁基地</v>
      </c>
      <c r="R1458">
        <v>1</v>
      </c>
      <c r="S1458">
        <f t="shared" si="46"/>
        <v>1.57</v>
      </c>
    </row>
    <row r="1459" spans="1:19">
      <c r="A1459" s="16">
        <v>59</v>
      </c>
      <c r="B1459" s="17">
        <v>300</v>
      </c>
      <c r="C1459" s="16" t="s">
        <v>1440</v>
      </c>
      <c r="D1459" s="17">
        <v>1</v>
      </c>
      <c r="E1459" s="16" t="s">
        <v>89</v>
      </c>
      <c r="F1459" s="17">
        <v>30</v>
      </c>
      <c r="G1459" s="18">
        <v>1.6</v>
      </c>
      <c r="H1459" s="18">
        <v>1</v>
      </c>
      <c r="I1459" s="19">
        <v>1</v>
      </c>
      <c r="J1459" s="71"/>
      <c r="K1459" s="20"/>
      <c r="L1459" s="76" cm="1">
        <f t="array" ref="L1459">_xlfn.IFS(C1459="8.玩家基地","",C1459="10.第一关基地","",G1459+H1459&lt;=2,"",G1459+H1459&gt;2,ROUND((G1459+H1459-2)*500,0))</f>
        <v>300</v>
      </c>
      <c r="M1459" s="13"/>
      <c r="N1459" s="13" t="str">
        <f>IFERROR(VLOOKUP(M1459,道具!A:S,19,FALSE),"")</f>
        <v/>
      </c>
      <c r="O1459" s="41" t="s">
        <v>2046</v>
      </c>
      <c r="P1459">
        <f t="shared" si="45"/>
        <v>1</v>
      </c>
      <c r="Q1459" t="str">
        <f>VLOOKUP(A1459,关卡种子!$A$2:$H$61,8,FALSE)</f>
        <v>0.摧毁基地</v>
      </c>
      <c r="R1459">
        <v>1</v>
      </c>
      <c r="S1459">
        <f t="shared" si="46"/>
        <v>1.6</v>
      </c>
    </row>
    <row r="1460" spans="1:19">
      <c r="A1460" s="16">
        <v>59</v>
      </c>
      <c r="B1460" s="17">
        <v>330</v>
      </c>
      <c r="C1460" s="16" t="s">
        <v>1436</v>
      </c>
      <c r="D1460" s="17">
        <v>2</v>
      </c>
      <c r="E1460" s="16" t="s">
        <v>89</v>
      </c>
      <c r="F1460" s="17">
        <v>30</v>
      </c>
      <c r="G1460" s="18">
        <v>1.63</v>
      </c>
      <c r="H1460" s="18">
        <v>1</v>
      </c>
      <c r="I1460" s="19">
        <v>1</v>
      </c>
      <c r="J1460" s="71"/>
      <c r="K1460" s="20"/>
      <c r="L1460" s="76" cm="1">
        <f t="array" ref="L1460">_xlfn.IFS(C1460="8.玩家基地","",C1460="10.第一关基地","",G1460+H1460&lt;=2,"",G1460+H1460&gt;2,ROUND((G1460+H1460-2)*500,0))</f>
        <v>315</v>
      </c>
      <c r="M1460" s="13">
        <v>8</v>
      </c>
      <c r="N1460" s="13" t="str">
        <f>IFERROR(VLOOKUP(M1460,道具!A:S,19,FALSE),"")</f>
        <v>招募减速20秒</v>
      </c>
      <c r="O1460" s="41" t="s">
        <v>2046</v>
      </c>
      <c r="P1460">
        <f t="shared" si="45"/>
        <v>2</v>
      </c>
      <c r="Q1460" t="str">
        <f>VLOOKUP(A1460,关卡种子!$A$2:$H$61,8,FALSE)</f>
        <v>0.摧毁基地</v>
      </c>
      <c r="R1460">
        <v>1</v>
      </c>
      <c r="S1460">
        <f t="shared" si="46"/>
        <v>1.63</v>
      </c>
    </row>
    <row r="1461" spans="1:19">
      <c r="A1461" s="16">
        <v>59</v>
      </c>
      <c r="B1461" s="17">
        <v>360</v>
      </c>
      <c r="C1461" s="16" t="s">
        <v>1438</v>
      </c>
      <c r="D1461" s="17">
        <v>2</v>
      </c>
      <c r="E1461" s="16" t="s">
        <v>89</v>
      </c>
      <c r="F1461" s="17">
        <v>30</v>
      </c>
      <c r="G1461" s="18">
        <v>1.66</v>
      </c>
      <c r="H1461" s="18">
        <v>1</v>
      </c>
      <c r="I1461" s="19">
        <v>1</v>
      </c>
      <c r="J1461" s="71"/>
      <c r="K1461" s="20"/>
      <c r="L1461" s="76" cm="1">
        <f t="array" ref="L1461">_xlfn.IFS(C1461="8.玩家基地","",C1461="10.第一关基地","",G1461+H1461&lt;=2,"",G1461+H1461&gt;2,ROUND((G1461+H1461-2)*500,0))</f>
        <v>330</v>
      </c>
      <c r="M1461" s="13"/>
      <c r="N1461" s="13" t="str">
        <f>IFERROR(VLOOKUP(M1461,道具!A:S,19,FALSE),"")</f>
        <v/>
      </c>
      <c r="O1461" s="41" t="s">
        <v>2046</v>
      </c>
      <c r="P1461">
        <f t="shared" ref="P1461:P1524" si="47">IF(Q1461="0.摧毁基地",IF(I1461=1,IF(B1461&gt;300,2,1),D1461),D1461)</f>
        <v>2</v>
      </c>
      <c r="Q1461" t="str">
        <f>VLOOKUP(A1461,关卡种子!$A$2:$H$61,8,FALSE)</f>
        <v>0.摧毁基地</v>
      </c>
      <c r="R1461">
        <v>1</v>
      </c>
      <c r="S1461">
        <f t="shared" ref="S1461:S1524" si="48">IF(C1461="10.第一关基地",1+ROUND(A1461/15,1),IF(C1461="24.审判天使",1,IF(Q1461="0.摧毁基地",IF(I1461=1,IF(B1461&gt;30,ROUND(1.3+B1461/1000,2),1),1.5),IF(B1461&gt;60,IF(R1461=1,ROUND(1.25+B1461/1000,2),1.3),1))))</f>
        <v>1.66</v>
      </c>
    </row>
    <row r="1462" spans="1:19">
      <c r="A1462" s="16">
        <v>59</v>
      </c>
      <c r="B1462" s="17">
        <v>361</v>
      </c>
      <c r="C1462" s="16" t="s">
        <v>1436</v>
      </c>
      <c r="D1462" s="17">
        <v>2</v>
      </c>
      <c r="E1462" s="16" t="s">
        <v>89</v>
      </c>
      <c r="F1462" s="17">
        <v>30</v>
      </c>
      <c r="G1462" s="18">
        <v>1.66</v>
      </c>
      <c r="H1462" s="18">
        <v>1</v>
      </c>
      <c r="I1462" s="19">
        <v>1</v>
      </c>
      <c r="J1462" s="71"/>
      <c r="K1462" s="20"/>
      <c r="L1462" s="76" cm="1">
        <f t="array" ref="L1462">_xlfn.IFS(C1462="8.玩家基地","",C1462="10.第一关基地","",G1462+H1462&lt;=2,"",G1462+H1462&gt;2,ROUND((G1462+H1462-2)*500,0))</f>
        <v>330</v>
      </c>
      <c r="M1462" s="13"/>
      <c r="N1462" s="13" t="str">
        <f>IFERROR(VLOOKUP(M1462,道具!A:S,19,FALSE),"")</f>
        <v/>
      </c>
      <c r="O1462" s="41" t="s">
        <v>2046</v>
      </c>
      <c r="P1462">
        <f t="shared" si="47"/>
        <v>2</v>
      </c>
      <c r="Q1462" t="str">
        <f>VLOOKUP(A1462,关卡种子!$A$2:$H$61,8,FALSE)</f>
        <v>0.摧毁基地</v>
      </c>
      <c r="R1462">
        <v>1</v>
      </c>
      <c r="S1462">
        <f t="shared" si="48"/>
        <v>1.66</v>
      </c>
    </row>
    <row r="1463" spans="1:19">
      <c r="A1463" s="16">
        <v>59</v>
      </c>
      <c r="B1463" s="17">
        <v>390</v>
      </c>
      <c r="C1463" s="16" t="s">
        <v>914</v>
      </c>
      <c r="D1463" s="17">
        <v>2</v>
      </c>
      <c r="E1463" s="16" t="s">
        <v>89</v>
      </c>
      <c r="F1463" s="17">
        <v>30</v>
      </c>
      <c r="G1463" s="18">
        <v>1.69</v>
      </c>
      <c r="H1463" s="18">
        <v>1</v>
      </c>
      <c r="I1463" s="19">
        <v>1</v>
      </c>
      <c r="J1463" s="71"/>
      <c r="K1463" s="20"/>
      <c r="L1463" s="76" cm="1">
        <f t="array" ref="L1463">_xlfn.IFS(C1463="8.玩家基地","",C1463="10.第一关基地","",G1463+H1463&lt;=2,"",G1463+H1463&gt;2,ROUND((G1463+H1463-2)*500,0))</f>
        <v>345</v>
      </c>
      <c r="M1463" s="13">
        <v>5</v>
      </c>
      <c r="N1463" s="13" t="str">
        <f>IFERROR(VLOOKUP(M1463,道具!A:S,19,FALSE),"")</f>
        <v>攻击力和防御力下降20秒</v>
      </c>
      <c r="O1463" s="41" t="s">
        <v>2046</v>
      </c>
      <c r="P1463">
        <f t="shared" si="47"/>
        <v>2</v>
      </c>
      <c r="Q1463" t="str">
        <f>VLOOKUP(A1463,关卡种子!$A$2:$H$61,8,FALSE)</f>
        <v>0.摧毁基地</v>
      </c>
      <c r="R1463">
        <v>1</v>
      </c>
      <c r="S1463">
        <f t="shared" si="48"/>
        <v>1.69</v>
      </c>
    </row>
    <row r="1464" spans="1:19">
      <c r="A1464" s="16">
        <v>59</v>
      </c>
      <c r="B1464" s="17">
        <v>391</v>
      </c>
      <c r="C1464" s="16" t="s">
        <v>1438</v>
      </c>
      <c r="D1464" s="17">
        <v>2</v>
      </c>
      <c r="E1464" s="16" t="s">
        <v>89</v>
      </c>
      <c r="F1464" s="17">
        <v>30</v>
      </c>
      <c r="G1464" s="18">
        <v>1.69</v>
      </c>
      <c r="H1464" s="18">
        <v>1</v>
      </c>
      <c r="I1464" s="19">
        <v>1</v>
      </c>
      <c r="J1464" s="71"/>
      <c r="K1464" s="20"/>
      <c r="L1464" s="76" cm="1">
        <f t="array" ref="L1464">_xlfn.IFS(C1464="8.玩家基地","",C1464="10.第一关基地","",G1464+H1464&lt;=2,"",G1464+H1464&gt;2,ROUND((G1464+H1464-2)*500,0))</f>
        <v>345</v>
      </c>
      <c r="M1464" s="13"/>
      <c r="N1464" s="13" t="str">
        <f>IFERROR(VLOOKUP(M1464,道具!A:S,19,FALSE),"")</f>
        <v/>
      </c>
      <c r="O1464" s="41" t="s">
        <v>2046</v>
      </c>
      <c r="P1464">
        <f t="shared" si="47"/>
        <v>2</v>
      </c>
      <c r="Q1464" t="str">
        <f>VLOOKUP(A1464,关卡种子!$A$2:$H$61,8,FALSE)</f>
        <v>0.摧毁基地</v>
      </c>
      <c r="R1464">
        <v>1</v>
      </c>
      <c r="S1464">
        <f t="shared" si="48"/>
        <v>1.69</v>
      </c>
    </row>
    <row r="1465" spans="1:19">
      <c r="A1465" s="16">
        <v>59</v>
      </c>
      <c r="B1465" s="17">
        <v>392</v>
      </c>
      <c r="C1465" s="16" t="s">
        <v>1436</v>
      </c>
      <c r="D1465" s="17">
        <v>2</v>
      </c>
      <c r="E1465" s="16" t="s">
        <v>89</v>
      </c>
      <c r="F1465" s="17">
        <v>30</v>
      </c>
      <c r="G1465" s="18">
        <v>1.69</v>
      </c>
      <c r="H1465" s="18">
        <v>1</v>
      </c>
      <c r="I1465" s="19">
        <v>1</v>
      </c>
      <c r="J1465" s="71"/>
      <c r="K1465" s="20"/>
      <c r="L1465" s="76" cm="1">
        <f t="array" ref="L1465">_xlfn.IFS(C1465="8.玩家基地","",C1465="10.第一关基地","",G1465+H1465&lt;=2,"",G1465+H1465&gt;2,ROUND((G1465+H1465-2)*500,0))</f>
        <v>345</v>
      </c>
      <c r="M1465" s="13"/>
      <c r="N1465" s="13" t="str">
        <f>IFERROR(VLOOKUP(M1465,道具!A:S,19,FALSE),"")</f>
        <v/>
      </c>
      <c r="O1465" s="41" t="s">
        <v>2046</v>
      </c>
      <c r="P1465">
        <f t="shared" si="47"/>
        <v>2</v>
      </c>
      <c r="Q1465" t="str">
        <f>VLOOKUP(A1465,关卡种子!$A$2:$H$61,8,FALSE)</f>
        <v>0.摧毁基地</v>
      </c>
      <c r="R1465">
        <v>1</v>
      </c>
      <c r="S1465">
        <f t="shared" si="48"/>
        <v>1.69</v>
      </c>
    </row>
    <row r="1466" spans="1:19">
      <c r="A1466" s="16">
        <v>59</v>
      </c>
      <c r="B1466" s="17">
        <v>420</v>
      </c>
      <c r="C1466" s="16" t="s">
        <v>914</v>
      </c>
      <c r="D1466" s="17">
        <v>2</v>
      </c>
      <c r="E1466" s="16" t="s">
        <v>89</v>
      </c>
      <c r="F1466" s="17">
        <v>30</v>
      </c>
      <c r="G1466" s="18">
        <v>1.72</v>
      </c>
      <c r="H1466" s="18">
        <v>1</v>
      </c>
      <c r="I1466" s="19">
        <v>1</v>
      </c>
      <c r="J1466" s="71"/>
      <c r="K1466" s="20"/>
      <c r="L1466" s="76" cm="1">
        <f t="array" ref="L1466">_xlfn.IFS(C1466="8.玩家基地","",C1466="10.第一关基地","",G1466+H1466&lt;=2,"",G1466+H1466&gt;2,ROUND((G1466+H1466-2)*500,0))</f>
        <v>360</v>
      </c>
      <c r="M1466" s="13">
        <v>6</v>
      </c>
      <c r="N1466" s="13" t="str">
        <f>IFERROR(VLOOKUP(M1466,道具!A:S,19,FALSE),"")</f>
        <v>一阵雷电风暴打击了你的部队</v>
      </c>
      <c r="O1466" s="41" t="s">
        <v>2046</v>
      </c>
      <c r="P1466">
        <f t="shared" si="47"/>
        <v>2</v>
      </c>
      <c r="Q1466" t="str">
        <f>VLOOKUP(A1466,关卡种子!$A$2:$H$61,8,FALSE)</f>
        <v>0.摧毁基地</v>
      </c>
      <c r="R1466">
        <v>1</v>
      </c>
      <c r="S1466">
        <f t="shared" si="48"/>
        <v>1.72</v>
      </c>
    </row>
    <row r="1467" spans="1:19">
      <c r="A1467" s="16">
        <v>59</v>
      </c>
      <c r="B1467" s="17">
        <v>421</v>
      </c>
      <c r="C1467" s="16" t="s">
        <v>1438</v>
      </c>
      <c r="D1467" s="17">
        <v>2</v>
      </c>
      <c r="E1467" s="16" t="s">
        <v>89</v>
      </c>
      <c r="F1467" s="17">
        <v>30</v>
      </c>
      <c r="G1467" s="18">
        <v>1.72</v>
      </c>
      <c r="H1467" s="18">
        <v>1</v>
      </c>
      <c r="I1467" s="19">
        <v>1</v>
      </c>
      <c r="J1467" s="71"/>
      <c r="K1467" s="20"/>
      <c r="L1467" s="76" cm="1">
        <f t="array" ref="L1467">_xlfn.IFS(C1467="8.玩家基地","",C1467="10.第一关基地","",G1467+H1467&lt;=2,"",G1467+H1467&gt;2,ROUND((G1467+H1467-2)*500,0))</f>
        <v>360</v>
      </c>
      <c r="M1467" s="13"/>
      <c r="N1467" s="13" t="str">
        <f>IFERROR(VLOOKUP(M1467,道具!A:S,19,FALSE),"")</f>
        <v/>
      </c>
      <c r="O1467" s="41" t="s">
        <v>2046</v>
      </c>
      <c r="P1467">
        <f t="shared" si="47"/>
        <v>2</v>
      </c>
      <c r="Q1467" t="str">
        <f>VLOOKUP(A1467,关卡种子!$A$2:$H$61,8,FALSE)</f>
        <v>0.摧毁基地</v>
      </c>
      <c r="R1467">
        <v>1</v>
      </c>
      <c r="S1467">
        <f t="shared" si="48"/>
        <v>1.72</v>
      </c>
    </row>
    <row r="1468" spans="1:19">
      <c r="A1468" s="16">
        <v>59</v>
      </c>
      <c r="B1468" s="17">
        <v>422</v>
      </c>
      <c r="C1468" s="16" t="s">
        <v>1436</v>
      </c>
      <c r="D1468" s="17">
        <v>2</v>
      </c>
      <c r="E1468" s="16" t="s">
        <v>89</v>
      </c>
      <c r="F1468" s="17">
        <v>30</v>
      </c>
      <c r="G1468" s="18">
        <v>1.72</v>
      </c>
      <c r="H1468" s="18">
        <v>1</v>
      </c>
      <c r="I1468" s="19">
        <v>1</v>
      </c>
      <c r="J1468" s="71"/>
      <c r="K1468" s="20"/>
      <c r="L1468" s="76" cm="1">
        <f t="array" ref="L1468">_xlfn.IFS(C1468="8.玩家基地","",C1468="10.第一关基地","",G1468+H1468&lt;=2,"",G1468+H1468&gt;2,ROUND((G1468+H1468-2)*500,0))</f>
        <v>360</v>
      </c>
      <c r="M1468" s="13"/>
      <c r="N1468" s="13" t="str">
        <f>IFERROR(VLOOKUP(M1468,道具!A:S,19,FALSE),"")</f>
        <v/>
      </c>
      <c r="O1468" s="41" t="s">
        <v>2046</v>
      </c>
      <c r="P1468">
        <f t="shared" si="47"/>
        <v>2</v>
      </c>
      <c r="Q1468" t="str">
        <f>VLOOKUP(A1468,关卡种子!$A$2:$H$61,8,FALSE)</f>
        <v>0.摧毁基地</v>
      </c>
      <c r="R1468">
        <v>1</v>
      </c>
      <c r="S1468">
        <f t="shared" si="48"/>
        <v>1.72</v>
      </c>
    </row>
    <row r="1469" spans="1:19">
      <c r="A1469" s="16">
        <v>59</v>
      </c>
      <c r="B1469" s="17">
        <v>450</v>
      </c>
      <c r="C1469" s="16" t="s">
        <v>1440</v>
      </c>
      <c r="D1469" s="17">
        <v>2</v>
      </c>
      <c r="E1469" s="16" t="s">
        <v>89</v>
      </c>
      <c r="F1469" s="17">
        <v>30</v>
      </c>
      <c r="G1469" s="18">
        <v>1.75</v>
      </c>
      <c r="H1469" s="18">
        <v>1</v>
      </c>
      <c r="I1469" s="19">
        <v>1</v>
      </c>
      <c r="J1469" s="71"/>
      <c r="K1469" s="20"/>
      <c r="L1469" s="76" cm="1">
        <f t="array" ref="L1469">_xlfn.IFS(C1469="8.玩家基地","",C1469="10.第一关基地","",G1469+H1469&lt;=2,"",G1469+H1469&gt;2,ROUND((G1469+H1469-2)*500,0))</f>
        <v>375</v>
      </c>
      <c r="M1469" s="13">
        <v>6</v>
      </c>
      <c r="N1469" s="13" t="str">
        <f>IFERROR(VLOOKUP(M1469,道具!A:S,19,FALSE),"")</f>
        <v>一阵雷电风暴打击了你的部队</v>
      </c>
      <c r="O1469" s="41" t="s">
        <v>2046</v>
      </c>
      <c r="P1469">
        <f t="shared" si="47"/>
        <v>2</v>
      </c>
      <c r="Q1469" t="str">
        <f>VLOOKUP(A1469,关卡种子!$A$2:$H$61,8,FALSE)</f>
        <v>0.摧毁基地</v>
      </c>
      <c r="R1469">
        <v>1</v>
      </c>
      <c r="S1469">
        <f t="shared" si="48"/>
        <v>1.75</v>
      </c>
    </row>
    <row r="1470" spans="1:19">
      <c r="A1470" s="16">
        <v>59</v>
      </c>
      <c r="B1470" s="17">
        <v>451</v>
      </c>
      <c r="C1470" s="16" t="s">
        <v>1438</v>
      </c>
      <c r="D1470" s="17">
        <v>2</v>
      </c>
      <c r="E1470" s="16" t="s">
        <v>89</v>
      </c>
      <c r="F1470" s="17">
        <v>30</v>
      </c>
      <c r="G1470" s="18">
        <v>1.75</v>
      </c>
      <c r="H1470" s="18">
        <v>1</v>
      </c>
      <c r="I1470" s="19">
        <v>1</v>
      </c>
      <c r="J1470" s="71"/>
      <c r="K1470" s="20"/>
      <c r="L1470" s="76" cm="1">
        <f t="array" ref="L1470">_xlfn.IFS(C1470="8.玩家基地","",C1470="10.第一关基地","",G1470+H1470&lt;=2,"",G1470+H1470&gt;2,ROUND((G1470+H1470-2)*500,0))</f>
        <v>375</v>
      </c>
      <c r="M1470" s="13"/>
      <c r="N1470" s="13" t="str">
        <f>IFERROR(VLOOKUP(M1470,道具!A:S,19,FALSE),"")</f>
        <v/>
      </c>
      <c r="O1470" s="41" t="s">
        <v>2046</v>
      </c>
      <c r="P1470">
        <f t="shared" si="47"/>
        <v>2</v>
      </c>
      <c r="Q1470" t="str">
        <f>VLOOKUP(A1470,关卡种子!$A$2:$H$61,8,FALSE)</f>
        <v>0.摧毁基地</v>
      </c>
      <c r="R1470">
        <v>1</v>
      </c>
      <c r="S1470">
        <f t="shared" si="48"/>
        <v>1.75</v>
      </c>
    </row>
    <row r="1471" spans="1:19">
      <c r="A1471" s="16">
        <v>59</v>
      </c>
      <c r="B1471" s="17">
        <v>452</v>
      </c>
      <c r="C1471" s="16" t="s">
        <v>1436</v>
      </c>
      <c r="D1471" s="17">
        <v>2</v>
      </c>
      <c r="E1471" s="16" t="s">
        <v>89</v>
      </c>
      <c r="F1471" s="17">
        <v>30</v>
      </c>
      <c r="G1471" s="18">
        <v>1.75</v>
      </c>
      <c r="H1471" s="18">
        <v>1</v>
      </c>
      <c r="I1471" s="19">
        <v>1</v>
      </c>
      <c r="J1471" s="71"/>
      <c r="K1471" s="20"/>
      <c r="L1471" s="76" cm="1">
        <f t="array" ref="L1471">_xlfn.IFS(C1471="8.玩家基地","",C1471="10.第一关基地","",G1471+H1471&lt;=2,"",G1471+H1471&gt;2,ROUND((G1471+H1471-2)*500,0))</f>
        <v>375</v>
      </c>
      <c r="M1471" s="13"/>
      <c r="N1471" s="13" t="str">
        <f>IFERROR(VLOOKUP(M1471,道具!A:S,19,FALSE),"")</f>
        <v/>
      </c>
      <c r="O1471" s="41" t="s">
        <v>2046</v>
      </c>
      <c r="P1471">
        <f t="shared" si="47"/>
        <v>2</v>
      </c>
      <c r="Q1471" t="str">
        <f>VLOOKUP(A1471,关卡种子!$A$2:$H$61,8,FALSE)</f>
        <v>0.摧毁基地</v>
      </c>
      <c r="R1471">
        <v>1</v>
      </c>
      <c r="S1471">
        <f t="shared" si="48"/>
        <v>1.75</v>
      </c>
    </row>
    <row r="1472" spans="1:19">
      <c r="A1472" s="16">
        <v>59</v>
      </c>
      <c r="B1472" s="17">
        <v>480</v>
      </c>
      <c r="C1472" s="16" t="s">
        <v>1440</v>
      </c>
      <c r="D1472" s="17">
        <v>2</v>
      </c>
      <c r="E1472" s="16" t="s">
        <v>89</v>
      </c>
      <c r="F1472" s="17">
        <v>30</v>
      </c>
      <c r="G1472" s="18">
        <v>1.78</v>
      </c>
      <c r="H1472" s="18">
        <v>1</v>
      </c>
      <c r="I1472" s="19">
        <v>1</v>
      </c>
      <c r="J1472" s="71"/>
      <c r="K1472" s="20"/>
      <c r="L1472" s="76" cm="1">
        <f t="array" ref="L1472">_xlfn.IFS(C1472="8.玩家基地","",C1472="10.第一关基地","",G1472+H1472&lt;=2,"",G1472+H1472&gt;2,ROUND((G1472+H1472-2)*500,0))</f>
        <v>390</v>
      </c>
      <c r="M1472" s="13">
        <v>5</v>
      </c>
      <c r="N1472" s="13" t="str">
        <f>IFERROR(VLOOKUP(M1472,道具!A:S,19,FALSE),"")</f>
        <v>攻击力和防御力下降20秒</v>
      </c>
      <c r="O1472" s="41" t="s">
        <v>2046</v>
      </c>
      <c r="P1472">
        <f t="shared" si="47"/>
        <v>2</v>
      </c>
      <c r="Q1472" t="str">
        <f>VLOOKUP(A1472,关卡种子!$A$2:$H$61,8,FALSE)</f>
        <v>0.摧毁基地</v>
      </c>
      <c r="R1472">
        <v>1</v>
      </c>
      <c r="S1472">
        <f t="shared" si="48"/>
        <v>1.78</v>
      </c>
    </row>
    <row r="1473" spans="1:19">
      <c r="A1473" s="16">
        <v>59</v>
      </c>
      <c r="B1473" s="17">
        <v>481</v>
      </c>
      <c r="C1473" s="16" t="s">
        <v>1438</v>
      </c>
      <c r="D1473" s="17">
        <v>2</v>
      </c>
      <c r="E1473" s="16" t="s">
        <v>89</v>
      </c>
      <c r="F1473" s="17">
        <v>30</v>
      </c>
      <c r="G1473" s="18">
        <v>1.78</v>
      </c>
      <c r="H1473" s="18">
        <v>1</v>
      </c>
      <c r="I1473" s="19">
        <v>1</v>
      </c>
      <c r="J1473" s="71"/>
      <c r="K1473" s="20"/>
      <c r="L1473" s="76" cm="1">
        <f t="array" ref="L1473">_xlfn.IFS(C1473="8.玩家基地","",C1473="10.第一关基地","",G1473+H1473&lt;=2,"",G1473+H1473&gt;2,ROUND((G1473+H1473-2)*500,0))</f>
        <v>390</v>
      </c>
      <c r="M1473" s="13"/>
      <c r="N1473" s="13" t="str">
        <f>IFERROR(VLOOKUP(M1473,道具!A:S,19,FALSE),"")</f>
        <v/>
      </c>
      <c r="O1473" s="41" t="s">
        <v>2046</v>
      </c>
      <c r="P1473">
        <f t="shared" si="47"/>
        <v>2</v>
      </c>
      <c r="Q1473" t="str">
        <f>VLOOKUP(A1473,关卡种子!$A$2:$H$61,8,FALSE)</f>
        <v>0.摧毁基地</v>
      </c>
      <c r="R1473">
        <v>1</v>
      </c>
      <c r="S1473">
        <f t="shared" si="48"/>
        <v>1.78</v>
      </c>
    </row>
    <row r="1474" spans="1:19">
      <c r="A1474" s="16">
        <v>59</v>
      </c>
      <c r="B1474" s="17">
        <v>482</v>
      </c>
      <c r="C1474" s="16" t="s">
        <v>1436</v>
      </c>
      <c r="D1474" s="17">
        <v>2</v>
      </c>
      <c r="E1474" s="16" t="s">
        <v>89</v>
      </c>
      <c r="F1474" s="17">
        <v>30</v>
      </c>
      <c r="G1474" s="18">
        <v>1.78</v>
      </c>
      <c r="H1474" s="18">
        <v>1</v>
      </c>
      <c r="I1474" s="19">
        <v>1</v>
      </c>
      <c r="J1474" s="71"/>
      <c r="K1474" s="20"/>
      <c r="L1474" s="76" cm="1">
        <f t="array" ref="L1474">_xlfn.IFS(C1474="8.玩家基地","",C1474="10.第一关基地","",G1474+H1474&lt;=2,"",G1474+H1474&gt;2,ROUND((G1474+H1474-2)*500,0))</f>
        <v>390</v>
      </c>
      <c r="M1474" s="13"/>
      <c r="N1474" s="13" t="str">
        <f>IFERROR(VLOOKUP(M1474,道具!A:S,19,FALSE),"")</f>
        <v/>
      </c>
      <c r="O1474" s="41" t="s">
        <v>2046</v>
      </c>
      <c r="P1474">
        <f t="shared" si="47"/>
        <v>2</v>
      </c>
      <c r="Q1474" t="str">
        <f>VLOOKUP(A1474,关卡种子!$A$2:$H$61,8,FALSE)</f>
        <v>0.摧毁基地</v>
      </c>
      <c r="R1474">
        <v>1</v>
      </c>
      <c r="S1474">
        <f t="shared" si="48"/>
        <v>1.78</v>
      </c>
    </row>
    <row r="1475" spans="1:19">
      <c r="A1475" s="16">
        <v>59</v>
      </c>
      <c r="B1475" s="17">
        <v>510</v>
      </c>
      <c r="C1475" s="16" t="s">
        <v>1440</v>
      </c>
      <c r="D1475" s="17">
        <v>2</v>
      </c>
      <c r="E1475" s="16" t="s">
        <v>89</v>
      </c>
      <c r="F1475" s="17">
        <v>30</v>
      </c>
      <c r="G1475" s="18">
        <v>1.81</v>
      </c>
      <c r="H1475" s="18">
        <v>1</v>
      </c>
      <c r="I1475" s="19">
        <v>1</v>
      </c>
      <c r="J1475" s="71"/>
      <c r="K1475" s="20"/>
      <c r="L1475" s="76" cm="1">
        <f t="array" ref="L1475">_xlfn.IFS(C1475="8.玩家基地","",C1475="10.第一关基地","",G1475+H1475&lt;=2,"",G1475+H1475&gt;2,ROUND((G1475+H1475-2)*500,0))</f>
        <v>405</v>
      </c>
      <c r="M1475" s="13">
        <v>5</v>
      </c>
      <c r="N1475" s="13" t="str">
        <f>IFERROR(VLOOKUP(M1475,道具!A:S,19,FALSE),"")</f>
        <v>攻击力和防御力下降20秒</v>
      </c>
      <c r="O1475" s="41" t="s">
        <v>2046</v>
      </c>
      <c r="P1475">
        <f t="shared" si="47"/>
        <v>2</v>
      </c>
      <c r="Q1475" t="str">
        <f>VLOOKUP(A1475,关卡种子!$A$2:$H$61,8,FALSE)</f>
        <v>0.摧毁基地</v>
      </c>
      <c r="R1475">
        <v>1</v>
      </c>
      <c r="S1475">
        <f t="shared" si="48"/>
        <v>1.81</v>
      </c>
    </row>
    <row r="1476" spans="1:19">
      <c r="A1476" s="16">
        <v>59</v>
      </c>
      <c r="B1476" s="17">
        <v>511</v>
      </c>
      <c r="C1476" s="16" t="s">
        <v>1438</v>
      </c>
      <c r="D1476" s="17">
        <v>2</v>
      </c>
      <c r="E1476" s="16" t="s">
        <v>89</v>
      </c>
      <c r="F1476" s="17">
        <v>30</v>
      </c>
      <c r="G1476" s="18">
        <v>1.81</v>
      </c>
      <c r="H1476" s="18">
        <v>1</v>
      </c>
      <c r="I1476" s="19">
        <v>1</v>
      </c>
      <c r="J1476" s="71"/>
      <c r="K1476" s="20"/>
      <c r="L1476" s="76" cm="1">
        <f t="array" ref="L1476">_xlfn.IFS(C1476="8.玩家基地","",C1476="10.第一关基地","",G1476+H1476&lt;=2,"",G1476+H1476&gt;2,ROUND((G1476+H1476-2)*500,0))</f>
        <v>405</v>
      </c>
      <c r="M1476" s="13"/>
      <c r="N1476" s="13" t="str">
        <f>IFERROR(VLOOKUP(M1476,道具!A:S,19,FALSE),"")</f>
        <v/>
      </c>
      <c r="O1476" s="41" t="s">
        <v>2046</v>
      </c>
      <c r="P1476">
        <f t="shared" si="47"/>
        <v>2</v>
      </c>
      <c r="Q1476" t="str">
        <f>VLOOKUP(A1476,关卡种子!$A$2:$H$61,8,FALSE)</f>
        <v>0.摧毁基地</v>
      </c>
      <c r="R1476">
        <v>1</v>
      </c>
      <c r="S1476">
        <f t="shared" si="48"/>
        <v>1.81</v>
      </c>
    </row>
    <row r="1477" spans="1:19">
      <c r="A1477" s="16">
        <v>59</v>
      </c>
      <c r="B1477" s="17">
        <v>512</v>
      </c>
      <c r="C1477" s="16" t="s">
        <v>1436</v>
      </c>
      <c r="D1477" s="17">
        <v>2</v>
      </c>
      <c r="E1477" s="16" t="s">
        <v>89</v>
      </c>
      <c r="F1477" s="17">
        <v>30</v>
      </c>
      <c r="G1477" s="18">
        <v>1.81</v>
      </c>
      <c r="H1477" s="18">
        <v>1</v>
      </c>
      <c r="I1477" s="19">
        <v>1</v>
      </c>
      <c r="J1477" s="71"/>
      <c r="K1477" s="20"/>
      <c r="L1477" s="76" cm="1">
        <f t="array" ref="L1477">_xlfn.IFS(C1477="8.玩家基地","",C1477="10.第一关基地","",G1477+H1477&lt;=2,"",G1477+H1477&gt;2,ROUND((G1477+H1477-2)*500,0))</f>
        <v>405</v>
      </c>
      <c r="M1477" s="13"/>
      <c r="N1477" s="13" t="str">
        <f>IFERROR(VLOOKUP(M1477,道具!A:S,19,FALSE),"")</f>
        <v/>
      </c>
      <c r="O1477" s="41" t="s">
        <v>2046</v>
      </c>
      <c r="P1477">
        <f t="shared" si="47"/>
        <v>2</v>
      </c>
      <c r="Q1477" t="str">
        <f>VLOOKUP(A1477,关卡种子!$A$2:$H$61,8,FALSE)</f>
        <v>0.摧毁基地</v>
      </c>
      <c r="R1477">
        <v>1</v>
      </c>
      <c r="S1477">
        <f t="shared" si="48"/>
        <v>1.81</v>
      </c>
    </row>
    <row r="1478" spans="1:19">
      <c r="A1478" s="16">
        <v>59</v>
      </c>
      <c r="B1478" s="17">
        <v>540</v>
      </c>
      <c r="C1478" s="16" t="s">
        <v>1440</v>
      </c>
      <c r="D1478" s="17">
        <v>2</v>
      </c>
      <c r="E1478" s="16" t="s">
        <v>89</v>
      </c>
      <c r="F1478" s="17">
        <v>30</v>
      </c>
      <c r="G1478" s="18">
        <v>1.84</v>
      </c>
      <c r="H1478" s="18">
        <v>1</v>
      </c>
      <c r="I1478" s="19">
        <v>1</v>
      </c>
      <c r="J1478" s="71"/>
      <c r="K1478" s="20"/>
      <c r="L1478" s="76" cm="1">
        <f t="array" ref="L1478">_xlfn.IFS(C1478="8.玩家基地","",C1478="10.第一关基地","",G1478+H1478&lt;=2,"",G1478+H1478&gt;2,ROUND((G1478+H1478-2)*500,0))</f>
        <v>420</v>
      </c>
      <c r="M1478" s="13">
        <v>5</v>
      </c>
      <c r="N1478" s="13" t="str">
        <f>IFERROR(VLOOKUP(M1478,道具!A:S,19,FALSE),"")</f>
        <v>攻击力和防御力下降20秒</v>
      </c>
      <c r="O1478" s="41" t="s">
        <v>2046</v>
      </c>
      <c r="P1478">
        <f t="shared" si="47"/>
        <v>2</v>
      </c>
      <c r="Q1478" t="str">
        <f>VLOOKUP(A1478,关卡种子!$A$2:$H$61,8,FALSE)</f>
        <v>0.摧毁基地</v>
      </c>
      <c r="R1478">
        <v>1</v>
      </c>
      <c r="S1478">
        <f t="shared" si="48"/>
        <v>1.84</v>
      </c>
    </row>
    <row r="1479" spans="1:19">
      <c r="A1479" s="16">
        <v>59</v>
      </c>
      <c r="B1479" s="17">
        <v>541</v>
      </c>
      <c r="C1479" s="16" t="s">
        <v>1438</v>
      </c>
      <c r="D1479" s="17">
        <v>2</v>
      </c>
      <c r="E1479" s="16" t="s">
        <v>89</v>
      </c>
      <c r="F1479" s="17">
        <v>30</v>
      </c>
      <c r="G1479" s="18">
        <v>1.84</v>
      </c>
      <c r="H1479" s="18">
        <v>1</v>
      </c>
      <c r="I1479" s="19">
        <v>1</v>
      </c>
      <c r="J1479" s="71"/>
      <c r="K1479" s="20"/>
      <c r="L1479" s="76" cm="1">
        <f t="array" ref="L1479">_xlfn.IFS(C1479="8.玩家基地","",C1479="10.第一关基地","",G1479+H1479&lt;=2,"",G1479+H1479&gt;2,ROUND((G1479+H1479-2)*500,0))</f>
        <v>420</v>
      </c>
      <c r="M1479" s="13"/>
      <c r="N1479" s="13" t="str">
        <f>IFERROR(VLOOKUP(M1479,道具!A:S,19,FALSE),"")</f>
        <v/>
      </c>
      <c r="O1479" s="41" t="s">
        <v>2046</v>
      </c>
      <c r="P1479">
        <f t="shared" si="47"/>
        <v>2</v>
      </c>
      <c r="Q1479" t="str">
        <f>VLOOKUP(A1479,关卡种子!$A$2:$H$61,8,FALSE)</f>
        <v>0.摧毁基地</v>
      </c>
      <c r="R1479">
        <v>1</v>
      </c>
      <c r="S1479">
        <f t="shared" si="48"/>
        <v>1.84</v>
      </c>
    </row>
    <row r="1480" spans="1:19">
      <c r="A1480" s="16">
        <v>59</v>
      </c>
      <c r="B1480" s="17">
        <v>542</v>
      </c>
      <c r="C1480" s="16" t="s">
        <v>1436</v>
      </c>
      <c r="D1480" s="17">
        <v>2</v>
      </c>
      <c r="E1480" s="16" t="s">
        <v>89</v>
      </c>
      <c r="F1480" s="17">
        <v>30</v>
      </c>
      <c r="G1480" s="18">
        <v>1.84</v>
      </c>
      <c r="H1480" s="18">
        <v>1</v>
      </c>
      <c r="I1480" s="19">
        <v>1</v>
      </c>
      <c r="J1480" s="71"/>
      <c r="K1480" s="20"/>
      <c r="L1480" s="76" cm="1">
        <f t="array" ref="L1480">_xlfn.IFS(C1480="8.玩家基地","",C1480="10.第一关基地","",G1480+H1480&lt;=2,"",G1480+H1480&gt;2,ROUND((G1480+H1480-2)*500,0))</f>
        <v>420</v>
      </c>
      <c r="M1480" s="13"/>
      <c r="N1480" s="13" t="str">
        <f>IFERROR(VLOOKUP(M1480,道具!A:S,19,FALSE),"")</f>
        <v/>
      </c>
      <c r="O1480" s="41" t="s">
        <v>2046</v>
      </c>
      <c r="P1480">
        <f t="shared" si="47"/>
        <v>2</v>
      </c>
      <c r="Q1480" t="str">
        <f>VLOOKUP(A1480,关卡种子!$A$2:$H$61,8,FALSE)</f>
        <v>0.摧毁基地</v>
      </c>
      <c r="R1480">
        <v>1</v>
      </c>
      <c r="S1480">
        <f t="shared" si="48"/>
        <v>1.84</v>
      </c>
    </row>
    <row r="1481" spans="1:19">
      <c r="A1481" s="16">
        <v>59</v>
      </c>
      <c r="B1481" s="17">
        <v>0</v>
      </c>
      <c r="C1481" s="16" t="s">
        <v>1438</v>
      </c>
      <c r="D1481" s="17">
        <v>2</v>
      </c>
      <c r="E1481" s="16" t="s">
        <v>89</v>
      </c>
      <c r="F1481" s="17">
        <v>30</v>
      </c>
      <c r="G1481" s="18">
        <v>1.5</v>
      </c>
      <c r="H1481" s="18">
        <v>1</v>
      </c>
      <c r="I1481" s="19">
        <v>0.8</v>
      </c>
      <c r="J1481" s="71"/>
      <c r="K1481" s="20"/>
      <c r="L1481" s="76" cm="1">
        <f t="array" ref="L1481">_xlfn.IFS(C1481="8.玩家基地","",C1481="10.第一关基地","",G1481+H1481&lt;=2,"",G1481+H1481&gt;2,ROUND((G1481+H1481-2)*500,0))</f>
        <v>250</v>
      </c>
      <c r="M1481" s="13"/>
      <c r="N1481" s="13" t="str">
        <f>IFERROR(VLOOKUP(M1481,道具!A:S,19,FALSE),"")</f>
        <v/>
      </c>
      <c r="O1481" s="41" t="s">
        <v>2046</v>
      </c>
      <c r="P1481">
        <f t="shared" si="47"/>
        <v>2</v>
      </c>
      <c r="Q1481" t="str">
        <f>VLOOKUP(A1481,关卡种子!$A$2:$H$61,8,FALSE)</f>
        <v>0.摧毁基地</v>
      </c>
      <c r="R1481">
        <v>1</v>
      </c>
      <c r="S1481">
        <f t="shared" si="48"/>
        <v>1.5</v>
      </c>
    </row>
    <row r="1482" spans="1:19">
      <c r="A1482" s="16">
        <v>59</v>
      </c>
      <c r="B1482" s="17">
        <v>0</v>
      </c>
      <c r="C1482" s="16" t="s">
        <v>1438</v>
      </c>
      <c r="D1482" s="17">
        <v>2</v>
      </c>
      <c r="E1482" s="16" t="s">
        <v>89</v>
      </c>
      <c r="F1482" s="17">
        <v>30</v>
      </c>
      <c r="G1482" s="18">
        <v>1.5</v>
      </c>
      <c r="H1482" s="18">
        <v>1</v>
      </c>
      <c r="I1482" s="19">
        <v>0.5</v>
      </c>
      <c r="J1482" s="71"/>
      <c r="K1482" s="20"/>
      <c r="L1482" s="76" cm="1">
        <f t="array" ref="L1482">_xlfn.IFS(C1482="8.玩家基地","",C1482="10.第一关基地","",G1482+H1482&lt;=2,"",G1482+H1482&gt;2,ROUND((G1482+H1482-2)*500,0))</f>
        <v>250</v>
      </c>
      <c r="M1482" s="13"/>
      <c r="N1482" s="13" t="str">
        <f>IFERROR(VLOOKUP(M1482,道具!A:S,19,FALSE),"")</f>
        <v/>
      </c>
      <c r="O1482" s="41" t="s">
        <v>2046</v>
      </c>
      <c r="P1482">
        <f t="shared" si="47"/>
        <v>2</v>
      </c>
      <c r="Q1482" t="str">
        <f>VLOOKUP(A1482,关卡种子!$A$2:$H$61,8,FALSE)</f>
        <v>0.摧毁基地</v>
      </c>
      <c r="R1482">
        <v>1</v>
      </c>
      <c r="S1482">
        <f t="shared" si="48"/>
        <v>1.5</v>
      </c>
    </row>
    <row r="1483" spans="1:19">
      <c r="A1483" s="16">
        <v>59</v>
      </c>
      <c r="B1483" s="17">
        <v>0</v>
      </c>
      <c r="C1483" s="16" t="s">
        <v>914</v>
      </c>
      <c r="D1483" s="17">
        <v>3</v>
      </c>
      <c r="E1483" s="16" t="s">
        <v>89</v>
      </c>
      <c r="F1483" s="17">
        <v>30</v>
      </c>
      <c r="G1483" s="18">
        <v>1.5</v>
      </c>
      <c r="H1483" s="18">
        <v>1</v>
      </c>
      <c r="I1483" s="19">
        <v>0.5</v>
      </c>
      <c r="J1483" s="71"/>
      <c r="K1483" s="20"/>
      <c r="L1483" s="76" cm="1">
        <f t="array" ref="L1483">_xlfn.IFS(C1483="8.玩家基地","",C1483="10.第一关基地","",G1483+H1483&lt;=2,"",G1483+H1483&gt;2,ROUND((G1483+H1483-2)*500,0))</f>
        <v>250</v>
      </c>
      <c r="M1483" s="13"/>
      <c r="N1483" s="13" t="str">
        <f>IFERROR(VLOOKUP(M1483,道具!A:S,19,FALSE),"")</f>
        <v/>
      </c>
      <c r="O1483" s="41" t="s">
        <v>2046</v>
      </c>
      <c r="P1483">
        <f t="shared" si="47"/>
        <v>3</v>
      </c>
      <c r="Q1483" t="str">
        <f>VLOOKUP(A1483,关卡种子!$A$2:$H$61,8,FALSE)</f>
        <v>0.摧毁基地</v>
      </c>
      <c r="R1483">
        <v>1</v>
      </c>
      <c r="S1483">
        <f t="shared" si="48"/>
        <v>1.5</v>
      </c>
    </row>
    <row r="1484" spans="1:19">
      <c r="A1484" s="16">
        <v>59</v>
      </c>
      <c r="B1484" s="17">
        <v>0</v>
      </c>
      <c r="C1484" s="16" t="s">
        <v>915</v>
      </c>
      <c r="D1484" s="17">
        <v>3</v>
      </c>
      <c r="E1484" s="16" t="s">
        <v>89</v>
      </c>
      <c r="F1484" s="17">
        <v>30</v>
      </c>
      <c r="G1484" s="18">
        <v>1.5</v>
      </c>
      <c r="H1484" s="18">
        <v>1</v>
      </c>
      <c r="I1484" s="19">
        <v>0.5</v>
      </c>
      <c r="J1484" s="71"/>
      <c r="K1484" s="20"/>
      <c r="L1484" s="76" cm="1">
        <f t="array" ref="L1484">_xlfn.IFS(C1484="8.玩家基地","",C1484="10.第一关基地","",G1484+H1484&lt;=2,"",G1484+H1484&gt;2,ROUND((G1484+H1484-2)*500,0))</f>
        <v>250</v>
      </c>
      <c r="M1484" s="13"/>
      <c r="N1484" s="13" t="str">
        <f>IFERROR(VLOOKUP(M1484,道具!A:S,19,FALSE),"")</f>
        <v/>
      </c>
      <c r="O1484" s="41" t="s">
        <v>2046</v>
      </c>
      <c r="P1484">
        <f t="shared" si="47"/>
        <v>3</v>
      </c>
      <c r="Q1484" t="str">
        <f>VLOOKUP(A1484,关卡种子!$A$2:$H$61,8,FALSE)</f>
        <v>0.摧毁基地</v>
      </c>
      <c r="R1484">
        <v>1</v>
      </c>
      <c r="S1484">
        <f t="shared" si="48"/>
        <v>1.5</v>
      </c>
    </row>
    <row r="1485" spans="1:19">
      <c r="A1485" s="16">
        <v>59</v>
      </c>
      <c r="B1485" s="17">
        <v>0</v>
      </c>
      <c r="C1485" s="16" t="s">
        <v>914</v>
      </c>
      <c r="D1485" s="17">
        <v>4</v>
      </c>
      <c r="E1485" s="16" t="s">
        <v>89</v>
      </c>
      <c r="F1485" s="17">
        <v>30</v>
      </c>
      <c r="G1485" s="18">
        <v>1.5</v>
      </c>
      <c r="H1485" s="18">
        <v>1</v>
      </c>
      <c r="I1485" s="19">
        <v>0.3</v>
      </c>
      <c r="J1485" s="71"/>
      <c r="K1485" s="20"/>
      <c r="L1485" s="76" cm="1">
        <f t="array" ref="L1485">_xlfn.IFS(C1485="8.玩家基地","",C1485="10.第一关基地","",G1485+H1485&lt;=2,"",G1485+H1485&gt;2,ROUND((G1485+H1485-2)*500,0))</f>
        <v>250</v>
      </c>
      <c r="M1485" s="13"/>
      <c r="N1485" s="13" t="str">
        <f>IFERROR(VLOOKUP(M1485,道具!A:S,19,FALSE),"")</f>
        <v/>
      </c>
      <c r="O1485" s="41" t="s">
        <v>2046</v>
      </c>
      <c r="P1485">
        <f t="shared" si="47"/>
        <v>4</v>
      </c>
      <c r="Q1485" t="str">
        <f>VLOOKUP(A1485,关卡种子!$A$2:$H$61,8,FALSE)</f>
        <v>0.摧毁基地</v>
      </c>
      <c r="R1485">
        <v>1</v>
      </c>
      <c r="S1485">
        <f t="shared" si="48"/>
        <v>1.5</v>
      </c>
    </row>
    <row r="1486" spans="1:19">
      <c r="A1486" s="16">
        <v>59</v>
      </c>
      <c r="B1486" s="17">
        <v>0</v>
      </c>
      <c r="C1486" s="16" t="s">
        <v>915</v>
      </c>
      <c r="D1486" s="17">
        <v>4</v>
      </c>
      <c r="E1486" s="16" t="s">
        <v>89</v>
      </c>
      <c r="F1486" s="17">
        <v>30</v>
      </c>
      <c r="G1486" s="18">
        <v>1.5</v>
      </c>
      <c r="H1486" s="18">
        <v>1</v>
      </c>
      <c r="I1486" s="19">
        <v>0.3</v>
      </c>
      <c r="J1486" s="71"/>
      <c r="K1486" s="20"/>
      <c r="L1486" s="76" cm="1">
        <f t="array" ref="L1486">_xlfn.IFS(C1486="8.玩家基地","",C1486="10.第一关基地","",G1486+H1486&lt;=2,"",G1486+H1486&gt;2,ROUND((G1486+H1486-2)*500,0))</f>
        <v>250</v>
      </c>
      <c r="M1486" s="13"/>
      <c r="N1486" s="13" t="str">
        <f>IFERROR(VLOOKUP(M1486,道具!A:S,19,FALSE),"")</f>
        <v/>
      </c>
      <c r="O1486" s="41" t="s">
        <v>2046</v>
      </c>
      <c r="P1486">
        <f t="shared" si="47"/>
        <v>4</v>
      </c>
      <c r="Q1486" t="str">
        <f>VLOOKUP(A1486,关卡种子!$A$2:$H$61,8,FALSE)</f>
        <v>0.摧毁基地</v>
      </c>
      <c r="R1486">
        <v>1</v>
      </c>
      <c r="S1486">
        <f t="shared" si="48"/>
        <v>1.5</v>
      </c>
    </row>
    <row r="1487" spans="1:19">
      <c r="A1487" s="16">
        <v>60</v>
      </c>
      <c r="B1487" s="17">
        <v>0</v>
      </c>
      <c r="C1487" s="16" t="s">
        <v>86</v>
      </c>
      <c r="D1487" s="17">
        <v>1</v>
      </c>
      <c r="E1487" s="16" t="s">
        <v>87</v>
      </c>
      <c r="F1487" s="17">
        <v>-30</v>
      </c>
      <c r="G1487" s="18">
        <v>1</v>
      </c>
      <c r="H1487" s="18">
        <v>1</v>
      </c>
      <c r="I1487" s="19">
        <v>1</v>
      </c>
      <c r="J1487" s="71"/>
      <c r="K1487" s="20"/>
      <c r="L1487" s="76" t="str" cm="1">
        <f t="array" ref="L1487">_xlfn.IFS(C1487="8.玩家基地","",C1487="10.第一关基地","",G1487+H1487&lt;=2,"",G1487+H1487&gt;2,ROUND((G1487+H1487-2)*500,0))</f>
        <v/>
      </c>
      <c r="M1487" s="13"/>
      <c r="N1487" s="13" t="str">
        <f>IFERROR(VLOOKUP(M1487,道具!A:S,19,FALSE),"")</f>
        <v/>
      </c>
      <c r="O1487" s="41" t="s">
        <v>2046</v>
      </c>
      <c r="P1487">
        <f t="shared" si="47"/>
        <v>1</v>
      </c>
      <c r="Q1487" t="str">
        <f>VLOOKUP(A1487,关卡种子!$A$2:$H$61,8,FALSE)</f>
        <v>0.摧毁基地</v>
      </c>
      <c r="R1487">
        <v>1</v>
      </c>
      <c r="S1487">
        <f t="shared" si="48"/>
        <v>1</v>
      </c>
    </row>
    <row r="1488" spans="1:19">
      <c r="A1488" s="16">
        <v>60</v>
      </c>
      <c r="B1488" s="17">
        <v>0</v>
      </c>
      <c r="C1488" s="16" t="s">
        <v>88</v>
      </c>
      <c r="D1488" s="17">
        <v>1</v>
      </c>
      <c r="E1488" s="16" t="s">
        <v>89</v>
      </c>
      <c r="F1488" s="17">
        <v>30</v>
      </c>
      <c r="G1488" s="18">
        <v>5</v>
      </c>
      <c r="H1488" s="18">
        <v>1</v>
      </c>
      <c r="I1488" s="19">
        <v>1</v>
      </c>
      <c r="J1488" s="71"/>
      <c r="K1488" s="20"/>
      <c r="L1488" s="76" t="str" cm="1">
        <f t="array" ref="L1488">_xlfn.IFS(C1488="8.玩家基地","",C1488="10.第一关基地","",G1488+H1488&lt;=2,"",G1488+H1488&gt;2,ROUND((G1488+H1488-2)*500,0))</f>
        <v/>
      </c>
      <c r="M1488" s="13"/>
      <c r="N1488" s="13" t="str">
        <f>IFERROR(VLOOKUP(M1488,道具!A:S,19,FALSE),"")</f>
        <v/>
      </c>
      <c r="O1488" s="41" t="s">
        <v>2046</v>
      </c>
      <c r="P1488">
        <f t="shared" si="47"/>
        <v>1</v>
      </c>
      <c r="Q1488" t="str">
        <f>VLOOKUP(A1488,关卡种子!$A$2:$H$61,8,FALSE)</f>
        <v>0.摧毁基地</v>
      </c>
      <c r="R1488">
        <v>1</v>
      </c>
      <c r="S1488">
        <f t="shared" si="48"/>
        <v>5</v>
      </c>
    </row>
    <row r="1489" spans="1:19">
      <c r="A1489" s="16">
        <v>60</v>
      </c>
      <c r="B1489" s="17">
        <v>1</v>
      </c>
      <c r="C1489" s="16" t="s">
        <v>1442</v>
      </c>
      <c r="D1489" s="17">
        <v>1</v>
      </c>
      <c r="E1489" s="16" t="s">
        <v>89</v>
      </c>
      <c r="F1489" s="17">
        <v>30</v>
      </c>
      <c r="G1489" s="18">
        <v>1</v>
      </c>
      <c r="H1489" s="18">
        <v>1</v>
      </c>
      <c r="I1489" s="19">
        <v>1</v>
      </c>
      <c r="J1489" s="71" t="s">
        <v>2114</v>
      </c>
      <c r="K1489" s="48">
        <v>11</v>
      </c>
      <c r="L1489" s="76" t="str" cm="1">
        <f t="array" ref="L1489">_xlfn.IFS(C1489="8.玩家基地","",C1489="10.第一关基地","",G1489+H1489&lt;=2,"",G1489+H1489&gt;2,ROUND((G1489+H1489-2)*500,0))</f>
        <v/>
      </c>
      <c r="M1489" s="13"/>
      <c r="N1489" s="13" t="str">
        <f>IFERROR(VLOOKUP(M1489,道具!A:S,19,FALSE),"")</f>
        <v/>
      </c>
      <c r="O1489" s="41" t="s">
        <v>2256</v>
      </c>
      <c r="P1489">
        <f t="shared" si="47"/>
        <v>1</v>
      </c>
      <c r="Q1489" t="str">
        <f>VLOOKUP(A1489,关卡种子!$A$2:$H$61,8,FALSE)</f>
        <v>0.摧毁基地</v>
      </c>
      <c r="R1489">
        <v>1</v>
      </c>
      <c r="S1489">
        <f t="shared" si="48"/>
        <v>1</v>
      </c>
    </row>
    <row r="1490" spans="1:19">
      <c r="A1490" s="16">
        <v>60</v>
      </c>
      <c r="B1490" s="17">
        <v>2</v>
      </c>
      <c r="C1490" s="16" t="s">
        <v>1438</v>
      </c>
      <c r="D1490" s="17">
        <v>1</v>
      </c>
      <c r="E1490" s="16" t="s">
        <v>89</v>
      </c>
      <c r="F1490" s="17">
        <v>30</v>
      </c>
      <c r="G1490" s="18">
        <v>1</v>
      </c>
      <c r="H1490" s="18">
        <v>1</v>
      </c>
      <c r="I1490" s="19">
        <v>1</v>
      </c>
      <c r="J1490" s="71"/>
      <c r="K1490" s="20"/>
      <c r="L1490" s="76" t="str" cm="1">
        <f t="array" ref="L1490">_xlfn.IFS(C1490="8.玩家基地","",C1490="10.第一关基地","",G1490+H1490&lt;=2,"",G1490+H1490&gt;2,ROUND((G1490+H1490-2)*500,0))</f>
        <v/>
      </c>
      <c r="M1490" s="13"/>
      <c r="N1490" s="13" t="str">
        <f>IFERROR(VLOOKUP(M1490,道具!A:S,19,FALSE),"")</f>
        <v/>
      </c>
      <c r="O1490" s="41" t="s">
        <v>2046</v>
      </c>
      <c r="P1490">
        <f t="shared" si="47"/>
        <v>1</v>
      </c>
      <c r="Q1490" t="str">
        <f>VLOOKUP(A1490,关卡种子!$A$2:$H$61,8,FALSE)</f>
        <v>0.摧毁基地</v>
      </c>
      <c r="R1490">
        <v>1</v>
      </c>
      <c r="S1490">
        <f t="shared" si="48"/>
        <v>1</v>
      </c>
    </row>
    <row r="1491" spans="1:19">
      <c r="A1491" s="16">
        <v>60</v>
      </c>
      <c r="B1491" s="17">
        <v>30</v>
      </c>
      <c r="C1491" s="16" t="s">
        <v>914</v>
      </c>
      <c r="D1491" s="17">
        <v>1</v>
      </c>
      <c r="E1491" s="16" t="s">
        <v>89</v>
      </c>
      <c r="F1491" s="17">
        <v>30</v>
      </c>
      <c r="G1491" s="18">
        <v>1</v>
      </c>
      <c r="H1491" s="18">
        <v>1</v>
      </c>
      <c r="I1491" s="19">
        <v>1</v>
      </c>
      <c r="J1491" s="71" t="s">
        <v>2115</v>
      </c>
      <c r="K1491" s="48">
        <v>7</v>
      </c>
      <c r="L1491" s="76" t="str" cm="1">
        <f t="array" ref="L1491">_xlfn.IFS(C1491="8.玩家基地","",C1491="10.第一关基地","",G1491+H1491&lt;=2,"",G1491+H1491&gt;2,ROUND((G1491+H1491-2)*500,0))</f>
        <v/>
      </c>
      <c r="M1491" s="13">
        <v>3</v>
      </c>
      <c r="N1491" s="13" t="s">
        <v>2033</v>
      </c>
      <c r="O1491" s="41" t="s">
        <v>2255</v>
      </c>
      <c r="P1491">
        <f t="shared" si="47"/>
        <v>1</v>
      </c>
      <c r="Q1491" t="str">
        <f>VLOOKUP(A1491,关卡种子!$A$2:$H$61,8,FALSE)</f>
        <v>0.摧毁基地</v>
      </c>
      <c r="R1491">
        <v>1</v>
      </c>
      <c r="S1491">
        <f t="shared" si="48"/>
        <v>1</v>
      </c>
    </row>
    <row r="1492" spans="1:19">
      <c r="A1492" s="16">
        <v>60</v>
      </c>
      <c r="B1492" s="17">
        <v>60</v>
      </c>
      <c r="C1492" s="16" t="s">
        <v>1436</v>
      </c>
      <c r="D1492" s="17">
        <v>1</v>
      </c>
      <c r="E1492" s="16" t="s">
        <v>89</v>
      </c>
      <c r="F1492" s="17">
        <v>30</v>
      </c>
      <c r="G1492" s="18">
        <v>1.36</v>
      </c>
      <c r="H1492" s="18">
        <v>1</v>
      </c>
      <c r="I1492" s="19">
        <v>1</v>
      </c>
      <c r="J1492" s="71"/>
      <c r="K1492" s="20"/>
      <c r="L1492" s="76" cm="1">
        <f t="array" ref="L1492">_xlfn.IFS(C1492="8.玩家基地","",C1492="10.第一关基地","",G1492+H1492&lt;=2,"",G1492+H1492&gt;2,ROUND((G1492+H1492-2)*500,0))</f>
        <v>180</v>
      </c>
      <c r="M1492" s="13">
        <v>6</v>
      </c>
      <c r="N1492" s="13" t="s">
        <v>2027</v>
      </c>
      <c r="O1492" s="41" t="s">
        <v>2046</v>
      </c>
      <c r="P1492">
        <f t="shared" si="47"/>
        <v>1</v>
      </c>
      <c r="Q1492" t="str">
        <f>VLOOKUP(A1492,关卡种子!$A$2:$H$61,8,FALSE)</f>
        <v>0.摧毁基地</v>
      </c>
      <c r="R1492">
        <v>1</v>
      </c>
      <c r="S1492">
        <f t="shared" si="48"/>
        <v>1.36</v>
      </c>
    </row>
    <row r="1493" spans="1:19">
      <c r="A1493" s="16">
        <v>60</v>
      </c>
      <c r="B1493" s="17">
        <v>90</v>
      </c>
      <c r="C1493" s="16" t="s">
        <v>1440</v>
      </c>
      <c r="D1493" s="17">
        <v>1</v>
      </c>
      <c r="E1493" s="16" t="s">
        <v>89</v>
      </c>
      <c r="F1493" s="17">
        <v>30</v>
      </c>
      <c r="G1493" s="18">
        <v>1.39</v>
      </c>
      <c r="H1493" s="18">
        <v>1</v>
      </c>
      <c r="I1493" s="19">
        <v>1</v>
      </c>
      <c r="J1493" s="71"/>
      <c r="K1493" s="20"/>
      <c r="L1493" s="76" cm="1">
        <f t="array" ref="L1493">_xlfn.IFS(C1493="8.玩家基地","",C1493="10.第一关基地","",G1493+H1493&lt;=2,"",G1493+H1493&gt;2,ROUND((G1493+H1493-2)*500,0))</f>
        <v>195</v>
      </c>
      <c r="M1493" s="13">
        <v>6</v>
      </c>
      <c r="N1493" s="13" t="s">
        <v>2027</v>
      </c>
      <c r="O1493" s="41" t="s">
        <v>2046</v>
      </c>
      <c r="P1493">
        <f t="shared" si="47"/>
        <v>1</v>
      </c>
      <c r="Q1493" t="str">
        <f>VLOOKUP(A1493,关卡种子!$A$2:$H$61,8,FALSE)</f>
        <v>0.摧毁基地</v>
      </c>
      <c r="R1493">
        <v>1</v>
      </c>
      <c r="S1493">
        <f t="shared" si="48"/>
        <v>1.39</v>
      </c>
    </row>
    <row r="1494" spans="1:19">
      <c r="A1494" s="16">
        <v>60</v>
      </c>
      <c r="B1494" s="17">
        <v>120</v>
      </c>
      <c r="C1494" s="16" t="s">
        <v>1438</v>
      </c>
      <c r="D1494" s="17">
        <v>1</v>
      </c>
      <c r="E1494" s="16" t="s">
        <v>89</v>
      </c>
      <c r="F1494" s="17">
        <v>30</v>
      </c>
      <c r="G1494" s="18">
        <v>1.42</v>
      </c>
      <c r="H1494" s="18">
        <v>1</v>
      </c>
      <c r="I1494" s="19">
        <v>1</v>
      </c>
      <c r="J1494" s="71" t="s">
        <v>2116</v>
      </c>
      <c r="K1494" s="48">
        <v>7</v>
      </c>
      <c r="L1494" s="76" cm="1">
        <f t="array" ref="L1494">_xlfn.IFS(C1494="8.玩家基地","",C1494="10.第一关基地","",G1494+H1494&lt;=2,"",G1494+H1494&gt;2,ROUND((G1494+H1494-2)*500,0))</f>
        <v>210</v>
      </c>
      <c r="M1494" s="13"/>
      <c r="N1494" s="13" t="s">
        <v>2046</v>
      </c>
      <c r="O1494" s="41" t="s">
        <v>2255</v>
      </c>
      <c r="P1494">
        <f t="shared" si="47"/>
        <v>1</v>
      </c>
      <c r="Q1494" t="str">
        <f>VLOOKUP(A1494,关卡种子!$A$2:$H$61,8,FALSE)</f>
        <v>0.摧毁基地</v>
      </c>
      <c r="R1494">
        <v>1</v>
      </c>
      <c r="S1494">
        <f t="shared" si="48"/>
        <v>1.42</v>
      </c>
    </row>
    <row r="1495" spans="1:19">
      <c r="A1495" s="16">
        <v>60</v>
      </c>
      <c r="B1495" s="17">
        <v>150</v>
      </c>
      <c r="C1495" s="16" t="s">
        <v>1440</v>
      </c>
      <c r="D1495" s="17">
        <v>1</v>
      </c>
      <c r="E1495" s="16" t="s">
        <v>89</v>
      </c>
      <c r="F1495" s="17">
        <v>30</v>
      </c>
      <c r="G1495" s="18">
        <v>1.45</v>
      </c>
      <c r="H1495" s="18">
        <v>1</v>
      </c>
      <c r="I1495" s="19">
        <v>1</v>
      </c>
      <c r="J1495" s="71"/>
      <c r="K1495" s="20"/>
      <c r="L1495" s="76" cm="1">
        <f t="array" ref="L1495">_xlfn.IFS(C1495="8.玩家基地","",C1495="10.第一关基地","",G1495+H1495&lt;=2,"",G1495+H1495&gt;2,ROUND((G1495+H1495-2)*500,0))</f>
        <v>225</v>
      </c>
      <c r="M1495" s="13">
        <v>8</v>
      </c>
      <c r="N1495" s="13" t="s">
        <v>2041</v>
      </c>
      <c r="O1495" s="41" t="s">
        <v>2046</v>
      </c>
      <c r="P1495">
        <f t="shared" si="47"/>
        <v>1</v>
      </c>
      <c r="Q1495" t="str">
        <f>VLOOKUP(A1495,关卡种子!$A$2:$H$61,8,FALSE)</f>
        <v>0.摧毁基地</v>
      </c>
      <c r="R1495">
        <v>1</v>
      </c>
      <c r="S1495">
        <f t="shared" si="48"/>
        <v>1.45</v>
      </c>
    </row>
    <row r="1496" spans="1:19">
      <c r="A1496" s="16">
        <v>60</v>
      </c>
      <c r="B1496" s="17">
        <v>180</v>
      </c>
      <c r="C1496" s="16" t="s">
        <v>1438</v>
      </c>
      <c r="D1496" s="17">
        <v>1</v>
      </c>
      <c r="E1496" s="16" t="s">
        <v>89</v>
      </c>
      <c r="F1496" s="17">
        <v>30</v>
      </c>
      <c r="G1496" s="18">
        <v>1.48</v>
      </c>
      <c r="H1496" s="18">
        <v>1</v>
      </c>
      <c r="I1496" s="19">
        <v>1</v>
      </c>
      <c r="J1496" s="71"/>
      <c r="K1496" s="20"/>
      <c r="L1496" s="76" cm="1">
        <f t="array" ref="L1496">_xlfn.IFS(C1496="8.玩家基地","",C1496="10.第一关基地","",G1496+H1496&lt;=2,"",G1496+H1496&gt;2,ROUND((G1496+H1496-2)*500,0))</f>
        <v>240</v>
      </c>
      <c r="M1496" s="13">
        <v>8</v>
      </c>
      <c r="N1496" s="13" t="s">
        <v>2041</v>
      </c>
      <c r="O1496" s="41" t="s">
        <v>2046</v>
      </c>
      <c r="P1496">
        <f t="shared" si="47"/>
        <v>1</v>
      </c>
      <c r="Q1496" t="str">
        <f>VLOOKUP(A1496,关卡种子!$A$2:$H$61,8,FALSE)</f>
        <v>0.摧毁基地</v>
      </c>
      <c r="R1496">
        <v>1</v>
      </c>
      <c r="S1496">
        <f t="shared" si="48"/>
        <v>1.48</v>
      </c>
    </row>
    <row r="1497" spans="1:19">
      <c r="A1497" s="16">
        <v>60</v>
      </c>
      <c r="B1497" s="17">
        <v>210</v>
      </c>
      <c r="C1497" s="16" t="s">
        <v>1440</v>
      </c>
      <c r="D1497" s="17">
        <v>1</v>
      </c>
      <c r="E1497" s="16" t="s">
        <v>89</v>
      </c>
      <c r="F1497" s="17">
        <v>30</v>
      </c>
      <c r="G1497" s="18">
        <v>1.51</v>
      </c>
      <c r="H1497" s="18">
        <v>1</v>
      </c>
      <c r="I1497" s="19">
        <v>1</v>
      </c>
      <c r="J1497" s="71"/>
      <c r="K1497" s="20"/>
      <c r="L1497" s="76" cm="1">
        <f t="array" ref="L1497">_xlfn.IFS(C1497="8.玩家基地","",C1497="10.第一关基地","",G1497+H1497&lt;=2,"",G1497+H1497&gt;2,ROUND((G1497+H1497-2)*500,0))</f>
        <v>255</v>
      </c>
      <c r="M1497" s="13">
        <v>8</v>
      </c>
      <c r="N1497" s="13" t="s">
        <v>2041</v>
      </c>
      <c r="O1497" s="41" t="s">
        <v>2046</v>
      </c>
      <c r="P1497">
        <f t="shared" si="47"/>
        <v>1</v>
      </c>
      <c r="Q1497" t="str">
        <f>VLOOKUP(A1497,关卡种子!$A$2:$H$61,8,FALSE)</f>
        <v>0.摧毁基地</v>
      </c>
      <c r="R1497">
        <v>1</v>
      </c>
      <c r="S1497">
        <f t="shared" si="48"/>
        <v>1.51</v>
      </c>
    </row>
    <row r="1498" spans="1:19">
      <c r="A1498" s="16">
        <v>60</v>
      </c>
      <c r="B1498" s="17">
        <v>240</v>
      </c>
      <c r="C1498" s="16" t="s">
        <v>1438</v>
      </c>
      <c r="D1498" s="17">
        <v>1</v>
      </c>
      <c r="E1498" s="16" t="s">
        <v>89</v>
      </c>
      <c r="F1498" s="17">
        <v>30</v>
      </c>
      <c r="G1498" s="18">
        <v>1.54</v>
      </c>
      <c r="H1498" s="18">
        <v>1</v>
      </c>
      <c r="I1498" s="19">
        <v>1</v>
      </c>
      <c r="J1498" s="71"/>
      <c r="K1498" s="20"/>
      <c r="L1498" s="76" cm="1">
        <f t="array" ref="L1498">_xlfn.IFS(C1498="8.玩家基地","",C1498="10.第一关基地","",G1498+H1498&lt;=2,"",G1498+H1498&gt;2,ROUND((G1498+H1498-2)*500,0))</f>
        <v>270</v>
      </c>
      <c r="M1498" s="13">
        <v>8</v>
      </c>
      <c r="N1498" s="13" t="s">
        <v>2041</v>
      </c>
      <c r="O1498" s="41" t="s">
        <v>2046</v>
      </c>
      <c r="P1498">
        <f t="shared" si="47"/>
        <v>1</v>
      </c>
      <c r="Q1498" t="str">
        <f>VLOOKUP(A1498,关卡种子!$A$2:$H$61,8,FALSE)</f>
        <v>0.摧毁基地</v>
      </c>
      <c r="R1498">
        <v>1</v>
      </c>
      <c r="S1498">
        <f t="shared" si="48"/>
        <v>1.54</v>
      </c>
    </row>
    <row r="1499" spans="1:19">
      <c r="A1499" s="16">
        <v>60</v>
      </c>
      <c r="B1499" s="17">
        <v>270</v>
      </c>
      <c r="C1499" s="16" t="s">
        <v>1440</v>
      </c>
      <c r="D1499" s="17">
        <v>1</v>
      </c>
      <c r="E1499" s="16" t="s">
        <v>89</v>
      </c>
      <c r="F1499" s="17">
        <v>30</v>
      </c>
      <c r="G1499" s="18">
        <v>1.57</v>
      </c>
      <c r="H1499" s="18">
        <v>1</v>
      </c>
      <c r="I1499" s="19">
        <v>1</v>
      </c>
      <c r="J1499" s="71"/>
      <c r="K1499" s="20"/>
      <c r="L1499" s="76" cm="1">
        <f t="array" ref="L1499">_xlfn.IFS(C1499="8.玩家基地","",C1499="10.第一关基地","",G1499+H1499&lt;=2,"",G1499+H1499&gt;2,ROUND((G1499+H1499-2)*500,0))</f>
        <v>285</v>
      </c>
      <c r="M1499" s="13">
        <v>8</v>
      </c>
      <c r="N1499" s="13" t="s">
        <v>2041</v>
      </c>
      <c r="O1499" s="41" t="s">
        <v>2046</v>
      </c>
      <c r="P1499">
        <f t="shared" si="47"/>
        <v>1</v>
      </c>
      <c r="Q1499" t="str">
        <f>VLOOKUP(A1499,关卡种子!$A$2:$H$61,8,FALSE)</f>
        <v>0.摧毁基地</v>
      </c>
      <c r="R1499">
        <v>1</v>
      </c>
      <c r="S1499">
        <f t="shared" si="48"/>
        <v>1.57</v>
      </c>
    </row>
    <row r="1500" spans="1:19">
      <c r="A1500" s="16">
        <v>60</v>
      </c>
      <c r="B1500" s="17">
        <v>300</v>
      </c>
      <c r="C1500" s="16" t="s">
        <v>1438</v>
      </c>
      <c r="D1500" s="17">
        <v>1</v>
      </c>
      <c r="E1500" s="16" t="s">
        <v>89</v>
      </c>
      <c r="F1500" s="17">
        <v>30</v>
      </c>
      <c r="G1500" s="18">
        <v>1.6</v>
      </c>
      <c r="H1500" s="18">
        <v>1</v>
      </c>
      <c r="I1500" s="19">
        <v>1</v>
      </c>
      <c r="J1500" s="71"/>
      <c r="K1500" s="20"/>
      <c r="L1500" s="76" cm="1">
        <f t="array" ref="L1500">_xlfn.IFS(C1500="8.玩家基地","",C1500="10.第一关基地","",G1500+H1500&lt;=2,"",G1500+H1500&gt;2,ROUND((G1500+H1500-2)*500,0))</f>
        <v>300</v>
      </c>
      <c r="M1500" s="13">
        <v>8</v>
      </c>
      <c r="N1500" s="13" t="s">
        <v>2041</v>
      </c>
      <c r="O1500" s="41" t="s">
        <v>2046</v>
      </c>
      <c r="P1500">
        <f t="shared" si="47"/>
        <v>1</v>
      </c>
      <c r="Q1500" t="str">
        <f>VLOOKUP(A1500,关卡种子!$A$2:$H$61,8,FALSE)</f>
        <v>0.摧毁基地</v>
      </c>
      <c r="R1500">
        <v>1</v>
      </c>
      <c r="S1500">
        <f t="shared" si="48"/>
        <v>1.6</v>
      </c>
    </row>
    <row r="1501" spans="1:19">
      <c r="A1501" s="16">
        <v>60</v>
      </c>
      <c r="B1501" s="17">
        <v>330</v>
      </c>
      <c r="C1501" s="16" t="s">
        <v>1440</v>
      </c>
      <c r="D1501" s="17">
        <v>2</v>
      </c>
      <c r="E1501" s="16" t="s">
        <v>89</v>
      </c>
      <c r="F1501" s="17">
        <v>30</v>
      </c>
      <c r="G1501" s="18">
        <v>1.63</v>
      </c>
      <c r="H1501" s="18">
        <v>1</v>
      </c>
      <c r="I1501" s="19">
        <v>1</v>
      </c>
      <c r="J1501" s="71" t="s">
        <v>2117</v>
      </c>
      <c r="K1501" s="48">
        <v>7</v>
      </c>
      <c r="L1501" s="76" cm="1">
        <f t="array" ref="L1501">_xlfn.IFS(C1501="8.玩家基地","",C1501="10.第一关基地","",G1501+H1501&lt;=2,"",G1501+H1501&gt;2,ROUND((G1501+H1501-2)*500,0))</f>
        <v>315</v>
      </c>
      <c r="M1501" s="13"/>
      <c r="N1501" s="13" t="s">
        <v>2046</v>
      </c>
      <c r="O1501" s="41" t="s">
        <v>2255</v>
      </c>
      <c r="P1501">
        <f t="shared" si="47"/>
        <v>2</v>
      </c>
      <c r="Q1501" t="str">
        <f>VLOOKUP(A1501,关卡种子!$A$2:$H$61,8,FALSE)</f>
        <v>0.摧毁基地</v>
      </c>
      <c r="R1501">
        <v>1</v>
      </c>
      <c r="S1501">
        <f t="shared" si="48"/>
        <v>1.63</v>
      </c>
    </row>
    <row r="1502" spans="1:19">
      <c r="A1502" s="16">
        <v>60</v>
      </c>
      <c r="B1502" s="17">
        <v>360</v>
      </c>
      <c r="C1502" s="16" t="s">
        <v>1438</v>
      </c>
      <c r="D1502" s="17">
        <v>2</v>
      </c>
      <c r="E1502" s="16" t="s">
        <v>89</v>
      </c>
      <c r="F1502" s="17">
        <v>30</v>
      </c>
      <c r="G1502" s="18">
        <v>1.66</v>
      </c>
      <c r="H1502" s="18">
        <v>1</v>
      </c>
      <c r="I1502" s="19">
        <v>1</v>
      </c>
      <c r="J1502" s="71"/>
      <c r="K1502" s="20"/>
      <c r="L1502" s="76" cm="1">
        <f t="array" ref="L1502">_xlfn.IFS(C1502="8.玩家基地","",C1502="10.第一关基地","",G1502+H1502&lt;=2,"",G1502+H1502&gt;2,ROUND((G1502+H1502-2)*500,0))</f>
        <v>330</v>
      </c>
      <c r="M1502" s="13">
        <v>6</v>
      </c>
      <c r="N1502" s="13" t="s">
        <v>2027</v>
      </c>
      <c r="O1502" s="41" t="s">
        <v>2046</v>
      </c>
      <c r="P1502">
        <f t="shared" si="47"/>
        <v>2</v>
      </c>
      <c r="Q1502" t="str">
        <f>VLOOKUP(A1502,关卡种子!$A$2:$H$61,8,FALSE)</f>
        <v>0.摧毁基地</v>
      </c>
      <c r="R1502">
        <v>1</v>
      </c>
      <c r="S1502">
        <f t="shared" si="48"/>
        <v>1.66</v>
      </c>
    </row>
    <row r="1503" spans="1:19">
      <c r="A1503" s="16">
        <v>60</v>
      </c>
      <c r="B1503" s="17">
        <v>361</v>
      </c>
      <c r="C1503" s="16" t="s">
        <v>1440</v>
      </c>
      <c r="D1503" s="17">
        <v>2</v>
      </c>
      <c r="E1503" s="16" t="s">
        <v>89</v>
      </c>
      <c r="F1503" s="17">
        <v>30</v>
      </c>
      <c r="G1503" s="18">
        <v>1.66</v>
      </c>
      <c r="H1503" s="18">
        <v>1</v>
      </c>
      <c r="I1503" s="19">
        <v>1</v>
      </c>
      <c r="J1503" s="71"/>
      <c r="K1503" s="20"/>
      <c r="L1503" s="76" cm="1">
        <f t="array" ref="L1503">_xlfn.IFS(C1503="8.玩家基地","",C1503="10.第一关基地","",G1503+H1503&lt;=2,"",G1503+H1503&gt;2,ROUND((G1503+H1503-2)*500,0))</f>
        <v>330</v>
      </c>
      <c r="M1503" s="13"/>
      <c r="N1503" s="13" t="s">
        <v>2046</v>
      </c>
      <c r="O1503" s="41" t="s">
        <v>2046</v>
      </c>
      <c r="P1503">
        <f t="shared" si="47"/>
        <v>2</v>
      </c>
      <c r="Q1503" t="str">
        <f>VLOOKUP(A1503,关卡种子!$A$2:$H$61,8,FALSE)</f>
        <v>0.摧毁基地</v>
      </c>
      <c r="R1503">
        <v>1</v>
      </c>
      <c r="S1503">
        <f t="shared" si="48"/>
        <v>1.66</v>
      </c>
    </row>
    <row r="1504" spans="1:19">
      <c r="A1504" s="16">
        <v>60</v>
      </c>
      <c r="B1504" s="17">
        <v>362</v>
      </c>
      <c r="C1504" s="16" t="s">
        <v>914</v>
      </c>
      <c r="D1504" s="17">
        <v>2</v>
      </c>
      <c r="E1504" s="16" t="s">
        <v>89</v>
      </c>
      <c r="F1504" s="17">
        <v>30</v>
      </c>
      <c r="G1504" s="18">
        <v>1.66</v>
      </c>
      <c r="H1504" s="18">
        <v>1</v>
      </c>
      <c r="I1504" s="19">
        <v>1</v>
      </c>
      <c r="J1504" s="71"/>
      <c r="K1504" s="20"/>
      <c r="L1504" s="76" cm="1">
        <f t="array" ref="L1504">_xlfn.IFS(C1504="8.玩家基地","",C1504="10.第一关基地","",G1504+H1504&lt;=2,"",G1504+H1504&gt;2,ROUND((G1504+H1504-2)*500,0))</f>
        <v>330</v>
      </c>
      <c r="M1504" s="13"/>
      <c r="N1504" s="13" t="s">
        <v>2046</v>
      </c>
      <c r="O1504" s="41" t="s">
        <v>2046</v>
      </c>
      <c r="P1504">
        <f t="shared" si="47"/>
        <v>2</v>
      </c>
      <c r="Q1504" t="str">
        <f>VLOOKUP(A1504,关卡种子!$A$2:$H$61,8,FALSE)</f>
        <v>0.摧毁基地</v>
      </c>
      <c r="R1504">
        <v>1</v>
      </c>
      <c r="S1504">
        <f t="shared" si="48"/>
        <v>1.66</v>
      </c>
    </row>
    <row r="1505" spans="1:19">
      <c r="A1505" s="16">
        <v>60</v>
      </c>
      <c r="B1505" s="17">
        <v>390</v>
      </c>
      <c r="C1505" s="16" t="s">
        <v>1438</v>
      </c>
      <c r="D1505" s="17">
        <v>2</v>
      </c>
      <c r="E1505" s="16" t="s">
        <v>89</v>
      </c>
      <c r="F1505" s="17">
        <v>30</v>
      </c>
      <c r="G1505" s="18">
        <v>1.69</v>
      </c>
      <c r="H1505" s="18">
        <v>1</v>
      </c>
      <c r="I1505" s="19">
        <v>1</v>
      </c>
      <c r="J1505" s="71"/>
      <c r="K1505" s="20"/>
      <c r="L1505" s="76" cm="1">
        <f t="array" ref="L1505">_xlfn.IFS(C1505="8.玩家基地","",C1505="10.第一关基地","",G1505+H1505&lt;=2,"",G1505+H1505&gt;2,ROUND((G1505+H1505-2)*500,0))</f>
        <v>345</v>
      </c>
      <c r="M1505" s="13">
        <v>5</v>
      </c>
      <c r="N1505" s="13" t="s">
        <v>2039</v>
      </c>
      <c r="O1505" s="41" t="s">
        <v>2046</v>
      </c>
      <c r="P1505">
        <f t="shared" si="47"/>
        <v>2</v>
      </c>
      <c r="Q1505" t="str">
        <f>VLOOKUP(A1505,关卡种子!$A$2:$H$61,8,FALSE)</f>
        <v>0.摧毁基地</v>
      </c>
      <c r="R1505">
        <v>1</v>
      </c>
      <c r="S1505">
        <f t="shared" si="48"/>
        <v>1.69</v>
      </c>
    </row>
    <row r="1506" spans="1:19">
      <c r="A1506" s="16">
        <v>60</v>
      </c>
      <c r="B1506" s="17">
        <v>391</v>
      </c>
      <c r="C1506" s="16" t="s">
        <v>1436</v>
      </c>
      <c r="D1506" s="17">
        <v>2</v>
      </c>
      <c r="E1506" s="16" t="s">
        <v>89</v>
      </c>
      <c r="F1506" s="17">
        <v>30</v>
      </c>
      <c r="G1506" s="18">
        <v>1.69</v>
      </c>
      <c r="H1506" s="18">
        <v>1</v>
      </c>
      <c r="I1506" s="19">
        <v>1</v>
      </c>
      <c r="J1506" s="71"/>
      <c r="K1506" s="20"/>
      <c r="L1506" s="76" cm="1">
        <f t="array" ref="L1506">_xlfn.IFS(C1506="8.玩家基地","",C1506="10.第一关基地","",G1506+H1506&lt;=2,"",G1506+H1506&gt;2,ROUND((G1506+H1506-2)*500,0))</f>
        <v>345</v>
      </c>
      <c r="M1506" s="13"/>
      <c r="N1506" s="13" t="s">
        <v>2046</v>
      </c>
      <c r="O1506" s="41" t="s">
        <v>2046</v>
      </c>
      <c r="P1506">
        <f t="shared" si="47"/>
        <v>2</v>
      </c>
      <c r="Q1506" t="str">
        <f>VLOOKUP(A1506,关卡种子!$A$2:$H$61,8,FALSE)</f>
        <v>0.摧毁基地</v>
      </c>
      <c r="R1506">
        <v>1</v>
      </c>
      <c r="S1506">
        <f t="shared" si="48"/>
        <v>1.69</v>
      </c>
    </row>
    <row r="1507" spans="1:19">
      <c r="A1507" s="16">
        <v>60</v>
      </c>
      <c r="B1507" s="17">
        <v>392</v>
      </c>
      <c r="C1507" s="16" t="s">
        <v>1440</v>
      </c>
      <c r="D1507" s="17">
        <v>2</v>
      </c>
      <c r="E1507" s="16" t="s">
        <v>89</v>
      </c>
      <c r="F1507" s="17">
        <v>30</v>
      </c>
      <c r="G1507" s="18">
        <v>1.69</v>
      </c>
      <c r="H1507" s="18">
        <v>1</v>
      </c>
      <c r="I1507" s="19">
        <v>1</v>
      </c>
      <c r="J1507" s="71"/>
      <c r="K1507" s="20"/>
      <c r="L1507" s="76" cm="1">
        <f t="array" ref="L1507">_xlfn.IFS(C1507="8.玩家基地","",C1507="10.第一关基地","",G1507+H1507&lt;=2,"",G1507+H1507&gt;2,ROUND((G1507+H1507-2)*500,0))</f>
        <v>345</v>
      </c>
      <c r="M1507" s="13"/>
      <c r="N1507" s="13" t="s">
        <v>2046</v>
      </c>
      <c r="O1507" s="41" t="s">
        <v>2046</v>
      </c>
      <c r="P1507">
        <f t="shared" si="47"/>
        <v>2</v>
      </c>
      <c r="Q1507" t="str">
        <f>VLOOKUP(A1507,关卡种子!$A$2:$H$61,8,FALSE)</f>
        <v>0.摧毁基地</v>
      </c>
      <c r="R1507">
        <v>1</v>
      </c>
      <c r="S1507">
        <f t="shared" si="48"/>
        <v>1.69</v>
      </c>
    </row>
    <row r="1508" spans="1:19">
      <c r="A1508" s="16">
        <v>60</v>
      </c>
      <c r="B1508" s="17">
        <v>420</v>
      </c>
      <c r="C1508" s="16" t="s">
        <v>914</v>
      </c>
      <c r="D1508" s="17">
        <v>2</v>
      </c>
      <c r="E1508" s="16" t="s">
        <v>89</v>
      </c>
      <c r="F1508" s="17">
        <v>30</v>
      </c>
      <c r="G1508" s="18">
        <v>1.72</v>
      </c>
      <c r="H1508" s="18">
        <v>1</v>
      </c>
      <c r="I1508" s="19">
        <v>1</v>
      </c>
      <c r="J1508" s="71"/>
      <c r="K1508" s="20"/>
      <c r="L1508" s="76" cm="1">
        <f t="array" ref="L1508">_xlfn.IFS(C1508="8.玩家基地","",C1508="10.第一关基地","",G1508+H1508&lt;=2,"",G1508+H1508&gt;2,ROUND((G1508+H1508-2)*500,0))</f>
        <v>360</v>
      </c>
      <c r="M1508" s="13">
        <v>6</v>
      </c>
      <c r="N1508" s="13" t="s">
        <v>2027</v>
      </c>
      <c r="O1508" s="41" t="s">
        <v>2046</v>
      </c>
      <c r="P1508">
        <f t="shared" si="47"/>
        <v>2</v>
      </c>
      <c r="Q1508" t="str">
        <f>VLOOKUP(A1508,关卡种子!$A$2:$H$61,8,FALSE)</f>
        <v>0.摧毁基地</v>
      </c>
      <c r="R1508">
        <v>1</v>
      </c>
      <c r="S1508">
        <f t="shared" si="48"/>
        <v>1.72</v>
      </c>
    </row>
    <row r="1509" spans="1:19">
      <c r="A1509" s="16">
        <v>60</v>
      </c>
      <c r="B1509" s="17">
        <v>421</v>
      </c>
      <c r="C1509" s="16" t="s">
        <v>1436</v>
      </c>
      <c r="D1509" s="17">
        <v>2</v>
      </c>
      <c r="E1509" s="16" t="s">
        <v>89</v>
      </c>
      <c r="F1509" s="17">
        <v>30</v>
      </c>
      <c r="G1509" s="18">
        <v>1.72</v>
      </c>
      <c r="H1509" s="18">
        <v>1</v>
      </c>
      <c r="I1509" s="19">
        <v>1</v>
      </c>
      <c r="J1509" s="71"/>
      <c r="K1509" s="20"/>
      <c r="L1509" s="76" cm="1">
        <f t="array" ref="L1509">_xlfn.IFS(C1509="8.玩家基地","",C1509="10.第一关基地","",G1509+H1509&lt;=2,"",G1509+H1509&gt;2,ROUND((G1509+H1509-2)*500,0))</f>
        <v>360</v>
      </c>
      <c r="M1509" s="13"/>
      <c r="N1509" s="13" t="s">
        <v>2046</v>
      </c>
      <c r="O1509" s="41" t="s">
        <v>2046</v>
      </c>
      <c r="P1509">
        <f t="shared" si="47"/>
        <v>2</v>
      </c>
      <c r="Q1509" t="str">
        <f>VLOOKUP(A1509,关卡种子!$A$2:$H$61,8,FALSE)</f>
        <v>0.摧毁基地</v>
      </c>
      <c r="R1509">
        <v>1</v>
      </c>
      <c r="S1509">
        <f t="shared" si="48"/>
        <v>1.72</v>
      </c>
    </row>
    <row r="1510" spans="1:19">
      <c r="A1510" s="16">
        <v>60</v>
      </c>
      <c r="B1510" s="17">
        <v>422</v>
      </c>
      <c r="C1510" s="16" t="s">
        <v>1440</v>
      </c>
      <c r="D1510" s="17">
        <v>2</v>
      </c>
      <c r="E1510" s="16" t="s">
        <v>89</v>
      </c>
      <c r="F1510" s="17">
        <v>30</v>
      </c>
      <c r="G1510" s="18">
        <v>1.72</v>
      </c>
      <c r="H1510" s="18">
        <v>1</v>
      </c>
      <c r="I1510" s="19">
        <v>1</v>
      </c>
      <c r="J1510" s="71"/>
      <c r="K1510" s="20"/>
      <c r="L1510" s="76" cm="1">
        <f t="array" ref="L1510">_xlfn.IFS(C1510="8.玩家基地","",C1510="10.第一关基地","",G1510+H1510&lt;=2,"",G1510+H1510&gt;2,ROUND((G1510+H1510-2)*500,0))</f>
        <v>360</v>
      </c>
      <c r="M1510" s="13"/>
      <c r="N1510" s="13" t="s">
        <v>2046</v>
      </c>
      <c r="O1510" s="41" t="s">
        <v>2046</v>
      </c>
      <c r="P1510">
        <f t="shared" si="47"/>
        <v>2</v>
      </c>
      <c r="Q1510" t="str">
        <f>VLOOKUP(A1510,关卡种子!$A$2:$H$61,8,FALSE)</f>
        <v>0.摧毁基地</v>
      </c>
      <c r="R1510">
        <v>1</v>
      </c>
      <c r="S1510">
        <f t="shared" si="48"/>
        <v>1.72</v>
      </c>
    </row>
    <row r="1511" spans="1:19">
      <c r="A1511" s="16">
        <v>60</v>
      </c>
      <c r="B1511" s="17">
        <v>450</v>
      </c>
      <c r="C1511" s="16" t="s">
        <v>1438</v>
      </c>
      <c r="D1511" s="17">
        <v>2</v>
      </c>
      <c r="E1511" s="16" t="s">
        <v>89</v>
      </c>
      <c r="F1511" s="17">
        <v>30</v>
      </c>
      <c r="G1511" s="18">
        <v>1.75</v>
      </c>
      <c r="H1511" s="18">
        <v>1</v>
      </c>
      <c r="I1511" s="19">
        <v>1</v>
      </c>
      <c r="J1511" s="71"/>
      <c r="K1511" s="20"/>
      <c r="L1511" s="76" cm="1">
        <f t="array" ref="L1511">_xlfn.IFS(C1511="8.玩家基地","",C1511="10.第一关基地","",G1511+H1511&lt;=2,"",G1511+H1511&gt;2,ROUND((G1511+H1511-2)*500,0))</f>
        <v>375</v>
      </c>
      <c r="M1511" s="13">
        <v>5</v>
      </c>
      <c r="N1511" s="13" t="s">
        <v>2039</v>
      </c>
      <c r="O1511" s="41" t="s">
        <v>2046</v>
      </c>
      <c r="P1511">
        <f t="shared" si="47"/>
        <v>2</v>
      </c>
      <c r="Q1511" t="str">
        <f>VLOOKUP(A1511,关卡种子!$A$2:$H$61,8,FALSE)</f>
        <v>0.摧毁基地</v>
      </c>
      <c r="R1511">
        <v>1</v>
      </c>
      <c r="S1511">
        <f t="shared" si="48"/>
        <v>1.75</v>
      </c>
    </row>
    <row r="1512" spans="1:19">
      <c r="A1512" s="16">
        <v>60</v>
      </c>
      <c r="B1512" s="17">
        <v>451</v>
      </c>
      <c r="C1512" s="16" t="s">
        <v>1440</v>
      </c>
      <c r="D1512" s="17">
        <v>2</v>
      </c>
      <c r="E1512" s="16" t="s">
        <v>89</v>
      </c>
      <c r="F1512" s="17">
        <v>30</v>
      </c>
      <c r="G1512" s="18">
        <v>1.75</v>
      </c>
      <c r="H1512" s="18">
        <v>1</v>
      </c>
      <c r="I1512" s="19">
        <v>1</v>
      </c>
      <c r="J1512" s="71"/>
      <c r="K1512" s="20"/>
      <c r="L1512" s="76" cm="1">
        <f t="array" ref="L1512">_xlfn.IFS(C1512="8.玩家基地","",C1512="10.第一关基地","",G1512+H1512&lt;=2,"",G1512+H1512&gt;2,ROUND((G1512+H1512-2)*500,0))</f>
        <v>375</v>
      </c>
      <c r="M1512" s="13"/>
      <c r="N1512" s="13" t="s">
        <v>2046</v>
      </c>
      <c r="O1512" s="41" t="s">
        <v>2046</v>
      </c>
      <c r="P1512">
        <f t="shared" si="47"/>
        <v>2</v>
      </c>
      <c r="Q1512" t="str">
        <f>VLOOKUP(A1512,关卡种子!$A$2:$H$61,8,FALSE)</f>
        <v>0.摧毁基地</v>
      </c>
      <c r="R1512">
        <v>1</v>
      </c>
      <c r="S1512">
        <f t="shared" si="48"/>
        <v>1.75</v>
      </c>
    </row>
    <row r="1513" spans="1:19">
      <c r="A1513" s="16">
        <v>60</v>
      </c>
      <c r="B1513" s="17">
        <v>452</v>
      </c>
      <c r="C1513" s="16" t="s">
        <v>914</v>
      </c>
      <c r="D1513" s="17">
        <v>2</v>
      </c>
      <c r="E1513" s="16" t="s">
        <v>89</v>
      </c>
      <c r="F1513" s="17">
        <v>30</v>
      </c>
      <c r="G1513" s="18">
        <v>1.75</v>
      </c>
      <c r="H1513" s="18">
        <v>1</v>
      </c>
      <c r="I1513" s="19">
        <v>1</v>
      </c>
      <c r="J1513" s="71"/>
      <c r="K1513" s="20"/>
      <c r="L1513" s="76" cm="1">
        <f t="array" ref="L1513">_xlfn.IFS(C1513="8.玩家基地","",C1513="10.第一关基地","",G1513+H1513&lt;=2,"",G1513+H1513&gt;2,ROUND((G1513+H1513-2)*500,0))</f>
        <v>375</v>
      </c>
      <c r="M1513" s="13"/>
      <c r="N1513" s="13" t="s">
        <v>2046</v>
      </c>
      <c r="O1513" s="41" t="s">
        <v>2046</v>
      </c>
      <c r="P1513">
        <f t="shared" si="47"/>
        <v>2</v>
      </c>
      <c r="Q1513" t="str">
        <f>VLOOKUP(A1513,关卡种子!$A$2:$H$61,8,FALSE)</f>
        <v>0.摧毁基地</v>
      </c>
      <c r="R1513">
        <v>1</v>
      </c>
      <c r="S1513">
        <f t="shared" si="48"/>
        <v>1.75</v>
      </c>
    </row>
    <row r="1514" spans="1:19">
      <c r="A1514" s="16">
        <v>60</v>
      </c>
      <c r="B1514" s="17">
        <v>480</v>
      </c>
      <c r="C1514" s="16" t="s">
        <v>1438</v>
      </c>
      <c r="D1514" s="17">
        <v>2</v>
      </c>
      <c r="E1514" s="16" t="s">
        <v>89</v>
      </c>
      <c r="F1514" s="17">
        <v>30</v>
      </c>
      <c r="G1514" s="18">
        <v>1.78</v>
      </c>
      <c r="H1514" s="18">
        <v>1</v>
      </c>
      <c r="I1514" s="19">
        <v>1</v>
      </c>
      <c r="J1514" s="71"/>
      <c r="K1514" s="20"/>
      <c r="L1514" s="76" cm="1">
        <f t="array" ref="L1514">_xlfn.IFS(C1514="8.玩家基地","",C1514="10.第一关基地","",G1514+H1514&lt;=2,"",G1514+H1514&gt;2,ROUND((G1514+H1514-2)*500,0))</f>
        <v>390</v>
      </c>
      <c r="M1514" s="13">
        <v>6</v>
      </c>
      <c r="N1514" s="13" t="s">
        <v>2027</v>
      </c>
      <c r="O1514" s="41" t="s">
        <v>2046</v>
      </c>
      <c r="P1514">
        <f t="shared" si="47"/>
        <v>2</v>
      </c>
      <c r="Q1514" t="str">
        <f>VLOOKUP(A1514,关卡种子!$A$2:$H$61,8,FALSE)</f>
        <v>0.摧毁基地</v>
      </c>
      <c r="R1514">
        <v>1</v>
      </c>
      <c r="S1514">
        <f t="shared" si="48"/>
        <v>1.78</v>
      </c>
    </row>
    <row r="1515" spans="1:19">
      <c r="A1515" s="16">
        <v>60</v>
      </c>
      <c r="B1515" s="17">
        <v>481</v>
      </c>
      <c r="C1515" s="16" t="s">
        <v>1436</v>
      </c>
      <c r="D1515" s="17">
        <v>2</v>
      </c>
      <c r="E1515" s="16" t="s">
        <v>89</v>
      </c>
      <c r="F1515" s="17">
        <v>30</v>
      </c>
      <c r="G1515" s="18">
        <v>1.78</v>
      </c>
      <c r="H1515" s="18">
        <v>1</v>
      </c>
      <c r="I1515" s="19">
        <v>1</v>
      </c>
      <c r="J1515" s="71"/>
      <c r="K1515" s="20"/>
      <c r="L1515" s="76" cm="1">
        <f t="array" ref="L1515">_xlfn.IFS(C1515="8.玩家基地","",C1515="10.第一关基地","",G1515+H1515&lt;=2,"",G1515+H1515&gt;2,ROUND((G1515+H1515-2)*500,0))</f>
        <v>390</v>
      </c>
      <c r="M1515" s="13"/>
      <c r="N1515" s="13" t="s">
        <v>2046</v>
      </c>
      <c r="O1515" s="41" t="s">
        <v>2046</v>
      </c>
      <c r="P1515">
        <f t="shared" si="47"/>
        <v>2</v>
      </c>
      <c r="Q1515" t="str">
        <f>VLOOKUP(A1515,关卡种子!$A$2:$H$61,8,FALSE)</f>
        <v>0.摧毁基地</v>
      </c>
      <c r="R1515">
        <v>1</v>
      </c>
      <c r="S1515">
        <f t="shared" si="48"/>
        <v>1.78</v>
      </c>
    </row>
    <row r="1516" spans="1:19">
      <c r="A1516" s="16">
        <v>60</v>
      </c>
      <c r="B1516" s="17">
        <v>482</v>
      </c>
      <c r="C1516" s="16" t="s">
        <v>1440</v>
      </c>
      <c r="D1516" s="17">
        <v>2</v>
      </c>
      <c r="E1516" s="16" t="s">
        <v>89</v>
      </c>
      <c r="F1516" s="17">
        <v>30</v>
      </c>
      <c r="G1516" s="18">
        <v>1.78</v>
      </c>
      <c r="H1516" s="18">
        <v>1</v>
      </c>
      <c r="I1516" s="19">
        <v>1</v>
      </c>
      <c r="J1516" s="71"/>
      <c r="K1516" s="20"/>
      <c r="L1516" s="76" cm="1">
        <f t="array" ref="L1516">_xlfn.IFS(C1516="8.玩家基地","",C1516="10.第一关基地","",G1516+H1516&lt;=2,"",G1516+H1516&gt;2,ROUND((G1516+H1516-2)*500,0))</f>
        <v>390</v>
      </c>
      <c r="M1516" s="13"/>
      <c r="N1516" s="13" t="s">
        <v>2046</v>
      </c>
      <c r="O1516" s="41" t="s">
        <v>2046</v>
      </c>
      <c r="P1516">
        <f t="shared" si="47"/>
        <v>2</v>
      </c>
      <c r="Q1516" t="str">
        <f>VLOOKUP(A1516,关卡种子!$A$2:$H$61,8,FALSE)</f>
        <v>0.摧毁基地</v>
      </c>
      <c r="R1516">
        <v>1</v>
      </c>
      <c r="S1516">
        <f t="shared" si="48"/>
        <v>1.78</v>
      </c>
    </row>
    <row r="1517" spans="1:19">
      <c r="A1517" s="16">
        <v>60</v>
      </c>
      <c r="B1517" s="17">
        <v>510</v>
      </c>
      <c r="C1517" s="16" t="s">
        <v>914</v>
      </c>
      <c r="D1517" s="17">
        <v>2</v>
      </c>
      <c r="E1517" s="16" t="s">
        <v>89</v>
      </c>
      <c r="F1517" s="17">
        <v>30</v>
      </c>
      <c r="G1517" s="18">
        <v>1.81</v>
      </c>
      <c r="H1517" s="18">
        <v>1</v>
      </c>
      <c r="I1517" s="19">
        <v>1</v>
      </c>
      <c r="J1517" s="71"/>
      <c r="K1517" s="20"/>
      <c r="L1517" s="76" cm="1">
        <f t="array" ref="L1517">_xlfn.IFS(C1517="8.玩家基地","",C1517="10.第一关基地","",G1517+H1517&lt;=2,"",G1517+H1517&gt;2,ROUND((G1517+H1517-2)*500,0))</f>
        <v>405</v>
      </c>
      <c r="M1517" s="13">
        <v>6</v>
      </c>
      <c r="N1517" s="13" t="s">
        <v>2027</v>
      </c>
      <c r="O1517" s="41" t="s">
        <v>2046</v>
      </c>
      <c r="P1517">
        <f t="shared" si="47"/>
        <v>2</v>
      </c>
      <c r="Q1517" t="str">
        <f>VLOOKUP(A1517,关卡种子!$A$2:$H$61,8,FALSE)</f>
        <v>0.摧毁基地</v>
      </c>
      <c r="R1517">
        <v>1</v>
      </c>
      <c r="S1517">
        <f t="shared" si="48"/>
        <v>1.81</v>
      </c>
    </row>
    <row r="1518" spans="1:19">
      <c r="A1518" s="16">
        <v>60</v>
      </c>
      <c r="B1518" s="17">
        <v>511</v>
      </c>
      <c r="C1518" s="16" t="s">
        <v>1436</v>
      </c>
      <c r="D1518" s="17">
        <v>2</v>
      </c>
      <c r="E1518" s="16" t="s">
        <v>89</v>
      </c>
      <c r="F1518" s="17">
        <v>30</v>
      </c>
      <c r="G1518" s="18">
        <v>1.81</v>
      </c>
      <c r="H1518" s="18">
        <v>1</v>
      </c>
      <c r="I1518" s="19">
        <v>1</v>
      </c>
      <c r="J1518" s="71"/>
      <c r="K1518" s="20"/>
      <c r="L1518" s="76" cm="1">
        <f t="array" ref="L1518">_xlfn.IFS(C1518="8.玩家基地","",C1518="10.第一关基地","",G1518+H1518&lt;=2,"",G1518+H1518&gt;2,ROUND((G1518+H1518-2)*500,0))</f>
        <v>405</v>
      </c>
      <c r="M1518" s="13"/>
      <c r="N1518" s="13" t="s">
        <v>2046</v>
      </c>
      <c r="O1518" s="41" t="s">
        <v>2046</v>
      </c>
      <c r="P1518">
        <f t="shared" si="47"/>
        <v>2</v>
      </c>
      <c r="Q1518" t="str">
        <f>VLOOKUP(A1518,关卡种子!$A$2:$H$61,8,FALSE)</f>
        <v>0.摧毁基地</v>
      </c>
      <c r="R1518">
        <v>1</v>
      </c>
      <c r="S1518">
        <f t="shared" si="48"/>
        <v>1.81</v>
      </c>
    </row>
    <row r="1519" spans="1:19">
      <c r="A1519" s="16">
        <v>60</v>
      </c>
      <c r="B1519" s="17">
        <v>512</v>
      </c>
      <c r="C1519" s="16" t="s">
        <v>1440</v>
      </c>
      <c r="D1519" s="17">
        <v>2</v>
      </c>
      <c r="E1519" s="16" t="s">
        <v>89</v>
      </c>
      <c r="F1519" s="17">
        <v>30</v>
      </c>
      <c r="G1519" s="18">
        <v>1.81</v>
      </c>
      <c r="H1519" s="18">
        <v>1</v>
      </c>
      <c r="I1519" s="19">
        <v>1</v>
      </c>
      <c r="J1519" s="71"/>
      <c r="K1519" s="20"/>
      <c r="L1519" s="76" cm="1">
        <f t="array" ref="L1519">_xlfn.IFS(C1519="8.玩家基地","",C1519="10.第一关基地","",G1519+H1519&lt;=2,"",G1519+H1519&gt;2,ROUND((G1519+H1519-2)*500,0))</f>
        <v>405</v>
      </c>
      <c r="M1519" s="13"/>
      <c r="N1519" s="13" t="s">
        <v>2046</v>
      </c>
      <c r="O1519" s="41" t="s">
        <v>2046</v>
      </c>
      <c r="P1519">
        <f t="shared" si="47"/>
        <v>2</v>
      </c>
      <c r="Q1519" t="str">
        <f>VLOOKUP(A1519,关卡种子!$A$2:$H$61,8,FALSE)</f>
        <v>0.摧毁基地</v>
      </c>
      <c r="R1519">
        <v>1</v>
      </c>
      <c r="S1519">
        <f t="shared" si="48"/>
        <v>1.81</v>
      </c>
    </row>
    <row r="1520" spans="1:19">
      <c r="A1520" s="16">
        <v>60</v>
      </c>
      <c r="B1520" s="17">
        <v>540</v>
      </c>
      <c r="C1520" s="16" t="s">
        <v>1438</v>
      </c>
      <c r="D1520" s="17">
        <v>2</v>
      </c>
      <c r="E1520" s="16" t="s">
        <v>89</v>
      </c>
      <c r="F1520" s="17">
        <v>30</v>
      </c>
      <c r="G1520" s="18">
        <v>1.84</v>
      </c>
      <c r="H1520" s="18">
        <v>1</v>
      </c>
      <c r="I1520" s="19">
        <v>1</v>
      </c>
      <c r="J1520" s="71"/>
      <c r="K1520" s="20"/>
      <c r="L1520" s="76" cm="1">
        <f t="array" ref="L1520">_xlfn.IFS(C1520="8.玩家基地","",C1520="10.第一关基地","",G1520+H1520&lt;=2,"",G1520+H1520&gt;2,ROUND((G1520+H1520-2)*500,0))</f>
        <v>420</v>
      </c>
      <c r="M1520" s="13">
        <v>6</v>
      </c>
      <c r="N1520" s="13" t="s">
        <v>2027</v>
      </c>
      <c r="O1520" s="41" t="s">
        <v>2046</v>
      </c>
      <c r="P1520">
        <f t="shared" si="47"/>
        <v>2</v>
      </c>
      <c r="Q1520" t="str">
        <f>VLOOKUP(A1520,关卡种子!$A$2:$H$61,8,FALSE)</f>
        <v>0.摧毁基地</v>
      </c>
      <c r="R1520">
        <v>1</v>
      </c>
      <c r="S1520">
        <f t="shared" si="48"/>
        <v>1.84</v>
      </c>
    </row>
    <row r="1521" spans="1:19">
      <c r="A1521" s="16">
        <v>60</v>
      </c>
      <c r="B1521" s="17">
        <v>541</v>
      </c>
      <c r="C1521" s="16" t="s">
        <v>1440</v>
      </c>
      <c r="D1521" s="17">
        <v>2</v>
      </c>
      <c r="E1521" s="16" t="s">
        <v>89</v>
      </c>
      <c r="F1521" s="17">
        <v>30</v>
      </c>
      <c r="G1521" s="18">
        <v>1.84</v>
      </c>
      <c r="H1521" s="18">
        <v>1</v>
      </c>
      <c r="I1521" s="19">
        <v>1</v>
      </c>
      <c r="J1521" s="71"/>
      <c r="K1521" s="20"/>
      <c r="L1521" s="76" cm="1">
        <f t="array" ref="L1521">_xlfn.IFS(C1521="8.玩家基地","",C1521="10.第一关基地","",G1521+H1521&lt;=2,"",G1521+H1521&gt;2,ROUND((G1521+H1521-2)*500,0))</f>
        <v>420</v>
      </c>
      <c r="M1521" s="13"/>
      <c r="N1521" s="13" t="s">
        <v>2046</v>
      </c>
      <c r="O1521" s="41" t="s">
        <v>2046</v>
      </c>
      <c r="P1521">
        <f t="shared" si="47"/>
        <v>2</v>
      </c>
      <c r="Q1521" t="str">
        <f>VLOOKUP(A1521,关卡种子!$A$2:$H$61,8,FALSE)</f>
        <v>0.摧毁基地</v>
      </c>
      <c r="R1521">
        <v>1</v>
      </c>
      <c r="S1521">
        <f t="shared" si="48"/>
        <v>1.84</v>
      </c>
    </row>
    <row r="1522" spans="1:19">
      <c r="A1522" s="16">
        <v>60</v>
      </c>
      <c r="B1522" s="17">
        <v>542</v>
      </c>
      <c r="C1522" s="16" t="s">
        <v>914</v>
      </c>
      <c r="D1522" s="17">
        <v>2</v>
      </c>
      <c r="E1522" s="16" t="s">
        <v>89</v>
      </c>
      <c r="F1522" s="17">
        <v>30</v>
      </c>
      <c r="G1522" s="18">
        <v>1.84</v>
      </c>
      <c r="H1522" s="18">
        <v>1</v>
      </c>
      <c r="I1522" s="19">
        <v>1</v>
      </c>
      <c r="J1522" s="71"/>
      <c r="K1522" s="20"/>
      <c r="L1522" s="76" cm="1">
        <f t="array" ref="L1522">_xlfn.IFS(C1522="8.玩家基地","",C1522="10.第一关基地","",G1522+H1522&lt;=2,"",G1522+H1522&gt;2,ROUND((G1522+H1522-2)*500,0))</f>
        <v>420</v>
      </c>
      <c r="M1522" s="13"/>
      <c r="N1522" s="13" t="s">
        <v>2046</v>
      </c>
      <c r="O1522" s="41" t="s">
        <v>2046</v>
      </c>
      <c r="P1522">
        <f t="shared" si="47"/>
        <v>2</v>
      </c>
      <c r="Q1522" t="str">
        <f>VLOOKUP(A1522,关卡种子!$A$2:$H$61,8,FALSE)</f>
        <v>0.摧毁基地</v>
      </c>
      <c r="R1522">
        <v>1</v>
      </c>
      <c r="S1522">
        <f t="shared" si="48"/>
        <v>1.84</v>
      </c>
    </row>
    <row r="1523" spans="1:19">
      <c r="A1523" s="16">
        <v>60</v>
      </c>
      <c r="B1523" s="17">
        <v>570</v>
      </c>
      <c r="C1523" s="16" t="s">
        <v>1438</v>
      </c>
      <c r="D1523" s="17">
        <v>2</v>
      </c>
      <c r="E1523" s="16" t="s">
        <v>89</v>
      </c>
      <c r="F1523" s="17">
        <v>30</v>
      </c>
      <c r="G1523" s="18">
        <v>1.87</v>
      </c>
      <c r="H1523" s="18">
        <v>1</v>
      </c>
      <c r="I1523" s="19">
        <v>1</v>
      </c>
      <c r="J1523" s="71"/>
      <c r="K1523" s="20"/>
      <c r="L1523" s="76" cm="1">
        <f t="array" ref="L1523">_xlfn.IFS(C1523="8.玩家基地","",C1523="10.第一关基地","",G1523+H1523&lt;=2,"",G1523+H1523&gt;2,ROUND((G1523+H1523-2)*500,0))</f>
        <v>435</v>
      </c>
      <c r="M1523" s="13">
        <v>6</v>
      </c>
      <c r="N1523" s="13" t="s">
        <v>2027</v>
      </c>
      <c r="O1523" s="41" t="s">
        <v>2046</v>
      </c>
      <c r="P1523">
        <f t="shared" si="47"/>
        <v>2</v>
      </c>
      <c r="Q1523" t="str">
        <f>VLOOKUP(A1523,关卡种子!$A$2:$H$61,8,FALSE)</f>
        <v>0.摧毁基地</v>
      </c>
      <c r="R1523">
        <v>1</v>
      </c>
      <c r="S1523">
        <f t="shared" si="48"/>
        <v>1.87</v>
      </c>
    </row>
    <row r="1524" spans="1:19">
      <c r="A1524" s="16">
        <v>60</v>
      </c>
      <c r="B1524" s="17">
        <v>571</v>
      </c>
      <c r="C1524" s="16" t="s">
        <v>1436</v>
      </c>
      <c r="D1524" s="17">
        <v>2</v>
      </c>
      <c r="E1524" s="16" t="s">
        <v>89</v>
      </c>
      <c r="F1524" s="17">
        <v>30</v>
      </c>
      <c r="G1524" s="18">
        <v>1.87</v>
      </c>
      <c r="H1524" s="18">
        <v>1</v>
      </c>
      <c r="I1524" s="19">
        <v>1</v>
      </c>
      <c r="J1524" s="71"/>
      <c r="K1524" s="20"/>
      <c r="L1524" s="76" cm="1">
        <f t="array" ref="L1524">_xlfn.IFS(C1524="8.玩家基地","",C1524="10.第一关基地","",G1524+H1524&lt;=2,"",G1524+H1524&gt;2,ROUND((G1524+H1524-2)*500,0))</f>
        <v>435</v>
      </c>
      <c r="M1524" s="13"/>
      <c r="N1524" s="13" t="s">
        <v>2046</v>
      </c>
      <c r="O1524" s="41" t="s">
        <v>2046</v>
      </c>
      <c r="P1524">
        <f t="shared" si="47"/>
        <v>2</v>
      </c>
      <c r="Q1524" t="str">
        <f>VLOOKUP(A1524,关卡种子!$A$2:$H$61,8,FALSE)</f>
        <v>0.摧毁基地</v>
      </c>
      <c r="R1524">
        <v>1</v>
      </c>
      <c r="S1524">
        <f t="shared" si="48"/>
        <v>1.87</v>
      </c>
    </row>
    <row r="1525" spans="1:19">
      <c r="A1525" s="16">
        <v>60</v>
      </c>
      <c r="B1525" s="17">
        <v>572</v>
      </c>
      <c r="C1525" s="16" t="s">
        <v>1440</v>
      </c>
      <c r="D1525" s="17">
        <v>2</v>
      </c>
      <c r="E1525" s="16" t="s">
        <v>89</v>
      </c>
      <c r="F1525" s="17">
        <v>30</v>
      </c>
      <c r="G1525" s="18">
        <v>1.87</v>
      </c>
      <c r="H1525" s="18">
        <v>1</v>
      </c>
      <c r="I1525" s="19">
        <v>1</v>
      </c>
      <c r="J1525" s="71"/>
      <c r="K1525" s="20"/>
      <c r="L1525" s="76" cm="1">
        <f t="array" ref="L1525">_xlfn.IFS(C1525="8.玩家基地","",C1525="10.第一关基地","",G1525+H1525&lt;=2,"",G1525+H1525&gt;2,ROUND((G1525+H1525-2)*500,0))</f>
        <v>435</v>
      </c>
      <c r="M1525" s="13"/>
      <c r="N1525" s="13" t="s">
        <v>2046</v>
      </c>
      <c r="O1525" s="41" t="s">
        <v>2046</v>
      </c>
      <c r="P1525">
        <f t="shared" ref="P1525:P1553" si="49">IF(Q1525="0.摧毁基地",IF(I1525=1,IF(B1525&gt;300,2,1),D1525),D1525)</f>
        <v>2</v>
      </c>
      <c r="Q1525" t="str">
        <f>VLOOKUP(A1525,关卡种子!$A$2:$H$61,8,FALSE)</f>
        <v>0.摧毁基地</v>
      </c>
      <c r="R1525">
        <v>1</v>
      </c>
      <c r="S1525">
        <f t="shared" ref="S1525:S1553" si="50">IF(C1525="10.第一关基地",1+ROUND(A1525/15,1),IF(C1525="24.审判天使",1,IF(Q1525="0.摧毁基地",IF(I1525=1,IF(B1525&gt;30,ROUND(1.3+B1525/1000,2),1),1.5),IF(B1525&gt;60,IF(R1525=1,ROUND(1.25+B1525/1000,2),1.3),1))))</f>
        <v>1.87</v>
      </c>
    </row>
    <row r="1526" spans="1:19">
      <c r="A1526" s="16">
        <v>60</v>
      </c>
      <c r="B1526" s="17">
        <v>600</v>
      </c>
      <c r="C1526" s="16" t="s">
        <v>914</v>
      </c>
      <c r="D1526" s="17">
        <v>2</v>
      </c>
      <c r="E1526" s="16" t="s">
        <v>89</v>
      </c>
      <c r="F1526" s="17">
        <v>30</v>
      </c>
      <c r="G1526" s="18">
        <v>1.9</v>
      </c>
      <c r="H1526" s="18">
        <v>1</v>
      </c>
      <c r="I1526" s="19">
        <v>1</v>
      </c>
      <c r="J1526" s="71"/>
      <c r="K1526" s="20"/>
      <c r="L1526" s="76" cm="1">
        <f t="array" ref="L1526">_xlfn.IFS(C1526="8.玩家基地","",C1526="10.第一关基地","",G1526+H1526&lt;=2,"",G1526+H1526&gt;2,ROUND((G1526+H1526-2)*500,0))</f>
        <v>450</v>
      </c>
      <c r="M1526" s="13">
        <v>5</v>
      </c>
      <c r="N1526" s="13" t="s">
        <v>2039</v>
      </c>
      <c r="O1526" s="41" t="s">
        <v>2046</v>
      </c>
      <c r="P1526">
        <f t="shared" si="49"/>
        <v>2</v>
      </c>
      <c r="Q1526" t="str">
        <f>VLOOKUP(A1526,关卡种子!$A$2:$H$61,8,FALSE)</f>
        <v>0.摧毁基地</v>
      </c>
      <c r="R1526">
        <v>1</v>
      </c>
      <c r="S1526">
        <f t="shared" si="50"/>
        <v>1.9</v>
      </c>
    </row>
    <row r="1527" spans="1:19">
      <c r="A1527" s="16">
        <v>60</v>
      </c>
      <c r="B1527" s="17">
        <v>601</v>
      </c>
      <c r="C1527" s="16" t="s">
        <v>1436</v>
      </c>
      <c r="D1527" s="17">
        <v>2</v>
      </c>
      <c r="E1527" s="16" t="s">
        <v>89</v>
      </c>
      <c r="F1527" s="17">
        <v>30</v>
      </c>
      <c r="G1527" s="18">
        <v>1.9</v>
      </c>
      <c r="H1527" s="18">
        <v>1</v>
      </c>
      <c r="I1527" s="19">
        <v>1</v>
      </c>
      <c r="J1527" s="71"/>
      <c r="K1527" s="20"/>
      <c r="L1527" s="76" cm="1">
        <f t="array" ref="L1527">_xlfn.IFS(C1527="8.玩家基地","",C1527="10.第一关基地","",G1527+H1527&lt;=2,"",G1527+H1527&gt;2,ROUND((G1527+H1527-2)*500,0))</f>
        <v>450</v>
      </c>
      <c r="M1527" s="13"/>
      <c r="N1527" s="13" t="s">
        <v>2046</v>
      </c>
      <c r="O1527" s="41" t="s">
        <v>2046</v>
      </c>
      <c r="P1527">
        <f t="shared" si="49"/>
        <v>2</v>
      </c>
      <c r="Q1527" t="str">
        <f>VLOOKUP(A1527,关卡种子!$A$2:$H$61,8,FALSE)</f>
        <v>0.摧毁基地</v>
      </c>
      <c r="R1527">
        <v>1</v>
      </c>
      <c r="S1527">
        <f t="shared" si="50"/>
        <v>1.9</v>
      </c>
    </row>
    <row r="1528" spans="1:19">
      <c r="A1528" s="16">
        <v>60</v>
      </c>
      <c r="B1528" s="17">
        <v>602</v>
      </c>
      <c r="C1528" s="16" t="s">
        <v>1440</v>
      </c>
      <c r="D1528" s="17">
        <v>2</v>
      </c>
      <c r="E1528" s="16" t="s">
        <v>89</v>
      </c>
      <c r="F1528" s="17">
        <v>30</v>
      </c>
      <c r="G1528" s="18">
        <v>1.9</v>
      </c>
      <c r="H1528" s="18">
        <v>1</v>
      </c>
      <c r="I1528" s="19">
        <v>1</v>
      </c>
      <c r="J1528" s="71"/>
      <c r="K1528" s="20"/>
      <c r="L1528" s="76" cm="1">
        <f t="array" ref="L1528">_xlfn.IFS(C1528="8.玩家基地","",C1528="10.第一关基地","",G1528+H1528&lt;=2,"",G1528+H1528&gt;2,ROUND((G1528+H1528-2)*500,0))</f>
        <v>450</v>
      </c>
      <c r="M1528" s="13"/>
      <c r="N1528" s="13" t="s">
        <v>2046</v>
      </c>
      <c r="O1528" s="41" t="s">
        <v>2046</v>
      </c>
      <c r="P1528">
        <f t="shared" si="49"/>
        <v>2</v>
      </c>
      <c r="Q1528" t="str">
        <f>VLOOKUP(A1528,关卡种子!$A$2:$H$61,8,FALSE)</f>
        <v>0.摧毁基地</v>
      </c>
      <c r="R1528">
        <v>1</v>
      </c>
      <c r="S1528">
        <f t="shared" si="50"/>
        <v>1.9</v>
      </c>
    </row>
    <row r="1529" spans="1:19">
      <c r="A1529" s="16">
        <v>60</v>
      </c>
      <c r="B1529" s="17">
        <v>630</v>
      </c>
      <c r="C1529" s="16" t="s">
        <v>1438</v>
      </c>
      <c r="D1529" s="17">
        <v>2</v>
      </c>
      <c r="E1529" s="16" t="s">
        <v>89</v>
      </c>
      <c r="F1529" s="17">
        <v>30</v>
      </c>
      <c r="G1529" s="18">
        <v>1.93</v>
      </c>
      <c r="H1529" s="18">
        <v>1</v>
      </c>
      <c r="I1529" s="19">
        <v>1</v>
      </c>
      <c r="J1529" s="71"/>
      <c r="K1529" s="20"/>
      <c r="L1529" s="76" cm="1">
        <f t="array" ref="L1529">_xlfn.IFS(C1529="8.玩家基地","",C1529="10.第一关基地","",G1529+H1529&lt;=2,"",G1529+H1529&gt;2,ROUND((G1529+H1529-2)*500,0))</f>
        <v>465</v>
      </c>
      <c r="M1529" s="13">
        <v>5</v>
      </c>
      <c r="N1529" s="13" t="s">
        <v>2039</v>
      </c>
      <c r="O1529" s="41" t="s">
        <v>2046</v>
      </c>
      <c r="P1529">
        <f t="shared" si="49"/>
        <v>2</v>
      </c>
      <c r="Q1529" t="str">
        <f>VLOOKUP(A1529,关卡种子!$A$2:$H$61,8,FALSE)</f>
        <v>0.摧毁基地</v>
      </c>
      <c r="R1529">
        <v>1</v>
      </c>
      <c r="S1529">
        <f t="shared" si="50"/>
        <v>1.93</v>
      </c>
    </row>
    <row r="1530" spans="1:19">
      <c r="A1530" s="16">
        <v>60</v>
      </c>
      <c r="B1530" s="17">
        <v>631</v>
      </c>
      <c r="C1530" s="16" t="s">
        <v>1436</v>
      </c>
      <c r="D1530" s="17">
        <v>2</v>
      </c>
      <c r="E1530" s="16" t="s">
        <v>89</v>
      </c>
      <c r="F1530" s="17">
        <v>30</v>
      </c>
      <c r="G1530" s="18">
        <v>1.93</v>
      </c>
      <c r="H1530" s="18">
        <v>1</v>
      </c>
      <c r="I1530" s="19">
        <v>1</v>
      </c>
      <c r="J1530" s="71"/>
      <c r="K1530" s="20"/>
      <c r="L1530" s="76" cm="1">
        <f t="array" ref="L1530">_xlfn.IFS(C1530="8.玩家基地","",C1530="10.第一关基地","",G1530+H1530&lt;=2,"",G1530+H1530&gt;2,ROUND((G1530+H1530-2)*500,0))</f>
        <v>465</v>
      </c>
      <c r="M1530" s="13"/>
      <c r="N1530" s="13" t="s">
        <v>2046</v>
      </c>
      <c r="O1530" s="41" t="s">
        <v>2046</v>
      </c>
      <c r="P1530">
        <f t="shared" si="49"/>
        <v>2</v>
      </c>
      <c r="Q1530" t="str">
        <f>VLOOKUP(A1530,关卡种子!$A$2:$H$61,8,FALSE)</f>
        <v>0.摧毁基地</v>
      </c>
      <c r="R1530">
        <v>1</v>
      </c>
      <c r="S1530">
        <f t="shared" si="50"/>
        <v>1.93</v>
      </c>
    </row>
    <row r="1531" spans="1:19">
      <c r="A1531" s="16">
        <v>60</v>
      </c>
      <c r="B1531" s="17">
        <v>632</v>
      </c>
      <c r="C1531" s="16" t="s">
        <v>1440</v>
      </c>
      <c r="D1531" s="17">
        <v>2</v>
      </c>
      <c r="E1531" s="16" t="s">
        <v>89</v>
      </c>
      <c r="F1531" s="17">
        <v>30</v>
      </c>
      <c r="G1531" s="18">
        <v>1.93</v>
      </c>
      <c r="H1531" s="18">
        <v>1</v>
      </c>
      <c r="I1531" s="19">
        <v>1</v>
      </c>
      <c r="J1531" s="71"/>
      <c r="K1531" s="20"/>
      <c r="L1531" s="76" cm="1">
        <f t="array" ref="L1531">_xlfn.IFS(C1531="8.玩家基地","",C1531="10.第一关基地","",G1531+H1531&lt;=2,"",G1531+H1531&gt;2,ROUND((G1531+H1531-2)*500,0))</f>
        <v>465</v>
      </c>
      <c r="M1531" s="13"/>
      <c r="N1531" s="13" t="s">
        <v>2046</v>
      </c>
      <c r="O1531" s="41" t="s">
        <v>2046</v>
      </c>
      <c r="P1531">
        <f t="shared" si="49"/>
        <v>2</v>
      </c>
      <c r="Q1531" t="str">
        <f>VLOOKUP(A1531,关卡种子!$A$2:$H$61,8,FALSE)</f>
        <v>0.摧毁基地</v>
      </c>
      <c r="R1531">
        <v>1</v>
      </c>
      <c r="S1531">
        <f t="shared" si="50"/>
        <v>1.93</v>
      </c>
    </row>
    <row r="1532" spans="1:19">
      <c r="A1532" s="16">
        <v>60</v>
      </c>
      <c r="B1532" s="17">
        <v>660</v>
      </c>
      <c r="C1532" s="16" t="s">
        <v>914</v>
      </c>
      <c r="D1532" s="17">
        <v>2</v>
      </c>
      <c r="E1532" s="16" t="s">
        <v>89</v>
      </c>
      <c r="F1532" s="17">
        <v>30</v>
      </c>
      <c r="G1532" s="18">
        <v>1.96</v>
      </c>
      <c r="H1532" s="18">
        <v>1</v>
      </c>
      <c r="I1532" s="19">
        <v>1</v>
      </c>
      <c r="J1532" s="71"/>
      <c r="K1532" s="20"/>
      <c r="L1532" s="76" cm="1">
        <f t="array" ref="L1532">_xlfn.IFS(C1532="8.玩家基地","",C1532="10.第一关基地","",G1532+H1532&lt;=2,"",G1532+H1532&gt;2,ROUND((G1532+H1532-2)*500,0))</f>
        <v>480</v>
      </c>
      <c r="M1532" s="13">
        <v>6</v>
      </c>
      <c r="N1532" s="13" t="s">
        <v>2027</v>
      </c>
      <c r="O1532" s="41" t="s">
        <v>2046</v>
      </c>
      <c r="P1532">
        <f t="shared" si="49"/>
        <v>2</v>
      </c>
      <c r="Q1532" t="str">
        <f>VLOOKUP(A1532,关卡种子!$A$2:$H$61,8,FALSE)</f>
        <v>0.摧毁基地</v>
      </c>
      <c r="R1532">
        <v>1</v>
      </c>
      <c r="S1532">
        <f t="shared" si="50"/>
        <v>1.96</v>
      </c>
    </row>
    <row r="1533" spans="1:19">
      <c r="A1533" s="16">
        <v>60</v>
      </c>
      <c r="B1533" s="17">
        <v>661</v>
      </c>
      <c r="C1533" s="16" t="s">
        <v>1436</v>
      </c>
      <c r="D1533" s="17">
        <v>2</v>
      </c>
      <c r="E1533" s="16" t="s">
        <v>89</v>
      </c>
      <c r="F1533" s="17">
        <v>30</v>
      </c>
      <c r="G1533" s="18">
        <v>1.96</v>
      </c>
      <c r="H1533" s="18">
        <v>1</v>
      </c>
      <c r="I1533" s="19">
        <v>1</v>
      </c>
      <c r="J1533" s="71"/>
      <c r="K1533" s="20"/>
      <c r="L1533" s="76" cm="1">
        <f t="array" ref="L1533">_xlfn.IFS(C1533="8.玩家基地","",C1533="10.第一关基地","",G1533+H1533&lt;=2,"",G1533+H1533&gt;2,ROUND((G1533+H1533-2)*500,0))</f>
        <v>480</v>
      </c>
      <c r="M1533" s="13"/>
      <c r="N1533" s="13" t="s">
        <v>2046</v>
      </c>
      <c r="O1533" s="41" t="s">
        <v>2046</v>
      </c>
      <c r="P1533">
        <f t="shared" si="49"/>
        <v>2</v>
      </c>
      <c r="Q1533" t="str">
        <f>VLOOKUP(A1533,关卡种子!$A$2:$H$61,8,FALSE)</f>
        <v>0.摧毁基地</v>
      </c>
      <c r="R1533">
        <v>1</v>
      </c>
      <c r="S1533">
        <f t="shared" si="50"/>
        <v>1.96</v>
      </c>
    </row>
    <row r="1534" spans="1:19">
      <c r="A1534" s="16">
        <v>60</v>
      </c>
      <c r="B1534" s="17">
        <v>662</v>
      </c>
      <c r="C1534" s="16" t="s">
        <v>1440</v>
      </c>
      <c r="D1534" s="17">
        <v>2</v>
      </c>
      <c r="E1534" s="16" t="s">
        <v>89</v>
      </c>
      <c r="F1534" s="17">
        <v>30</v>
      </c>
      <c r="G1534" s="18">
        <v>1.96</v>
      </c>
      <c r="H1534" s="18">
        <v>1</v>
      </c>
      <c r="I1534" s="19">
        <v>1</v>
      </c>
      <c r="J1534" s="71"/>
      <c r="K1534" s="20"/>
      <c r="L1534" s="76" cm="1">
        <f t="array" ref="L1534">_xlfn.IFS(C1534="8.玩家基地","",C1534="10.第一关基地","",G1534+H1534&lt;=2,"",G1534+H1534&gt;2,ROUND((G1534+H1534-2)*500,0))</f>
        <v>480</v>
      </c>
      <c r="M1534" s="13"/>
      <c r="N1534" s="13" t="s">
        <v>2046</v>
      </c>
      <c r="O1534" s="41" t="s">
        <v>2046</v>
      </c>
      <c r="P1534">
        <f t="shared" si="49"/>
        <v>2</v>
      </c>
      <c r="Q1534" t="str">
        <f>VLOOKUP(A1534,关卡种子!$A$2:$H$61,8,FALSE)</f>
        <v>0.摧毁基地</v>
      </c>
      <c r="R1534">
        <v>1</v>
      </c>
      <c r="S1534">
        <f t="shared" si="50"/>
        <v>1.96</v>
      </c>
    </row>
    <row r="1535" spans="1:19">
      <c r="A1535" s="16">
        <v>60</v>
      </c>
      <c r="B1535" s="17">
        <v>690</v>
      </c>
      <c r="C1535" s="16" t="s">
        <v>1438</v>
      </c>
      <c r="D1535" s="17">
        <v>2</v>
      </c>
      <c r="E1535" s="16" t="s">
        <v>89</v>
      </c>
      <c r="F1535" s="17">
        <v>30</v>
      </c>
      <c r="G1535" s="18">
        <v>1.99</v>
      </c>
      <c r="H1535" s="18">
        <v>1</v>
      </c>
      <c r="I1535" s="19">
        <v>1</v>
      </c>
      <c r="J1535" s="71"/>
      <c r="K1535" s="20"/>
      <c r="L1535" s="76" cm="1">
        <f t="array" ref="L1535">_xlfn.IFS(C1535="8.玩家基地","",C1535="10.第一关基地","",G1535+H1535&lt;=2,"",G1535+H1535&gt;2,ROUND((G1535+H1535-2)*500,0))</f>
        <v>495</v>
      </c>
      <c r="M1535" s="13">
        <v>8</v>
      </c>
      <c r="N1535" s="13" t="s">
        <v>2041</v>
      </c>
      <c r="O1535" s="41" t="s">
        <v>2046</v>
      </c>
      <c r="P1535">
        <f t="shared" si="49"/>
        <v>2</v>
      </c>
      <c r="Q1535" t="str">
        <f>VLOOKUP(A1535,关卡种子!$A$2:$H$61,8,FALSE)</f>
        <v>0.摧毁基地</v>
      </c>
      <c r="R1535">
        <v>1</v>
      </c>
      <c r="S1535">
        <f t="shared" si="50"/>
        <v>1.99</v>
      </c>
    </row>
    <row r="1536" spans="1:19">
      <c r="A1536" s="16">
        <v>60</v>
      </c>
      <c r="B1536" s="17">
        <v>691</v>
      </c>
      <c r="C1536" s="16" t="s">
        <v>1436</v>
      </c>
      <c r="D1536" s="17">
        <v>2</v>
      </c>
      <c r="E1536" s="16" t="s">
        <v>89</v>
      </c>
      <c r="F1536" s="17">
        <v>30</v>
      </c>
      <c r="G1536" s="18">
        <v>1.99</v>
      </c>
      <c r="H1536" s="18">
        <v>1</v>
      </c>
      <c r="I1536" s="19">
        <v>1</v>
      </c>
      <c r="J1536" s="71"/>
      <c r="K1536" s="20"/>
      <c r="L1536" s="76" cm="1">
        <f t="array" ref="L1536">_xlfn.IFS(C1536="8.玩家基地","",C1536="10.第一关基地","",G1536+H1536&lt;=2,"",G1536+H1536&gt;2,ROUND((G1536+H1536-2)*500,0))</f>
        <v>495</v>
      </c>
      <c r="M1536" s="13"/>
      <c r="N1536" s="13" t="s">
        <v>2046</v>
      </c>
      <c r="O1536" s="41" t="s">
        <v>2046</v>
      </c>
      <c r="P1536">
        <f t="shared" si="49"/>
        <v>2</v>
      </c>
      <c r="Q1536" t="str">
        <f>VLOOKUP(A1536,关卡种子!$A$2:$H$61,8,FALSE)</f>
        <v>0.摧毁基地</v>
      </c>
      <c r="R1536">
        <v>1</v>
      </c>
      <c r="S1536">
        <f t="shared" si="50"/>
        <v>1.99</v>
      </c>
    </row>
    <row r="1537" spans="1:19">
      <c r="A1537" s="16">
        <v>60</v>
      </c>
      <c r="B1537" s="17">
        <v>692</v>
      </c>
      <c r="C1537" s="16" t="s">
        <v>1440</v>
      </c>
      <c r="D1537" s="17">
        <v>2</v>
      </c>
      <c r="E1537" s="16" t="s">
        <v>89</v>
      </c>
      <c r="F1537" s="17">
        <v>30</v>
      </c>
      <c r="G1537" s="18">
        <v>1.99</v>
      </c>
      <c r="H1537" s="18">
        <v>1</v>
      </c>
      <c r="I1537" s="19">
        <v>1</v>
      </c>
      <c r="J1537" s="71"/>
      <c r="K1537" s="20"/>
      <c r="L1537" s="76" cm="1">
        <f t="array" ref="L1537">_xlfn.IFS(C1537="8.玩家基地","",C1537="10.第一关基地","",G1537+H1537&lt;=2,"",G1537+H1537&gt;2,ROUND((G1537+H1537-2)*500,0))</f>
        <v>495</v>
      </c>
      <c r="M1537" s="13"/>
      <c r="N1537" s="13" t="s">
        <v>2046</v>
      </c>
      <c r="O1537" s="41" t="s">
        <v>2046</v>
      </c>
      <c r="P1537">
        <f t="shared" si="49"/>
        <v>2</v>
      </c>
      <c r="Q1537" t="str">
        <f>VLOOKUP(A1537,关卡种子!$A$2:$H$61,8,FALSE)</f>
        <v>0.摧毁基地</v>
      </c>
      <c r="R1537">
        <v>1</v>
      </c>
      <c r="S1537">
        <f t="shared" si="50"/>
        <v>1.99</v>
      </c>
    </row>
    <row r="1538" spans="1:19">
      <c r="A1538" s="16">
        <v>60</v>
      </c>
      <c r="B1538" s="17">
        <v>720</v>
      </c>
      <c r="C1538" s="16" t="s">
        <v>914</v>
      </c>
      <c r="D1538" s="17">
        <v>2</v>
      </c>
      <c r="E1538" s="16" t="s">
        <v>89</v>
      </c>
      <c r="F1538" s="17">
        <v>30</v>
      </c>
      <c r="G1538" s="18">
        <v>2.02</v>
      </c>
      <c r="H1538" s="18">
        <v>1</v>
      </c>
      <c r="I1538" s="19">
        <v>1</v>
      </c>
      <c r="J1538" s="71"/>
      <c r="K1538" s="20"/>
      <c r="L1538" s="76" cm="1">
        <f t="array" ref="L1538">_xlfn.IFS(C1538="8.玩家基地","",C1538="10.第一关基地","",G1538+H1538&lt;=2,"",G1538+H1538&gt;2,ROUND((G1538+H1538-2)*500,0))</f>
        <v>510</v>
      </c>
      <c r="M1538" s="13">
        <v>5</v>
      </c>
      <c r="N1538" s="13" t="s">
        <v>2039</v>
      </c>
      <c r="O1538" s="41" t="s">
        <v>2046</v>
      </c>
      <c r="P1538">
        <f t="shared" si="49"/>
        <v>2</v>
      </c>
      <c r="Q1538" t="str">
        <f>VLOOKUP(A1538,关卡种子!$A$2:$H$61,8,FALSE)</f>
        <v>0.摧毁基地</v>
      </c>
      <c r="R1538">
        <v>1</v>
      </c>
      <c r="S1538">
        <f t="shared" si="50"/>
        <v>2.02</v>
      </c>
    </row>
    <row r="1539" spans="1:19">
      <c r="A1539" s="16">
        <v>60</v>
      </c>
      <c r="B1539" s="17">
        <v>721</v>
      </c>
      <c r="C1539" s="16" t="s">
        <v>1436</v>
      </c>
      <c r="D1539" s="17">
        <v>2</v>
      </c>
      <c r="E1539" s="16" t="s">
        <v>89</v>
      </c>
      <c r="F1539" s="17">
        <v>30</v>
      </c>
      <c r="G1539" s="18">
        <v>2.02</v>
      </c>
      <c r="H1539" s="18">
        <v>1</v>
      </c>
      <c r="I1539" s="19">
        <v>1</v>
      </c>
      <c r="J1539" s="71"/>
      <c r="K1539" s="20"/>
      <c r="L1539" s="76" cm="1">
        <f t="array" ref="L1539">_xlfn.IFS(C1539="8.玩家基地","",C1539="10.第一关基地","",G1539+H1539&lt;=2,"",G1539+H1539&gt;2,ROUND((G1539+H1539-2)*500,0))</f>
        <v>510</v>
      </c>
      <c r="M1539" s="13"/>
      <c r="N1539" s="13" t="s">
        <v>2046</v>
      </c>
      <c r="O1539" s="41" t="s">
        <v>2046</v>
      </c>
      <c r="P1539">
        <f t="shared" si="49"/>
        <v>2</v>
      </c>
      <c r="Q1539" t="str">
        <f>VLOOKUP(A1539,关卡种子!$A$2:$H$61,8,FALSE)</f>
        <v>0.摧毁基地</v>
      </c>
      <c r="R1539">
        <v>1</v>
      </c>
      <c r="S1539">
        <f t="shared" si="50"/>
        <v>2.02</v>
      </c>
    </row>
    <row r="1540" spans="1:19">
      <c r="A1540" s="16">
        <v>60</v>
      </c>
      <c r="B1540" s="17">
        <v>722</v>
      </c>
      <c r="C1540" s="16" t="s">
        <v>1440</v>
      </c>
      <c r="D1540" s="17">
        <v>2</v>
      </c>
      <c r="E1540" s="16" t="s">
        <v>89</v>
      </c>
      <c r="F1540" s="17">
        <v>30</v>
      </c>
      <c r="G1540" s="18">
        <v>2.02</v>
      </c>
      <c r="H1540" s="18">
        <v>1</v>
      </c>
      <c r="I1540" s="19">
        <v>1</v>
      </c>
      <c r="J1540" s="71"/>
      <c r="K1540" s="20"/>
      <c r="L1540" s="76" cm="1">
        <f t="array" ref="L1540">_xlfn.IFS(C1540="8.玩家基地","",C1540="10.第一关基地","",G1540+H1540&lt;=2,"",G1540+H1540&gt;2,ROUND((G1540+H1540-2)*500,0))</f>
        <v>510</v>
      </c>
      <c r="M1540" s="13"/>
      <c r="N1540" s="13" t="s">
        <v>2046</v>
      </c>
      <c r="O1540" s="41" t="s">
        <v>2046</v>
      </c>
      <c r="P1540">
        <f t="shared" si="49"/>
        <v>2</v>
      </c>
      <c r="Q1540" t="str">
        <f>VLOOKUP(A1540,关卡种子!$A$2:$H$61,8,FALSE)</f>
        <v>0.摧毁基地</v>
      </c>
      <c r="R1540">
        <v>1</v>
      </c>
      <c r="S1540">
        <f t="shared" si="50"/>
        <v>2.02</v>
      </c>
    </row>
    <row r="1541" spans="1:19">
      <c r="A1541" s="16">
        <v>60</v>
      </c>
      <c r="B1541" s="17">
        <v>750</v>
      </c>
      <c r="C1541" s="16" t="s">
        <v>1438</v>
      </c>
      <c r="D1541" s="17">
        <v>2</v>
      </c>
      <c r="E1541" s="16" t="s">
        <v>89</v>
      </c>
      <c r="F1541" s="17">
        <v>30</v>
      </c>
      <c r="G1541" s="18">
        <v>2.0499999999999998</v>
      </c>
      <c r="H1541" s="18">
        <v>1</v>
      </c>
      <c r="I1541" s="19">
        <v>1</v>
      </c>
      <c r="J1541" s="71"/>
      <c r="K1541" s="20"/>
      <c r="L1541" s="76" cm="1">
        <f t="array" ref="L1541">_xlfn.IFS(C1541="8.玩家基地","",C1541="10.第一关基地","",G1541+H1541&lt;=2,"",G1541+H1541&gt;2,ROUND((G1541+H1541-2)*500,0))</f>
        <v>525</v>
      </c>
      <c r="M1541" s="13">
        <v>6</v>
      </c>
      <c r="N1541" s="13" t="s">
        <v>2027</v>
      </c>
      <c r="O1541" s="41" t="s">
        <v>2046</v>
      </c>
      <c r="P1541">
        <f t="shared" si="49"/>
        <v>2</v>
      </c>
      <c r="Q1541" t="str">
        <f>VLOOKUP(A1541,关卡种子!$A$2:$H$61,8,FALSE)</f>
        <v>0.摧毁基地</v>
      </c>
      <c r="R1541">
        <v>1</v>
      </c>
      <c r="S1541">
        <f t="shared" si="50"/>
        <v>2.0499999999999998</v>
      </c>
    </row>
    <row r="1542" spans="1:19">
      <c r="A1542" s="16">
        <v>60</v>
      </c>
      <c r="B1542" s="17">
        <v>751</v>
      </c>
      <c r="C1542" s="16" t="s">
        <v>1436</v>
      </c>
      <c r="D1542" s="17">
        <v>2</v>
      </c>
      <c r="E1542" s="16" t="s">
        <v>89</v>
      </c>
      <c r="F1542" s="17">
        <v>30</v>
      </c>
      <c r="G1542" s="18">
        <v>2.0499999999999998</v>
      </c>
      <c r="H1542" s="18">
        <v>1</v>
      </c>
      <c r="I1542" s="19">
        <v>1</v>
      </c>
      <c r="J1542" s="71"/>
      <c r="K1542" s="20"/>
      <c r="L1542" s="76" cm="1">
        <f t="array" ref="L1542">_xlfn.IFS(C1542="8.玩家基地","",C1542="10.第一关基地","",G1542+H1542&lt;=2,"",G1542+H1542&gt;2,ROUND((G1542+H1542-2)*500,0))</f>
        <v>525</v>
      </c>
      <c r="M1542" s="13"/>
      <c r="N1542" s="13" t="s">
        <v>2046</v>
      </c>
      <c r="O1542" s="41" t="s">
        <v>2046</v>
      </c>
      <c r="P1542">
        <f t="shared" si="49"/>
        <v>2</v>
      </c>
      <c r="Q1542" t="str">
        <f>VLOOKUP(A1542,关卡种子!$A$2:$H$61,8,FALSE)</f>
        <v>0.摧毁基地</v>
      </c>
      <c r="R1542">
        <v>1</v>
      </c>
      <c r="S1542">
        <f t="shared" si="50"/>
        <v>2.0499999999999998</v>
      </c>
    </row>
    <row r="1543" spans="1:19">
      <c r="A1543" s="16">
        <v>60</v>
      </c>
      <c r="B1543" s="17">
        <v>752</v>
      </c>
      <c r="C1543" s="16" t="s">
        <v>1440</v>
      </c>
      <c r="D1543" s="17">
        <v>2</v>
      </c>
      <c r="E1543" s="16" t="s">
        <v>89</v>
      </c>
      <c r="F1543" s="17">
        <v>30</v>
      </c>
      <c r="G1543" s="18">
        <v>2.0499999999999998</v>
      </c>
      <c r="H1543" s="18">
        <v>1</v>
      </c>
      <c r="I1543" s="19">
        <v>1</v>
      </c>
      <c r="J1543" s="71"/>
      <c r="K1543" s="20"/>
      <c r="L1543" s="76" cm="1">
        <f t="array" ref="L1543">_xlfn.IFS(C1543="8.玩家基地","",C1543="10.第一关基地","",G1543+H1543&lt;=2,"",G1543+H1543&gt;2,ROUND((G1543+H1543-2)*500,0))</f>
        <v>525</v>
      </c>
      <c r="M1543" s="13"/>
      <c r="N1543" s="13" t="s">
        <v>2046</v>
      </c>
      <c r="O1543" s="41" t="s">
        <v>2046</v>
      </c>
      <c r="P1543">
        <f t="shared" si="49"/>
        <v>2</v>
      </c>
      <c r="Q1543" t="str">
        <f>VLOOKUP(A1543,关卡种子!$A$2:$H$61,8,FALSE)</f>
        <v>0.摧毁基地</v>
      </c>
      <c r="R1543">
        <v>1</v>
      </c>
      <c r="S1543">
        <f t="shared" si="50"/>
        <v>2.0499999999999998</v>
      </c>
    </row>
    <row r="1544" spans="1:19">
      <c r="A1544" s="16">
        <v>60</v>
      </c>
      <c r="B1544" s="17">
        <v>780</v>
      </c>
      <c r="C1544" s="16" t="s">
        <v>914</v>
      </c>
      <c r="D1544" s="17">
        <v>2</v>
      </c>
      <c r="E1544" s="16" t="s">
        <v>89</v>
      </c>
      <c r="F1544" s="17">
        <v>30</v>
      </c>
      <c r="G1544" s="18">
        <v>2.08</v>
      </c>
      <c r="H1544" s="18">
        <v>1</v>
      </c>
      <c r="I1544" s="19">
        <v>1</v>
      </c>
      <c r="J1544" s="71"/>
      <c r="K1544" s="20"/>
      <c r="L1544" s="76" cm="1">
        <f t="array" ref="L1544">_xlfn.IFS(C1544="8.玩家基地","",C1544="10.第一关基地","",G1544+H1544&lt;=2,"",G1544+H1544&gt;2,ROUND((G1544+H1544-2)*500,0))</f>
        <v>540</v>
      </c>
      <c r="M1544" s="13">
        <v>6</v>
      </c>
      <c r="N1544" s="13" t="s">
        <v>2027</v>
      </c>
      <c r="O1544" s="41" t="s">
        <v>2046</v>
      </c>
      <c r="P1544">
        <f t="shared" si="49"/>
        <v>2</v>
      </c>
      <c r="Q1544" t="str">
        <f>VLOOKUP(A1544,关卡种子!$A$2:$H$61,8,FALSE)</f>
        <v>0.摧毁基地</v>
      </c>
      <c r="R1544">
        <v>1</v>
      </c>
      <c r="S1544">
        <f t="shared" si="50"/>
        <v>2.08</v>
      </c>
    </row>
    <row r="1545" spans="1:19">
      <c r="A1545" s="16">
        <v>60</v>
      </c>
      <c r="B1545" s="17">
        <v>781</v>
      </c>
      <c r="C1545" s="16" t="s">
        <v>1436</v>
      </c>
      <c r="D1545" s="17">
        <v>2</v>
      </c>
      <c r="E1545" s="16" t="s">
        <v>89</v>
      </c>
      <c r="F1545" s="17">
        <v>30</v>
      </c>
      <c r="G1545" s="18">
        <v>2.08</v>
      </c>
      <c r="H1545" s="18">
        <v>1</v>
      </c>
      <c r="I1545" s="19">
        <v>1</v>
      </c>
      <c r="J1545" s="71"/>
      <c r="K1545" s="20"/>
      <c r="L1545" s="76" cm="1">
        <f t="array" ref="L1545">_xlfn.IFS(C1545="8.玩家基地","",C1545="10.第一关基地","",G1545+H1545&lt;=2,"",G1545+H1545&gt;2,ROUND((G1545+H1545-2)*500,0))</f>
        <v>540</v>
      </c>
      <c r="M1545" s="13"/>
      <c r="N1545" s="13" t="s">
        <v>2046</v>
      </c>
      <c r="O1545" s="41" t="s">
        <v>2046</v>
      </c>
      <c r="P1545">
        <f t="shared" si="49"/>
        <v>2</v>
      </c>
      <c r="Q1545" t="str">
        <f>VLOOKUP(A1545,关卡种子!$A$2:$H$61,8,FALSE)</f>
        <v>0.摧毁基地</v>
      </c>
      <c r="R1545">
        <v>1</v>
      </c>
      <c r="S1545">
        <f t="shared" si="50"/>
        <v>2.08</v>
      </c>
    </row>
    <row r="1546" spans="1:19">
      <c r="A1546" s="16">
        <v>60</v>
      </c>
      <c r="B1546" s="17">
        <v>782</v>
      </c>
      <c r="C1546" s="16" t="s">
        <v>1440</v>
      </c>
      <c r="D1546" s="17">
        <v>2</v>
      </c>
      <c r="E1546" s="16" t="s">
        <v>89</v>
      </c>
      <c r="F1546" s="17">
        <v>30</v>
      </c>
      <c r="G1546" s="18">
        <v>2.08</v>
      </c>
      <c r="H1546" s="18">
        <v>1</v>
      </c>
      <c r="I1546" s="19">
        <v>1</v>
      </c>
      <c r="J1546" s="71"/>
      <c r="K1546" s="20"/>
      <c r="L1546" s="76" cm="1">
        <f t="array" ref="L1546">_xlfn.IFS(C1546="8.玩家基地","",C1546="10.第一关基地","",G1546+H1546&lt;=2,"",G1546+H1546&gt;2,ROUND((G1546+H1546-2)*500,0))</f>
        <v>540</v>
      </c>
      <c r="M1546" s="13"/>
      <c r="N1546" s="13" t="s">
        <v>2046</v>
      </c>
      <c r="O1546" s="41" t="s">
        <v>2046</v>
      </c>
      <c r="P1546">
        <f t="shared" si="49"/>
        <v>2</v>
      </c>
      <c r="Q1546" t="str">
        <f>VLOOKUP(A1546,关卡种子!$A$2:$H$61,8,FALSE)</f>
        <v>0.摧毁基地</v>
      </c>
      <c r="R1546">
        <v>1</v>
      </c>
      <c r="S1546">
        <f t="shared" si="50"/>
        <v>2.08</v>
      </c>
    </row>
    <row r="1547" spans="1:19">
      <c r="A1547" s="16">
        <v>60</v>
      </c>
      <c r="B1547" s="17">
        <v>0</v>
      </c>
      <c r="C1547" s="16" t="s">
        <v>1440</v>
      </c>
      <c r="D1547" s="17">
        <v>6</v>
      </c>
      <c r="E1547" s="16" t="s">
        <v>89</v>
      </c>
      <c r="F1547" s="17">
        <v>30</v>
      </c>
      <c r="G1547" s="18">
        <v>1.5</v>
      </c>
      <c r="H1547" s="18">
        <v>1</v>
      </c>
      <c r="I1547" s="19">
        <v>0.9</v>
      </c>
      <c r="J1547" s="71"/>
      <c r="K1547" s="20"/>
      <c r="L1547" s="76" cm="1">
        <f t="array" ref="L1547">_xlfn.IFS(C1547="8.玩家基地","",C1547="10.第一关基地","",G1547+H1547&lt;=2,"",G1547+H1547&gt;2,ROUND((G1547+H1547-2)*500,0))</f>
        <v>250</v>
      </c>
      <c r="M1547" s="13">
        <v>6</v>
      </c>
      <c r="N1547" s="13" t="s">
        <v>2027</v>
      </c>
      <c r="O1547" s="41" t="s">
        <v>2046</v>
      </c>
      <c r="P1547">
        <f t="shared" si="49"/>
        <v>6</v>
      </c>
      <c r="Q1547" t="str">
        <f>VLOOKUP(A1547,关卡种子!$A$2:$H$61,8,FALSE)</f>
        <v>0.摧毁基地</v>
      </c>
      <c r="R1547">
        <v>1</v>
      </c>
      <c r="S1547">
        <f t="shared" si="50"/>
        <v>1.5</v>
      </c>
    </row>
    <row r="1548" spans="1:19">
      <c r="A1548" s="16">
        <v>60</v>
      </c>
      <c r="B1548" s="17">
        <v>0</v>
      </c>
      <c r="C1548" s="16" t="s">
        <v>1436</v>
      </c>
      <c r="D1548" s="17">
        <v>4</v>
      </c>
      <c r="E1548" s="16" t="s">
        <v>89</v>
      </c>
      <c r="F1548" s="17">
        <v>30</v>
      </c>
      <c r="G1548" s="18">
        <v>1.5</v>
      </c>
      <c r="H1548" s="18">
        <v>1</v>
      </c>
      <c r="I1548" s="19">
        <v>0.8</v>
      </c>
      <c r="J1548" s="71"/>
      <c r="K1548" s="20"/>
      <c r="L1548" s="76" cm="1">
        <f t="array" ref="L1548">_xlfn.IFS(C1548="8.玩家基地","",C1548="10.第一关基地","",G1548+H1548&lt;=2,"",G1548+H1548&gt;2,ROUND((G1548+H1548-2)*500,0))</f>
        <v>250</v>
      </c>
      <c r="M1548" s="13">
        <v>6</v>
      </c>
      <c r="N1548" s="13" t="s">
        <v>2027</v>
      </c>
      <c r="O1548" s="41" t="s">
        <v>2046</v>
      </c>
      <c r="P1548">
        <f t="shared" si="49"/>
        <v>4</v>
      </c>
      <c r="Q1548" t="str">
        <f>VLOOKUP(A1548,关卡种子!$A$2:$H$61,8,FALSE)</f>
        <v>0.摧毁基地</v>
      </c>
      <c r="R1548">
        <v>1</v>
      </c>
      <c r="S1548">
        <f t="shared" si="50"/>
        <v>1.5</v>
      </c>
    </row>
    <row r="1549" spans="1:19">
      <c r="A1549" s="16">
        <v>60</v>
      </c>
      <c r="B1549" s="17">
        <v>0</v>
      </c>
      <c r="C1549" s="16" t="s">
        <v>1440</v>
      </c>
      <c r="D1549" s="17">
        <v>4</v>
      </c>
      <c r="E1549" s="16" t="s">
        <v>89</v>
      </c>
      <c r="F1549" s="17">
        <v>30</v>
      </c>
      <c r="G1549" s="18">
        <v>1.5</v>
      </c>
      <c r="H1549" s="18">
        <v>1</v>
      </c>
      <c r="I1549" s="19">
        <v>0.6</v>
      </c>
      <c r="J1549" s="71"/>
      <c r="K1549" s="20"/>
      <c r="L1549" s="76" cm="1">
        <f t="array" ref="L1549">_xlfn.IFS(C1549="8.玩家基地","",C1549="10.第一关基地","",G1549+H1549&lt;=2,"",G1549+H1549&gt;2,ROUND((G1549+H1549-2)*500,0))</f>
        <v>250</v>
      </c>
      <c r="M1549" s="13">
        <v>6</v>
      </c>
      <c r="N1549" s="13" t="s">
        <v>2027</v>
      </c>
      <c r="O1549" s="41" t="s">
        <v>2046</v>
      </c>
      <c r="P1549">
        <f t="shared" si="49"/>
        <v>4</v>
      </c>
      <c r="Q1549" t="str">
        <f>VLOOKUP(A1549,关卡种子!$A$2:$H$61,8,FALSE)</f>
        <v>0.摧毁基地</v>
      </c>
      <c r="R1549">
        <v>1</v>
      </c>
      <c r="S1549">
        <f t="shared" si="50"/>
        <v>1.5</v>
      </c>
    </row>
    <row r="1550" spans="1:19">
      <c r="A1550" s="16">
        <v>60</v>
      </c>
      <c r="B1550" s="17">
        <v>0</v>
      </c>
      <c r="C1550" s="16" t="s">
        <v>1438</v>
      </c>
      <c r="D1550" s="17">
        <v>4</v>
      </c>
      <c r="E1550" s="16" t="s">
        <v>89</v>
      </c>
      <c r="F1550" s="17">
        <v>30</v>
      </c>
      <c r="G1550" s="18">
        <v>1.5</v>
      </c>
      <c r="H1550" s="18">
        <v>1</v>
      </c>
      <c r="I1550" s="19">
        <v>0.5</v>
      </c>
      <c r="J1550" s="71"/>
      <c r="K1550" s="20"/>
      <c r="L1550" s="76" cm="1">
        <f t="array" ref="L1550">_xlfn.IFS(C1550="8.玩家基地","",C1550="10.第一关基地","",G1550+H1550&lt;=2,"",G1550+H1550&gt;2,ROUND((G1550+H1550-2)*500,0))</f>
        <v>250</v>
      </c>
      <c r="M1550" s="13">
        <v>7</v>
      </c>
      <c r="N1550" s="13" t="s">
        <v>2037</v>
      </c>
      <c r="O1550" s="41" t="s">
        <v>2046</v>
      </c>
      <c r="P1550">
        <f t="shared" si="49"/>
        <v>4</v>
      </c>
      <c r="Q1550" t="str">
        <f>VLOOKUP(A1550,关卡种子!$A$2:$H$61,8,FALSE)</f>
        <v>0.摧毁基地</v>
      </c>
      <c r="R1550">
        <v>1</v>
      </c>
      <c r="S1550">
        <f t="shared" si="50"/>
        <v>1.5</v>
      </c>
    </row>
    <row r="1551" spans="1:19">
      <c r="A1551" s="16">
        <v>60</v>
      </c>
      <c r="B1551" s="17">
        <v>0</v>
      </c>
      <c r="C1551" s="16" t="s">
        <v>1440</v>
      </c>
      <c r="D1551" s="17">
        <v>6</v>
      </c>
      <c r="E1551" s="16" t="s">
        <v>89</v>
      </c>
      <c r="F1551" s="17">
        <v>30</v>
      </c>
      <c r="G1551" s="18">
        <v>1.5</v>
      </c>
      <c r="H1551" s="18">
        <v>1</v>
      </c>
      <c r="I1551" s="19">
        <v>0.4</v>
      </c>
      <c r="J1551" s="71"/>
      <c r="K1551" s="20"/>
      <c r="L1551" s="76" cm="1">
        <f t="array" ref="L1551">_xlfn.IFS(C1551="8.玩家基地","",C1551="10.第一关基地","",G1551+H1551&lt;=2,"",G1551+H1551&gt;2,ROUND((G1551+H1551-2)*500,0))</f>
        <v>250</v>
      </c>
      <c r="M1551" s="13">
        <v>6</v>
      </c>
      <c r="N1551" s="13" t="s">
        <v>2027</v>
      </c>
      <c r="O1551" s="41" t="s">
        <v>2046</v>
      </c>
      <c r="P1551">
        <f t="shared" si="49"/>
        <v>6</v>
      </c>
      <c r="Q1551" t="str">
        <f>VLOOKUP(A1551,关卡种子!$A$2:$H$61,8,FALSE)</f>
        <v>0.摧毁基地</v>
      </c>
      <c r="R1551">
        <v>1</v>
      </c>
      <c r="S1551">
        <f t="shared" si="50"/>
        <v>1.5</v>
      </c>
    </row>
    <row r="1552" spans="1:19">
      <c r="A1552" s="16">
        <v>60</v>
      </c>
      <c r="B1552" s="17">
        <v>0</v>
      </c>
      <c r="C1552" s="16" t="s">
        <v>1436</v>
      </c>
      <c r="D1552" s="17">
        <v>6</v>
      </c>
      <c r="E1552" s="16" t="s">
        <v>89</v>
      </c>
      <c r="F1552" s="17">
        <v>30</v>
      </c>
      <c r="G1552" s="18">
        <v>1.5</v>
      </c>
      <c r="H1552" s="18">
        <v>1</v>
      </c>
      <c r="I1552" s="19">
        <v>0.2</v>
      </c>
      <c r="J1552" s="71"/>
      <c r="K1552" s="20"/>
      <c r="L1552" s="76" cm="1">
        <f t="array" ref="L1552">_xlfn.IFS(C1552="8.玩家基地","",C1552="10.第一关基地","",G1552+H1552&lt;=2,"",G1552+H1552&gt;2,ROUND((G1552+H1552-2)*500,0))</f>
        <v>250</v>
      </c>
      <c r="M1552" s="13">
        <v>7</v>
      </c>
      <c r="N1552" s="13" t="s">
        <v>2037</v>
      </c>
      <c r="O1552" s="41" t="s">
        <v>2046</v>
      </c>
      <c r="P1552">
        <f t="shared" si="49"/>
        <v>6</v>
      </c>
      <c r="Q1552" t="str">
        <f>VLOOKUP(A1552,关卡种子!$A$2:$H$61,8,FALSE)</f>
        <v>0.摧毁基地</v>
      </c>
      <c r="R1552">
        <v>1</v>
      </c>
      <c r="S1552">
        <f t="shared" si="50"/>
        <v>1.5</v>
      </c>
    </row>
    <row r="1553" spans="1:19">
      <c r="A1553" s="16">
        <v>60</v>
      </c>
      <c r="B1553" s="17">
        <v>0</v>
      </c>
      <c r="C1553" s="16" t="s">
        <v>1440</v>
      </c>
      <c r="D1553" s="17">
        <v>6</v>
      </c>
      <c r="E1553" s="16" t="s">
        <v>89</v>
      </c>
      <c r="F1553" s="17">
        <v>30</v>
      </c>
      <c r="G1553" s="18">
        <v>1.5</v>
      </c>
      <c r="H1553" s="18">
        <v>1</v>
      </c>
      <c r="I1553" s="19">
        <v>0.1</v>
      </c>
      <c r="J1553" s="71" t="s">
        <v>2118</v>
      </c>
      <c r="K1553" s="48">
        <v>11</v>
      </c>
      <c r="L1553" s="76" cm="1">
        <f t="array" ref="L1553">_xlfn.IFS(C1553="8.玩家基地","",C1553="10.第一关基地","",G1553+H1553&lt;=2,"",G1553+H1553&gt;2,ROUND((G1553+H1553-2)*500,0))</f>
        <v>250</v>
      </c>
      <c r="M1553" s="13">
        <v>7</v>
      </c>
      <c r="N1553" s="13" t="s">
        <v>2037</v>
      </c>
      <c r="O1553" s="41" t="s">
        <v>2256</v>
      </c>
      <c r="P1553">
        <f t="shared" si="49"/>
        <v>6</v>
      </c>
      <c r="Q1553" t="str">
        <f>VLOOKUP(A1553,关卡种子!$A$2:$H$61,8,FALSE)</f>
        <v>0.摧毁基地</v>
      </c>
      <c r="R1553">
        <v>1</v>
      </c>
      <c r="S1553">
        <f t="shared" si="50"/>
        <v>1.5</v>
      </c>
    </row>
  </sheetData>
  <autoFilter ref="B1:B5"/>
  <dataConsolidate/>
  <phoneticPr fontId="3" type="noConversion"/>
  <conditionalFormatting sqref="E1 E1554:E1048576">
    <cfRule type="containsText" dxfId="4013" priority="8597" operator="containsText" text="1.敌方">
      <formula>NOT(ISERROR(SEARCH("1.敌方",E1)))</formula>
    </cfRule>
    <cfRule type="containsText" dxfId="4012" priority="8598" operator="containsText" text="0.我方">
      <formula>NOT(ISERROR(SEARCH("0.我方",E1)))</formula>
    </cfRule>
  </conditionalFormatting>
  <conditionalFormatting sqref="E2 E5 E109 E118:E119 E152:E153 E92 E101 E339 E825 E103 E277 E99">
    <cfRule type="containsText" dxfId="4011" priority="7477" operator="containsText" text="1.敌方">
      <formula>NOT(ISERROR(SEARCH("1.敌方",E2)))</formula>
    </cfRule>
    <cfRule type="containsText" dxfId="4010" priority="7478" operator="containsText" text="0.我方">
      <formula>NOT(ISERROR(SEARCH("0.我方",E2)))</formula>
    </cfRule>
  </conditionalFormatting>
  <conditionalFormatting sqref="E15 E17">
    <cfRule type="containsText" dxfId="4009" priority="3741" operator="containsText" text="1.敌方">
      <formula>NOT(ISERROR(SEARCH("1.敌方",E15)))</formula>
    </cfRule>
    <cfRule type="containsText" dxfId="4008" priority="3742" operator="containsText" text="0.我方">
      <formula>NOT(ISERROR(SEARCH("0.我方",E15)))</formula>
    </cfRule>
  </conditionalFormatting>
  <conditionalFormatting sqref="E36:E37 E43:E44 E50:E51 E62:E63">
    <cfRule type="containsText" dxfId="4007" priority="3723" operator="containsText" text="1.敌方">
      <formula>NOT(ISERROR(SEARCH("1.敌方",E36)))</formula>
    </cfRule>
    <cfRule type="containsText" dxfId="4006" priority="3724" operator="containsText" text="0.我方">
      <formula>NOT(ISERROR(SEARCH("0.我方",E36)))</formula>
    </cfRule>
  </conditionalFormatting>
  <conditionalFormatting sqref="E6">
    <cfRule type="containsText" dxfId="4005" priority="3705" operator="containsText" text="1.敌方">
      <formula>NOT(ISERROR(SEARCH("1.敌方",E6)))</formula>
    </cfRule>
    <cfRule type="containsText" dxfId="4004" priority="3706" operator="containsText" text="0.我方">
      <formula>NOT(ISERROR(SEARCH("0.我方",E6)))</formula>
    </cfRule>
  </conditionalFormatting>
  <conditionalFormatting sqref="E8">
    <cfRule type="containsText" dxfId="4003" priority="3701" operator="containsText" text="1.敌方">
      <formula>NOT(ISERROR(SEARCH("1.敌方",E8)))</formula>
    </cfRule>
    <cfRule type="containsText" dxfId="4002" priority="3702" operator="containsText" text="0.我方">
      <formula>NOT(ISERROR(SEARCH("0.我方",E8)))</formula>
    </cfRule>
  </conditionalFormatting>
  <conditionalFormatting sqref="E16">
    <cfRule type="containsText" dxfId="4001" priority="3639" operator="containsText" text="1.敌方">
      <formula>NOT(ISERROR(SEARCH("1.敌方",E16)))</formula>
    </cfRule>
    <cfRule type="containsText" dxfId="4000" priority="3640" operator="containsText" text="0.我方">
      <formula>NOT(ISERROR(SEARCH("0.我方",E16)))</formula>
    </cfRule>
  </conditionalFormatting>
  <conditionalFormatting sqref="E31">
    <cfRule type="containsText" dxfId="3999" priority="3637" operator="containsText" text="1.敌方">
      <formula>NOT(ISERROR(SEARCH("1.敌方",E31)))</formula>
    </cfRule>
    <cfRule type="containsText" dxfId="3998" priority="3638" operator="containsText" text="0.我方">
      <formula>NOT(ISERROR(SEARCH("0.我方",E31)))</formula>
    </cfRule>
  </conditionalFormatting>
  <conditionalFormatting sqref="E4">
    <cfRule type="containsText" dxfId="3997" priority="3647" operator="containsText" text="1.敌方">
      <formula>NOT(ISERROR(SEARCH("1.敌方",E4)))</formula>
    </cfRule>
    <cfRule type="containsText" dxfId="3996" priority="3648" operator="containsText" text="0.我方">
      <formula>NOT(ISERROR(SEARCH("0.我方",E4)))</formula>
    </cfRule>
  </conditionalFormatting>
  <conditionalFormatting sqref="E38">
    <cfRule type="containsText" dxfId="3995" priority="3615" operator="containsText" text="1.敌方">
      <formula>NOT(ISERROR(SEARCH("1.敌方",E38)))</formula>
    </cfRule>
    <cfRule type="containsText" dxfId="3994" priority="3616" operator="containsText" text="0.我方">
      <formula>NOT(ISERROR(SEARCH("0.我方",E38)))</formula>
    </cfRule>
  </conditionalFormatting>
  <conditionalFormatting sqref="E18">
    <cfRule type="containsText" dxfId="3993" priority="3687" operator="containsText" text="1.敌方">
      <formula>NOT(ISERROR(SEARCH("1.敌方",E18)))</formula>
    </cfRule>
    <cfRule type="containsText" dxfId="3992" priority="3688" operator="containsText" text="0.我方">
      <formula>NOT(ISERROR(SEARCH("0.我方",E18)))</formula>
    </cfRule>
  </conditionalFormatting>
  <conditionalFormatting sqref="E19">
    <cfRule type="containsText" dxfId="3991" priority="3685" operator="containsText" text="1.敌方">
      <formula>NOT(ISERROR(SEARCH("1.敌方",E19)))</formula>
    </cfRule>
    <cfRule type="containsText" dxfId="3990" priority="3686" operator="containsText" text="0.我方">
      <formula>NOT(ISERROR(SEARCH("0.我方",E19)))</formula>
    </cfRule>
  </conditionalFormatting>
  <conditionalFormatting sqref="E32">
    <cfRule type="containsText" dxfId="3989" priority="3617" operator="containsText" text="1.敌方">
      <formula>NOT(ISERROR(SEARCH("1.敌方",E32)))</formula>
    </cfRule>
    <cfRule type="containsText" dxfId="3988" priority="3618" operator="containsText" text="0.我方">
      <formula>NOT(ISERROR(SEARCH("0.我方",E32)))</formula>
    </cfRule>
  </conditionalFormatting>
  <conditionalFormatting sqref="E46">
    <cfRule type="containsText" dxfId="3987" priority="3595" operator="containsText" text="1.敌方">
      <formula>NOT(ISERROR(SEARCH("1.敌方",E46)))</formula>
    </cfRule>
    <cfRule type="containsText" dxfId="3986" priority="3596" operator="containsText" text="0.我方">
      <formula>NOT(ISERROR(SEARCH("0.我方",E46)))</formula>
    </cfRule>
  </conditionalFormatting>
  <conditionalFormatting sqref="E45">
    <cfRule type="containsText" dxfId="3985" priority="3599" operator="containsText" text="1.敌方">
      <formula>NOT(ISERROR(SEARCH("1.敌方",E45)))</formula>
    </cfRule>
    <cfRule type="containsText" dxfId="3984" priority="3600" operator="containsText" text="0.我方">
      <formula>NOT(ISERROR(SEARCH("0.我方",E45)))</formula>
    </cfRule>
  </conditionalFormatting>
  <conditionalFormatting sqref="E48">
    <cfRule type="containsText" dxfId="3983" priority="3583" operator="containsText" text="1.敌方">
      <formula>NOT(ISERROR(SEARCH("1.敌方",E48)))</formula>
    </cfRule>
    <cfRule type="containsText" dxfId="3982" priority="3584" operator="containsText" text="0.我方">
      <formula>NOT(ISERROR(SEARCH("0.我方",E48)))</formula>
    </cfRule>
  </conditionalFormatting>
  <conditionalFormatting sqref="E52">
    <cfRule type="containsText" dxfId="3981" priority="3575" operator="containsText" text="1.敌方">
      <formula>NOT(ISERROR(SEARCH("1.敌方",E52)))</formula>
    </cfRule>
    <cfRule type="containsText" dxfId="3980" priority="3576" operator="containsText" text="0.我方">
      <formula>NOT(ISERROR(SEARCH("0.我方",E52)))</formula>
    </cfRule>
  </conditionalFormatting>
  <conditionalFormatting sqref="E49">
    <cfRule type="containsText" dxfId="3979" priority="3577" operator="containsText" text="1.敌方">
      <formula>NOT(ISERROR(SEARCH("1.敌方",E49)))</formula>
    </cfRule>
    <cfRule type="containsText" dxfId="3978" priority="3578" operator="containsText" text="0.我方">
      <formula>NOT(ISERROR(SEARCH("0.我方",E49)))</formula>
    </cfRule>
  </conditionalFormatting>
  <conditionalFormatting sqref="E53">
    <cfRule type="containsText" dxfId="3977" priority="3571" operator="containsText" text="1.敌方">
      <formula>NOT(ISERROR(SEARCH("1.敌方",E53)))</formula>
    </cfRule>
    <cfRule type="containsText" dxfId="3976" priority="3572" operator="containsText" text="0.我方">
      <formula>NOT(ISERROR(SEARCH("0.我方",E53)))</formula>
    </cfRule>
  </conditionalFormatting>
  <conditionalFormatting sqref="E55">
    <cfRule type="containsText" dxfId="3975" priority="3567" operator="containsText" text="1.敌方">
      <formula>NOT(ISERROR(SEARCH("1.敌方",E55)))</formula>
    </cfRule>
    <cfRule type="containsText" dxfId="3974" priority="3568" operator="containsText" text="0.我方">
      <formula>NOT(ISERROR(SEARCH("0.我方",E55)))</formula>
    </cfRule>
  </conditionalFormatting>
  <conditionalFormatting sqref="E54">
    <cfRule type="containsText" dxfId="3973" priority="3569" operator="containsText" text="1.敌方">
      <formula>NOT(ISERROR(SEARCH("1.敌方",E54)))</formula>
    </cfRule>
    <cfRule type="containsText" dxfId="3972" priority="3570" operator="containsText" text="0.我方">
      <formula>NOT(ISERROR(SEARCH("0.我方",E54)))</formula>
    </cfRule>
  </conditionalFormatting>
  <conditionalFormatting sqref="E56">
    <cfRule type="containsText" dxfId="3971" priority="3565" operator="containsText" text="1.敌方">
      <formula>NOT(ISERROR(SEARCH("1.敌方",E56)))</formula>
    </cfRule>
    <cfRule type="containsText" dxfId="3970" priority="3566" operator="containsText" text="0.我方">
      <formula>NOT(ISERROR(SEARCH("0.我方",E56)))</formula>
    </cfRule>
  </conditionalFormatting>
  <conditionalFormatting sqref="E58">
    <cfRule type="containsText" dxfId="3969" priority="3553" operator="containsText" text="1.敌方">
      <formula>NOT(ISERROR(SEARCH("1.敌方",E58)))</formula>
    </cfRule>
    <cfRule type="containsText" dxfId="3968" priority="3554" operator="containsText" text="0.我方">
      <formula>NOT(ISERROR(SEARCH("0.我方",E58)))</formula>
    </cfRule>
  </conditionalFormatting>
  <conditionalFormatting sqref="E59">
    <cfRule type="containsText" dxfId="3967" priority="3551" operator="containsText" text="1.敌方">
      <formula>NOT(ISERROR(SEARCH("1.敌方",E59)))</formula>
    </cfRule>
    <cfRule type="containsText" dxfId="3966" priority="3552" operator="containsText" text="0.我方">
      <formula>NOT(ISERROR(SEARCH("0.我方",E59)))</formula>
    </cfRule>
  </conditionalFormatting>
  <conditionalFormatting sqref="E57">
    <cfRule type="containsText" dxfId="3965" priority="3563" operator="containsText" text="1.敌方">
      <formula>NOT(ISERROR(SEARCH("1.敌方",E57)))</formula>
    </cfRule>
    <cfRule type="containsText" dxfId="3964" priority="3564" operator="containsText" text="0.我方">
      <formula>NOT(ISERROR(SEARCH("0.我方",E57)))</formula>
    </cfRule>
  </conditionalFormatting>
  <conditionalFormatting sqref="E60">
    <cfRule type="containsText" dxfId="3963" priority="3561" operator="containsText" text="1.敌方">
      <formula>NOT(ISERROR(SEARCH("1.敌方",E60)))</formula>
    </cfRule>
    <cfRule type="containsText" dxfId="3962" priority="3562" operator="containsText" text="0.我方">
      <formula>NOT(ISERROR(SEARCH("0.我方",E60)))</formula>
    </cfRule>
  </conditionalFormatting>
  <conditionalFormatting sqref="E65">
    <cfRule type="containsText" dxfId="3961" priority="3541" operator="containsText" text="1.敌方">
      <formula>NOT(ISERROR(SEARCH("1.敌方",E65)))</formula>
    </cfRule>
    <cfRule type="containsText" dxfId="3960" priority="3542" operator="containsText" text="0.我方">
      <formula>NOT(ISERROR(SEARCH("0.我方",E65)))</formula>
    </cfRule>
  </conditionalFormatting>
  <conditionalFormatting sqref="E61">
    <cfRule type="containsText" dxfId="3959" priority="3559" operator="containsText" text="1.敌方">
      <formula>NOT(ISERROR(SEARCH("1.敌方",E61)))</formula>
    </cfRule>
    <cfRule type="containsText" dxfId="3958" priority="3560" operator="containsText" text="0.我方">
      <formula>NOT(ISERROR(SEARCH("0.我方",E61)))</formula>
    </cfRule>
  </conditionalFormatting>
  <conditionalFormatting sqref="E64">
    <cfRule type="containsText" dxfId="3957" priority="3543" operator="containsText" text="1.敌方">
      <formula>NOT(ISERROR(SEARCH("1.敌方",E64)))</formula>
    </cfRule>
    <cfRule type="containsText" dxfId="3956" priority="3544" operator="containsText" text="0.我方">
      <formula>NOT(ISERROR(SEARCH("0.我方",E64)))</formula>
    </cfRule>
  </conditionalFormatting>
  <conditionalFormatting sqref="E66">
    <cfRule type="containsText" dxfId="3955" priority="3539" operator="containsText" text="1.敌方">
      <formula>NOT(ISERROR(SEARCH("1.敌方",E66)))</formula>
    </cfRule>
    <cfRule type="containsText" dxfId="3954" priority="3540" operator="containsText" text="0.我方">
      <formula>NOT(ISERROR(SEARCH("0.我方",E66)))</formula>
    </cfRule>
  </conditionalFormatting>
  <conditionalFormatting sqref="E68">
    <cfRule type="containsText" dxfId="3953" priority="3535" operator="containsText" text="1.敌方">
      <formula>NOT(ISERROR(SEARCH("1.敌方",E68)))</formula>
    </cfRule>
    <cfRule type="containsText" dxfId="3952" priority="3536" operator="containsText" text="0.我方">
      <formula>NOT(ISERROR(SEARCH("0.我方",E68)))</formula>
    </cfRule>
  </conditionalFormatting>
  <conditionalFormatting sqref="E69">
    <cfRule type="containsText" dxfId="3951" priority="3533" operator="containsText" text="1.敌方">
      <formula>NOT(ISERROR(SEARCH("1.敌方",E69)))</formula>
    </cfRule>
    <cfRule type="containsText" dxfId="3950" priority="3534" operator="containsText" text="0.我方">
      <formula>NOT(ISERROR(SEARCH("0.我方",E69)))</formula>
    </cfRule>
  </conditionalFormatting>
  <conditionalFormatting sqref="E67">
    <cfRule type="containsText" dxfId="3949" priority="3537" operator="containsText" text="1.敌方">
      <formula>NOT(ISERROR(SEARCH("1.敌方",E67)))</formula>
    </cfRule>
    <cfRule type="containsText" dxfId="3948" priority="3538" operator="containsText" text="0.我方">
      <formula>NOT(ISERROR(SEARCH("0.我方",E67)))</formula>
    </cfRule>
  </conditionalFormatting>
  <conditionalFormatting sqref="E70">
    <cfRule type="containsText" dxfId="3947" priority="3531" operator="containsText" text="1.敌方">
      <formula>NOT(ISERROR(SEARCH("1.敌方",E70)))</formula>
    </cfRule>
    <cfRule type="containsText" dxfId="3946" priority="3532" operator="containsText" text="0.我方">
      <formula>NOT(ISERROR(SEARCH("0.我方",E70)))</formula>
    </cfRule>
  </conditionalFormatting>
  <conditionalFormatting sqref="E72">
    <cfRule type="containsText" dxfId="3945" priority="3519" operator="containsText" text="1.敌方">
      <formula>NOT(ISERROR(SEARCH("1.敌方",E72)))</formula>
    </cfRule>
    <cfRule type="containsText" dxfId="3944" priority="3520" operator="containsText" text="0.我方">
      <formula>NOT(ISERROR(SEARCH("0.我方",E72)))</formula>
    </cfRule>
  </conditionalFormatting>
  <conditionalFormatting sqref="E81">
    <cfRule type="containsText" dxfId="3943" priority="3509" operator="containsText" text="1.敌方">
      <formula>NOT(ISERROR(SEARCH("1.敌方",E81)))</formula>
    </cfRule>
    <cfRule type="containsText" dxfId="3942" priority="3510" operator="containsText" text="0.我方">
      <formula>NOT(ISERROR(SEARCH("0.我方",E81)))</formula>
    </cfRule>
  </conditionalFormatting>
  <conditionalFormatting sqref="E80">
    <cfRule type="containsText" dxfId="3941" priority="3511" operator="containsText" text="1.敌方">
      <formula>NOT(ISERROR(SEARCH("1.敌方",E80)))</formula>
    </cfRule>
    <cfRule type="containsText" dxfId="3940" priority="3512" operator="containsText" text="0.我方">
      <formula>NOT(ISERROR(SEARCH("0.我方",E80)))</formula>
    </cfRule>
  </conditionalFormatting>
  <conditionalFormatting sqref="E71">
    <cfRule type="containsText" dxfId="3939" priority="3521" operator="containsText" text="1.敌方">
      <formula>NOT(ISERROR(SEARCH("1.敌方",E71)))</formula>
    </cfRule>
    <cfRule type="containsText" dxfId="3938" priority="3522" operator="containsText" text="0.我方">
      <formula>NOT(ISERROR(SEARCH("0.我方",E71)))</formula>
    </cfRule>
  </conditionalFormatting>
  <conditionalFormatting sqref="E82">
    <cfRule type="containsText" dxfId="3937" priority="3507" operator="containsText" text="1.敌方">
      <formula>NOT(ISERROR(SEARCH("1.敌方",E82)))</formula>
    </cfRule>
    <cfRule type="containsText" dxfId="3936" priority="3508" operator="containsText" text="0.我方">
      <formula>NOT(ISERROR(SEARCH("0.我方",E82)))</formula>
    </cfRule>
  </conditionalFormatting>
  <conditionalFormatting sqref="E79">
    <cfRule type="containsText" dxfId="3935" priority="3515" operator="containsText" text="1.敌方">
      <formula>NOT(ISERROR(SEARCH("1.敌方",E79)))</formula>
    </cfRule>
    <cfRule type="containsText" dxfId="3934" priority="3516" operator="containsText" text="0.我方">
      <formula>NOT(ISERROR(SEARCH("0.我方",E79)))</formula>
    </cfRule>
  </conditionalFormatting>
  <conditionalFormatting sqref="E83">
    <cfRule type="containsText" dxfId="3933" priority="3505" operator="containsText" text="1.敌方">
      <formula>NOT(ISERROR(SEARCH("1.敌方",E83)))</formula>
    </cfRule>
    <cfRule type="containsText" dxfId="3932" priority="3506" operator="containsText" text="0.我方">
      <formula>NOT(ISERROR(SEARCH("0.我方",E83)))</formula>
    </cfRule>
  </conditionalFormatting>
  <conditionalFormatting sqref="E85">
    <cfRule type="containsText" dxfId="3931" priority="3503" operator="containsText" text="1.敌方">
      <formula>NOT(ISERROR(SEARCH("1.敌方",E85)))</formula>
    </cfRule>
    <cfRule type="containsText" dxfId="3930" priority="3504" operator="containsText" text="0.我方">
      <formula>NOT(ISERROR(SEARCH("0.我方",E85)))</formula>
    </cfRule>
  </conditionalFormatting>
  <conditionalFormatting sqref="E88">
    <cfRule type="containsText" dxfId="3929" priority="3501" operator="containsText" text="1.敌方">
      <formula>NOT(ISERROR(SEARCH("1.敌方",E88)))</formula>
    </cfRule>
    <cfRule type="containsText" dxfId="3928" priority="3502" operator="containsText" text="0.我方">
      <formula>NOT(ISERROR(SEARCH("0.我方",E88)))</formula>
    </cfRule>
  </conditionalFormatting>
  <conditionalFormatting sqref="E84">
    <cfRule type="containsText" dxfId="3927" priority="3499" operator="containsText" text="1.敌方">
      <formula>NOT(ISERROR(SEARCH("1.敌方",E84)))</formula>
    </cfRule>
    <cfRule type="containsText" dxfId="3926" priority="3500" operator="containsText" text="0.我方">
      <formula>NOT(ISERROR(SEARCH("0.我方",E84)))</formula>
    </cfRule>
  </conditionalFormatting>
  <conditionalFormatting sqref="E87">
    <cfRule type="containsText" dxfId="3925" priority="3497" operator="containsText" text="1.敌方">
      <formula>NOT(ISERROR(SEARCH("1.敌方",E87)))</formula>
    </cfRule>
    <cfRule type="containsText" dxfId="3924" priority="3498" operator="containsText" text="0.我方">
      <formula>NOT(ISERROR(SEARCH("0.我方",E87)))</formula>
    </cfRule>
  </conditionalFormatting>
  <conditionalFormatting sqref="E89">
    <cfRule type="containsText" dxfId="3923" priority="3493" operator="containsText" text="1.敌方">
      <formula>NOT(ISERROR(SEARCH("1.敌方",E89)))</formula>
    </cfRule>
    <cfRule type="containsText" dxfId="3922" priority="3494" operator="containsText" text="0.我方">
      <formula>NOT(ISERROR(SEARCH("0.我方",E89)))</formula>
    </cfRule>
  </conditionalFormatting>
  <conditionalFormatting sqref="E86">
    <cfRule type="containsText" dxfId="3921" priority="3495" operator="containsText" text="1.敌方">
      <formula>NOT(ISERROR(SEARCH("1.敌方",E86)))</formula>
    </cfRule>
    <cfRule type="containsText" dxfId="3920" priority="3496" operator="containsText" text="0.我方">
      <formula>NOT(ISERROR(SEARCH("0.我方",E86)))</formula>
    </cfRule>
  </conditionalFormatting>
  <conditionalFormatting sqref="E92">
    <cfRule type="containsText" dxfId="3919" priority="3487" operator="containsText" text="1.敌方">
      <formula>NOT(ISERROR(SEARCH("1.敌方",E92)))</formula>
    </cfRule>
    <cfRule type="containsText" dxfId="3918" priority="3488" operator="containsText" text="0.我方">
      <formula>NOT(ISERROR(SEARCH("0.我方",E92)))</formula>
    </cfRule>
  </conditionalFormatting>
  <conditionalFormatting sqref="E110">
    <cfRule type="containsText" dxfId="3917" priority="3469" operator="containsText" text="1.敌方">
      <formula>NOT(ISERROR(SEARCH("1.敌方",E110)))</formula>
    </cfRule>
    <cfRule type="containsText" dxfId="3916" priority="3470" operator="containsText" text="0.我方">
      <formula>NOT(ISERROR(SEARCH("0.我方",E110)))</formula>
    </cfRule>
  </conditionalFormatting>
  <conditionalFormatting sqref="E112">
    <cfRule type="containsText" dxfId="3915" priority="3449" operator="containsText" text="1.敌方">
      <formula>NOT(ISERROR(SEARCH("1.敌方",E112)))</formula>
    </cfRule>
    <cfRule type="containsText" dxfId="3914" priority="3450" operator="containsText" text="0.我方">
      <formula>NOT(ISERROR(SEARCH("0.我方",E112)))</formula>
    </cfRule>
  </conditionalFormatting>
  <conditionalFormatting sqref="E121">
    <cfRule type="containsText" dxfId="3913" priority="3425" operator="containsText" text="1.敌方">
      <formula>NOT(ISERROR(SEARCH("1.敌方",E121)))</formula>
    </cfRule>
    <cfRule type="containsText" dxfId="3912" priority="3426" operator="containsText" text="0.我方">
      <formula>NOT(ISERROR(SEARCH("0.我方",E121)))</formula>
    </cfRule>
  </conditionalFormatting>
  <conditionalFormatting sqref="E120">
    <cfRule type="containsText" dxfId="3911" priority="3427" operator="containsText" text="1.敌方">
      <formula>NOT(ISERROR(SEARCH("1.敌方",E120)))</formula>
    </cfRule>
    <cfRule type="containsText" dxfId="3910" priority="3428" operator="containsText" text="0.我方">
      <formula>NOT(ISERROR(SEARCH("0.我方",E120)))</formula>
    </cfRule>
  </conditionalFormatting>
  <conditionalFormatting sqref="E122">
    <cfRule type="containsText" dxfId="3909" priority="3423" operator="containsText" text="1.敌方">
      <formula>NOT(ISERROR(SEARCH("1.敌方",E122)))</formula>
    </cfRule>
    <cfRule type="containsText" dxfId="3908" priority="3424" operator="containsText" text="0.我方">
      <formula>NOT(ISERROR(SEARCH("0.我方",E122)))</formula>
    </cfRule>
  </conditionalFormatting>
  <conditionalFormatting sqref="E123">
    <cfRule type="containsText" dxfId="3907" priority="3419" operator="containsText" text="1.敌方">
      <formula>NOT(ISERROR(SEARCH("1.敌方",E123)))</formula>
    </cfRule>
    <cfRule type="containsText" dxfId="3906" priority="3420" operator="containsText" text="0.我方">
      <formula>NOT(ISERROR(SEARCH("0.我方",E123)))</formula>
    </cfRule>
  </conditionalFormatting>
  <conditionalFormatting sqref="E125">
    <cfRule type="containsText" dxfId="3905" priority="3415" operator="containsText" text="1.敌方">
      <formula>NOT(ISERROR(SEARCH("1.敌方",E125)))</formula>
    </cfRule>
    <cfRule type="containsText" dxfId="3904" priority="3416" operator="containsText" text="0.我方">
      <formula>NOT(ISERROR(SEARCH("0.我方",E125)))</formula>
    </cfRule>
  </conditionalFormatting>
  <conditionalFormatting sqref="E126">
    <cfRule type="containsText" dxfId="3903" priority="3413" operator="containsText" text="1.敌方">
      <formula>NOT(ISERROR(SEARCH("1.敌方",E126)))</formula>
    </cfRule>
    <cfRule type="containsText" dxfId="3902" priority="3414" operator="containsText" text="0.我方">
      <formula>NOT(ISERROR(SEARCH("0.我方",E126)))</formula>
    </cfRule>
  </conditionalFormatting>
  <conditionalFormatting sqref="E124">
    <cfRule type="containsText" dxfId="3901" priority="3417" operator="containsText" text="1.敌方">
      <formula>NOT(ISERROR(SEARCH("1.敌方",E124)))</formula>
    </cfRule>
    <cfRule type="containsText" dxfId="3900" priority="3418" operator="containsText" text="0.我方">
      <formula>NOT(ISERROR(SEARCH("0.我方",E124)))</formula>
    </cfRule>
  </conditionalFormatting>
  <conditionalFormatting sqref="E29">
    <cfRule type="containsText" dxfId="3899" priority="3067" operator="containsText" text="1.敌方">
      <formula>NOT(ISERROR(SEARCH("1.敌方",E29)))</formula>
    </cfRule>
    <cfRule type="containsText" dxfId="3898" priority="3068" operator="containsText" text="0.我方">
      <formula>NOT(ISERROR(SEARCH("0.我方",E29)))</formula>
    </cfRule>
  </conditionalFormatting>
  <conditionalFormatting sqref="E3">
    <cfRule type="containsText" dxfId="3897" priority="3049" operator="containsText" text="1.敌方">
      <formula>NOT(ISERROR(SEARCH("1.敌方",E3)))</formula>
    </cfRule>
    <cfRule type="containsText" dxfId="3896" priority="3050" operator="containsText" text="0.我方">
      <formula>NOT(ISERROR(SEARCH("0.我方",E3)))</formula>
    </cfRule>
  </conditionalFormatting>
  <conditionalFormatting sqref="E10">
    <cfRule type="containsText" dxfId="3895" priority="3045" operator="containsText" text="1.敌方">
      <formula>NOT(ISERROR(SEARCH("1.敌方",E10)))</formula>
    </cfRule>
    <cfRule type="containsText" dxfId="3894" priority="3046" operator="containsText" text="0.我方">
      <formula>NOT(ISERROR(SEARCH("0.我方",E10)))</formula>
    </cfRule>
  </conditionalFormatting>
  <conditionalFormatting sqref="E77:E78">
    <cfRule type="containsText" dxfId="3893" priority="3035" operator="containsText" text="1.敌方">
      <formula>NOT(ISERROR(SEARCH("1.敌方",E77)))</formula>
    </cfRule>
    <cfRule type="containsText" dxfId="3892" priority="3036" operator="containsText" text="0.我方">
      <formula>NOT(ISERROR(SEARCH("0.我方",E77)))</formula>
    </cfRule>
  </conditionalFormatting>
  <conditionalFormatting sqref="E30">
    <cfRule type="containsText" dxfId="3891" priority="3037" operator="containsText" text="1.敌方">
      <formula>NOT(ISERROR(SEARCH("1.敌方",E30)))</formula>
    </cfRule>
    <cfRule type="containsText" dxfId="3890" priority="3038" operator="containsText" text="0.我方">
      <formula>NOT(ISERROR(SEARCH("0.我方",E30)))</formula>
    </cfRule>
  </conditionalFormatting>
  <conditionalFormatting sqref="E107:E108">
    <cfRule type="containsText" dxfId="3889" priority="3033" operator="containsText" text="1.敌方">
      <formula>NOT(ISERROR(SEARCH("1.敌方",E107)))</formula>
    </cfRule>
    <cfRule type="containsText" dxfId="3888" priority="3034" operator="containsText" text="0.我方">
      <formula>NOT(ISERROR(SEARCH("0.我方",E107)))</formula>
    </cfRule>
  </conditionalFormatting>
  <conditionalFormatting sqref="E21">
    <cfRule type="containsText" dxfId="3887" priority="3029" operator="containsText" text="1.敌方">
      <formula>NOT(ISERROR(SEARCH("1.敌方",E21)))</formula>
    </cfRule>
    <cfRule type="containsText" dxfId="3886" priority="3030" operator="containsText" text="0.我方">
      <formula>NOT(ISERROR(SEARCH("0.我方",E21)))</formula>
    </cfRule>
  </conditionalFormatting>
  <conditionalFormatting sqref="E22">
    <cfRule type="containsText" dxfId="3885" priority="3027" operator="containsText" text="1.敌方">
      <formula>NOT(ISERROR(SEARCH("1.敌方",E22)))</formula>
    </cfRule>
    <cfRule type="containsText" dxfId="3884" priority="3028" operator="containsText" text="0.我方">
      <formula>NOT(ISERROR(SEARCH("0.我方",E22)))</formula>
    </cfRule>
  </conditionalFormatting>
  <conditionalFormatting sqref="E20">
    <cfRule type="containsText" dxfId="3883" priority="3031" operator="containsText" text="1.敌方">
      <formula>NOT(ISERROR(SEARCH("1.敌方",E20)))</formula>
    </cfRule>
    <cfRule type="containsText" dxfId="3882" priority="3032" operator="containsText" text="0.我方">
      <formula>NOT(ISERROR(SEARCH("0.我方",E20)))</formula>
    </cfRule>
  </conditionalFormatting>
  <conditionalFormatting sqref="E33">
    <cfRule type="containsText" dxfId="3881" priority="3025" operator="containsText" text="1.敌方">
      <formula>NOT(ISERROR(SEARCH("1.敌方",E33)))</formula>
    </cfRule>
    <cfRule type="containsText" dxfId="3880" priority="3026" operator="containsText" text="0.我方">
      <formula>NOT(ISERROR(SEARCH("0.我方",E33)))</formula>
    </cfRule>
  </conditionalFormatting>
  <conditionalFormatting sqref="E34">
    <cfRule type="containsText" dxfId="3879" priority="3023" operator="containsText" text="1.敌方">
      <formula>NOT(ISERROR(SEARCH("1.敌方",E34)))</formula>
    </cfRule>
    <cfRule type="containsText" dxfId="3878" priority="3024" operator="containsText" text="0.我方">
      <formula>NOT(ISERROR(SEARCH("0.我方",E34)))</formula>
    </cfRule>
  </conditionalFormatting>
  <conditionalFormatting sqref="E35">
    <cfRule type="containsText" dxfId="3877" priority="3021" operator="containsText" text="1.敌方">
      <formula>NOT(ISERROR(SEARCH("1.敌方",E35)))</formula>
    </cfRule>
    <cfRule type="containsText" dxfId="3876" priority="3022" operator="containsText" text="0.我方">
      <formula>NOT(ISERROR(SEARCH("0.我方",E35)))</formula>
    </cfRule>
  </conditionalFormatting>
  <conditionalFormatting sqref="E47">
    <cfRule type="containsText" dxfId="3875" priority="3019" operator="containsText" text="1.敌方">
      <formula>NOT(ISERROR(SEARCH("1.敌方",E47)))</formula>
    </cfRule>
    <cfRule type="containsText" dxfId="3874" priority="3020" operator="containsText" text="0.我方">
      <formula>NOT(ISERROR(SEARCH("0.我方",E47)))</formula>
    </cfRule>
  </conditionalFormatting>
  <conditionalFormatting sqref="E74">
    <cfRule type="containsText" dxfId="3873" priority="3005" operator="containsText" text="1.敌方">
      <formula>NOT(ISERROR(SEARCH("1.敌方",E74)))</formula>
    </cfRule>
    <cfRule type="containsText" dxfId="3872" priority="3006" operator="containsText" text="0.我方">
      <formula>NOT(ISERROR(SEARCH("0.我方",E74)))</formula>
    </cfRule>
  </conditionalFormatting>
  <conditionalFormatting sqref="E73">
    <cfRule type="containsText" dxfId="3871" priority="3009" operator="containsText" text="1.敌方">
      <formula>NOT(ISERROR(SEARCH("1.敌方",E73)))</formula>
    </cfRule>
    <cfRule type="containsText" dxfId="3870" priority="3010" operator="containsText" text="0.我方">
      <formula>NOT(ISERROR(SEARCH("0.我方",E73)))</formula>
    </cfRule>
  </conditionalFormatting>
  <conditionalFormatting sqref="E75">
    <cfRule type="containsText" dxfId="3869" priority="3007" operator="containsText" text="1.敌方">
      <formula>NOT(ISERROR(SEARCH("1.敌方",E75)))</formula>
    </cfRule>
    <cfRule type="containsText" dxfId="3868" priority="3008" operator="containsText" text="0.我方">
      <formula>NOT(ISERROR(SEARCH("0.我方",E75)))</formula>
    </cfRule>
  </conditionalFormatting>
  <conditionalFormatting sqref="E76">
    <cfRule type="containsText" dxfId="3867" priority="3003" operator="containsText" text="1.敌方">
      <formula>NOT(ISERROR(SEARCH("1.敌方",E76)))</formula>
    </cfRule>
    <cfRule type="containsText" dxfId="3866" priority="3004" operator="containsText" text="0.我方">
      <formula>NOT(ISERROR(SEARCH("0.我方",E76)))</formula>
    </cfRule>
  </conditionalFormatting>
  <conditionalFormatting sqref="E90">
    <cfRule type="containsText" dxfId="3865" priority="3001" operator="containsText" text="1.敌方">
      <formula>NOT(ISERROR(SEARCH("1.敌方",E90)))</formula>
    </cfRule>
    <cfRule type="containsText" dxfId="3864" priority="3002" operator="containsText" text="0.我方">
      <formula>NOT(ISERROR(SEARCH("0.我方",E90)))</formula>
    </cfRule>
  </conditionalFormatting>
  <conditionalFormatting sqref="E91">
    <cfRule type="containsText" dxfId="3863" priority="2999" operator="containsText" text="1.敌方">
      <formula>NOT(ISERROR(SEARCH("1.敌方",E91)))</formula>
    </cfRule>
    <cfRule type="containsText" dxfId="3862" priority="3000" operator="containsText" text="0.我方">
      <formula>NOT(ISERROR(SEARCH("0.我方",E91)))</formula>
    </cfRule>
  </conditionalFormatting>
  <conditionalFormatting sqref="E93">
    <cfRule type="containsText" dxfId="3861" priority="2997" operator="containsText" text="1.敌方">
      <formula>NOT(ISERROR(SEARCH("1.敌方",E93)))</formula>
    </cfRule>
    <cfRule type="containsText" dxfId="3860" priority="2998" operator="containsText" text="0.我方">
      <formula>NOT(ISERROR(SEARCH("0.我方",E93)))</formula>
    </cfRule>
  </conditionalFormatting>
  <conditionalFormatting sqref="E93">
    <cfRule type="containsText" dxfId="3859" priority="2995" operator="containsText" text="1.敌方">
      <formula>NOT(ISERROR(SEARCH("1.敌方",E93)))</formula>
    </cfRule>
    <cfRule type="containsText" dxfId="3858" priority="2996" operator="containsText" text="0.我方">
      <formula>NOT(ISERROR(SEARCH("0.我方",E93)))</formula>
    </cfRule>
  </conditionalFormatting>
  <conditionalFormatting sqref="E94">
    <cfRule type="containsText" dxfId="3857" priority="2993" operator="containsText" text="1.敌方">
      <formula>NOT(ISERROR(SEARCH("1.敌方",E94)))</formula>
    </cfRule>
    <cfRule type="containsText" dxfId="3856" priority="2994" operator="containsText" text="0.我方">
      <formula>NOT(ISERROR(SEARCH("0.我方",E94)))</formula>
    </cfRule>
  </conditionalFormatting>
  <conditionalFormatting sqref="E94">
    <cfRule type="containsText" dxfId="3855" priority="2991" operator="containsText" text="1.敌方">
      <formula>NOT(ISERROR(SEARCH("1.敌方",E94)))</formula>
    </cfRule>
    <cfRule type="containsText" dxfId="3854" priority="2992" operator="containsText" text="0.我方">
      <formula>NOT(ISERROR(SEARCH("0.我方",E94)))</formula>
    </cfRule>
  </conditionalFormatting>
  <conditionalFormatting sqref="E95">
    <cfRule type="containsText" dxfId="3853" priority="2989" operator="containsText" text="1.敌方">
      <formula>NOT(ISERROR(SEARCH("1.敌方",E95)))</formula>
    </cfRule>
    <cfRule type="containsText" dxfId="3852" priority="2990" operator="containsText" text="0.我方">
      <formula>NOT(ISERROR(SEARCH("0.我方",E95)))</formula>
    </cfRule>
  </conditionalFormatting>
  <conditionalFormatting sqref="E96:E97">
    <cfRule type="containsText" dxfId="3851" priority="2987" operator="containsText" text="1.敌方">
      <formula>NOT(ISERROR(SEARCH("1.敌方",E96)))</formula>
    </cfRule>
    <cfRule type="containsText" dxfId="3850" priority="2988" operator="containsText" text="0.我方">
      <formula>NOT(ISERROR(SEARCH("0.我方",E96)))</formula>
    </cfRule>
  </conditionalFormatting>
  <conditionalFormatting sqref="E96">
    <cfRule type="containsText" dxfId="3849" priority="2985" operator="containsText" text="1.敌方">
      <formula>NOT(ISERROR(SEARCH("1.敌方",E96)))</formula>
    </cfRule>
    <cfRule type="containsText" dxfId="3848" priority="2986" operator="containsText" text="0.我方">
      <formula>NOT(ISERROR(SEARCH("0.我方",E96)))</formula>
    </cfRule>
  </conditionalFormatting>
  <conditionalFormatting sqref="E97:E98">
    <cfRule type="containsText" dxfId="3847" priority="2983" operator="containsText" text="1.敌方">
      <formula>NOT(ISERROR(SEARCH("1.敌方",E97)))</formula>
    </cfRule>
    <cfRule type="containsText" dxfId="3846" priority="2984" operator="containsText" text="0.我方">
      <formula>NOT(ISERROR(SEARCH("0.我方",E97)))</formula>
    </cfRule>
  </conditionalFormatting>
  <conditionalFormatting sqref="E100">
    <cfRule type="containsText" dxfId="3845" priority="2981" operator="containsText" text="1.敌方">
      <formula>NOT(ISERROR(SEARCH("1.敌方",E100)))</formula>
    </cfRule>
    <cfRule type="containsText" dxfId="3844" priority="2982" operator="containsText" text="0.我方">
      <formula>NOT(ISERROR(SEARCH("0.我方",E100)))</formula>
    </cfRule>
  </conditionalFormatting>
  <conditionalFormatting sqref="E98">
    <cfRule type="containsText" dxfId="3843" priority="2979" operator="containsText" text="1.敌方">
      <formula>NOT(ISERROR(SEARCH("1.敌方",E98)))</formula>
    </cfRule>
    <cfRule type="containsText" dxfId="3842" priority="2980" operator="containsText" text="0.我方">
      <formula>NOT(ISERROR(SEARCH("0.我方",E98)))</formula>
    </cfRule>
  </conditionalFormatting>
  <conditionalFormatting sqref="E98">
    <cfRule type="containsText" dxfId="3841" priority="2977" operator="containsText" text="1.敌方">
      <formula>NOT(ISERROR(SEARCH("1.敌方",E98)))</formula>
    </cfRule>
    <cfRule type="containsText" dxfId="3840" priority="2978" operator="containsText" text="0.我方">
      <formula>NOT(ISERROR(SEARCH("0.我方",E98)))</formula>
    </cfRule>
  </conditionalFormatting>
  <conditionalFormatting sqref="E114">
    <cfRule type="containsText" dxfId="3839" priority="2971" operator="containsText" text="1.敌方">
      <formula>NOT(ISERROR(SEARCH("1.敌方",E114)))</formula>
    </cfRule>
    <cfRule type="containsText" dxfId="3838" priority="2972" operator="containsText" text="0.我方">
      <formula>NOT(ISERROR(SEARCH("0.我方",E114)))</formula>
    </cfRule>
  </conditionalFormatting>
  <conditionalFormatting sqref="E111">
    <cfRule type="containsText" dxfId="3837" priority="2973" operator="containsText" text="1.敌方">
      <formula>NOT(ISERROR(SEARCH("1.敌方",E111)))</formula>
    </cfRule>
    <cfRule type="containsText" dxfId="3836" priority="2974" operator="containsText" text="0.我方">
      <formula>NOT(ISERROR(SEARCH("0.我方",E111)))</formula>
    </cfRule>
  </conditionalFormatting>
  <conditionalFormatting sqref="E113">
    <cfRule type="containsText" dxfId="3835" priority="2969" operator="containsText" text="1.敌方">
      <formula>NOT(ISERROR(SEARCH("1.敌方",E113)))</formula>
    </cfRule>
    <cfRule type="containsText" dxfId="3834" priority="2970" operator="containsText" text="0.我方">
      <formula>NOT(ISERROR(SEARCH("0.我方",E113)))</formula>
    </cfRule>
  </conditionalFormatting>
  <conditionalFormatting sqref="E116">
    <cfRule type="containsText" dxfId="3833" priority="2963" operator="containsText" text="1.敌方">
      <formula>NOT(ISERROR(SEARCH("1.敌方",E116)))</formula>
    </cfRule>
    <cfRule type="containsText" dxfId="3832" priority="2964" operator="containsText" text="0.我方">
      <formula>NOT(ISERROR(SEARCH("0.我方",E116)))</formula>
    </cfRule>
  </conditionalFormatting>
  <conditionalFormatting sqref="E115">
    <cfRule type="containsText" dxfId="3831" priority="2967" operator="containsText" text="1.敌方">
      <formula>NOT(ISERROR(SEARCH("1.敌方",E115)))</formula>
    </cfRule>
    <cfRule type="containsText" dxfId="3830" priority="2968" operator="containsText" text="0.我方">
      <formula>NOT(ISERROR(SEARCH("0.我方",E115)))</formula>
    </cfRule>
  </conditionalFormatting>
  <conditionalFormatting sqref="E117">
    <cfRule type="containsText" dxfId="3829" priority="2965" operator="containsText" text="1.敌方">
      <formula>NOT(ISERROR(SEARCH("1.敌方",E117)))</formula>
    </cfRule>
    <cfRule type="containsText" dxfId="3828" priority="2966" operator="containsText" text="0.我方">
      <formula>NOT(ISERROR(SEARCH("0.我方",E117)))</formula>
    </cfRule>
  </conditionalFormatting>
  <conditionalFormatting sqref="E146">
    <cfRule type="containsText" dxfId="3827" priority="2959" operator="containsText" text="1.敌方">
      <formula>NOT(ISERROR(SEARCH("1.敌方",E146)))</formula>
    </cfRule>
    <cfRule type="containsText" dxfId="3826" priority="2960" operator="containsText" text="0.我方">
      <formula>NOT(ISERROR(SEARCH("0.我方",E146)))</formula>
    </cfRule>
  </conditionalFormatting>
  <conditionalFormatting sqref="E145">
    <cfRule type="containsText" dxfId="3825" priority="2957" operator="containsText" text="1.敌方">
      <formula>NOT(ISERROR(SEARCH("1.敌方",E145)))</formula>
    </cfRule>
    <cfRule type="containsText" dxfId="3824" priority="2958" operator="containsText" text="0.我方">
      <formula>NOT(ISERROR(SEARCH("0.我方",E145)))</formula>
    </cfRule>
  </conditionalFormatting>
  <conditionalFormatting sqref="E147">
    <cfRule type="containsText" dxfId="3823" priority="2953" operator="containsText" text="1.敌方">
      <formula>NOT(ISERROR(SEARCH("1.敌方",E147)))</formula>
    </cfRule>
    <cfRule type="containsText" dxfId="3822" priority="2954" operator="containsText" text="0.我方">
      <formula>NOT(ISERROR(SEARCH("0.我方",E147)))</formula>
    </cfRule>
  </conditionalFormatting>
  <conditionalFormatting sqref="E148">
    <cfRule type="containsText" dxfId="3821" priority="2955" operator="containsText" text="1.敌方">
      <formula>NOT(ISERROR(SEARCH("1.敌方",E148)))</formula>
    </cfRule>
    <cfRule type="containsText" dxfId="3820" priority="2956" operator="containsText" text="0.我方">
      <formula>NOT(ISERROR(SEARCH("0.我方",E148)))</formula>
    </cfRule>
  </conditionalFormatting>
  <conditionalFormatting sqref="E151">
    <cfRule type="containsText" dxfId="3819" priority="2949" operator="containsText" text="1.敌方">
      <formula>NOT(ISERROR(SEARCH("1.敌方",E151)))</formula>
    </cfRule>
    <cfRule type="containsText" dxfId="3818" priority="2950" operator="containsText" text="0.我方">
      <formula>NOT(ISERROR(SEARCH("0.我方",E151)))</formula>
    </cfRule>
  </conditionalFormatting>
  <conditionalFormatting sqref="E149">
    <cfRule type="containsText" dxfId="3817" priority="2951" operator="containsText" text="1.敌方">
      <formula>NOT(ISERROR(SEARCH("1.敌方",E149)))</formula>
    </cfRule>
    <cfRule type="containsText" dxfId="3816" priority="2952" operator="containsText" text="0.我方">
      <formula>NOT(ISERROR(SEARCH("0.我方",E149)))</formula>
    </cfRule>
  </conditionalFormatting>
  <conditionalFormatting sqref="E150">
    <cfRule type="containsText" dxfId="3815" priority="2947" operator="containsText" text="1.敌方">
      <formula>NOT(ISERROR(SEARCH("1.敌方",E150)))</formula>
    </cfRule>
    <cfRule type="containsText" dxfId="3814" priority="2948" operator="containsText" text="0.我方">
      <formula>NOT(ISERROR(SEARCH("0.我方",E150)))</formula>
    </cfRule>
  </conditionalFormatting>
  <conditionalFormatting sqref="E7">
    <cfRule type="containsText" dxfId="3813" priority="2945" operator="containsText" text="1.敌方">
      <formula>NOT(ISERROR(SEARCH("1.敌方",E7)))</formula>
    </cfRule>
    <cfRule type="containsText" dxfId="3812" priority="2946" operator="containsText" text="0.我方">
      <formula>NOT(ISERROR(SEARCH("0.我方",E7)))</formula>
    </cfRule>
  </conditionalFormatting>
  <conditionalFormatting sqref="E23">
    <cfRule type="containsText" dxfId="3811" priority="2943" operator="containsText" text="1.敌方">
      <formula>NOT(ISERROR(SEARCH("1.敌方",E23)))</formula>
    </cfRule>
    <cfRule type="containsText" dxfId="3810" priority="2944" operator="containsText" text="0.我方">
      <formula>NOT(ISERROR(SEARCH("0.我方",E23)))</formula>
    </cfRule>
  </conditionalFormatting>
  <conditionalFormatting sqref="E25">
    <cfRule type="containsText" dxfId="3809" priority="2939" operator="containsText" text="1.敌方">
      <formula>NOT(ISERROR(SEARCH("1.敌方",E25)))</formula>
    </cfRule>
    <cfRule type="containsText" dxfId="3808" priority="2940" operator="containsText" text="0.我方">
      <formula>NOT(ISERROR(SEARCH("0.我方",E25)))</formula>
    </cfRule>
  </conditionalFormatting>
  <conditionalFormatting sqref="E24">
    <cfRule type="containsText" dxfId="3807" priority="2941" operator="containsText" text="1.敌方">
      <formula>NOT(ISERROR(SEARCH("1.敌方",E24)))</formula>
    </cfRule>
    <cfRule type="containsText" dxfId="3806" priority="2942" operator="containsText" text="0.我方">
      <formula>NOT(ISERROR(SEARCH("0.我方",E24)))</formula>
    </cfRule>
  </conditionalFormatting>
  <conditionalFormatting sqref="E26">
    <cfRule type="containsText" dxfId="3805" priority="2937" operator="containsText" text="1.敌方">
      <formula>NOT(ISERROR(SEARCH("1.敌方",E26)))</formula>
    </cfRule>
    <cfRule type="containsText" dxfId="3804" priority="2938" operator="containsText" text="0.我方">
      <formula>NOT(ISERROR(SEARCH("0.我方",E26)))</formula>
    </cfRule>
  </conditionalFormatting>
  <conditionalFormatting sqref="E27">
    <cfRule type="containsText" dxfId="3803" priority="2935" operator="containsText" text="1.敌方">
      <formula>NOT(ISERROR(SEARCH("1.敌方",E27)))</formula>
    </cfRule>
    <cfRule type="containsText" dxfId="3802" priority="2936" operator="containsText" text="0.我方">
      <formula>NOT(ISERROR(SEARCH("0.我方",E27)))</formula>
    </cfRule>
  </conditionalFormatting>
  <conditionalFormatting sqref="E28">
    <cfRule type="containsText" dxfId="3801" priority="2933" operator="containsText" text="1.敌方">
      <formula>NOT(ISERROR(SEARCH("1.敌方",E28)))</formula>
    </cfRule>
    <cfRule type="containsText" dxfId="3800" priority="2934" operator="containsText" text="0.我方">
      <formula>NOT(ISERROR(SEARCH("0.我方",E28)))</formula>
    </cfRule>
  </conditionalFormatting>
  <conditionalFormatting sqref="E99">
    <cfRule type="containsText" dxfId="3799" priority="2927" operator="containsText" text="1.敌方">
      <formula>NOT(ISERROR(SEARCH("1.敌方",E99)))</formula>
    </cfRule>
    <cfRule type="containsText" dxfId="3798" priority="2928" operator="containsText" text="0.我方">
      <formula>NOT(ISERROR(SEARCH("0.我方",E99)))</formula>
    </cfRule>
  </conditionalFormatting>
  <conditionalFormatting sqref="E200:E201">
    <cfRule type="containsText" dxfId="3797" priority="2919" operator="containsText" text="1.敌方">
      <formula>NOT(ISERROR(SEARCH("1.敌方",E200)))</formula>
    </cfRule>
    <cfRule type="containsText" dxfId="3796" priority="2920" operator="containsText" text="0.我方">
      <formula>NOT(ISERROR(SEARCH("0.我方",E200)))</formula>
    </cfRule>
  </conditionalFormatting>
  <conditionalFormatting sqref="E99">
    <cfRule type="containsText" dxfId="3795" priority="2925" operator="containsText" text="1.敌方">
      <formula>NOT(ISERROR(SEARCH("1.敌方",E99)))</formula>
    </cfRule>
    <cfRule type="containsText" dxfId="3794" priority="2926" operator="containsText" text="0.我方">
      <formula>NOT(ISERROR(SEARCH("0.我方",E99)))</formula>
    </cfRule>
  </conditionalFormatting>
  <conditionalFormatting sqref="E219:E220">
    <cfRule type="containsText" dxfId="3793" priority="2917" operator="containsText" text="1.敌方">
      <formula>NOT(ISERROR(SEARCH("1.敌方",E219)))</formula>
    </cfRule>
    <cfRule type="containsText" dxfId="3792" priority="2918" operator="containsText" text="0.我方">
      <formula>NOT(ISERROR(SEARCH("0.我方",E219)))</formula>
    </cfRule>
  </conditionalFormatting>
  <conditionalFormatting sqref="E238:E239">
    <cfRule type="containsText" dxfId="3791" priority="2915" operator="containsText" text="1.敌方">
      <formula>NOT(ISERROR(SEARCH("1.敌方",E238)))</formula>
    </cfRule>
    <cfRule type="containsText" dxfId="3790" priority="2916" operator="containsText" text="0.我方">
      <formula>NOT(ISERROR(SEARCH("0.我方",E238)))</formula>
    </cfRule>
  </conditionalFormatting>
  <conditionalFormatting sqref="E177:E178">
    <cfRule type="containsText" dxfId="3789" priority="2921" operator="containsText" text="1.敌方">
      <formula>NOT(ISERROR(SEARCH("1.敌方",E177)))</formula>
    </cfRule>
    <cfRule type="containsText" dxfId="3788" priority="2922" operator="containsText" text="0.我方">
      <formula>NOT(ISERROR(SEARCH("0.我方",E177)))</formula>
    </cfRule>
  </conditionalFormatting>
  <conditionalFormatting sqref="E258:E259">
    <cfRule type="containsText" dxfId="3787" priority="2913" operator="containsText" text="1.敌方">
      <formula>NOT(ISERROR(SEARCH("1.敌方",E258)))</formula>
    </cfRule>
    <cfRule type="containsText" dxfId="3786" priority="2914" operator="containsText" text="0.我方">
      <formula>NOT(ISERROR(SEARCH("0.我方",E258)))</formula>
    </cfRule>
  </conditionalFormatting>
  <conditionalFormatting sqref="E294:E295">
    <cfRule type="containsText" dxfId="3785" priority="2909" operator="containsText" text="1.敌方">
      <formula>NOT(ISERROR(SEARCH("1.敌方",E294)))</formula>
    </cfRule>
    <cfRule type="containsText" dxfId="3784" priority="2910" operator="containsText" text="0.我方">
      <formula>NOT(ISERROR(SEARCH("0.我方",E294)))</formula>
    </cfRule>
  </conditionalFormatting>
  <conditionalFormatting sqref="E361:E362">
    <cfRule type="containsText" dxfId="3783" priority="2905" operator="containsText" text="1.敌方">
      <formula>NOT(ISERROR(SEARCH("1.敌方",E361)))</formula>
    </cfRule>
    <cfRule type="containsText" dxfId="3782" priority="2906" operator="containsText" text="0.我方">
      <formula>NOT(ISERROR(SEARCH("0.我方",E361)))</formula>
    </cfRule>
  </conditionalFormatting>
  <conditionalFormatting sqref="E387:E388">
    <cfRule type="containsText" dxfId="3781" priority="2903" operator="containsText" text="1.敌方">
      <formula>NOT(ISERROR(SEARCH("1.敌方",E387)))</formula>
    </cfRule>
    <cfRule type="containsText" dxfId="3780" priority="2904" operator="containsText" text="0.我方">
      <formula>NOT(ISERROR(SEARCH("0.我方",E387)))</formula>
    </cfRule>
  </conditionalFormatting>
  <conditionalFormatting sqref="E460">
    <cfRule type="containsText" dxfId="3779" priority="2901" operator="containsText" text="1.敌方">
      <formula>NOT(ISERROR(SEARCH("1.敌方",E460)))</formula>
    </cfRule>
    <cfRule type="containsText" dxfId="3778" priority="2902" operator="containsText" text="0.我方">
      <formula>NOT(ISERROR(SEARCH("0.我方",E460)))</formula>
    </cfRule>
  </conditionalFormatting>
  <conditionalFormatting sqref="E478:E479">
    <cfRule type="containsText" dxfId="3777" priority="2899" operator="containsText" text="1.敌方">
      <formula>NOT(ISERROR(SEARCH("1.敌方",E478)))</formula>
    </cfRule>
    <cfRule type="containsText" dxfId="3776" priority="2900" operator="containsText" text="0.我方">
      <formula>NOT(ISERROR(SEARCH("0.我方",E478)))</formula>
    </cfRule>
  </conditionalFormatting>
  <conditionalFormatting sqref="E520:E521">
    <cfRule type="containsText" dxfId="3775" priority="2895" operator="containsText" text="1.敌方">
      <formula>NOT(ISERROR(SEARCH("1.敌方",E520)))</formula>
    </cfRule>
    <cfRule type="containsText" dxfId="3774" priority="2896" operator="containsText" text="0.我方">
      <formula>NOT(ISERROR(SEARCH("0.我方",E520)))</formula>
    </cfRule>
  </conditionalFormatting>
  <conditionalFormatting sqref="E501:E502">
    <cfRule type="containsText" dxfId="3773" priority="2897" operator="containsText" text="1.敌方">
      <formula>NOT(ISERROR(SEARCH("1.敌方",E501)))</formula>
    </cfRule>
    <cfRule type="containsText" dxfId="3772" priority="2898" operator="containsText" text="0.我方">
      <formula>NOT(ISERROR(SEARCH("0.我方",E501)))</formula>
    </cfRule>
  </conditionalFormatting>
  <conditionalFormatting sqref="E539:E540">
    <cfRule type="containsText" dxfId="3771" priority="2893" operator="containsText" text="1.敌方">
      <formula>NOT(ISERROR(SEARCH("1.敌方",E539)))</formula>
    </cfRule>
    <cfRule type="containsText" dxfId="3770" priority="2894" operator="containsText" text="0.我方">
      <formula>NOT(ISERROR(SEARCH("0.我方",E539)))</formula>
    </cfRule>
  </conditionalFormatting>
  <conditionalFormatting sqref="E597:E598">
    <cfRule type="containsText" dxfId="3769" priority="2887" operator="containsText" text="1.敌方">
      <formula>NOT(ISERROR(SEARCH("1.敌方",E597)))</formula>
    </cfRule>
    <cfRule type="containsText" dxfId="3768" priority="2888" operator="containsText" text="0.我方">
      <formula>NOT(ISERROR(SEARCH("0.我方",E597)))</formula>
    </cfRule>
  </conditionalFormatting>
  <conditionalFormatting sqref="E580:E581">
    <cfRule type="containsText" dxfId="3767" priority="2889" operator="containsText" text="1.敌方">
      <formula>NOT(ISERROR(SEARCH("1.敌方",E580)))</formula>
    </cfRule>
    <cfRule type="containsText" dxfId="3766" priority="2890" operator="containsText" text="0.我方">
      <formula>NOT(ISERROR(SEARCH("0.我方",E580)))</formula>
    </cfRule>
  </conditionalFormatting>
  <conditionalFormatting sqref="E614:E615">
    <cfRule type="containsText" dxfId="3765" priority="2885" operator="containsText" text="1.敌方">
      <formula>NOT(ISERROR(SEARCH("1.敌方",E614)))</formula>
    </cfRule>
    <cfRule type="containsText" dxfId="3764" priority="2886" operator="containsText" text="0.我方">
      <formula>NOT(ISERROR(SEARCH("0.我方",E614)))</formula>
    </cfRule>
  </conditionalFormatting>
  <conditionalFormatting sqref="E663:E664">
    <cfRule type="containsText" dxfId="3763" priority="2881" operator="containsText" text="1.敌方">
      <formula>NOT(ISERROR(SEARCH("1.敌方",E663)))</formula>
    </cfRule>
    <cfRule type="containsText" dxfId="3762" priority="2882" operator="containsText" text="0.我方">
      <formula>NOT(ISERROR(SEARCH("0.我方",E663)))</formula>
    </cfRule>
  </conditionalFormatting>
  <conditionalFormatting sqref="E683:E684">
    <cfRule type="containsText" dxfId="3761" priority="2879" operator="containsText" text="1.敌方">
      <formula>NOT(ISERROR(SEARCH("1.敌方",E683)))</formula>
    </cfRule>
    <cfRule type="containsText" dxfId="3760" priority="2880" operator="containsText" text="0.我方">
      <formula>NOT(ISERROR(SEARCH("0.我方",E683)))</formula>
    </cfRule>
  </conditionalFormatting>
  <conditionalFormatting sqref="E733">
    <cfRule type="containsText" dxfId="3759" priority="2877" operator="containsText" text="1.敌方">
      <formula>NOT(ISERROR(SEARCH("1.敌方",E733)))</formula>
    </cfRule>
    <cfRule type="containsText" dxfId="3758" priority="2878" operator="containsText" text="0.我方">
      <formula>NOT(ISERROR(SEARCH("0.我方",E733)))</formula>
    </cfRule>
  </conditionalFormatting>
  <conditionalFormatting sqref="E754:E755">
    <cfRule type="containsText" dxfId="3757" priority="2875" operator="containsText" text="1.敌方">
      <formula>NOT(ISERROR(SEARCH("1.敌方",E754)))</formula>
    </cfRule>
    <cfRule type="containsText" dxfId="3756" priority="2876" operator="containsText" text="0.我方">
      <formula>NOT(ISERROR(SEARCH("0.我方",E754)))</formula>
    </cfRule>
  </conditionalFormatting>
  <conditionalFormatting sqref="E789:E790">
    <cfRule type="containsText" dxfId="3755" priority="2873" operator="containsText" text="1.敌方">
      <formula>NOT(ISERROR(SEARCH("1.敌方",E789)))</formula>
    </cfRule>
    <cfRule type="containsText" dxfId="3754" priority="2874" operator="containsText" text="0.我方">
      <formula>NOT(ISERROR(SEARCH("0.我方",E789)))</formula>
    </cfRule>
  </conditionalFormatting>
  <conditionalFormatting sqref="E934:E935">
    <cfRule type="containsText" dxfId="3753" priority="2863" operator="containsText" text="1.敌方">
      <formula>NOT(ISERROR(SEARCH("1.敌方",E934)))</formula>
    </cfRule>
    <cfRule type="containsText" dxfId="3752" priority="2864" operator="containsText" text="0.我方">
      <formula>NOT(ISERROR(SEARCH("0.我方",E934)))</formula>
    </cfRule>
  </conditionalFormatting>
  <conditionalFormatting sqref="E877:E878">
    <cfRule type="containsText" dxfId="3751" priority="2867" operator="containsText" text="1.敌方">
      <formula>NOT(ISERROR(SEARCH("1.敌方",E877)))</formula>
    </cfRule>
    <cfRule type="containsText" dxfId="3750" priority="2868" operator="containsText" text="0.我方">
      <formula>NOT(ISERROR(SEARCH("0.我方",E877)))</formula>
    </cfRule>
  </conditionalFormatting>
  <conditionalFormatting sqref="E1027:E1028">
    <cfRule type="containsText" dxfId="3749" priority="2857" operator="containsText" text="1.敌方">
      <formula>NOT(ISERROR(SEARCH("1.敌方",E1027)))</formula>
    </cfRule>
    <cfRule type="containsText" dxfId="3748" priority="2858" operator="containsText" text="0.我方">
      <formula>NOT(ISERROR(SEARCH("0.我方",E1027)))</formula>
    </cfRule>
  </conditionalFormatting>
  <conditionalFormatting sqref="E842:E843">
    <cfRule type="containsText" dxfId="3747" priority="2869" operator="containsText" text="1.敌方">
      <formula>NOT(ISERROR(SEARCH("1.敌方",E842)))</formula>
    </cfRule>
    <cfRule type="containsText" dxfId="3746" priority="2870" operator="containsText" text="0.我方">
      <formula>NOT(ISERROR(SEARCH("0.我方",E842)))</formula>
    </cfRule>
  </conditionalFormatting>
  <conditionalFormatting sqref="E1102">
    <cfRule type="containsText" dxfId="3745" priority="2853" operator="containsText" text="1.敌方">
      <formula>NOT(ISERROR(SEARCH("1.敌方",E1102)))</formula>
    </cfRule>
    <cfRule type="containsText" dxfId="3744" priority="2854" operator="containsText" text="0.我方">
      <formula>NOT(ISERROR(SEARCH("0.我方",E1102)))</formula>
    </cfRule>
  </conditionalFormatting>
  <conditionalFormatting sqref="E912">
    <cfRule type="containsText" dxfId="3743" priority="2865" operator="containsText" text="1.敌方">
      <formula>NOT(ISERROR(SEARCH("1.敌方",E912)))</formula>
    </cfRule>
    <cfRule type="containsText" dxfId="3742" priority="2866" operator="containsText" text="0.我方">
      <formula>NOT(ISERROR(SEARCH("0.我方",E912)))</formula>
    </cfRule>
  </conditionalFormatting>
  <conditionalFormatting sqref="E969:E970">
    <cfRule type="containsText" dxfId="3741" priority="2861" operator="containsText" text="1.敌方">
      <formula>NOT(ISERROR(SEARCH("1.敌方",E969)))</formula>
    </cfRule>
    <cfRule type="containsText" dxfId="3740" priority="2862" operator="containsText" text="0.我方">
      <formula>NOT(ISERROR(SEARCH("0.我方",E969)))</formula>
    </cfRule>
  </conditionalFormatting>
  <conditionalFormatting sqref="E170">
    <cfRule type="containsText" dxfId="3739" priority="2793" operator="containsText" text="1.敌方">
      <formula>NOT(ISERROR(SEARCH("1.敌方",E170)))</formula>
    </cfRule>
    <cfRule type="containsText" dxfId="3738" priority="2794" operator="containsText" text="0.我方">
      <formula>NOT(ISERROR(SEARCH("0.我方",E170)))</formula>
    </cfRule>
  </conditionalFormatting>
  <conditionalFormatting sqref="E1062:E1063">
    <cfRule type="containsText" dxfId="3737" priority="2855" operator="containsText" text="1.敌方">
      <formula>NOT(ISERROR(SEARCH("1.敌方",E1062)))</formula>
    </cfRule>
    <cfRule type="containsText" dxfId="3736" priority="2856" operator="containsText" text="0.我方">
      <formula>NOT(ISERROR(SEARCH("0.我方",E1062)))</formula>
    </cfRule>
  </conditionalFormatting>
  <conditionalFormatting sqref="E1129:E1130">
    <cfRule type="containsText" dxfId="3735" priority="2851" operator="containsText" text="1.敌方">
      <formula>NOT(ISERROR(SEARCH("1.敌方",E1129)))</formula>
    </cfRule>
    <cfRule type="containsText" dxfId="3734" priority="2852" operator="containsText" text="0.我方">
      <formula>NOT(ISERROR(SEARCH("0.我方",E1129)))</formula>
    </cfRule>
  </conditionalFormatting>
  <conditionalFormatting sqref="E1168:E1169">
    <cfRule type="containsText" dxfId="3733" priority="2849" operator="containsText" text="1.敌方">
      <formula>NOT(ISERROR(SEARCH("1.敌方",E1168)))</formula>
    </cfRule>
    <cfRule type="containsText" dxfId="3732" priority="2850" operator="containsText" text="0.我方">
      <formula>NOT(ISERROR(SEARCH("0.我方",E1168)))</formula>
    </cfRule>
  </conditionalFormatting>
  <conditionalFormatting sqref="E1207:E1208">
    <cfRule type="containsText" dxfId="3731" priority="2847" operator="containsText" text="1.敌方">
      <formula>NOT(ISERROR(SEARCH("1.敌方",E1207)))</formula>
    </cfRule>
    <cfRule type="containsText" dxfId="3730" priority="2848" operator="containsText" text="0.我方">
      <formula>NOT(ISERROR(SEARCH("0.我方",E1207)))</formula>
    </cfRule>
  </conditionalFormatting>
  <conditionalFormatting sqref="E1276:E1277">
    <cfRule type="containsText" dxfId="3729" priority="2843" operator="containsText" text="1.敌方">
      <formula>NOT(ISERROR(SEARCH("1.敌方",E1276)))</formula>
    </cfRule>
    <cfRule type="containsText" dxfId="3728" priority="2844" operator="containsText" text="0.我方">
      <formula>NOT(ISERROR(SEARCH("0.我方",E1276)))</formula>
    </cfRule>
  </conditionalFormatting>
  <conditionalFormatting sqref="E1236:E1237">
    <cfRule type="containsText" dxfId="3727" priority="2845" operator="containsText" text="1.敌方">
      <formula>NOT(ISERROR(SEARCH("1.敌方",E1236)))</formula>
    </cfRule>
    <cfRule type="containsText" dxfId="3726" priority="2846" operator="containsText" text="0.我方">
      <formula>NOT(ISERROR(SEARCH("0.我方",E1236)))</formula>
    </cfRule>
  </conditionalFormatting>
  <conditionalFormatting sqref="E173">
    <cfRule type="containsText" dxfId="3725" priority="2787" operator="containsText" text="1.敌方">
      <formula>NOT(ISERROR(SEARCH("1.敌方",E173)))</formula>
    </cfRule>
    <cfRule type="containsText" dxfId="3724" priority="2788" operator="containsText" text="0.我方">
      <formula>NOT(ISERROR(SEARCH("0.我方",E173)))</formula>
    </cfRule>
  </conditionalFormatting>
  <conditionalFormatting sqref="E1316">
    <cfRule type="containsText" dxfId="3723" priority="2841" operator="containsText" text="1.敌方">
      <formula>NOT(ISERROR(SEARCH("1.敌方",E1316)))</formula>
    </cfRule>
    <cfRule type="containsText" dxfId="3722" priority="2842" operator="containsText" text="0.我方">
      <formula>NOT(ISERROR(SEARCH("0.我方",E1316)))</formula>
    </cfRule>
  </conditionalFormatting>
  <conditionalFormatting sqref="E1335:E1336">
    <cfRule type="containsText" dxfId="3721" priority="2839" operator="containsText" text="1.敌方">
      <formula>NOT(ISERROR(SEARCH("1.敌方",E1335)))</formula>
    </cfRule>
    <cfRule type="containsText" dxfId="3720" priority="2840" operator="containsText" text="0.我方">
      <formula>NOT(ISERROR(SEARCH("0.我方",E1335)))</formula>
    </cfRule>
  </conditionalFormatting>
  <conditionalFormatting sqref="E1375:E1376">
    <cfRule type="containsText" dxfId="3719" priority="2837" operator="containsText" text="1.敌方">
      <formula>NOT(ISERROR(SEARCH("1.敌方",E1375)))</formula>
    </cfRule>
    <cfRule type="containsText" dxfId="3718" priority="2838" operator="containsText" text="0.我方">
      <formula>NOT(ISERROR(SEARCH("0.我方",E1375)))</formula>
    </cfRule>
  </conditionalFormatting>
  <conditionalFormatting sqref="E1487:E1488">
    <cfRule type="containsText" dxfId="3717" priority="2831" operator="containsText" text="1.敌方">
      <formula>NOT(ISERROR(SEARCH("1.敌方",E1487)))</formula>
    </cfRule>
    <cfRule type="containsText" dxfId="3716" priority="2832" operator="containsText" text="0.我方">
      <formula>NOT(ISERROR(SEARCH("0.我方",E1487)))</formula>
    </cfRule>
  </conditionalFormatting>
  <conditionalFormatting sqref="E1447:E1448">
    <cfRule type="containsText" dxfId="3715" priority="2833" operator="containsText" text="1.敌方">
      <formula>NOT(ISERROR(SEARCH("1.敌方",E1447)))</formula>
    </cfRule>
    <cfRule type="containsText" dxfId="3714" priority="2834" operator="containsText" text="0.我方">
      <formula>NOT(ISERROR(SEARCH("0.我方",E1447)))</formula>
    </cfRule>
  </conditionalFormatting>
  <conditionalFormatting sqref="E164">
    <cfRule type="containsText" dxfId="3713" priority="2805" operator="containsText" text="1.敌方">
      <formula>NOT(ISERROR(SEARCH("1.敌方",E164)))</formula>
    </cfRule>
    <cfRule type="containsText" dxfId="3712" priority="2806" operator="containsText" text="0.我方">
      <formula>NOT(ISERROR(SEARCH("0.我方",E164)))</formula>
    </cfRule>
  </conditionalFormatting>
  <conditionalFormatting sqref="E154">
    <cfRule type="containsText" dxfId="3711" priority="2825" operator="containsText" text="1.敌方">
      <formula>NOT(ISERROR(SEARCH("1.敌方",E154)))</formula>
    </cfRule>
    <cfRule type="containsText" dxfId="3710" priority="2826" operator="containsText" text="0.我方">
      <formula>NOT(ISERROR(SEARCH("0.我方",E154)))</formula>
    </cfRule>
  </conditionalFormatting>
  <conditionalFormatting sqref="E156">
    <cfRule type="containsText" dxfId="3709" priority="2821" operator="containsText" text="1.敌方">
      <formula>NOT(ISERROR(SEARCH("1.敌方",E156)))</formula>
    </cfRule>
    <cfRule type="containsText" dxfId="3708" priority="2822" operator="containsText" text="0.我方">
      <formula>NOT(ISERROR(SEARCH("0.我方",E156)))</formula>
    </cfRule>
  </conditionalFormatting>
  <conditionalFormatting sqref="E155">
    <cfRule type="containsText" dxfId="3707" priority="2823" operator="containsText" text="1.敌方">
      <formula>NOT(ISERROR(SEARCH("1.敌方",E155)))</formula>
    </cfRule>
    <cfRule type="containsText" dxfId="3706" priority="2824" operator="containsText" text="0.我方">
      <formula>NOT(ISERROR(SEARCH("0.我方",E155)))</formula>
    </cfRule>
  </conditionalFormatting>
  <conditionalFormatting sqref="E157">
    <cfRule type="containsText" dxfId="3705" priority="2819" operator="containsText" text="1.敌方">
      <formula>NOT(ISERROR(SEARCH("1.敌方",E157)))</formula>
    </cfRule>
    <cfRule type="containsText" dxfId="3704" priority="2820" operator="containsText" text="0.我方">
      <formula>NOT(ISERROR(SEARCH("0.我方",E157)))</formula>
    </cfRule>
  </conditionalFormatting>
  <conditionalFormatting sqref="E158">
    <cfRule type="containsText" dxfId="3703" priority="2817" operator="containsText" text="1.敌方">
      <formula>NOT(ISERROR(SEARCH("1.敌方",E158)))</formula>
    </cfRule>
    <cfRule type="containsText" dxfId="3702" priority="2818" operator="containsText" text="0.我方">
      <formula>NOT(ISERROR(SEARCH("0.我方",E158)))</formula>
    </cfRule>
  </conditionalFormatting>
  <conditionalFormatting sqref="E159">
    <cfRule type="containsText" dxfId="3701" priority="2815" operator="containsText" text="1.敌方">
      <formula>NOT(ISERROR(SEARCH("1.敌方",E159)))</formula>
    </cfRule>
    <cfRule type="containsText" dxfId="3700" priority="2816" operator="containsText" text="0.我方">
      <formula>NOT(ISERROR(SEARCH("0.我方",E159)))</formula>
    </cfRule>
  </conditionalFormatting>
  <conditionalFormatting sqref="E166">
    <cfRule type="containsText" dxfId="3699" priority="2801" operator="containsText" text="1.敌方">
      <formula>NOT(ISERROR(SEARCH("1.敌方",E166)))</formula>
    </cfRule>
    <cfRule type="containsText" dxfId="3698" priority="2802" operator="containsText" text="0.我方">
      <formula>NOT(ISERROR(SEARCH("0.我方",E166)))</formula>
    </cfRule>
  </conditionalFormatting>
  <conditionalFormatting sqref="E160">
    <cfRule type="containsText" dxfId="3697" priority="2813" operator="containsText" text="1.敌方">
      <formula>NOT(ISERROR(SEARCH("1.敌方",E160)))</formula>
    </cfRule>
    <cfRule type="containsText" dxfId="3696" priority="2814" operator="containsText" text="0.我方">
      <formula>NOT(ISERROR(SEARCH("0.我方",E160)))</formula>
    </cfRule>
  </conditionalFormatting>
  <conditionalFormatting sqref="E165">
    <cfRule type="containsText" dxfId="3695" priority="2803" operator="containsText" text="1.敌方">
      <formula>NOT(ISERROR(SEARCH("1.敌方",E165)))</formula>
    </cfRule>
    <cfRule type="containsText" dxfId="3694" priority="2804" operator="containsText" text="0.我方">
      <formula>NOT(ISERROR(SEARCH("0.我方",E165)))</formula>
    </cfRule>
  </conditionalFormatting>
  <conditionalFormatting sqref="E161">
    <cfRule type="containsText" dxfId="3693" priority="2811" operator="containsText" text="1.敌方">
      <formula>NOT(ISERROR(SEARCH("1.敌方",E161)))</formula>
    </cfRule>
    <cfRule type="containsText" dxfId="3692" priority="2812" operator="containsText" text="0.我方">
      <formula>NOT(ISERROR(SEARCH("0.我方",E161)))</formula>
    </cfRule>
  </conditionalFormatting>
  <conditionalFormatting sqref="E162">
    <cfRule type="containsText" dxfId="3691" priority="2809" operator="containsText" text="1.敌方">
      <formula>NOT(ISERROR(SEARCH("1.敌方",E162)))</formula>
    </cfRule>
    <cfRule type="containsText" dxfId="3690" priority="2810" operator="containsText" text="0.我方">
      <formula>NOT(ISERROR(SEARCH("0.我方",E162)))</formula>
    </cfRule>
  </conditionalFormatting>
  <conditionalFormatting sqref="E163">
    <cfRule type="containsText" dxfId="3689" priority="2807" operator="containsText" text="1.敌方">
      <formula>NOT(ISERROR(SEARCH("1.敌方",E163)))</formula>
    </cfRule>
    <cfRule type="containsText" dxfId="3688" priority="2808" operator="containsText" text="0.我方">
      <formula>NOT(ISERROR(SEARCH("0.我方",E163)))</formula>
    </cfRule>
  </conditionalFormatting>
  <conditionalFormatting sqref="E171">
    <cfRule type="containsText" dxfId="3687" priority="2791" operator="containsText" text="1.敌方">
      <formula>NOT(ISERROR(SEARCH("1.敌方",E171)))</formula>
    </cfRule>
    <cfRule type="containsText" dxfId="3686" priority="2792" operator="containsText" text="0.我方">
      <formula>NOT(ISERROR(SEARCH("0.我方",E171)))</formula>
    </cfRule>
  </conditionalFormatting>
  <conditionalFormatting sqref="E172">
    <cfRule type="containsText" dxfId="3685" priority="2789" operator="containsText" text="1.敌方">
      <formula>NOT(ISERROR(SEARCH("1.敌方",E172)))</formula>
    </cfRule>
    <cfRule type="containsText" dxfId="3684" priority="2790" operator="containsText" text="0.我方">
      <formula>NOT(ISERROR(SEARCH("0.我方",E172)))</formula>
    </cfRule>
  </conditionalFormatting>
  <conditionalFormatting sqref="E167">
    <cfRule type="containsText" dxfId="3683" priority="2799" operator="containsText" text="1.敌方">
      <formula>NOT(ISERROR(SEARCH("1.敌方",E167)))</formula>
    </cfRule>
    <cfRule type="containsText" dxfId="3682" priority="2800" operator="containsText" text="0.我方">
      <formula>NOT(ISERROR(SEARCH("0.我方",E167)))</formula>
    </cfRule>
  </conditionalFormatting>
  <conditionalFormatting sqref="E168">
    <cfRule type="containsText" dxfId="3681" priority="2797" operator="containsText" text="1.敌方">
      <formula>NOT(ISERROR(SEARCH("1.敌方",E168)))</formula>
    </cfRule>
    <cfRule type="containsText" dxfId="3680" priority="2798" operator="containsText" text="0.我方">
      <formula>NOT(ISERROR(SEARCH("0.我方",E168)))</formula>
    </cfRule>
  </conditionalFormatting>
  <conditionalFormatting sqref="E186">
    <cfRule type="containsText" dxfId="3679" priority="2767" operator="containsText" text="1.敌方">
      <formula>NOT(ISERROR(SEARCH("1.敌方",E186)))</formula>
    </cfRule>
    <cfRule type="containsText" dxfId="3678" priority="2768" operator="containsText" text="0.我方">
      <formula>NOT(ISERROR(SEARCH("0.我方",E186)))</formula>
    </cfRule>
  </conditionalFormatting>
  <conditionalFormatting sqref="E169">
    <cfRule type="containsText" dxfId="3677" priority="2795" operator="containsText" text="1.敌方">
      <formula>NOT(ISERROR(SEARCH("1.敌方",E169)))</formula>
    </cfRule>
    <cfRule type="containsText" dxfId="3676" priority="2796" operator="containsText" text="0.我方">
      <formula>NOT(ISERROR(SEARCH("0.我方",E169)))</formula>
    </cfRule>
  </conditionalFormatting>
  <conditionalFormatting sqref="E193">
    <cfRule type="containsText" dxfId="3675" priority="2753" operator="containsText" text="1.敌方">
      <formula>NOT(ISERROR(SEARCH("1.敌方",E193)))</formula>
    </cfRule>
    <cfRule type="containsText" dxfId="3674" priority="2754" operator="containsText" text="0.我方">
      <formula>NOT(ISERROR(SEARCH("0.我方",E193)))</formula>
    </cfRule>
  </conditionalFormatting>
  <conditionalFormatting sqref="E180">
    <cfRule type="containsText" dxfId="3673" priority="2779" operator="containsText" text="1.敌方">
      <formula>NOT(ISERROR(SEARCH("1.敌方",E180)))</formula>
    </cfRule>
    <cfRule type="containsText" dxfId="3672" priority="2780" operator="containsText" text="0.我方">
      <formula>NOT(ISERROR(SEARCH("0.我方",E180)))</formula>
    </cfRule>
  </conditionalFormatting>
  <conditionalFormatting sqref="E175">
    <cfRule type="containsText" dxfId="3671" priority="2785" operator="containsText" text="1.敌方">
      <formula>NOT(ISERROR(SEARCH("1.敌方",E175)))</formula>
    </cfRule>
    <cfRule type="containsText" dxfId="3670" priority="2786" operator="containsText" text="0.我方">
      <formula>NOT(ISERROR(SEARCH("0.我方",E175)))</formula>
    </cfRule>
  </conditionalFormatting>
  <conditionalFormatting sqref="E176">
    <cfRule type="containsText" dxfId="3669" priority="2783" operator="containsText" text="1.敌方">
      <formula>NOT(ISERROR(SEARCH("1.敌方",E176)))</formula>
    </cfRule>
    <cfRule type="containsText" dxfId="3668" priority="2784" operator="containsText" text="0.我方">
      <formula>NOT(ISERROR(SEARCH("0.我方",E176)))</formula>
    </cfRule>
  </conditionalFormatting>
  <conditionalFormatting sqref="E179">
    <cfRule type="containsText" dxfId="3667" priority="2781" operator="containsText" text="1.敌方">
      <formula>NOT(ISERROR(SEARCH("1.敌方",E179)))</formula>
    </cfRule>
    <cfRule type="containsText" dxfId="3666" priority="2782" operator="containsText" text="0.我方">
      <formula>NOT(ISERROR(SEARCH("0.我方",E179)))</formula>
    </cfRule>
  </conditionalFormatting>
  <conditionalFormatting sqref="E181">
    <cfRule type="containsText" dxfId="3665" priority="2777" operator="containsText" text="1.敌方">
      <formula>NOT(ISERROR(SEARCH("1.敌方",E181)))</formula>
    </cfRule>
    <cfRule type="containsText" dxfId="3664" priority="2778" operator="containsText" text="0.我方">
      <formula>NOT(ISERROR(SEARCH("0.我方",E181)))</formula>
    </cfRule>
  </conditionalFormatting>
  <conditionalFormatting sqref="E184">
    <cfRule type="containsText" dxfId="3663" priority="2771" operator="containsText" text="1.敌方">
      <formula>NOT(ISERROR(SEARCH("1.敌方",E184)))</formula>
    </cfRule>
    <cfRule type="containsText" dxfId="3662" priority="2772" operator="containsText" text="0.我方">
      <formula>NOT(ISERROR(SEARCH("0.我方",E184)))</formula>
    </cfRule>
  </conditionalFormatting>
  <conditionalFormatting sqref="E182">
    <cfRule type="containsText" dxfId="3661" priority="2775" operator="containsText" text="1.敌方">
      <formula>NOT(ISERROR(SEARCH("1.敌方",E182)))</formula>
    </cfRule>
    <cfRule type="containsText" dxfId="3660" priority="2776" operator="containsText" text="0.我方">
      <formula>NOT(ISERROR(SEARCH("0.我方",E182)))</formula>
    </cfRule>
  </conditionalFormatting>
  <conditionalFormatting sqref="E183">
    <cfRule type="containsText" dxfId="3659" priority="2773" operator="containsText" text="1.敌方">
      <formula>NOT(ISERROR(SEARCH("1.敌方",E183)))</formula>
    </cfRule>
    <cfRule type="containsText" dxfId="3658" priority="2774" operator="containsText" text="0.我方">
      <formula>NOT(ISERROR(SEARCH("0.我方",E183)))</formula>
    </cfRule>
  </conditionalFormatting>
  <conditionalFormatting sqref="E185">
    <cfRule type="containsText" dxfId="3657" priority="2769" operator="containsText" text="1.敌方">
      <formula>NOT(ISERROR(SEARCH("1.敌方",E185)))</formula>
    </cfRule>
    <cfRule type="containsText" dxfId="3656" priority="2770" operator="containsText" text="0.我方">
      <formula>NOT(ISERROR(SEARCH("0.我方",E185)))</formula>
    </cfRule>
  </conditionalFormatting>
  <conditionalFormatting sqref="E187">
    <cfRule type="containsText" dxfId="3655" priority="2765" operator="containsText" text="1.敌方">
      <formula>NOT(ISERROR(SEARCH("1.敌方",E187)))</formula>
    </cfRule>
    <cfRule type="containsText" dxfId="3654" priority="2766" operator="containsText" text="0.我方">
      <formula>NOT(ISERROR(SEARCH("0.我方",E187)))</formula>
    </cfRule>
  </conditionalFormatting>
  <conditionalFormatting sqref="E192">
    <cfRule type="containsText" dxfId="3653" priority="2755" operator="containsText" text="1.敌方">
      <formula>NOT(ISERROR(SEARCH("1.敌方",E192)))</formula>
    </cfRule>
    <cfRule type="containsText" dxfId="3652" priority="2756" operator="containsText" text="0.我方">
      <formula>NOT(ISERROR(SEARCH("0.我方",E192)))</formula>
    </cfRule>
  </conditionalFormatting>
  <conditionalFormatting sqref="E188">
    <cfRule type="containsText" dxfId="3651" priority="2763" operator="containsText" text="1.敌方">
      <formula>NOT(ISERROR(SEARCH("1.敌方",E188)))</formula>
    </cfRule>
    <cfRule type="containsText" dxfId="3650" priority="2764" operator="containsText" text="0.我方">
      <formula>NOT(ISERROR(SEARCH("0.我方",E188)))</formula>
    </cfRule>
  </conditionalFormatting>
  <conditionalFormatting sqref="E191">
    <cfRule type="containsText" dxfId="3649" priority="2757" operator="containsText" text="1.敌方">
      <formula>NOT(ISERROR(SEARCH("1.敌方",E191)))</formula>
    </cfRule>
    <cfRule type="containsText" dxfId="3648" priority="2758" operator="containsText" text="0.我方">
      <formula>NOT(ISERROR(SEARCH("0.我方",E191)))</formula>
    </cfRule>
  </conditionalFormatting>
  <conditionalFormatting sqref="E189">
    <cfRule type="containsText" dxfId="3647" priority="2761" operator="containsText" text="1.敌方">
      <formula>NOT(ISERROR(SEARCH("1.敌方",E189)))</formula>
    </cfRule>
    <cfRule type="containsText" dxfId="3646" priority="2762" operator="containsText" text="0.我方">
      <formula>NOT(ISERROR(SEARCH("0.我方",E189)))</formula>
    </cfRule>
  </conditionalFormatting>
  <conditionalFormatting sqref="E205">
    <cfRule type="containsText" dxfId="3645" priority="2727" operator="containsText" text="1.敌方">
      <formula>NOT(ISERROR(SEARCH("1.敌方",E205)))</formula>
    </cfRule>
    <cfRule type="containsText" dxfId="3644" priority="2728" operator="containsText" text="0.我方">
      <formula>NOT(ISERROR(SEARCH("0.我方",E205)))</formula>
    </cfRule>
  </conditionalFormatting>
  <conditionalFormatting sqref="E190">
    <cfRule type="containsText" dxfId="3643" priority="2759" operator="containsText" text="1.敌方">
      <formula>NOT(ISERROR(SEARCH("1.敌方",E190)))</formula>
    </cfRule>
    <cfRule type="containsText" dxfId="3642" priority="2760" operator="containsText" text="0.我方">
      <formula>NOT(ISERROR(SEARCH("0.我方",E190)))</formula>
    </cfRule>
  </conditionalFormatting>
  <conditionalFormatting sqref="E198">
    <cfRule type="containsText" dxfId="3641" priority="2745" operator="containsText" text="1.敌方">
      <formula>NOT(ISERROR(SEARCH("1.敌方",E198)))</formula>
    </cfRule>
    <cfRule type="containsText" dxfId="3640" priority="2746" operator="containsText" text="0.我方">
      <formula>NOT(ISERROR(SEARCH("0.我方",E198)))</formula>
    </cfRule>
  </conditionalFormatting>
  <conditionalFormatting sqref="E199">
    <cfRule type="containsText" dxfId="3639" priority="2743" operator="containsText" text="1.敌方">
      <formula>NOT(ISERROR(SEARCH("1.敌方",E199)))</formula>
    </cfRule>
    <cfRule type="containsText" dxfId="3638" priority="2744" operator="containsText" text="0.我方">
      <formula>NOT(ISERROR(SEARCH("0.我方",E199)))</formula>
    </cfRule>
  </conditionalFormatting>
  <conditionalFormatting sqref="E197">
    <cfRule type="containsText" dxfId="3637" priority="2747" operator="containsText" text="1.敌方">
      <formula>NOT(ISERROR(SEARCH("1.敌方",E197)))</formula>
    </cfRule>
    <cfRule type="containsText" dxfId="3636" priority="2748" operator="containsText" text="0.我方">
      <formula>NOT(ISERROR(SEARCH("0.我方",E197)))</formula>
    </cfRule>
  </conditionalFormatting>
  <conditionalFormatting sqref="E195">
    <cfRule type="containsText" dxfId="3635" priority="2751" operator="containsText" text="1.敌方">
      <formula>NOT(ISERROR(SEARCH("1.敌方",E195)))</formula>
    </cfRule>
    <cfRule type="containsText" dxfId="3634" priority="2752" operator="containsText" text="0.我方">
      <formula>NOT(ISERROR(SEARCH("0.我方",E195)))</formula>
    </cfRule>
  </conditionalFormatting>
  <conditionalFormatting sqref="E196">
    <cfRule type="containsText" dxfId="3633" priority="2749" operator="containsText" text="1.敌方">
      <formula>NOT(ISERROR(SEARCH("1.敌方",E196)))</formula>
    </cfRule>
    <cfRule type="containsText" dxfId="3632" priority="2750" operator="containsText" text="0.我方">
      <formula>NOT(ISERROR(SEARCH("0.我方",E196)))</formula>
    </cfRule>
  </conditionalFormatting>
  <conditionalFormatting sqref="E213">
    <cfRule type="containsText" dxfId="3631" priority="2711" operator="containsText" text="1.敌方">
      <formula>NOT(ISERROR(SEARCH("1.敌方",E213)))</formula>
    </cfRule>
    <cfRule type="containsText" dxfId="3630" priority="2712" operator="containsText" text="0.我方">
      <formula>NOT(ISERROR(SEARCH("0.我方",E213)))</formula>
    </cfRule>
  </conditionalFormatting>
  <conditionalFormatting sqref="E389">
    <cfRule type="containsText" dxfId="3629" priority="2741" operator="containsText" text="1.敌方">
      <formula>NOT(ISERROR(SEARCH("1.敌方",E389)))</formula>
    </cfRule>
    <cfRule type="containsText" dxfId="3628" priority="2742" operator="containsText" text="0.我方">
      <formula>NOT(ISERROR(SEARCH("0.我方",E389)))</formula>
    </cfRule>
  </conditionalFormatting>
  <conditionalFormatting sqref="E202">
    <cfRule type="containsText" dxfId="3627" priority="2739" operator="containsText" text="1.敌方">
      <formula>NOT(ISERROR(SEARCH("1.敌方",E202)))</formula>
    </cfRule>
    <cfRule type="containsText" dxfId="3626" priority="2740" operator="containsText" text="0.我方">
      <formula>NOT(ISERROR(SEARCH("0.我方",E202)))</formula>
    </cfRule>
  </conditionalFormatting>
  <conditionalFormatting sqref="E203">
    <cfRule type="containsText" dxfId="3625" priority="2735" operator="containsText" text="1.敌方">
      <formula>NOT(ISERROR(SEARCH("1.敌方",E203)))</formula>
    </cfRule>
    <cfRule type="containsText" dxfId="3624" priority="2736" operator="containsText" text="0.我方">
      <formula>NOT(ISERROR(SEARCH("0.我方",E203)))</formula>
    </cfRule>
  </conditionalFormatting>
  <conditionalFormatting sqref="E207">
    <cfRule type="containsText" dxfId="3623" priority="2723" operator="containsText" text="1.敌方">
      <formula>NOT(ISERROR(SEARCH("1.敌方",E207)))</formula>
    </cfRule>
    <cfRule type="containsText" dxfId="3622" priority="2724" operator="containsText" text="0.我方">
      <formula>NOT(ISERROR(SEARCH("0.我方",E207)))</formula>
    </cfRule>
  </conditionalFormatting>
  <conditionalFormatting sqref="E206">
    <cfRule type="containsText" dxfId="3621" priority="2725" operator="containsText" text="1.敌方">
      <formula>NOT(ISERROR(SEARCH("1.敌方",E206)))</formula>
    </cfRule>
    <cfRule type="containsText" dxfId="3620" priority="2726" operator="containsText" text="0.我方">
      <formula>NOT(ISERROR(SEARCH("0.我方",E206)))</formula>
    </cfRule>
  </conditionalFormatting>
  <conditionalFormatting sqref="E204">
    <cfRule type="containsText" dxfId="3619" priority="2729" operator="containsText" text="1.敌方">
      <formula>NOT(ISERROR(SEARCH("1.敌方",E204)))</formula>
    </cfRule>
    <cfRule type="containsText" dxfId="3618" priority="2730" operator="containsText" text="0.我方">
      <formula>NOT(ISERROR(SEARCH("0.我方",E204)))</formula>
    </cfRule>
  </conditionalFormatting>
  <conditionalFormatting sqref="E208">
    <cfRule type="containsText" dxfId="3617" priority="2721" operator="containsText" text="1.敌方">
      <formula>NOT(ISERROR(SEARCH("1.敌方",E208)))</formula>
    </cfRule>
    <cfRule type="containsText" dxfId="3616" priority="2722" operator="containsText" text="0.我方">
      <formula>NOT(ISERROR(SEARCH("0.我方",E208)))</formula>
    </cfRule>
  </conditionalFormatting>
  <conditionalFormatting sqref="E209">
    <cfRule type="containsText" dxfId="3615" priority="2719" operator="containsText" text="1.敌方">
      <formula>NOT(ISERROR(SEARCH("1.敌方",E209)))</formula>
    </cfRule>
    <cfRule type="containsText" dxfId="3614" priority="2720" operator="containsText" text="0.我方">
      <formula>NOT(ISERROR(SEARCH("0.我方",E209)))</formula>
    </cfRule>
  </conditionalFormatting>
  <conditionalFormatting sqref="E210">
    <cfRule type="containsText" dxfId="3613" priority="2717" operator="containsText" text="1.敌方">
      <formula>NOT(ISERROR(SEARCH("1.敌方",E210)))</formula>
    </cfRule>
    <cfRule type="containsText" dxfId="3612" priority="2718" operator="containsText" text="0.我方">
      <formula>NOT(ISERROR(SEARCH("0.我方",E210)))</formula>
    </cfRule>
  </conditionalFormatting>
  <conditionalFormatting sqref="E215">
    <cfRule type="containsText" dxfId="3611" priority="2707" operator="containsText" text="1.敌方">
      <formula>NOT(ISERROR(SEARCH("1.敌方",E215)))</formula>
    </cfRule>
    <cfRule type="containsText" dxfId="3610" priority="2708" operator="containsText" text="0.我方">
      <formula>NOT(ISERROR(SEARCH("0.我方",E215)))</formula>
    </cfRule>
  </conditionalFormatting>
  <conditionalFormatting sqref="E217">
    <cfRule type="containsText" dxfId="3609" priority="2703" operator="containsText" text="1.敌方">
      <formula>NOT(ISERROR(SEARCH("1.敌方",E217)))</formula>
    </cfRule>
    <cfRule type="containsText" dxfId="3608" priority="2704" operator="containsText" text="0.我方">
      <formula>NOT(ISERROR(SEARCH("0.我方",E217)))</formula>
    </cfRule>
  </conditionalFormatting>
  <conditionalFormatting sqref="E211">
    <cfRule type="containsText" dxfId="3607" priority="2715" operator="containsText" text="1.敌方">
      <formula>NOT(ISERROR(SEARCH("1.敌方",E211)))</formula>
    </cfRule>
    <cfRule type="containsText" dxfId="3606" priority="2716" operator="containsText" text="0.我方">
      <formula>NOT(ISERROR(SEARCH("0.我方",E211)))</formula>
    </cfRule>
  </conditionalFormatting>
  <conditionalFormatting sqref="E218">
    <cfRule type="containsText" dxfId="3605" priority="2701" operator="containsText" text="1.敌方">
      <formula>NOT(ISERROR(SEARCH("1.敌方",E218)))</formula>
    </cfRule>
    <cfRule type="containsText" dxfId="3604" priority="2702" operator="containsText" text="0.我方">
      <formula>NOT(ISERROR(SEARCH("0.我方",E218)))</formula>
    </cfRule>
  </conditionalFormatting>
  <conditionalFormatting sqref="E212">
    <cfRule type="containsText" dxfId="3603" priority="2713" operator="containsText" text="1.敌方">
      <formula>NOT(ISERROR(SEARCH("1.敌方",E212)))</formula>
    </cfRule>
    <cfRule type="containsText" dxfId="3602" priority="2714" operator="containsText" text="0.我方">
      <formula>NOT(ISERROR(SEARCH("0.我方",E212)))</formula>
    </cfRule>
  </conditionalFormatting>
  <conditionalFormatting sqref="E234">
    <cfRule type="containsText" dxfId="3601" priority="2673" operator="containsText" text="1.敌方">
      <formula>NOT(ISERROR(SEARCH("1.敌方",E234)))</formula>
    </cfRule>
    <cfRule type="containsText" dxfId="3600" priority="2674" operator="containsText" text="0.我方">
      <formula>NOT(ISERROR(SEARCH("0.我方",E234)))</formula>
    </cfRule>
  </conditionalFormatting>
  <conditionalFormatting sqref="E235">
    <cfRule type="containsText" dxfId="3599" priority="2671" operator="containsText" text="1.敌方">
      <formula>NOT(ISERROR(SEARCH("1.敌方",E235)))</formula>
    </cfRule>
    <cfRule type="containsText" dxfId="3598" priority="2672" operator="containsText" text="0.我方">
      <formula>NOT(ISERROR(SEARCH("0.我方",E235)))</formula>
    </cfRule>
  </conditionalFormatting>
  <conditionalFormatting sqref="E240">
    <cfRule type="containsText" dxfId="3597" priority="2665" operator="containsText" text="1.敌方">
      <formula>NOT(ISERROR(SEARCH("1.敌方",E240)))</formula>
    </cfRule>
    <cfRule type="containsText" dxfId="3596" priority="2666" operator="containsText" text="0.我方">
      <formula>NOT(ISERROR(SEARCH("0.我方",E240)))</formula>
    </cfRule>
  </conditionalFormatting>
  <conditionalFormatting sqref="E214">
    <cfRule type="containsText" dxfId="3595" priority="2709" operator="containsText" text="1.敌方">
      <formula>NOT(ISERROR(SEARCH("1.敌方",E214)))</formula>
    </cfRule>
    <cfRule type="containsText" dxfId="3594" priority="2710" operator="containsText" text="0.我方">
      <formula>NOT(ISERROR(SEARCH("0.我方",E214)))</formula>
    </cfRule>
  </conditionalFormatting>
  <conditionalFormatting sqref="E236">
    <cfRule type="containsText" dxfId="3593" priority="2669" operator="containsText" text="1.敌方">
      <formula>NOT(ISERROR(SEARCH("1.敌方",E236)))</formula>
    </cfRule>
    <cfRule type="containsText" dxfId="3592" priority="2670" operator="containsText" text="0.我方">
      <formula>NOT(ISERROR(SEARCH("0.我方",E236)))</formula>
    </cfRule>
  </conditionalFormatting>
  <conditionalFormatting sqref="E237">
    <cfRule type="containsText" dxfId="3591" priority="2667" operator="containsText" text="1.敌方">
      <formula>NOT(ISERROR(SEARCH("1.敌方",E237)))</formula>
    </cfRule>
    <cfRule type="containsText" dxfId="3590" priority="2668" operator="containsText" text="0.我方">
      <formula>NOT(ISERROR(SEARCH("0.我方",E237)))</formula>
    </cfRule>
  </conditionalFormatting>
  <conditionalFormatting sqref="E216">
    <cfRule type="containsText" dxfId="3589" priority="2705" operator="containsText" text="1.敌方">
      <formula>NOT(ISERROR(SEARCH("1.敌方",E216)))</formula>
    </cfRule>
    <cfRule type="containsText" dxfId="3588" priority="2706" operator="containsText" text="0.我方">
      <formula>NOT(ISERROR(SEARCH("0.我方",E216)))</formula>
    </cfRule>
  </conditionalFormatting>
  <conditionalFormatting sqref="E221">
    <cfRule type="containsText" dxfId="3587" priority="2699" operator="containsText" text="1.敌方">
      <formula>NOT(ISERROR(SEARCH("1.敌方",E221)))</formula>
    </cfRule>
    <cfRule type="containsText" dxfId="3586" priority="2700" operator="containsText" text="0.我方">
      <formula>NOT(ISERROR(SEARCH("0.我方",E221)))</formula>
    </cfRule>
  </conditionalFormatting>
  <conditionalFormatting sqref="E222">
    <cfRule type="containsText" dxfId="3585" priority="2697" operator="containsText" text="1.敌方">
      <formula>NOT(ISERROR(SEARCH("1.敌方",E222)))</formula>
    </cfRule>
    <cfRule type="containsText" dxfId="3584" priority="2698" operator="containsText" text="0.我方">
      <formula>NOT(ISERROR(SEARCH("0.我方",E222)))</formula>
    </cfRule>
  </conditionalFormatting>
  <conditionalFormatting sqref="E226">
    <cfRule type="containsText" dxfId="3583" priority="2689" operator="containsText" text="1.敌方">
      <formula>NOT(ISERROR(SEARCH("1.敌方",E226)))</formula>
    </cfRule>
    <cfRule type="containsText" dxfId="3582" priority="2690" operator="containsText" text="0.我方">
      <formula>NOT(ISERROR(SEARCH("0.我方",E226)))</formula>
    </cfRule>
  </conditionalFormatting>
  <conditionalFormatting sqref="E224">
    <cfRule type="containsText" dxfId="3581" priority="2693" operator="containsText" text="1.敌方">
      <formula>NOT(ISERROR(SEARCH("1.敌方",E224)))</formula>
    </cfRule>
    <cfRule type="containsText" dxfId="3580" priority="2694" operator="containsText" text="0.我方">
      <formula>NOT(ISERROR(SEARCH("0.我方",E224)))</formula>
    </cfRule>
  </conditionalFormatting>
  <conditionalFormatting sqref="E223">
    <cfRule type="containsText" dxfId="3579" priority="2695" operator="containsText" text="1.敌方">
      <formula>NOT(ISERROR(SEARCH("1.敌方",E223)))</formula>
    </cfRule>
    <cfRule type="containsText" dxfId="3578" priority="2696" operator="containsText" text="0.我方">
      <formula>NOT(ISERROR(SEARCH("0.我方",E223)))</formula>
    </cfRule>
  </conditionalFormatting>
  <conditionalFormatting sqref="E225">
    <cfRule type="containsText" dxfId="3577" priority="2691" operator="containsText" text="1.敌方">
      <formula>NOT(ISERROR(SEARCH("1.敌方",E225)))</formula>
    </cfRule>
    <cfRule type="containsText" dxfId="3576" priority="2692" operator="containsText" text="0.我方">
      <formula>NOT(ISERROR(SEARCH("0.我方",E225)))</formula>
    </cfRule>
  </conditionalFormatting>
  <conditionalFormatting sqref="E228">
    <cfRule type="containsText" dxfId="3575" priority="2685" operator="containsText" text="1.敌方">
      <formula>NOT(ISERROR(SEARCH("1.敌方",E228)))</formula>
    </cfRule>
    <cfRule type="containsText" dxfId="3574" priority="2686" operator="containsText" text="0.我方">
      <formula>NOT(ISERROR(SEARCH("0.我方",E228)))</formula>
    </cfRule>
  </conditionalFormatting>
  <conditionalFormatting sqref="E229">
    <cfRule type="containsText" dxfId="3573" priority="2683" operator="containsText" text="1.敌方">
      <formula>NOT(ISERROR(SEARCH("1.敌方",E229)))</formula>
    </cfRule>
    <cfRule type="containsText" dxfId="3572" priority="2684" operator="containsText" text="0.我方">
      <formula>NOT(ISERROR(SEARCH("0.我方",E229)))</formula>
    </cfRule>
  </conditionalFormatting>
  <conditionalFormatting sqref="E254">
    <cfRule type="containsText" dxfId="3571" priority="2639" operator="containsText" text="1.敌方">
      <formula>NOT(ISERROR(SEARCH("1.敌方",E254)))</formula>
    </cfRule>
    <cfRule type="containsText" dxfId="3570" priority="2640" operator="containsText" text="0.我方">
      <formula>NOT(ISERROR(SEARCH("0.我方",E254)))</formula>
    </cfRule>
  </conditionalFormatting>
  <conditionalFormatting sqref="E256">
    <cfRule type="containsText" dxfId="3569" priority="2635" operator="containsText" text="1.敌方">
      <formula>NOT(ISERROR(SEARCH("1.敌方",E256)))</formula>
    </cfRule>
    <cfRule type="containsText" dxfId="3568" priority="2636" operator="containsText" text="0.我方">
      <formula>NOT(ISERROR(SEARCH("0.我方",E256)))</formula>
    </cfRule>
  </conditionalFormatting>
  <conditionalFormatting sqref="E227">
    <cfRule type="containsText" dxfId="3567" priority="2687" operator="containsText" text="1.敌方">
      <formula>NOT(ISERROR(SEARCH("1.敌方",E227)))</formula>
    </cfRule>
    <cfRule type="containsText" dxfId="3566" priority="2688" operator="containsText" text="0.我方">
      <formula>NOT(ISERROR(SEARCH("0.我方",E227)))</formula>
    </cfRule>
  </conditionalFormatting>
  <conditionalFormatting sqref="E257">
    <cfRule type="containsText" dxfId="3565" priority="2633" operator="containsText" text="1.敌方">
      <formula>NOT(ISERROR(SEARCH("1.敌方",E257)))</formula>
    </cfRule>
    <cfRule type="containsText" dxfId="3564" priority="2634" operator="containsText" text="0.我方">
      <formula>NOT(ISERROR(SEARCH("0.我方",E257)))</formula>
    </cfRule>
  </conditionalFormatting>
  <conditionalFormatting sqref="E230">
    <cfRule type="containsText" dxfId="3563" priority="2681" operator="containsText" text="1.敌方">
      <formula>NOT(ISERROR(SEARCH("1.敌方",E230)))</formula>
    </cfRule>
    <cfRule type="containsText" dxfId="3562" priority="2682" operator="containsText" text="0.我方">
      <formula>NOT(ISERROR(SEARCH("0.我方",E230)))</formula>
    </cfRule>
  </conditionalFormatting>
  <conditionalFormatting sqref="E232">
    <cfRule type="containsText" dxfId="3561" priority="2677" operator="containsText" text="1.敌方">
      <formula>NOT(ISERROR(SEARCH("1.敌方",E232)))</formula>
    </cfRule>
    <cfRule type="containsText" dxfId="3560" priority="2678" operator="containsText" text="0.我方">
      <formula>NOT(ISERROR(SEARCH("0.我方",E232)))</formula>
    </cfRule>
  </conditionalFormatting>
  <conditionalFormatting sqref="E231">
    <cfRule type="containsText" dxfId="3559" priority="2679" operator="containsText" text="1.敌方">
      <formula>NOT(ISERROR(SEARCH("1.敌方",E231)))</formula>
    </cfRule>
    <cfRule type="containsText" dxfId="3558" priority="2680" operator="containsText" text="0.我方">
      <formula>NOT(ISERROR(SEARCH("0.我方",E231)))</formula>
    </cfRule>
  </conditionalFormatting>
  <conditionalFormatting sqref="E233">
    <cfRule type="containsText" dxfId="3557" priority="2675" operator="containsText" text="1.敌方">
      <formula>NOT(ISERROR(SEARCH("1.敌方",E233)))</formula>
    </cfRule>
    <cfRule type="containsText" dxfId="3556" priority="2676" operator="containsText" text="0.我方">
      <formula>NOT(ISERROR(SEARCH("0.我方",E233)))</formula>
    </cfRule>
  </conditionalFormatting>
  <conditionalFormatting sqref="E274">
    <cfRule type="containsText" dxfId="3555" priority="2601" operator="containsText" text="1.敌方">
      <formula>NOT(ISERROR(SEARCH("1.敌方",E274)))</formula>
    </cfRule>
    <cfRule type="containsText" dxfId="3554" priority="2602" operator="containsText" text="0.我方">
      <formula>NOT(ISERROR(SEARCH("0.我方",E274)))</formula>
    </cfRule>
  </conditionalFormatting>
  <conditionalFormatting sqref="E272">
    <cfRule type="containsText" dxfId="3553" priority="2605" operator="containsText" text="1.敌方">
      <formula>NOT(ISERROR(SEARCH("1.敌方",E272)))</formula>
    </cfRule>
    <cfRule type="containsText" dxfId="3552" priority="2606" operator="containsText" text="0.我方">
      <formula>NOT(ISERROR(SEARCH("0.我方",E272)))</formula>
    </cfRule>
  </conditionalFormatting>
  <conditionalFormatting sqref="E275">
    <cfRule type="containsText" dxfId="3551" priority="2599" operator="containsText" text="1.敌方">
      <formula>NOT(ISERROR(SEARCH("1.敌方",E275)))</formula>
    </cfRule>
    <cfRule type="containsText" dxfId="3550" priority="2600" operator="containsText" text="0.我方">
      <formula>NOT(ISERROR(SEARCH("0.我方",E275)))</formula>
    </cfRule>
  </conditionalFormatting>
  <conditionalFormatting sqref="E278">
    <cfRule type="containsText" dxfId="3549" priority="2597" operator="containsText" text="1.敌方">
      <formula>NOT(ISERROR(SEARCH("1.敌方",E278)))</formula>
    </cfRule>
    <cfRule type="containsText" dxfId="3548" priority="2598" operator="containsText" text="0.我方">
      <formula>NOT(ISERROR(SEARCH("0.我方",E278)))</formula>
    </cfRule>
  </conditionalFormatting>
  <conditionalFormatting sqref="E244">
    <cfRule type="containsText" dxfId="3547" priority="2659" operator="containsText" text="1.敌方">
      <formula>NOT(ISERROR(SEARCH("1.敌方",E244)))</formula>
    </cfRule>
    <cfRule type="containsText" dxfId="3546" priority="2660" operator="containsText" text="0.我方">
      <formula>NOT(ISERROR(SEARCH("0.我方",E244)))</formula>
    </cfRule>
  </conditionalFormatting>
  <conditionalFormatting sqref="E242">
    <cfRule type="containsText" dxfId="3545" priority="2663" operator="containsText" text="1.敌方">
      <formula>NOT(ISERROR(SEARCH("1.敌方",E242)))</formula>
    </cfRule>
    <cfRule type="containsText" dxfId="3544" priority="2664" operator="containsText" text="0.我方">
      <formula>NOT(ISERROR(SEARCH("0.我方",E242)))</formula>
    </cfRule>
  </conditionalFormatting>
  <conditionalFormatting sqref="E246">
    <cfRule type="containsText" dxfId="3543" priority="2655" operator="containsText" text="1.敌方">
      <formula>NOT(ISERROR(SEARCH("1.敌方",E246)))</formula>
    </cfRule>
    <cfRule type="containsText" dxfId="3542" priority="2656" operator="containsText" text="0.我方">
      <formula>NOT(ISERROR(SEARCH("0.我方",E246)))</formula>
    </cfRule>
  </conditionalFormatting>
  <conditionalFormatting sqref="E253">
    <cfRule type="containsText" dxfId="3541" priority="2641" operator="containsText" text="1.敌方">
      <formula>NOT(ISERROR(SEARCH("1.敌方",E253)))</formula>
    </cfRule>
    <cfRule type="containsText" dxfId="3540" priority="2642" operator="containsText" text="0.我方">
      <formula>NOT(ISERROR(SEARCH("0.我方",E253)))</formula>
    </cfRule>
  </conditionalFormatting>
  <conditionalFormatting sqref="E243">
    <cfRule type="containsText" dxfId="3539" priority="2661" operator="containsText" text="1.敌方">
      <formula>NOT(ISERROR(SEARCH("1.敌方",E243)))</formula>
    </cfRule>
    <cfRule type="containsText" dxfId="3538" priority="2662" operator="containsText" text="0.我方">
      <formula>NOT(ISERROR(SEARCH("0.我方",E243)))</formula>
    </cfRule>
  </conditionalFormatting>
  <conditionalFormatting sqref="E245">
    <cfRule type="containsText" dxfId="3537" priority="2657" operator="containsText" text="1.敌方">
      <formula>NOT(ISERROR(SEARCH("1.敌方",E245)))</formula>
    </cfRule>
    <cfRule type="containsText" dxfId="3536" priority="2658" operator="containsText" text="0.我方">
      <formula>NOT(ISERROR(SEARCH("0.我方",E245)))</formula>
    </cfRule>
  </conditionalFormatting>
  <conditionalFormatting sqref="E248">
    <cfRule type="containsText" dxfId="3535" priority="2651" operator="containsText" text="1.敌方">
      <formula>NOT(ISERROR(SEARCH("1.敌方",E248)))</formula>
    </cfRule>
    <cfRule type="containsText" dxfId="3534" priority="2652" operator="containsText" text="0.我方">
      <formula>NOT(ISERROR(SEARCH("0.我方",E248)))</formula>
    </cfRule>
  </conditionalFormatting>
  <conditionalFormatting sqref="E249">
    <cfRule type="containsText" dxfId="3533" priority="2649" operator="containsText" text="1.敌方">
      <formula>NOT(ISERROR(SEARCH("1.敌方",E249)))</formula>
    </cfRule>
    <cfRule type="containsText" dxfId="3532" priority="2650" operator="containsText" text="0.我方">
      <formula>NOT(ISERROR(SEARCH("0.我方",E249)))</formula>
    </cfRule>
  </conditionalFormatting>
  <conditionalFormatting sqref="E247">
    <cfRule type="containsText" dxfId="3531" priority="2653" operator="containsText" text="1.敌方">
      <formula>NOT(ISERROR(SEARCH("1.敌方",E247)))</formula>
    </cfRule>
    <cfRule type="containsText" dxfId="3530" priority="2654" operator="containsText" text="0.我方">
      <formula>NOT(ISERROR(SEARCH("0.我方",E247)))</formula>
    </cfRule>
  </conditionalFormatting>
  <conditionalFormatting sqref="E250">
    <cfRule type="containsText" dxfId="3529" priority="2647" operator="containsText" text="1.敌方">
      <formula>NOT(ISERROR(SEARCH("1.敌方",E250)))</formula>
    </cfRule>
    <cfRule type="containsText" dxfId="3528" priority="2648" operator="containsText" text="0.我方">
      <formula>NOT(ISERROR(SEARCH("0.我方",E250)))</formula>
    </cfRule>
  </conditionalFormatting>
  <conditionalFormatting sqref="E252">
    <cfRule type="containsText" dxfId="3527" priority="2643" operator="containsText" text="1.敌方">
      <formula>NOT(ISERROR(SEARCH("1.敌方",E252)))</formula>
    </cfRule>
    <cfRule type="containsText" dxfId="3526" priority="2644" operator="containsText" text="0.我方">
      <formula>NOT(ISERROR(SEARCH("0.我方",E252)))</formula>
    </cfRule>
  </conditionalFormatting>
  <conditionalFormatting sqref="E251">
    <cfRule type="containsText" dxfId="3525" priority="2645" operator="containsText" text="1.敌方">
      <formula>NOT(ISERROR(SEARCH("1.敌方",E251)))</formula>
    </cfRule>
    <cfRule type="containsText" dxfId="3524" priority="2646" operator="containsText" text="0.我方">
      <formula>NOT(ISERROR(SEARCH("0.我方",E251)))</formula>
    </cfRule>
  </conditionalFormatting>
  <conditionalFormatting sqref="E293">
    <cfRule type="containsText" dxfId="3523" priority="2575" operator="containsText" text="1.敌方">
      <formula>NOT(ISERROR(SEARCH("1.敌方",E293)))</formula>
    </cfRule>
    <cfRule type="containsText" dxfId="3522" priority="2576" operator="containsText" text="0.我方">
      <formula>NOT(ISERROR(SEARCH("0.我方",E293)))</formula>
    </cfRule>
  </conditionalFormatting>
  <conditionalFormatting sqref="E255">
    <cfRule type="containsText" dxfId="3521" priority="2637" operator="containsText" text="1.敌方">
      <formula>NOT(ISERROR(SEARCH("1.敌方",E255)))</formula>
    </cfRule>
    <cfRule type="containsText" dxfId="3520" priority="2638" operator="containsText" text="0.我方">
      <formula>NOT(ISERROR(SEARCH("0.我方",E255)))</formula>
    </cfRule>
  </conditionalFormatting>
  <conditionalFormatting sqref="E273">
    <cfRule type="containsText" dxfId="3519" priority="2603" operator="containsText" text="1.敌方">
      <formula>NOT(ISERROR(SEARCH("1.敌方",E273)))</formula>
    </cfRule>
    <cfRule type="containsText" dxfId="3518" priority="2604" operator="containsText" text="0.我方">
      <formula>NOT(ISERROR(SEARCH("0.我方",E273)))</formula>
    </cfRule>
  </conditionalFormatting>
  <conditionalFormatting sqref="E281">
    <cfRule type="containsText" dxfId="3517" priority="2591" operator="containsText" text="1.敌方">
      <formula>NOT(ISERROR(SEARCH("1.敌方",E281)))</formula>
    </cfRule>
    <cfRule type="containsText" dxfId="3516" priority="2592" operator="containsText" text="0.我方">
      <formula>NOT(ISERROR(SEARCH("0.我方",E281)))</formula>
    </cfRule>
  </conditionalFormatting>
  <conditionalFormatting sqref="E280">
    <cfRule type="containsText" dxfId="3515" priority="2593" operator="containsText" text="1.敌方">
      <formula>NOT(ISERROR(SEARCH("1.敌方",E280)))</formula>
    </cfRule>
    <cfRule type="containsText" dxfId="3514" priority="2594" operator="containsText" text="0.我方">
      <formula>NOT(ISERROR(SEARCH("0.我方",E280)))</formula>
    </cfRule>
  </conditionalFormatting>
  <conditionalFormatting sqref="E260">
    <cfRule type="containsText" dxfId="3513" priority="2631" operator="containsText" text="1.敌方">
      <formula>NOT(ISERROR(SEARCH("1.敌方",E260)))</formula>
    </cfRule>
    <cfRule type="containsText" dxfId="3512" priority="2632" operator="containsText" text="0.我方">
      <formula>NOT(ISERROR(SEARCH("0.我方",E260)))</formula>
    </cfRule>
  </conditionalFormatting>
  <conditionalFormatting sqref="E261">
    <cfRule type="containsText" dxfId="3511" priority="2625" operator="containsText" text="1.敌方">
      <formula>NOT(ISERROR(SEARCH("1.敌方",E261)))</formula>
    </cfRule>
    <cfRule type="containsText" dxfId="3510" priority="2626" operator="containsText" text="0.我方">
      <formula>NOT(ISERROR(SEARCH("0.我方",E261)))</formula>
    </cfRule>
  </conditionalFormatting>
  <conditionalFormatting sqref="E266">
    <cfRule type="containsText" dxfId="3509" priority="2621" operator="containsText" text="1.敌方">
      <formula>NOT(ISERROR(SEARCH("1.敌方",E266)))</formula>
    </cfRule>
    <cfRule type="containsText" dxfId="3508" priority="2622" operator="containsText" text="0.我方">
      <formula>NOT(ISERROR(SEARCH("0.我方",E266)))</formula>
    </cfRule>
  </conditionalFormatting>
  <conditionalFormatting sqref="E290">
    <cfRule type="containsText" dxfId="3507" priority="2581" operator="containsText" text="1.敌方">
      <formula>NOT(ISERROR(SEARCH("1.敌方",E290)))</formula>
    </cfRule>
    <cfRule type="containsText" dxfId="3506" priority="2582" operator="containsText" text="0.我方">
      <formula>NOT(ISERROR(SEARCH("0.我方",E290)))</formula>
    </cfRule>
  </conditionalFormatting>
  <conditionalFormatting sqref="E265">
    <cfRule type="containsText" dxfId="3505" priority="2623" operator="containsText" text="1.敌方">
      <formula>NOT(ISERROR(SEARCH("1.敌方",E265)))</formula>
    </cfRule>
    <cfRule type="containsText" dxfId="3504" priority="2624" operator="containsText" text="0.我方">
      <formula>NOT(ISERROR(SEARCH("0.我方",E265)))</formula>
    </cfRule>
  </conditionalFormatting>
  <conditionalFormatting sqref="E267">
    <cfRule type="containsText" dxfId="3503" priority="2619" operator="containsText" text="1.敌方">
      <formula>NOT(ISERROR(SEARCH("1.敌方",E267)))</formula>
    </cfRule>
    <cfRule type="containsText" dxfId="3502" priority="2620" operator="containsText" text="0.我方">
      <formula>NOT(ISERROR(SEARCH("0.我方",E267)))</formula>
    </cfRule>
  </conditionalFormatting>
  <conditionalFormatting sqref="E268">
    <cfRule type="containsText" dxfId="3501" priority="2613" operator="containsText" text="1.敌方">
      <formula>NOT(ISERROR(SEARCH("1.敌方",E268)))</formula>
    </cfRule>
    <cfRule type="containsText" dxfId="3500" priority="2614" operator="containsText" text="0.我方">
      <formula>NOT(ISERROR(SEARCH("0.我方",E268)))</formula>
    </cfRule>
  </conditionalFormatting>
  <conditionalFormatting sqref="E270">
    <cfRule type="containsText" dxfId="3499" priority="2609" operator="containsText" text="1.敌方">
      <formula>NOT(ISERROR(SEARCH("1.敌方",E270)))</formula>
    </cfRule>
    <cfRule type="containsText" dxfId="3498" priority="2610" operator="containsText" text="0.我方">
      <formula>NOT(ISERROR(SEARCH("0.我方",E270)))</formula>
    </cfRule>
  </conditionalFormatting>
  <conditionalFormatting sqref="E291">
    <cfRule type="containsText" dxfId="3497" priority="2579" operator="containsText" text="1.敌方">
      <formula>NOT(ISERROR(SEARCH("1.敌方",E291)))</formula>
    </cfRule>
    <cfRule type="containsText" dxfId="3496" priority="2580" operator="containsText" text="0.我方">
      <formula>NOT(ISERROR(SEARCH("0.我方",E291)))</formula>
    </cfRule>
  </conditionalFormatting>
  <conditionalFormatting sqref="E269">
    <cfRule type="containsText" dxfId="3495" priority="2611" operator="containsText" text="1.敌方">
      <formula>NOT(ISERROR(SEARCH("1.敌方",E269)))</formula>
    </cfRule>
    <cfRule type="containsText" dxfId="3494" priority="2612" operator="containsText" text="0.我方">
      <formula>NOT(ISERROR(SEARCH("0.我方",E269)))</formula>
    </cfRule>
  </conditionalFormatting>
  <conditionalFormatting sqref="E330">
    <cfRule type="containsText" dxfId="3493" priority="2565" operator="containsText" text="1.敌方">
      <formula>NOT(ISERROR(SEARCH("1.敌方",E330)))</formula>
    </cfRule>
    <cfRule type="containsText" dxfId="3492" priority="2566" operator="containsText" text="0.我方">
      <formula>NOT(ISERROR(SEARCH("0.我方",E330)))</formula>
    </cfRule>
  </conditionalFormatting>
  <conditionalFormatting sqref="E271">
    <cfRule type="containsText" dxfId="3491" priority="2607" operator="containsText" text="1.敌方">
      <formula>NOT(ISERROR(SEARCH("1.敌方",E271)))</formula>
    </cfRule>
    <cfRule type="containsText" dxfId="3490" priority="2608" operator="containsText" text="0.我方">
      <formula>NOT(ISERROR(SEARCH("0.我方",E271)))</formula>
    </cfRule>
  </conditionalFormatting>
  <conditionalFormatting sqref="E358">
    <cfRule type="containsText" dxfId="3489" priority="2517" operator="containsText" text="1.敌方">
      <formula>NOT(ISERROR(SEARCH("1.敌方",E358)))</formula>
    </cfRule>
    <cfRule type="containsText" dxfId="3488" priority="2518" operator="containsText" text="0.我方">
      <formula>NOT(ISERROR(SEARCH("0.我方",E358)))</formula>
    </cfRule>
  </conditionalFormatting>
  <conditionalFormatting sqref="E292">
    <cfRule type="containsText" dxfId="3487" priority="2577" operator="containsText" text="1.敌方">
      <formula>NOT(ISERROR(SEARCH("1.敌方",E292)))</formula>
    </cfRule>
    <cfRule type="containsText" dxfId="3486" priority="2578" operator="containsText" text="0.我方">
      <formula>NOT(ISERROR(SEARCH("0.我方",E292)))</formula>
    </cfRule>
  </conditionalFormatting>
  <conditionalFormatting sqref="E279">
    <cfRule type="containsText" dxfId="3485" priority="2595" operator="containsText" text="1.敌方">
      <formula>NOT(ISERROR(SEARCH("1.敌方",E279)))</formula>
    </cfRule>
    <cfRule type="containsText" dxfId="3484" priority="2596" operator="containsText" text="0.我方">
      <formula>NOT(ISERROR(SEARCH("0.我方",E279)))</formula>
    </cfRule>
  </conditionalFormatting>
  <conditionalFormatting sqref="E331">
    <cfRule type="containsText" dxfId="3483" priority="2563" operator="containsText" text="1.敌方">
      <formula>NOT(ISERROR(SEARCH("1.敌方",E331)))</formula>
    </cfRule>
    <cfRule type="containsText" dxfId="3482" priority="2564" operator="containsText" text="0.我方">
      <formula>NOT(ISERROR(SEARCH("0.我方",E331)))</formula>
    </cfRule>
  </conditionalFormatting>
  <conditionalFormatting sqref="E296">
    <cfRule type="containsText" dxfId="3481" priority="2573" operator="containsText" text="1.敌方">
      <formula>NOT(ISERROR(SEARCH("1.敌方",E296)))</formula>
    </cfRule>
    <cfRule type="containsText" dxfId="3480" priority="2574" operator="containsText" text="0.我方">
      <formula>NOT(ISERROR(SEARCH("0.我方",E296)))</formula>
    </cfRule>
  </conditionalFormatting>
  <conditionalFormatting sqref="E334">
    <cfRule type="containsText" dxfId="3479" priority="2557" operator="containsText" text="1.敌方">
      <formula>NOT(ISERROR(SEARCH("1.敌方",E334)))</formula>
    </cfRule>
    <cfRule type="containsText" dxfId="3478" priority="2558" operator="containsText" text="0.我方">
      <formula>NOT(ISERROR(SEARCH("0.我方",E334)))</formula>
    </cfRule>
  </conditionalFormatting>
  <conditionalFormatting sqref="E336">
    <cfRule type="containsText" dxfId="3477" priority="2553" operator="containsText" text="1.敌方">
      <formula>NOT(ISERROR(SEARCH("1.敌方",E336)))</formula>
    </cfRule>
    <cfRule type="containsText" dxfId="3476" priority="2554" operator="containsText" text="0.我方">
      <formula>NOT(ISERROR(SEARCH("0.我方",E336)))</formula>
    </cfRule>
  </conditionalFormatting>
  <conditionalFormatting sqref="E337">
    <cfRule type="containsText" dxfId="3475" priority="2551" operator="containsText" text="1.敌方">
      <formula>NOT(ISERROR(SEARCH("1.敌方",E337)))</formula>
    </cfRule>
    <cfRule type="containsText" dxfId="3474" priority="2552" operator="containsText" text="0.我方">
      <formula>NOT(ISERROR(SEARCH("0.我方",E337)))</formula>
    </cfRule>
  </conditionalFormatting>
  <conditionalFormatting sqref="E297">
    <cfRule type="containsText" dxfId="3473" priority="2571" operator="containsText" text="1.敌方">
      <formula>NOT(ISERROR(SEARCH("1.敌方",E297)))</formula>
    </cfRule>
    <cfRule type="containsText" dxfId="3472" priority="2572" operator="containsText" text="0.我方">
      <formula>NOT(ISERROR(SEARCH("0.我方",E297)))</formula>
    </cfRule>
  </conditionalFormatting>
  <conditionalFormatting sqref="E286">
    <cfRule type="containsText" dxfId="3471" priority="2589" operator="containsText" text="1.敌方">
      <formula>NOT(ISERROR(SEARCH("1.敌方",E286)))</formula>
    </cfRule>
    <cfRule type="containsText" dxfId="3470" priority="2590" operator="containsText" text="0.我方">
      <formula>NOT(ISERROR(SEARCH("0.我方",E286)))</formula>
    </cfRule>
  </conditionalFormatting>
  <conditionalFormatting sqref="E288">
    <cfRule type="containsText" dxfId="3469" priority="2585" operator="containsText" text="1.敌方">
      <formula>NOT(ISERROR(SEARCH("1.敌方",E288)))</formula>
    </cfRule>
    <cfRule type="containsText" dxfId="3468" priority="2586" operator="containsText" text="0.我方">
      <formula>NOT(ISERROR(SEARCH("0.我方",E288)))</formula>
    </cfRule>
  </conditionalFormatting>
  <conditionalFormatting sqref="E287">
    <cfRule type="containsText" dxfId="3467" priority="2587" operator="containsText" text="1.敌方">
      <formula>NOT(ISERROR(SEARCH("1.敌方",E287)))</formula>
    </cfRule>
    <cfRule type="containsText" dxfId="3466" priority="2588" operator="containsText" text="0.我方">
      <formula>NOT(ISERROR(SEARCH("0.我方",E287)))</formula>
    </cfRule>
  </conditionalFormatting>
  <conditionalFormatting sqref="E289">
    <cfRule type="containsText" dxfId="3465" priority="2583" operator="containsText" text="1.敌方">
      <formula>NOT(ISERROR(SEARCH("1.敌方",E289)))</formula>
    </cfRule>
    <cfRule type="containsText" dxfId="3464" priority="2584" operator="containsText" text="0.我方">
      <formula>NOT(ISERROR(SEARCH("0.我方",E289)))</formula>
    </cfRule>
  </conditionalFormatting>
  <conditionalFormatting sqref="E332">
    <cfRule type="containsText" dxfId="3463" priority="2561" operator="containsText" text="1.敌方">
      <formula>NOT(ISERROR(SEARCH("1.敌方",E332)))</formula>
    </cfRule>
    <cfRule type="containsText" dxfId="3462" priority="2562" operator="containsText" text="0.我方">
      <formula>NOT(ISERROR(SEARCH("0.我方",E332)))</formula>
    </cfRule>
  </conditionalFormatting>
  <conditionalFormatting sqref="E333">
    <cfRule type="containsText" dxfId="3461" priority="2559" operator="containsText" text="1.敌方">
      <formula>NOT(ISERROR(SEARCH("1.敌方",E333)))</formula>
    </cfRule>
    <cfRule type="containsText" dxfId="3460" priority="2560" operator="containsText" text="0.我方">
      <formula>NOT(ISERROR(SEARCH("0.我方",E333)))</formula>
    </cfRule>
  </conditionalFormatting>
  <conditionalFormatting sqref="E335">
    <cfRule type="containsText" dxfId="3459" priority="2555" operator="containsText" text="1.敌方">
      <formula>NOT(ISERROR(SEARCH("1.敌方",E335)))</formula>
    </cfRule>
    <cfRule type="containsText" dxfId="3458" priority="2556" operator="containsText" text="0.我方">
      <formula>NOT(ISERROR(SEARCH("0.我方",E335)))</formula>
    </cfRule>
  </conditionalFormatting>
  <conditionalFormatting sqref="E298">
    <cfRule type="containsText" dxfId="3457" priority="2549" operator="containsText" text="1.敌方">
      <formula>NOT(ISERROR(SEARCH("1.敌方",E298)))</formula>
    </cfRule>
    <cfRule type="containsText" dxfId="3456" priority="2550" operator="containsText" text="0.我方">
      <formula>NOT(ISERROR(SEARCH("0.我方",E298)))</formula>
    </cfRule>
  </conditionalFormatting>
  <conditionalFormatting sqref="E352">
    <cfRule type="containsText" dxfId="3455" priority="2545" operator="containsText" text="1.敌方">
      <formula>NOT(ISERROR(SEARCH("1.敌方",E352)))</formula>
    </cfRule>
    <cfRule type="containsText" dxfId="3454" priority="2546" operator="containsText" text="0.我方">
      <formula>NOT(ISERROR(SEARCH("0.我方",E352)))</formula>
    </cfRule>
  </conditionalFormatting>
  <conditionalFormatting sqref="E299">
    <cfRule type="containsText" dxfId="3453" priority="2547" operator="containsText" text="1.敌方">
      <formula>NOT(ISERROR(SEARCH("1.敌方",E299)))</formula>
    </cfRule>
    <cfRule type="containsText" dxfId="3452" priority="2548" operator="containsText" text="0.我方">
      <formula>NOT(ISERROR(SEARCH("0.我方",E299)))</formula>
    </cfRule>
  </conditionalFormatting>
  <conditionalFormatting sqref="E340">
    <cfRule type="containsText" dxfId="3451" priority="2543" operator="containsText" text="1.敌方">
      <formula>NOT(ISERROR(SEARCH("1.敌方",E340)))</formula>
    </cfRule>
    <cfRule type="containsText" dxfId="3450" priority="2544" operator="containsText" text="0.我方">
      <formula>NOT(ISERROR(SEARCH("0.我方",E340)))</formula>
    </cfRule>
  </conditionalFormatting>
  <conditionalFormatting sqref="E341">
    <cfRule type="containsText" dxfId="3449" priority="2541" operator="containsText" text="1.敌方">
      <formula>NOT(ISERROR(SEARCH("1.敌方",E341)))</formula>
    </cfRule>
    <cfRule type="containsText" dxfId="3448" priority="2542" operator="containsText" text="0.我方">
      <formula>NOT(ISERROR(SEARCH("0.我方",E341)))</formula>
    </cfRule>
  </conditionalFormatting>
  <conditionalFormatting sqref="E342">
    <cfRule type="containsText" dxfId="3447" priority="2539" operator="containsText" text="1.敌方">
      <formula>NOT(ISERROR(SEARCH("1.敌方",E342)))</formula>
    </cfRule>
    <cfRule type="containsText" dxfId="3446" priority="2540" operator="containsText" text="0.我方">
      <formula>NOT(ISERROR(SEARCH("0.我方",E342)))</formula>
    </cfRule>
  </conditionalFormatting>
  <conditionalFormatting sqref="E343">
    <cfRule type="containsText" dxfId="3445" priority="2537" operator="containsText" text="1.敌方">
      <formula>NOT(ISERROR(SEARCH("1.敌方",E343)))</formula>
    </cfRule>
    <cfRule type="containsText" dxfId="3444" priority="2538" operator="containsText" text="0.我方">
      <formula>NOT(ISERROR(SEARCH("0.我方",E343)))</formula>
    </cfRule>
  </conditionalFormatting>
  <conditionalFormatting sqref="E345">
    <cfRule type="containsText" dxfId="3443" priority="2533" operator="containsText" text="1.敌方">
      <formula>NOT(ISERROR(SEARCH("1.敌方",E345)))</formula>
    </cfRule>
    <cfRule type="containsText" dxfId="3442" priority="2534" operator="containsText" text="0.我方">
      <formula>NOT(ISERROR(SEARCH("0.我方",E345)))</formula>
    </cfRule>
  </conditionalFormatting>
  <conditionalFormatting sqref="E344">
    <cfRule type="containsText" dxfId="3441" priority="2535" operator="containsText" text="1.敌方">
      <formula>NOT(ISERROR(SEARCH("1.敌方",E344)))</formula>
    </cfRule>
    <cfRule type="containsText" dxfId="3440" priority="2536" operator="containsText" text="0.我方">
      <formula>NOT(ISERROR(SEARCH("0.我方",E344)))</formula>
    </cfRule>
  </conditionalFormatting>
  <conditionalFormatting sqref="E346">
    <cfRule type="containsText" dxfId="3439" priority="2531" operator="containsText" text="1.敌方">
      <formula>NOT(ISERROR(SEARCH("1.敌方",E346)))</formula>
    </cfRule>
    <cfRule type="containsText" dxfId="3438" priority="2532" operator="containsText" text="0.我方">
      <formula>NOT(ISERROR(SEARCH("0.我方",E346)))</formula>
    </cfRule>
  </conditionalFormatting>
  <conditionalFormatting sqref="E347">
    <cfRule type="containsText" dxfId="3437" priority="2529" operator="containsText" text="1.敌方">
      <formula>NOT(ISERROR(SEARCH("1.敌方",E347)))</formula>
    </cfRule>
    <cfRule type="containsText" dxfId="3436" priority="2530" operator="containsText" text="0.我方">
      <formula>NOT(ISERROR(SEARCH("0.我方",E347)))</formula>
    </cfRule>
  </conditionalFormatting>
  <conditionalFormatting sqref="E348">
    <cfRule type="containsText" dxfId="3435" priority="2527" operator="containsText" text="1.敌方">
      <formula>NOT(ISERROR(SEARCH("1.敌方",E348)))</formula>
    </cfRule>
    <cfRule type="containsText" dxfId="3434" priority="2528" operator="containsText" text="0.我方">
      <formula>NOT(ISERROR(SEARCH("0.我方",E348)))</formula>
    </cfRule>
  </conditionalFormatting>
  <conditionalFormatting sqref="E349">
    <cfRule type="containsText" dxfId="3433" priority="2525" operator="containsText" text="1.敌方">
      <formula>NOT(ISERROR(SEARCH("1.敌方",E349)))</formula>
    </cfRule>
    <cfRule type="containsText" dxfId="3432" priority="2526" operator="containsText" text="0.我方">
      <formula>NOT(ISERROR(SEARCH("0.我方",E349)))</formula>
    </cfRule>
  </conditionalFormatting>
  <conditionalFormatting sqref="E350">
    <cfRule type="containsText" dxfId="3431" priority="2523" operator="containsText" text="1.敌方">
      <formula>NOT(ISERROR(SEARCH("1.敌方",E350)))</formula>
    </cfRule>
    <cfRule type="containsText" dxfId="3430" priority="2524" operator="containsText" text="0.我方">
      <formula>NOT(ISERROR(SEARCH("0.我方",E350)))</formula>
    </cfRule>
  </conditionalFormatting>
  <conditionalFormatting sqref="E376">
    <cfRule type="containsText" dxfId="3429" priority="2485" operator="containsText" text="1.敌方">
      <formula>NOT(ISERROR(SEARCH("1.敌方",E376)))</formula>
    </cfRule>
    <cfRule type="containsText" dxfId="3428" priority="2486" operator="containsText" text="0.我方">
      <formula>NOT(ISERROR(SEARCH("0.我方",E376)))</formula>
    </cfRule>
  </conditionalFormatting>
  <conditionalFormatting sqref="E351">
    <cfRule type="containsText" dxfId="3427" priority="2521" operator="containsText" text="1.敌方">
      <formula>NOT(ISERROR(SEARCH("1.敌方",E351)))</formula>
    </cfRule>
    <cfRule type="containsText" dxfId="3426" priority="2522" operator="containsText" text="0.我方">
      <formula>NOT(ISERROR(SEARCH("0.我方",E351)))</formula>
    </cfRule>
  </conditionalFormatting>
  <conditionalFormatting sqref="E353">
    <cfRule type="containsText" dxfId="3425" priority="2519" operator="containsText" text="1.敌方">
      <formula>NOT(ISERROR(SEARCH("1.敌方",E353)))</formula>
    </cfRule>
    <cfRule type="containsText" dxfId="3424" priority="2520" operator="containsText" text="0.我方">
      <formula>NOT(ISERROR(SEARCH("0.我方",E353)))</formula>
    </cfRule>
  </conditionalFormatting>
  <conditionalFormatting sqref="E359">
    <cfRule type="containsText" dxfId="3423" priority="2515" operator="containsText" text="1.敌方">
      <formula>NOT(ISERROR(SEARCH("1.敌方",E359)))</formula>
    </cfRule>
    <cfRule type="containsText" dxfId="3422" priority="2516" operator="containsText" text="0.我方">
      <formula>NOT(ISERROR(SEARCH("0.我方",E359)))</formula>
    </cfRule>
  </conditionalFormatting>
  <conditionalFormatting sqref="E363">
    <cfRule type="containsText" dxfId="3421" priority="2511" operator="containsText" text="1.敌方">
      <formula>NOT(ISERROR(SEARCH("1.敌方",E363)))</formula>
    </cfRule>
    <cfRule type="containsText" dxfId="3420" priority="2512" operator="containsText" text="0.我方">
      <formula>NOT(ISERROR(SEARCH("0.我方",E363)))</formula>
    </cfRule>
  </conditionalFormatting>
  <conditionalFormatting sqref="E365">
    <cfRule type="containsText" dxfId="3419" priority="2509" operator="containsText" text="1.敌方">
      <formula>NOT(ISERROR(SEARCH("1.敌方",E365)))</formula>
    </cfRule>
    <cfRule type="containsText" dxfId="3418" priority="2510" operator="containsText" text="0.我方">
      <formula>NOT(ISERROR(SEARCH("0.我方",E365)))</formula>
    </cfRule>
  </conditionalFormatting>
  <conditionalFormatting sqref="E360">
    <cfRule type="containsText" dxfId="3417" priority="2513" operator="containsText" text="1.敌方">
      <formula>NOT(ISERROR(SEARCH("1.敌方",E360)))</formula>
    </cfRule>
    <cfRule type="containsText" dxfId="3416" priority="2514" operator="containsText" text="0.我方">
      <formula>NOT(ISERROR(SEARCH("0.我方",E360)))</formula>
    </cfRule>
  </conditionalFormatting>
  <conditionalFormatting sqref="E367">
    <cfRule type="containsText" dxfId="3415" priority="2505" operator="containsText" text="1.敌方">
      <formula>NOT(ISERROR(SEARCH("1.敌方",E367)))</formula>
    </cfRule>
    <cfRule type="containsText" dxfId="3414" priority="2506" operator="containsText" text="0.我方">
      <formula>NOT(ISERROR(SEARCH("0.我方",E367)))</formula>
    </cfRule>
  </conditionalFormatting>
  <conditionalFormatting sqref="E368">
    <cfRule type="containsText" dxfId="3413" priority="2503" operator="containsText" text="1.敌方">
      <formula>NOT(ISERROR(SEARCH("1.敌方",E368)))</formula>
    </cfRule>
    <cfRule type="containsText" dxfId="3412" priority="2504" operator="containsText" text="0.我方">
      <formula>NOT(ISERROR(SEARCH("0.我方",E368)))</formula>
    </cfRule>
  </conditionalFormatting>
  <conditionalFormatting sqref="E369">
    <cfRule type="containsText" dxfId="3411" priority="2499" operator="containsText" text="1.敌方">
      <formula>NOT(ISERROR(SEARCH("1.敌方",E369)))</formula>
    </cfRule>
    <cfRule type="containsText" dxfId="3410" priority="2500" operator="containsText" text="0.我方">
      <formula>NOT(ISERROR(SEARCH("0.我方",E369)))</formula>
    </cfRule>
  </conditionalFormatting>
  <conditionalFormatting sqref="E370">
    <cfRule type="containsText" dxfId="3409" priority="2497" operator="containsText" text="1.敌方">
      <formula>NOT(ISERROR(SEARCH("1.敌方",E370)))</formula>
    </cfRule>
    <cfRule type="containsText" dxfId="3408" priority="2498" operator="containsText" text="0.我方">
      <formula>NOT(ISERROR(SEARCH("0.我方",E370)))</formula>
    </cfRule>
  </conditionalFormatting>
  <conditionalFormatting sqref="E364">
    <cfRule type="containsText" dxfId="3407" priority="2501" operator="containsText" text="1.敌方">
      <formula>NOT(ISERROR(SEARCH("1.敌方",E364)))</formula>
    </cfRule>
    <cfRule type="containsText" dxfId="3406" priority="2502" operator="containsText" text="0.我方">
      <formula>NOT(ISERROR(SEARCH("0.我方",E364)))</formula>
    </cfRule>
  </conditionalFormatting>
  <conditionalFormatting sqref="E371">
    <cfRule type="containsText" dxfId="3405" priority="2495" operator="containsText" text="1.敌方">
      <formula>NOT(ISERROR(SEARCH("1.敌方",E371)))</formula>
    </cfRule>
    <cfRule type="containsText" dxfId="3404" priority="2496" operator="containsText" text="0.我方">
      <formula>NOT(ISERROR(SEARCH("0.我方",E371)))</formula>
    </cfRule>
  </conditionalFormatting>
  <conditionalFormatting sqref="E366">
    <cfRule type="containsText" dxfId="3403" priority="2507" operator="containsText" text="1.敌方">
      <formula>NOT(ISERROR(SEARCH("1.敌方",E366)))</formula>
    </cfRule>
    <cfRule type="containsText" dxfId="3402" priority="2508" operator="containsText" text="0.我方">
      <formula>NOT(ISERROR(SEARCH("0.我方",E366)))</formula>
    </cfRule>
  </conditionalFormatting>
  <conditionalFormatting sqref="E372">
    <cfRule type="containsText" dxfId="3401" priority="2493" operator="containsText" text="1.敌方">
      <formula>NOT(ISERROR(SEARCH("1.敌方",E372)))</formula>
    </cfRule>
    <cfRule type="containsText" dxfId="3400" priority="2494" operator="containsText" text="0.我方">
      <formula>NOT(ISERROR(SEARCH("0.我方",E372)))</formula>
    </cfRule>
  </conditionalFormatting>
  <conditionalFormatting sqref="E373">
    <cfRule type="containsText" dxfId="3399" priority="2491" operator="containsText" text="1.敌方">
      <formula>NOT(ISERROR(SEARCH("1.敌方",E373)))</formula>
    </cfRule>
    <cfRule type="containsText" dxfId="3398" priority="2492" operator="containsText" text="0.我方">
      <formula>NOT(ISERROR(SEARCH("0.我方",E373)))</formula>
    </cfRule>
  </conditionalFormatting>
  <conditionalFormatting sqref="E374">
    <cfRule type="containsText" dxfId="3397" priority="2489" operator="containsText" text="1.敌方">
      <formula>NOT(ISERROR(SEARCH("1.敌方",E374)))</formula>
    </cfRule>
    <cfRule type="containsText" dxfId="3396" priority="2490" operator="containsText" text="0.我方">
      <formula>NOT(ISERROR(SEARCH("0.我方",E374)))</formula>
    </cfRule>
  </conditionalFormatting>
  <conditionalFormatting sqref="E377">
    <cfRule type="containsText" dxfId="3395" priority="2483" operator="containsText" text="1.敌方">
      <formula>NOT(ISERROR(SEARCH("1.敌方",E377)))</formula>
    </cfRule>
    <cfRule type="containsText" dxfId="3394" priority="2484" operator="containsText" text="0.我方">
      <formula>NOT(ISERROR(SEARCH("0.我方",E377)))</formula>
    </cfRule>
  </conditionalFormatting>
  <conditionalFormatting sqref="E379">
    <cfRule type="containsText" dxfId="3393" priority="2479" operator="containsText" text="1.敌方">
      <formula>NOT(ISERROR(SEARCH("1.敌方",E379)))</formula>
    </cfRule>
    <cfRule type="containsText" dxfId="3392" priority="2480" operator="containsText" text="0.我方">
      <formula>NOT(ISERROR(SEARCH("0.我方",E379)))</formula>
    </cfRule>
  </conditionalFormatting>
  <conditionalFormatting sqref="E378">
    <cfRule type="containsText" dxfId="3391" priority="2481" operator="containsText" text="1.敌方">
      <formula>NOT(ISERROR(SEARCH("1.敌方",E378)))</formula>
    </cfRule>
    <cfRule type="containsText" dxfId="3390" priority="2482" operator="containsText" text="0.我方">
      <formula>NOT(ISERROR(SEARCH("0.我方",E378)))</formula>
    </cfRule>
  </conditionalFormatting>
  <conditionalFormatting sqref="E375">
    <cfRule type="containsText" dxfId="3389" priority="2487" operator="containsText" text="1.敌方">
      <formula>NOT(ISERROR(SEARCH("1.敌方",E375)))</formula>
    </cfRule>
    <cfRule type="containsText" dxfId="3388" priority="2488" operator="containsText" text="0.我方">
      <formula>NOT(ISERROR(SEARCH("0.我方",E375)))</formula>
    </cfRule>
  </conditionalFormatting>
  <conditionalFormatting sqref="E380">
    <cfRule type="containsText" dxfId="3387" priority="2477" operator="containsText" text="1.敌方">
      <formula>NOT(ISERROR(SEARCH("1.敌方",E380)))</formula>
    </cfRule>
    <cfRule type="containsText" dxfId="3386" priority="2478" operator="containsText" text="0.我方">
      <formula>NOT(ISERROR(SEARCH("0.我方",E380)))</formula>
    </cfRule>
  </conditionalFormatting>
  <conditionalFormatting sqref="E382">
    <cfRule type="containsText" dxfId="3385" priority="2473" operator="containsText" text="1.敌方">
      <formula>NOT(ISERROR(SEARCH("1.敌方",E382)))</formula>
    </cfRule>
    <cfRule type="containsText" dxfId="3384" priority="2474" operator="containsText" text="0.我方">
      <formula>NOT(ISERROR(SEARCH("0.我方",E382)))</formula>
    </cfRule>
  </conditionalFormatting>
  <conditionalFormatting sqref="E381">
    <cfRule type="containsText" dxfId="3383" priority="2475" operator="containsText" text="1.敌方">
      <formula>NOT(ISERROR(SEARCH("1.敌方",E381)))</formula>
    </cfRule>
    <cfRule type="containsText" dxfId="3382" priority="2476" operator="containsText" text="0.我方">
      <formula>NOT(ISERROR(SEARCH("0.我方",E381)))</formula>
    </cfRule>
  </conditionalFormatting>
  <conditionalFormatting sqref="E383">
    <cfRule type="containsText" dxfId="3381" priority="2471" operator="containsText" text="1.敌方">
      <formula>NOT(ISERROR(SEARCH("1.敌方",E383)))</formula>
    </cfRule>
    <cfRule type="containsText" dxfId="3380" priority="2472" operator="containsText" text="0.我方">
      <formula>NOT(ISERROR(SEARCH("0.我方",E383)))</formula>
    </cfRule>
  </conditionalFormatting>
  <conditionalFormatting sqref="E385">
    <cfRule type="containsText" dxfId="3379" priority="2467" operator="containsText" text="1.敌方">
      <formula>NOT(ISERROR(SEARCH("1.敌方",E385)))</formula>
    </cfRule>
    <cfRule type="containsText" dxfId="3378" priority="2468" operator="containsText" text="0.我方">
      <formula>NOT(ISERROR(SEARCH("0.我方",E385)))</formula>
    </cfRule>
  </conditionalFormatting>
  <conditionalFormatting sqref="E384">
    <cfRule type="containsText" dxfId="3377" priority="2469" operator="containsText" text="1.敌方">
      <formula>NOT(ISERROR(SEARCH("1.敌方",E384)))</formula>
    </cfRule>
    <cfRule type="containsText" dxfId="3376" priority="2470" operator="containsText" text="0.我方">
      <formula>NOT(ISERROR(SEARCH("0.我方",E384)))</formula>
    </cfRule>
  </conditionalFormatting>
  <conditionalFormatting sqref="E386">
    <cfRule type="containsText" dxfId="3375" priority="2465" operator="containsText" text="1.敌方">
      <formula>NOT(ISERROR(SEARCH("1.敌方",E386)))</formula>
    </cfRule>
    <cfRule type="containsText" dxfId="3374" priority="2466" operator="containsText" text="0.我方">
      <formula>NOT(ISERROR(SEARCH("0.我方",E386)))</formula>
    </cfRule>
  </conditionalFormatting>
  <conditionalFormatting sqref="E394">
    <cfRule type="containsText" dxfId="3373" priority="2461" operator="containsText" text="1.敌方">
      <formula>NOT(ISERROR(SEARCH("1.敌方",E394)))</formula>
    </cfRule>
    <cfRule type="containsText" dxfId="3372" priority="2462" operator="containsText" text="0.我方">
      <formula>NOT(ISERROR(SEARCH("0.我方",E394)))</formula>
    </cfRule>
  </conditionalFormatting>
  <conditionalFormatting sqref="E390">
    <cfRule type="containsText" dxfId="3371" priority="2463" operator="containsText" text="1.敌方">
      <formula>NOT(ISERROR(SEARCH("1.敌方",E390)))</formula>
    </cfRule>
    <cfRule type="containsText" dxfId="3370" priority="2464" operator="containsText" text="0.我方">
      <formula>NOT(ISERROR(SEARCH("0.我方",E390)))</formula>
    </cfRule>
  </conditionalFormatting>
  <conditionalFormatting sqref="E395">
    <cfRule type="containsText" dxfId="3369" priority="2459" operator="containsText" text="1.敌方">
      <formula>NOT(ISERROR(SEARCH("1.敌方",E395)))</formula>
    </cfRule>
    <cfRule type="containsText" dxfId="3368" priority="2460" operator="containsText" text="0.我方">
      <formula>NOT(ISERROR(SEARCH("0.我方",E395)))</formula>
    </cfRule>
  </conditionalFormatting>
  <conditionalFormatting sqref="E396">
    <cfRule type="containsText" dxfId="3367" priority="2457" operator="containsText" text="1.敌方">
      <formula>NOT(ISERROR(SEARCH("1.敌方",E396)))</formula>
    </cfRule>
    <cfRule type="containsText" dxfId="3366" priority="2458" operator="containsText" text="0.我方">
      <formula>NOT(ISERROR(SEARCH("0.我方",E396)))</formula>
    </cfRule>
  </conditionalFormatting>
  <conditionalFormatting sqref="E397">
    <cfRule type="containsText" dxfId="3365" priority="2455" operator="containsText" text="1.敌方">
      <formula>NOT(ISERROR(SEARCH("1.敌方",E397)))</formula>
    </cfRule>
    <cfRule type="containsText" dxfId="3364" priority="2456" operator="containsText" text="0.我方">
      <formula>NOT(ISERROR(SEARCH("0.我方",E397)))</formula>
    </cfRule>
  </conditionalFormatting>
  <conditionalFormatting sqref="E399">
    <cfRule type="containsText" dxfId="3363" priority="2451" operator="containsText" text="1.敌方">
      <formula>NOT(ISERROR(SEARCH("1.敌方",E399)))</formula>
    </cfRule>
    <cfRule type="containsText" dxfId="3362" priority="2452" operator="containsText" text="0.我方">
      <formula>NOT(ISERROR(SEARCH("0.我方",E399)))</formula>
    </cfRule>
  </conditionalFormatting>
  <conditionalFormatting sqref="E398">
    <cfRule type="containsText" dxfId="3361" priority="2453" operator="containsText" text="1.敌方">
      <formula>NOT(ISERROR(SEARCH("1.敌方",E398)))</formula>
    </cfRule>
    <cfRule type="containsText" dxfId="3360" priority="2454" operator="containsText" text="0.我方">
      <formula>NOT(ISERROR(SEARCH("0.我方",E398)))</formula>
    </cfRule>
  </conditionalFormatting>
  <conditionalFormatting sqref="E505">
    <cfRule type="containsText" dxfId="3359" priority="2303" operator="containsText" text="1.敌方">
      <formula>NOT(ISERROR(SEARCH("1.敌方",E505)))</formula>
    </cfRule>
    <cfRule type="containsText" dxfId="3358" priority="2304" operator="containsText" text="0.我方">
      <formula>NOT(ISERROR(SEARCH("0.我方",E505)))</formula>
    </cfRule>
  </conditionalFormatting>
  <conditionalFormatting sqref="E403">
    <cfRule type="containsText" dxfId="3357" priority="2443" operator="containsText" text="1.敌方">
      <formula>NOT(ISERROR(SEARCH("1.敌方",E403)))</formula>
    </cfRule>
    <cfRule type="containsText" dxfId="3356" priority="2444" operator="containsText" text="0.我方">
      <formula>NOT(ISERROR(SEARCH("0.我方",E403)))</formula>
    </cfRule>
  </conditionalFormatting>
  <conditionalFormatting sqref="E402">
    <cfRule type="containsText" dxfId="3355" priority="2445" operator="containsText" text="1.敌方">
      <formula>NOT(ISERROR(SEARCH("1.敌方",E402)))</formula>
    </cfRule>
    <cfRule type="containsText" dxfId="3354" priority="2446" operator="containsText" text="0.我方">
      <formula>NOT(ISERROR(SEARCH("0.我方",E402)))</formula>
    </cfRule>
  </conditionalFormatting>
  <conditionalFormatting sqref="E401">
    <cfRule type="containsText" dxfId="3353" priority="2447" operator="containsText" text="1.敌方">
      <formula>NOT(ISERROR(SEARCH("1.敌方",E401)))</formula>
    </cfRule>
    <cfRule type="containsText" dxfId="3352" priority="2448" operator="containsText" text="0.我方">
      <formula>NOT(ISERROR(SEARCH("0.我方",E401)))</formula>
    </cfRule>
  </conditionalFormatting>
  <conditionalFormatting sqref="E404">
    <cfRule type="containsText" dxfId="3351" priority="2441" operator="containsText" text="1.敌方">
      <formula>NOT(ISERROR(SEARCH("1.敌方",E404)))</formula>
    </cfRule>
    <cfRule type="containsText" dxfId="3350" priority="2442" operator="containsText" text="0.我方">
      <formula>NOT(ISERROR(SEARCH("0.我方",E404)))</formula>
    </cfRule>
  </conditionalFormatting>
  <conditionalFormatting sqref="E400">
    <cfRule type="containsText" dxfId="3349" priority="2449" operator="containsText" text="1.敌方">
      <formula>NOT(ISERROR(SEARCH("1.敌方",E400)))</formula>
    </cfRule>
    <cfRule type="containsText" dxfId="3348" priority="2450" operator="containsText" text="0.我方">
      <formula>NOT(ISERROR(SEARCH("0.我方",E400)))</formula>
    </cfRule>
  </conditionalFormatting>
  <conditionalFormatting sqref="E405">
    <cfRule type="containsText" dxfId="3347" priority="2439" operator="containsText" text="1.敌方">
      <formula>NOT(ISERROR(SEARCH("1.敌方",E405)))</formula>
    </cfRule>
    <cfRule type="containsText" dxfId="3346" priority="2440" operator="containsText" text="0.我方">
      <formula>NOT(ISERROR(SEARCH("0.我方",E405)))</formula>
    </cfRule>
  </conditionalFormatting>
  <conditionalFormatting sqref="E409">
    <cfRule type="containsText" dxfId="3345" priority="2431" operator="containsText" text="1.敌方">
      <formula>NOT(ISERROR(SEARCH("1.敌方",E409)))</formula>
    </cfRule>
    <cfRule type="containsText" dxfId="3344" priority="2432" operator="containsText" text="0.我方">
      <formula>NOT(ISERROR(SEARCH("0.我方",E409)))</formula>
    </cfRule>
  </conditionalFormatting>
  <conditionalFormatting sqref="E406">
    <cfRule type="containsText" dxfId="3343" priority="2437" operator="containsText" text="1.敌方">
      <formula>NOT(ISERROR(SEARCH("1.敌方",E406)))</formula>
    </cfRule>
    <cfRule type="containsText" dxfId="3342" priority="2438" operator="containsText" text="0.我方">
      <formula>NOT(ISERROR(SEARCH("0.我方",E406)))</formula>
    </cfRule>
  </conditionalFormatting>
  <conditionalFormatting sqref="E407">
    <cfRule type="containsText" dxfId="3341" priority="2435" operator="containsText" text="1.敌方">
      <formula>NOT(ISERROR(SEARCH("1.敌方",E407)))</formula>
    </cfRule>
    <cfRule type="containsText" dxfId="3340" priority="2436" operator="containsText" text="0.我方">
      <formula>NOT(ISERROR(SEARCH("0.我方",E407)))</formula>
    </cfRule>
  </conditionalFormatting>
  <conditionalFormatting sqref="E410">
    <cfRule type="containsText" dxfId="3339" priority="2429" operator="containsText" text="1.敌方">
      <formula>NOT(ISERROR(SEARCH("1.敌方",E410)))</formula>
    </cfRule>
    <cfRule type="containsText" dxfId="3338" priority="2430" operator="containsText" text="0.我方">
      <formula>NOT(ISERROR(SEARCH("0.我方",E410)))</formula>
    </cfRule>
  </conditionalFormatting>
  <conditionalFormatting sqref="E451">
    <cfRule type="containsText" dxfId="3337" priority="2427" operator="containsText" text="1.敌方">
      <formula>NOT(ISERROR(SEARCH("1.敌方",E451)))</formula>
    </cfRule>
    <cfRule type="containsText" dxfId="3336" priority="2428" operator="containsText" text="0.我方">
      <formula>NOT(ISERROR(SEARCH("0.我方",E451)))</formula>
    </cfRule>
  </conditionalFormatting>
  <conditionalFormatting sqref="E408">
    <cfRule type="containsText" dxfId="3335" priority="2433" operator="containsText" text="1.敌方">
      <formula>NOT(ISERROR(SEARCH("1.敌方",E408)))</formula>
    </cfRule>
    <cfRule type="containsText" dxfId="3334" priority="2434" operator="containsText" text="0.我方">
      <formula>NOT(ISERROR(SEARCH("0.我方",E408)))</formula>
    </cfRule>
  </conditionalFormatting>
  <conditionalFormatting sqref="E453">
    <cfRule type="containsText" dxfId="3333" priority="2423" operator="containsText" text="1.敌方">
      <formula>NOT(ISERROR(SEARCH("1.敌方",E453)))</formula>
    </cfRule>
    <cfRule type="containsText" dxfId="3332" priority="2424" operator="containsText" text="0.我方">
      <formula>NOT(ISERROR(SEARCH("0.我方",E453)))</formula>
    </cfRule>
  </conditionalFormatting>
  <conditionalFormatting sqref="E455">
    <cfRule type="containsText" dxfId="3331" priority="2419" operator="containsText" text="1.敌方">
      <formula>NOT(ISERROR(SEARCH("1.敌方",E455)))</formula>
    </cfRule>
    <cfRule type="containsText" dxfId="3330" priority="2420" operator="containsText" text="0.我方">
      <formula>NOT(ISERROR(SEARCH("0.我方",E455)))</formula>
    </cfRule>
  </conditionalFormatting>
  <conditionalFormatting sqref="E452">
    <cfRule type="containsText" dxfId="3329" priority="2425" operator="containsText" text="1.敌方">
      <formula>NOT(ISERROR(SEARCH("1.敌方",E452)))</formula>
    </cfRule>
    <cfRule type="containsText" dxfId="3328" priority="2426" operator="containsText" text="0.我方">
      <formula>NOT(ISERROR(SEARCH("0.我方",E452)))</formula>
    </cfRule>
  </conditionalFormatting>
  <conditionalFormatting sqref="E454">
    <cfRule type="containsText" dxfId="3327" priority="2421" operator="containsText" text="1.敌方">
      <formula>NOT(ISERROR(SEARCH("1.敌方",E454)))</formula>
    </cfRule>
    <cfRule type="containsText" dxfId="3326" priority="2422" operator="containsText" text="0.我方">
      <formula>NOT(ISERROR(SEARCH("0.我方",E454)))</formula>
    </cfRule>
  </conditionalFormatting>
  <conditionalFormatting sqref="E457">
    <cfRule type="containsText" dxfId="3325" priority="2415" operator="containsText" text="1.敌方">
      <formula>NOT(ISERROR(SEARCH("1.敌方",E457)))</formula>
    </cfRule>
    <cfRule type="containsText" dxfId="3324" priority="2416" operator="containsText" text="0.我方">
      <formula>NOT(ISERROR(SEARCH("0.我方",E457)))</formula>
    </cfRule>
  </conditionalFormatting>
  <conditionalFormatting sqref="E459">
    <cfRule type="containsText" dxfId="3323" priority="2413" operator="containsText" text="1.敌方">
      <formula>NOT(ISERROR(SEARCH("1.敌方",E459)))</formula>
    </cfRule>
    <cfRule type="containsText" dxfId="3322" priority="2414" operator="containsText" text="0.我方">
      <formula>NOT(ISERROR(SEARCH("0.我方",E459)))</formula>
    </cfRule>
  </conditionalFormatting>
  <conditionalFormatting sqref="E456">
    <cfRule type="containsText" dxfId="3321" priority="2417" operator="containsText" text="1.敌方">
      <formula>NOT(ISERROR(SEARCH("1.敌方",E456)))</formula>
    </cfRule>
    <cfRule type="containsText" dxfId="3320" priority="2418" operator="containsText" text="0.我方">
      <formula>NOT(ISERROR(SEARCH("0.我方",E456)))</formula>
    </cfRule>
  </conditionalFormatting>
  <conditionalFormatting sqref="E458">
    <cfRule type="containsText" dxfId="3319" priority="2411" operator="containsText" text="1.敌方">
      <formula>NOT(ISERROR(SEARCH("1.敌方",E458)))</formula>
    </cfRule>
    <cfRule type="containsText" dxfId="3318" priority="2412" operator="containsText" text="0.我方">
      <formula>NOT(ISERROR(SEARCH("0.我方",E458)))</formula>
    </cfRule>
  </conditionalFormatting>
  <conditionalFormatting sqref="E461">
    <cfRule type="containsText" dxfId="3317" priority="2407" operator="containsText" text="1.敌方">
      <formula>NOT(ISERROR(SEARCH("1.敌方",E461)))</formula>
    </cfRule>
    <cfRule type="containsText" dxfId="3316" priority="2408" operator="containsText" text="0.我方">
      <formula>NOT(ISERROR(SEARCH("0.我方",E461)))</formula>
    </cfRule>
  </conditionalFormatting>
  <conditionalFormatting sqref="E462">
    <cfRule type="containsText" dxfId="3315" priority="2405" operator="containsText" text="1.敌方">
      <formula>NOT(ISERROR(SEARCH("1.敌方",E462)))</formula>
    </cfRule>
    <cfRule type="containsText" dxfId="3314" priority="2406" operator="containsText" text="0.我方">
      <formula>NOT(ISERROR(SEARCH("0.我方",E462)))</formula>
    </cfRule>
  </conditionalFormatting>
  <conditionalFormatting sqref="E463">
    <cfRule type="containsText" dxfId="3313" priority="2403" operator="containsText" text="1.敌方">
      <formula>NOT(ISERROR(SEARCH("1.敌方",E463)))</formula>
    </cfRule>
    <cfRule type="containsText" dxfId="3312" priority="2404" operator="containsText" text="0.我方">
      <formula>NOT(ISERROR(SEARCH("0.我方",E463)))</formula>
    </cfRule>
  </conditionalFormatting>
  <conditionalFormatting sqref="E464">
    <cfRule type="containsText" dxfId="3311" priority="2401" operator="containsText" text="1.敌方">
      <formula>NOT(ISERROR(SEARCH("1.敌方",E464)))</formula>
    </cfRule>
    <cfRule type="containsText" dxfId="3310" priority="2402" operator="containsText" text="0.我方">
      <formula>NOT(ISERROR(SEARCH("0.我方",E464)))</formula>
    </cfRule>
  </conditionalFormatting>
  <conditionalFormatting sqref="E465">
    <cfRule type="containsText" dxfId="3309" priority="2399" operator="containsText" text="1.敌方">
      <formula>NOT(ISERROR(SEARCH("1.敌方",E465)))</formula>
    </cfRule>
    <cfRule type="containsText" dxfId="3308" priority="2400" operator="containsText" text="0.我方">
      <formula>NOT(ISERROR(SEARCH("0.我方",E465)))</formula>
    </cfRule>
  </conditionalFormatting>
  <conditionalFormatting sqref="E467">
    <cfRule type="containsText" dxfId="3307" priority="2395" operator="containsText" text="1.敌方">
      <formula>NOT(ISERROR(SEARCH("1.敌方",E467)))</formula>
    </cfRule>
    <cfRule type="containsText" dxfId="3306" priority="2396" operator="containsText" text="0.我方">
      <formula>NOT(ISERROR(SEARCH("0.我方",E467)))</formula>
    </cfRule>
  </conditionalFormatting>
  <conditionalFormatting sqref="E466">
    <cfRule type="containsText" dxfId="3305" priority="2397" operator="containsText" text="1.敌方">
      <formula>NOT(ISERROR(SEARCH("1.敌方",E466)))</formula>
    </cfRule>
    <cfRule type="containsText" dxfId="3304" priority="2398" operator="containsText" text="0.我方">
      <formula>NOT(ISERROR(SEARCH("0.我方",E466)))</formula>
    </cfRule>
  </conditionalFormatting>
  <conditionalFormatting sqref="E476">
    <cfRule type="containsText" dxfId="3303" priority="2371" operator="containsText" text="1.敌方">
      <formula>NOT(ISERROR(SEARCH("1.敌方",E476)))</formula>
    </cfRule>
    <cfRule type="containsText" dxfId="3302" priority="2372" operator="containsText" text="0.我方">
      <formula>NOT(ISERROR(SEARCH("0.我方",E476)))</formula>
    </cfRule>
  </conditionalFormatting>
  <conditionalFormatting sqref="E471">
    <cfRule type="containsText" dxfId="3301" priority="2387" operator="containsText" text="1.敌方">
      <formula>NOT(ISERROR(SEARCH("1.敌方",E471)))</formula>
    </cfRule>
    <cfRule type="containsText" dxfId="3300" priority="2388" operator="containsText" text="0.我方">
      <formula>NOT(ISERROR(SEARCH("0.我方",E471)))</formula>
    </cfRule>
  </conditionalFormatting>
  <conditionalFormatting sqref="E470">
    <cfRule type="containsText" dxfId="3299" priority="2389" operator="containsText" text="1.敌方">
      <formula>NOT(ISERROR(SEARCH("1.敌方",E470)))</formula>
    </cfRule>
    <cfRule type="containsText" dxfId="3298" priority="2390" operator="containsText" text="0.我方">
      <formula>NOT(ISERROR(SEARCH("0.我方",E470)))</formula>
    </cfRule>
  </conditionalFormatting>
  <conditionalFormatting sqref="E469">
    <cfRule type="containsText" dxfId="3297" priority="2391" operator="containsText" text="1.敌方">
      <formula>NOT(ISERROR(SEARCH("1.敌方",E469)))</formula>
    </cfRule>
    <cfRule type="containsText" dxfId="3296" priority="2392" operator="containsText" text="0.我方">
      <formula>NOT(ISERROR(SEARCH("0.我方",E469)))</formula>
    </cfRule>
  </conditionalFormatting>
  <conditionalFormatting sqref="E472">
    <cfRule type="containsText" dxfId="3295" priority="2385" operator="containsText" text="1.敌方">
      <formula>NOT(ISERROR(SEARCH("1.敌方",E472)))</formula>
    </cfRule>
    <cfRule type="containsText" dxfId="3294" priority="2386" operator="containsText" text="0.我方">
      <formula>NOT(ISERROR(SEARCH("0.我方",E472)))</formula>
    </cfRule>
  </conditionalFormatting>
  <conditionalFormatting sqref="E468">
    <cfRule type="containsText" dxfId="3293" priority="2393" operator="containsText" text="1.敌方">
      <formula>NOT(ISERROR(SEARCH("1.敌方",E468)))</formula>
    </cfRule>
    <cfRule type="containsText" dxfId="3292" priority="2394" operator="containsText" text="0.我方">
      <formula>NOT(ISERROR(SEARCH("0.我方",E468)))</formula>
    </cfRule>
  </conditionalFormatting>
  <conditionalFormatting sqref="E474">
    <cfRule type="containsText" dxfId="3291" priority="2383" operator="containsText" text="1.敌方">
      <formula>NOT(ISERROR(SEARCH("1.敌方",E474)))</formula>
    </cfRule>
    <cfRule type="containsText" dxfId="3290" priority="2384" operator="containsText" text="0.我方">
      <formula>NOT(ISERROR(SEARCH("0.我方",E474)))</formula>
    </cfRule>
  </conditionalFormatting>
  <conditionalFormatting sqref="E473">
    <cfRule type="containsText" dxfId="3289" priority="2367" operator="containsText" text="1.敌方">
      <formula>NOT(ISERROR(SEARCH("1.敌方",E473)))</formula>
    </cfRule>
    <cfRule type="containsText" dxfId="3288" priority="2368" operator="containsText" text="0.我方">
      <formula>NOT(ISERROR(SEARCH("0.我方",E473)))</formula>
    </cfRule>
  </conditionalFormatting>
  <conditionalFormatting sqref="E496">
    <cfRule type="containsText" dxfId="3287" priority="2349" operator="containsText" text="1.敌方">
      <formula>NOT(ISERROR(SEARCH("1.敌方",E496)))</formula>
    </cfRule>
    <cfRule type="containsText" dxfId="3286" priority="2350" operator="containsText" text="0.我方">
      <formula>NOT(ISERROR(SEARCH("0.我方",E496)))</formula>
    </cfRule>
  </conditionalFormatting>
  <conditionalFormatting sqref="E497">
    <cfRule type="containsText" dxfId="3285" priority="2347" operator="containsText" text="1.敌方">
      <formula>NOT(ISERROR(SEARCH("1.敌方",E497)))</formula>
    </cfRule>
    <cfRule type="containsText" dxfId="3284" priority="2348" operator="containsText" text="0.我方">
      <formula>NOT(ISERROR(SEARCH("0.我方",E497)))</formula>
    </cfRule>
  </conditionalFormatting>
  <conditionalFormatting sqref="E475">
    <cfRule type="containsText" dxfId="3283" priority="2369" operator="containsText" text="1.敌方">
      <formula>NOT(ISERROR(SEARCH("1.敌方",E475)))</formula>
    </cfRule>
    <cfRule type="containsText" dxfId="3282" priority="2370" operator="containsText" text="0.我方">
      <formula>NOT(ISERROR(SEARCH("0.我方",E475)))</formula>
    </cfRule>
  </conditionalFormatting>
  <conditionalFormatting sqref="E498">
    <cfRule type="containsText" dxfId="3281" priority="2345" operator="containsText" text="1.敌方">
      <formula>NOT(ISERROR(SEARCH("1.敌方",E498)))</formula>
    </cfRule>
    <cfRule type="containsText" dxfId="3280" priority="2346" operator="containsText" text="0.我方">
      <formula>NOT(ISERROR(SEARCH("0.我方",E498)))</formula>
    </cfRule>
  </conditionalFormatting>
  <conditionalFormatting sqref="E481">
    <cfRule type="containsText" dxfId="3279" priority="2361" operator="containsText" text="1.敌方">
      <formula>NOT(ISERROR(SEARCH("1.敌方",E481)))</formula>
    </cfRule>
    <cfRule type="containsText" dxfId="3278" priority="2362" operator="containsText" text="0.我方">
      <formula>NOT(ISERROR(SEARCH("0.我方",E481)))</formula>
    </cfRule>
  </conditionalFormatting>
  <conditionalFormatting sqref="E500">
    <cfRule type="containsText" dxfId="3277" priority="2343" operator="containsText" text="1.敌方">
      <formula>NOT(ISERROR(SEARCH("1.敌方",E500)))</formula>
    </cfRule>
    <cfRule type="containsText" dxfId="3276" priority="2344" operator="containsText" text="0.我方">
      <formula>NOT(ISERROR(SEARCH("0.我方",E500)))</formula>
    </cfRule>
  </conditionalFormatting>
  <conditionalFormatting sqref="E477">
    <cfRule type="containsText" dxfId="3275" priority="2365" operator="containsText" text="1.敌方">
      <formula>NOT(ISERROR(SEARCH("1.敌方",E477)))</formula>
    </cfRule>
    <cfRule type="containsText" dxfId="3274" priority="2366" operator="containsText" text="0.我方">
      <formula>NOT(ISERROR(SEARCH("0.我方",E477)))</formula>
    </cfRule>
  </conditionalFormatting>
  <conditionalFormatting sqref="E499">
    <cfRule type="containsText" dxfId="3273" priority="2341" operator="containsText" text="1.敌方">
      <formula>NOT(ISERROR(SEARCH("1.敌方",E499)))</formula>
    </cfRule>
    <cfRule type="containsText" dxfId="3272" priority="2342" operator="containsText" text="0.我方">
      <formula>NOT(ISERROR(SEARCH("0.我方",E499)))</formula>
    </cfRule>
  </conditionalFormatting>
  <conditionalFormatting sqref="E486">
    <cfRule type="containsText" dxfId="3271" priority="2333" operator="containsText" text="1.敌方">
      <formula>NOT(ISERROR(SEARCH("1.敌方",E486)))</formula>
    </cfRule>
    <cfRule type="containsText" dxfId="3270" priority="2334" operator="containsText" text="0.我方">
      <formula>NOT(ISERROR(SEARCH("0.我方",E486)))</formula>
    </cfRule>
  </conditionalFormatting>
  <conditionalFormatting sqref="E482">
    <cfRule type="containsText" dxfId="3269" priority="2359" operator="containsText" text="1.敌方">
      <formula>NOT(ISERROR(SEARCH("1.敌方",E482)))</formula>
    </cfRule>
    <cfRule type="containsText" dxfId="3268" priority="2360" operator="containsText" text="0.我方">
      <formula>NOT(ISERROR(SEARCH("0.我方",E482)))</formula>
    </cfRule>
  </conditionalFormatting>
  <conditionalFormatting sqref="E492">
    <cfRule type="containsText" dxfId="3267" priority="2357" operator="containsText" text="1.敌方">
      <formula>NOT(ISERROR(SEARCH("1.敌方",E492)))</formula>
    </cfRule>
    <cfRule type="containsText" dxfId="3266" priority="2358" operator="containsText" text="0.我方">
      <formula>NOT(ISERROR(SEARCH("0.我方",E492)))</formula>
    </cfRule>
  </conditionalFormatting>
  <conditionalFormatting sqref="E480">
    <cfRule type="containsText" dxfId="3265" priority="2363" operator="containsText" text="1.敌方">
      <formula>NOT(ISERROR(SEARCH("1.敌方",E480)))</formula>
    </cfRule>
    <cfRule type="containsText" dxfId="3264" priority="2364" operator="containsText" text="0.我方">
      <formula>NOT(ISERROR(SEARCH("0.我方",E480)))</formula>
    </cfRule>
  </conditionalFormatting>
  <conditionalFormatting sqref="E494">
    <cfRule type="containsText" dxfId="3263" priority="2353" operator="containsText" text="1.敌方">
      <formula>NOT(ISERROR(SEARCH("1.敌方",E494)))</formula>
    </cfRule>
    <cfRule type="containsText" dxfId="3262" priority="2354" operator="containsText" text="0.我方">
      <formula>NOT(ISERROR(SEARCH("0.我方",E494)))</formula>
    </cfRule>
  </conditionalFormatting>
  <conditionalFormatting sqref="E483">
    <cfRule type="containsText" dxfId="3261" priority="2339" operator="containsText" text="1.敌方">
      <formula>NOT(ISERROR(SEARCH("1.敌方",E483)))</formula>
    </cfRule>
    <cfRule type="containsText" dxfId="3260" priority="2340" operator="containsText" text="0.我方">
      <formula>NOT(ISERROR(SEARCH("0.我方",E483)))</formula>
    </cfRule>
  </conditionalFormatting>
  <conditionalFormatting sqref="E493">
    <cfRule type="containsText" dxfId="3259" priority="2355" operator="containsText" text="1.敌方">
      <formula>NOT(ISERROR(SEARCH("1.敌方",E493)))</formula>
    </cfRule>
    <cfRule type="containsText" dxfId="3258" priority="2356" operator="containsText" text="0.我方">
      <formula>NOT(ISERROR(SEARCH("0.我方",E493)))</formula>
    </cfRule>
  </conditionalFormatting>
  <conditionalFormatting sqref="E495">
    <cfRule type="containsText" dxfId="3257" priority="2351" operator="containsText" text="1.敌方">
      <formula>NOT(ISERROR(SEARCH("1.敌方",E495)))</formula>
    </cfRule>
    <cfRule type="containsText" dxfId="3256" priority="2352" operator="containsText" text="0.我方">
      <formula>NOT(ISERROR(SEARCH("0.我方",E495)))</formula>
    </cfRule>
  </conditionalFormatting>
  <conditionalFormatting sqref="E491">
    <cfRule type="containsText" dxfId="3255" priority="2325" operator="containsText" text="1.敌方">
      <formula>NOT(ISERROR(SEARCH("1.敌方",E491)))</formula>
    </cfRule>
    <cfRule type="containsText" dxfId="3254" priority="2326" operator="containsText" text="0.我方">
      <formula>NOT(ISERROR(SEARCH("0.我方",E491)))</formula>
    </cfRule>
  </conditionalFormatting>
  <conditionalFormatting sqref="E485">
    <cfRule type="containsText" dxfId="3253" priority="2337" operator="containsText" text="1.敌方">
      <formula>NOT(ISERROR(SEARCH("1.敌方",E485)))</formula>
    </cfRule>
    <cfRule type="containsText" dxfId="3252" priority="2338" operator="containsText" text="0.我方">
      <formula>NOT(ISERROR(SEARCH("0.我方",E485)))</formula>
    </cfRule>
  </conditionalFormatting>
  <conditionalFormatting sqref="E487">
    <cfRule type="containsText" dxfId="3251" priority="2331" operator="containsText" text="1.敌方">
      <formula>NOT(ISERROR(SEARCH("1.敌方",E487)))</formula>
    </cfRule>
    <cfRule type="containsText" dxfId="3250" priority="2332" operator="containsText" text="0.我方">
      <formula>NOT(ISERROR(SEARCH("0.我方",E487)))</formula>
    </cfRule>
  </conditionalFormatting>
  <conditionalFormatting sqref="E550">
    <cfRule type="containsText" dxfId="3249" priority="2227" operator="containsText" text="1.敌方">
      <formula>NOT(ISERROR(SEARCH("1.敌方",E550)))</formula>
    </cfRule>
    <cfRule type="containsText" dxfId="3248" priority="2228" operator="containsText" text="0.我方">
      <formula>NOT(ISERROR(SEARCH("0.我方",E550)))</formula>
    </cfRule>
  </conditionalFormatting>
  <conditionalFormatting sqref="E503">
    <cfRule type="containsText" dxfId="3247" priority="2305" operator="containsText" text="1.敌方">
      <formula>NOT(ISERROR(SEARCH("1.敌方",E503)))</formula>
    </cfRule>
    <cfRule type="containsText" dxfId="3246" priority="2306" operator="containsText" text="0.我方">
      <formula>NOT(ISERROR(SEARCH("0.我方",E503)))</formula>
    </cfRule>
  </conditionalFormatting>
  <conditionalFormatting sqref="E510">
    <cfRule type="containsText" dxfId="3245" priority="2293" operator="containsText" text="1.敌方">
      <formula>NOT(ISERROR(SEARCH("1.敌方",E510)))</formula>
    </cfRule>
    <cfRule type="containsText" dxfId="3244" priority="2294" operator="containsText" text="0.我方">
      <formula>NOT(ISERROR(SEARCH("0.我方",E510)))</formula>
    </cfRule>
  </conditionalFormatting>
  <conditionalFormatting sqref="E489">
    <cfRule type="containsText" dxfId="3243" priority="2329" operator="containsText" text="1.敌方">
      <formula>NOT(ISERROR(SEARCH("1.敌方",E489)))</formula>
    </cfRule>
    <cfRule type="containsText" dxfId="3242" priority="2330" operator="containsText" text="0.我方">
      <formula>NOT(ISERROR(SEARCH("0.我方",E489)))</formula>
    </cfRule>
  </conditionalFormatting>
  <conditionalFormatting sqref="E490">
    <cfRule type="containsText" dxfId="3241" priority="2327" operator="containsText" text="1.敌方">
      <formula>NOT(ISERROR(SEARCH("1.敌方",E490)))</formula>
    </cfRule>
    <cfRule type="containsText" dxfId="3240" priority="2328" operator="containsText" text="0.我方">
      <formula>NOT(ISERROR(SEARCH("0.我方",E490)))</formula>
    </cfRule>
  </conditionalFormatting>
  <conditionalFormatting sqref="E508">
    <cfRule type="containsText" dxfId="3239" priority="2297" operator="containsText" text="1.敌方">
      <formula>NOT(ISERROR(SEARCH("1.敌方",E508)))</formula>
    </cfRule>
    <cfRule type="containsText" dxfId="3238" priority="2298" operator="containsText" text="0.我方">
      <formula>NOT(ISERROR(SEARCH("0.我方",E508)))</formula>
    </cfRule>
  </conditionalFormatting>
  <conditionalFormatting sqref="E506">
    <cfRule type="containsText" dxfId="3237" priority="2301" operator="containsText" text="1.敌方">
      <formula>NOT(ISERROR(SEARCH("1.敌方",E506)))</formula>
    </cfRule>
    <cfRule type="containsText" dxfId="3236" priority="2302" operator="containsText" text="0.我方">
      <formula>NOT(ISERROR(SEARCH("0.我方",E506)))</formula>
    </cfRule>
  </conditionalFormatting>
  <conditionalFormatting sqref="E512">
    <cfRule type="containsText" dxfId="3235" priority="2289" operator="containsText" text="1.敌方">
      <formula>NOT(ISERROR(SEARCH("1.敌方",E512)))</formula>
    </cfRule>
    <cfRule type="containsText" dxfId="3234" priority="2290" operator="containsText" text="0.我方">
      <formula>NOT(ISERROR(SEARCH("0.我方",E512)))</formula>
    </cfRule>
  </conditionalFormatting>
  <conditionalFormatting sqref="E507">
    <cfRule type="containsText" dxfId="3233" priority="2299" operator="containsText" text="1.敌方">
      <formula>NOT(ISERROR(SEARCH("1.敌方",E507)))</formula>
    </cfRule>
    <cfRule type="containsText" dxfId="3232" priority="2300" operator="containsText" text="0.我方">
      <formula>NOT(ISERROR(SEARCH("0.我方",E507)))</formula>
    </cfRule>
  </conditionalFormatting>
  <conditionalFormatting sqref="E515">
    <cfRule type="containsText" dxfId="3231" priority="2315" operator="containsText" text="1.敌方">
      <formula>NOT(ISERROR(SEARCH("1.敌方",E515)))</formula>
    </cfRule>
    <cfRule type="containsText" dxfId="3230" priority="2316" operator="containsText" text="0.我方">
      <formula>NOT(ISERROR(SEARCH("0.我方",E515)))</formula>
    </cfRule>
  </conditionalFormatting>
  <conditionalFormatting sqref="E516">
    <cfRule type="containsText" dxfId="3229" priority="2313" operator="containsText" text="1.敌方">
      <formula>NOT(ISERROR(SEARCH("1.敌方",E516)))</formula>
    </cfRule>
    <cfRule type="containsText" dxfId="3228" priority="2314" operator="containsText" text="0.我方">
      <formula>NOT(ISERROR(SEARCH("0.我方",E516)))</formula>
    </cfRule>
  </conditionalFormatting>
  <conditionalFormatting sqref="E517">
    <cfRule type="containsText" dxfId="3227" priority="2311" operator="containsText" text="1.敌方">
      <formula>NOT(ISERROR(SEARCH("1.敌方",E517)))</formula>
    </cfRule>
    <cfRule type="containsText" dxfId="3226" priority="2312" operator="containsText" text="0.我方">
      <formula>NOT(ISERROR(SEARCH("0.我方",E517)))</formula>
    </cfRule>
  </conditionalFormatting>
  <conditionalFormatting sqref="E519">
    <cfRule type="containsText" dxfId="3225" priority="2309" operator="containsText" text="1.敌方">
      <formula>NOT(ISERROR(SEARCH("1.敌方",E519)))</formula>
    </cfRule>
    <cfRule type="containsText" dxfId="3224" priority="2310" operator="containsText" text="0.我方">
      <formula>NOT(ISERROR(SEARCH("0.我方",E519)))</formula>
    </cfRule>
  </conditionalFormatting>
  <conditionalFormatting sqref="E518">
    <cfRule type="containsText" dxfId="3223" priority="2307" operator="containsText" text="1.敌方">
      <formula>NOT(ISERROR(SEARCH("1.敌方",E518)))</formula>
    </cfRule>
    <cfRule type="containsText" dxfId="3222" priority="2308" operator="containsText" text="0.我方">
      <formula>NOT(ISERROR(SEARCH("0.我方",E518)))</formula>
    </cfRule>
  </conditionalFormatting>
  <conditionalFormatting sqref="E513">
    <cfRule type="containsText" dxfId="3221" priority="2323" operator="containsText" text="1.敌方">
      <formula>NOT(ISERROR(SEARCH("1.敌方",E513)))</formula>
    </cfRule>
    <cfRule type="containsText" dxfId="3220" priority="2324" operator="containsText" text="0.我方">
      <formula>NOT(ISERROR(SEARCH("0.我方",E513)))</formula>
    </cfRule>
  </conditionalFormatting>
  <conditionalFormatting sqref="E532">
    <cfRule type="containsText" dxfId="3219" priority="2287" operator="containsText" text="1.敌方">
      <formula>NOT(ISERROR(SEARCH("1.敌方",E532)))</formula>
    </cfRule>
    <cfRule type="containsText" dxfId="3218" priority="2288" operator="containsText" text="0.我方">
      <formula>NOT(ISERROR(SEARCH("0.我方",E532)))</formula>
    </cfRule>
  </conditionalFormatting>
  <conditionalFormatting sqref="E514">
    <cfRule type="containsText" dxfId="3217" priority="2321" operator="containsText" text="1.敌方">
      <formula>NOT(ISERROR(SEARCH("1.敌方",E514)))</formula>
    </cfRule>
    <cfRule type="containsText" dxfId="3216" priority="2322" operator="containsText" text="0.我方">
      <formula>NOT(ISERROR(SEARCH("0.我方",E514)))</formula>
    </cfRule>
  </conditionalFormatting>
  <conditionalFormatting sqref="E533">
    <cfRule type="containsText" dxfId="3215" priority="2285" operator="containsText" text="1.敌方">
      <formula>NOT(ISERROR(SEARCH("1.敌方",E533)))</formula>
    </cfRule>
    <cfRule type="containsText" dxfId="3214" priority="2286" operator="containsText" text="0.我方">
      <formula>NOT(ISERROR(SEARCH("0.我方",E533)))</formula>
    </cfRule>
  </conditionalFormatting>
  <conditionalFormatting sqref="E527">
    <cfRule type="containsText" dxfId="3213" priority="2265" operator="containsText" text="1.敌方">
      <formula>NOT(ISERROR(SEARCH("1.敌方",E527)))</formula>
    </cfRule>
    <cfRule type="containsText" dxfId="3212" priority="2266" operator="containsText" text="0.我方">
      <formula>NOT(ISERROR(SEARCH("0.我方",E527)))</formula>
    </cfRule>
  </conditionalFormatting>
  <conditionalFormatting sqref="E509">
    <cfRule type="containsText" dxfId="3211" priority="2295" operator="containsText" text="1.敌方">
      <formula>NOT(ISERROR(SEARCH("1.敌方",E509)))</formula>
    </cfRule>
    <cfRule type="containsText" dxfId="3210" priority="2296" operator="containsText" text="0.我方">
      <formula>NOT(ISERROR(SEARCH("0.我方",E509)))</formula>
    </cfRule>
  </conditionalFormatting>
  <conditionalFormatting sqref="E531">
    <cfRule type="containsText" dxfId="3209" priority="2257" operator="containsText" text="1.敌方">
      <formula>NOT(ISERROR(SEARCH("1.敌方",E531)))</formula>
    </cfRule>
    <cfRule type="containsText" dxfId="3208" priority="2258" operator="containsText" text="0.我方">
      <formula>NOT(ISERROR(SEARCH("0.我方",E531)))</formula>
    </cfRule>
  </conditionalFormatting>
  <conditionalFormatting sqref="E529">
    <cfRule type="containsText" dxfId="3207" priority="2261" operator="containsText" text="1.敌方">
      <formula>NOT(ISERROR(SEARCH("1.敌方",E529)))</formula>
    </cfRule>
    <cfRule type="containsText" dxfId="3206" priority="2262" operator="containsText" text="0.我方">
      <formula>NOT(ISERROR(SEARCH("0.我方",E529)))</formula>
    </cfRule>
  </conditionalFormatting>
  <conditionalFormatting sqref="E511">
    <cfRule type="containsText" dxfId="3205" priority="2291" operator="containsText" text="1.敌方">
      <formula>NOT(ISERROR(SEARCH("1.敌方",E511)))</formula>
    </cfRule>
    <cfRule type="containsText" dxfId="3204" priority="2292" operator="containsText" text="0.我方">
      <formula>NOT(ISERROR(SEARCH("0.我方",E511)))</formula>
    </cfRule>
  </conditionalFormatting>
  <conditionalFormatting sqref="E528">
    <cfRule type="containsText" dxfId="3203" priority="2263" operator="containsText" text="1.敌方">
      <formula>NOT(ISERROR(SEARCH("1.敌方",E528)))</formula>
    </cfRule>
    <cfRule type="containsText" dxfId="3202" priority="2264" operator="containsText" text="0.我方">
      <formula>NOT(ISERROR(SEARCH("0.我方",E528)))</formula>
    </cfRule>
  </conditionalFormatting>
  <conditionalFormatting sqref="E551">
    <cfRule type="containsText" dxfId="3201" priority="2225" operator="containsText" text="1.敌方">
      <formula>NOT(ISERROR(SEARCH("1.敌方",E551)))</formula>
    </cfRule>
    <cfRule type="containsText" dxfId="3200" priority="2226" operator="containsText" text="0.我方">
      <formula>NOT(ISERROR(SEARCH("0.我方",E551)))</formula>
    </cfRule>
  </conditionalFormatting>
  <conditionalFormatting sqref="E558">
    <cfRule type="containsText" dxfId="3199" priority="2245" operator="containsText" text="1.敌方">
      <formula>NOT(ISERROR(SEARCH("1.敌方",E558)))</formula>
    </cfRule>
    <cfRule type="containsText" dxfId="3198" priority="2246" operator="containsText" text="0.我方">
      <formula>NOT(ISERROR(SEARCH("0.我方",E558)))</formula>
    </cfRule>
  </conditionalFormatting>
  <conditionalFormatting sqref="E530">
    <cfRule type="containsText" dxfId="3197" priority="2259" operator="containsText" text="1.敌方">
      <formula>NOT(ISERROR(SEARCH("1.敌方",E530)))</formula>
    </cfRule>
    <cfRule type="containsText" dxfId="3196" priority="2260" operator="containsText" text="0.我方">
      <formula>NOT(ISERROR(SEARCH("0.我方",E530)))</formula>
    </cfRule>
  </conditionalFormatting>
  <conditionalFormatting sqref="E523">
    <cfRule type="containsText" dxfId="3195" priority="2271" operator="containsText" text="1.敌方">
      <formula>NOT(ISERROR(SEARCH("1.敌方",E523)))</formula>
    </cfRule>
    <cfRule type="containsText" dxfId="3194" priority="2272" operator="containsText" text="0.我方">
      <formula>NOT(ISERROR(SEARCH("0.我方",E523)))</formula>
    </cfRule>
  </conditionalFormatting>
  <conditionalFormatting sqref="E522">
    <cfRule type="containsText" dxfId="3193" priority="2273" operator="containsText" text="1.敌方">
      <formula>NOT(ISERROR(SEARCH("1.敌方",E522)))</formula>
    </cfRule>
    <cfRule type="containsText" dxfId="3192" priority="2274" operator="containsText" text="0.我方">
      <formula>NOT(ISERROR(SEARCH("0.我方",E522)))</formula>
    </cfRule>
  </conditionalFormatting>
  <conditionalFormatting sqref="E547">
    <cfRule type="containsText" dxfId="3191" priority="2233" operator="containsText" text="1.敌方">
      <formula>NOT(ISERROR(SEARCH("1.敌方",E547)))</formula>
    </cfRule>
    <cfRule type="containsText" dxfId="3190" priority="2234" operator="containsText" text="0.我方">
      <formula>NOT(ISERROR(SEARCH("0.我方",E547)))</formula>
    </cfRule>
  </conditionalFormatting>
  <conditionalFormatting sqref="E525">
    <cfRule type="containsText" dxfId="3189" priority="2269" operator="containsText" text="1.敌方">
      <formula>NOT(ISERROR(SEARCH("1.敌方",E525)))</formula>
    </cfRule>
    <cfRule type="containsText" dxfId="3188" priority="2270" operator="containsText" text="0.我方">
      <formula>NOT(ISERROR(SEARCH("0.我方",E525)))</formula>
    </cfRule>
  </conditionalFormatting>
  <conditionalFormatting sqref="E566">
    <cfRule type="containsText" dxfId="3187" priority="2209" operator="containsText" text="1.敌方">
      <formula>NOT(ISERROR(SEARCH("1.敌方",E566)))</formula>
    </cfRule>
    <cfRule type="containsText" dxfId="3186" priority="2210" operator="containsText" text="0.我方">
      <formula>NOT(ISERROR(SEARCH("0.我方",E566)))</formula>
    </cfRule>
  </conditionalFormatting>
  <conditionalFormatting sqref="E526">
    <cfRule type="containsText" dxfId="3185" priority="2267" operator="containsText" text="1.敌方">
      <formula>NOT(ISERROR(SEARCH("1.敌方",E526)))</formula>
    </cfRule>
    <cfRule type="containsText" dxfId="3184" priority="2268" operator="containsText" text="0.我方">
      <formula>NOT(ISERROR(SEARCH("0.我方",E526)))</formula>
    </cfRule>
  </conditionalFormatting>
  <conditionalFormatting sqref="E534">
    <cfRule type="containsText" dxfId="3183" priority="2283" operator="containsText" text="1.敌方">
      <formula>NOT(ISERROR(SEARCH("1.敌方",E534)))</formula>
    </cfRule>
    <cfRule type="containsText" dxfId="3182" priority="2284" operator="containsText" text="0.我方">
      <formula>NOT(ISERROR(SEARCH("0.我方",E534)))</formula>
    </cfRule>
  </conditionalFormatting>
  <conditionalFormatting sqref="E535">
    <cfRule type="containsText" dxfId="3181" priority="2281" operator="containsText" text="1.敌方">
      <formula>NOT(ISERROR(SEARCH("1.敌方",E535)))</formula>
    </cfRule>
    <cfRule type="containsText" dxfId="3180" priority="2282" operator="containsText" text="0.我方">
      <formula>NOT(ISERROR(SEARCH("0.我方",E535)))</formula>
    </cfRule>
  </conditionalFormatting>
  <conditionalFormatting sqref="E536">
    <cfRule type="containsText" dxfId="3179" priority="2279" operator="containsText" text="1.敌方">
      <formula>NOT(ISERROR(SEARCH("1.敌方",E536)))</formula>
    </cfRule>
    <cfRule type="containsText" dxfId="3178" priority="2280" operator="containsText" text="0.我方">
      <formula>NOT(ISERROR(SEARCH("0.我方",E536)))</formula>
    </cfRule>
  </conditionalFormatting>
  <conditionalFormatting sqref="E538">
    <cfRule type="containsText" dxfId="3177" priority="2277" operator="containsText" text="1.敌方">
      <formula>NOT(ISERROR(SEARCH("1.敌方",E538)))</formula>
    </cfRule>
    <cfRule type="containsText" dxfId="3176" priority="2278" operator="containsText" text="0.我方">
      <formula>NOT(ISERROR(SEARCH("0.我方",E538)))</formula>
    </cfRule>
  </conditionalFormatting>
  <conditionalFormatting sqref="E537">
    <cfRule type="containsText" dxfId="3175" priority="2275" operator="containsText" text="1.敌方">
      <formula>NOT(ISERROR(SEARCH("1.敌方",E537)))</formula>
    </cfRule>
    <cfRule type="containsText" dxfId="3174" priority="2276" operator="containsText" text="0.我方">
      <formula>NOT(ISERROR(SEARCH("0.我方",E537)))</formula>
    </cfRule>
  </conditionalFormatting>
  <conditionalFormatting sqref="E552">
    <cfRule type="containsText" dxfId="3173" priority="2255" operator="containsText" text="1.敌方">
      <formula>NOT(ISERROR(SEARCH("1.敌方",E552)))</formula>
    </cfRule>
    <cfRule type="containsText" dxfId="3172" priority="2256" operator="containsText" text="0.我方">
      <formula>NOT(ISERROR(SEARCH("0.我方",E552)))</formula>
    </cfRule>
  </conditionalFormatting>
  <conditionalFormatting sqref="E553">
    <cfRule type="containsText" dxfId="3171" priority="2253" operator="containsText" text="1.敌方">
      <formula>NOT(ISERROR(SEARCH("1.敌方",E553)))</formula>
    </cfRule>
    <cfRule type="containsText" dxfId="3170" priority="2254" operator="containsText" text="0.我方">
      <formula>NOT(ISERROR(SEARCH("0.我方",E553)))</formula>
    </cfRule>
  </conditionalFormatting>
  <conditionalFormatting sqref="E548">
    <cfRule type="containsText" dxfId="3169" priority="2231" operator="containsText" text="1.敌方">
      <formula>NOT(ISERROR(SEARCH("1.敌方",E548)))</formula>
    </cfRule>
    <cfRule type="containsText" dxfId="3168" priority="2232" operator="containsText" text="0.我方">
      <formula>NOT(ISERROR(SEARCH("0.我方",E548)))</formula>
    </cfRule>
  </conditionalFormatting>
  <conditionalFormatting sqref="E549">
    <cfRule type="containsText" dxfId="3167" priority="2229" operator="containsText" text="1.敌方">
      <formula>NOT(ISERROR(SEARCH("1.敌方",E549)))</formula>
    </cfRule>
    <cfRule type="containsText" dxfId="3166" priority="2230" operator="containsText" text="0.我方">
      <formula>NOT(ISERROR(SEARCH("0.我方",E549)))</formula>
    </cfRule>
  </conditionalFormatting>
  <conditionalFormatting sqref="E586">
    <cfRule type="containsText" dxfId="3165" priority="2151" operator="containsText" text="1.敌方">
      <formula>NOT(ISERROR(SEARCH("1.敌方",E586)))</formula>
    </cfRule>
    <cfRule type="containsText" dxfId="3164" priority="2152" operator="containsText" text="0.我方">
      <formula>NOT(ISERROR(SEARCH("0.我方",E586)))</formula>
    </cfRule>
  </conditionalFormatting>
  <conditionalFormatting sqref="E542">
    <cfRule type="containsText" dxfId="3163" priority="2239" operator="containsText" text="1.敌方">
      <formula>NOT(ISERROR(SEARCH("1.敌方",E542)))</formula>
    </cfRule>
    <cfRule type="containsText" dxfId="3162" priority="2240" operator="containsText" text="0.我方">
      <formula>NOT(ISERROR(SEARCH("0.我方",E542)))</formula>
    </cfRule>
  </conditionalFormatting>
  <conditionalFormatting sqref="E561">
    <cfRule type="containsText" dxfId="3161" priority="2219" operator="containsText" text="1.敌方">
      <formula>NOT(ISERROR(SEARCH("1.敌方",E561)))</formula>
    </cfRule>
    <cfRule type="containsText" dxfId="3160" priority="2220" operator="containsText" text="0.我方">
      <formula>NOT(ISERROR(SEARCH("0.我方",E561)))</formula>
    </cfRule>
  </conditionalFormatting>
  <conditionalFormatting sqref="E562">
    <cfRule type="containsText" dxfId="3159" priority="2217" operator="containsText" text="1.敌方">
      <formula>NOT(ISERROR(SEARCH("1.敌方",E562)))</formula>
    </cfRule>
    <cfRule type="containsText" dxfId="3158" priority="2218" operator="containsText" text="0.我方">
      <formula>NOT(ISERROR(SEARCH("0.我方",E562)))</formula>
    </cfRule>
  </conditionalFormatting>
  <conditionalFormatting sqref="E569">
    <cfRule type="containsText" dxfId="3157" priority="2205" operator="containsText" text="1.敌方">
      <formula>NOT(ISERROR(SEARCH("1.敌方",E569)))</formula>
    </cfRule>
    <cfRule type="containsText" dxfId="3156" priority="2206" operator="containsText" text="0.我方">
      <formula>NOT(ISERROR(SEARCH("0.我方",E569)))</formula>
    </cfRule>
  </conditionalFormatting>
  <conditionalFormatting sqref="E563">
    <cfRule type="containsText" dxfId="3155" priority="2215" operator="containsText" text="1.敌方">
      <formula>NOT(ISERROR(SEARCH("1.敌方",E563)))</formula>
    </cfRule>
    <cfRule type="containsText" dxfId="3154" priority="2216" operator="containsText" text="0.我方">
      <formula>NOT(ISERROR(SEARCH("0.我方",E563)))</formula>
    </cfRule>
  </conditionalFormatting>
  <conditionalFormatting sqref="E564">
    <cfRule type="containsText" dxfId="3153" priority="2213" operator="containsText" text="1.敌方">
      <formula>NOT(ISERROR(SEARCH("1.敌方",E564)))</formula>
    </cfRule>
    <cfRule type="containsText" dxfId="3152" priority="2214" operator="containsText" text="0.我方">
      <formula>NOT(ISERROR(SEARCH("0.我方",E564)))</formula>
    </cfRule>
  </conditionalFormatting>
  <conditionalFormatting sqref="E565">
    <cfRule type="containsText" dxfId="3151" priority="2211" operator="containsText" text="1.敌方">
      <formula>NOT(ISERROR(SEARCH("1.敌方",E565)))</formula>
    </cfRule>
    <cfRule type="containsText" dxfId="3150" priority="2212" operator="containsText" text="0.我方">
      <formula>NOT(ISERROR(SEARCH("0.我方",E565)))</formula>
    </cfRule>
  </conditionalFormatting>
  <conditionalFormatting sqref="E546">
    <cfRule type="containsText" dxfId="3149" priority="2235" operator="containsText" text="1.敌方">
      <formula>NOT(ISERROR(SEARCH("1.敌方",E546)))</formula>
    </cfRule>
    <cfRule type="containsText" dxfId="3148" priority="2236" operator="containsText" text="0.我方">
      <formula>NOT(ISERROR(SEARCH("0.我方",E546)))</formula>
    </cfRule>
  </conditionalFormatting>
  <conditionalFormatting sqref="E541">
    <cfRule type="containsText" dxfId="3147" priority="2241" operator="containsText" text="1.敌方">
      <formula>NOT(ISERROR(SEARCH("1.敌方",E541)))</formula>
    </cfRule>
    <cfRule type="containsText" dxfId="3146" priority="2242" operator="containsText" text="0.我方">
      <formula>NOT(ISERROR(SEARCH("0.我方",E541)))</formula>
    </cfRule>
  </conditionalFormatting>
  <conditionalFormatting sqref="E560">
    <cfRule type="containsText" dxfId="3145" priority="2221" operator="containsText" text="1.敌方">
      <formula>NOT(ISERROR(SEARCH("1.敌方",E560)))</formula>
    </cfRule>
    <cfRule type="containsText" dxfId="3144" priority="2222" operator="containsText" text="0.我方">
      <formula>NOT(ISERROR(SEARCH("0.我方",E560)))</formula>
    </cfRule>
  </conditionalFormatting>
  <conditionalFormatting sqref="E554">
    <cfRule type="containsText" dxfId="3143" priority="2251" operator="containsText" text="1.敌方">
      <formula>NOT(ISERROR(SEARCH("1.敌方",E554)))</formula>
    </cfRule>
    <cfRule type="containsText" dxfId="3142" priority="2252" operator="containsText" text="0.我方">
      <formula>NOT(ISERROR(SEARCH("0.我方",E554)))</formula>
    </cfRule>
  </conditionalFormatting>
  <conditionalFormatting sqref="E555">
    <cfRule type="containsText" dxfId="3141" priority="2249" operator="containsText" text="1.敌方">
      <formula>NOT(ISERROR(SEARCH("1.敌方",E555)))</formula>
    </cfRule>
    <cfRule type="containsText" dxfId="3140" priority="2250" operator="containsText" text="0.我方">
      <formula>NOT(ISERROR(SEARCH("0.我方",E555)))</formula>
    </cfRule>
  </conditionalFormatting>
  <conditionalFormatting sqref="E556">
    <cfRule type="containsText" dxfId="3139" priority="2247" operator="containsText" text="1.敌方">
      <formula>NOT(ISERROR(SEARCH("1.敌方",E556)))</formula>
    </cfRule>
    <cfRule type="containsText" dxfId="3138" priority="2248" operator="containsText" text="0.我方">
      <formula>NOT(ISERROR(SEARCH("0.我方",E556)))</formula>
    </cfRule>
  </conditionalFormatting>
  <conditionalFormatting sqref="E557">
    <cfRule type="containsText" dxfId="3137" priority="2243" operator="containsText" text="1.敌方">
      <formula>NOT(ISERROR(SEARCH("1.敌方",E557)))</formula>
    </cfRule>
    <cfRule type="containsText" dxfId="3136" priority="2244" operator="containsText" text="0.我方">
      <formula>NOT(ISERROR(SEARCH("0.我方",E557)))</formula>
    </cfRule>
  </conditionalFormatting>
  <conditionalFormatting sqref="E568">
    <cfRule type="containsText" dxfId="3135" priority="2203" operator="containsText" text="1.敌方">
      <formula>NOT(ISERROR(SEARCH("1.敌方",E568)))</formula>
    </cfRule>
    <cfRule type="containsText" dxfId="3134" priority="2204" operator="containsText" text="0.我方">
      <formula>NOT(ISERROR(SEARCH("0.我方",E568)))</formula>
    </cfRule>
  </conditionalFormatting>
  <conditionalFormatting sqref="E572">
    <cfRule type="containsText" dxfId="3133" priority="2199" operator="containsText" text="1.敌方">
      <formula>NOT(ISERROR(SEARCH("1.敌方",E572)))</formula>
    </cfRule>
    <cfRule type="containsText" dxfId="3132" priority="2200" operator="containsText" text="0.我方">
      <formula>NOT(ISERROR(SEARCH("0.我方",E572)))</formula>
    </cfRule>
  </conditionalFormatting>
  <conditionalFormatting sqref="E571">
    <cfRule type="containsText" dxfId="3131" priority="2197" operator="containsText" text="1.敌方">
      <formula>NOT(ISERROR(SEARCH("1.敌方",E571)))</formula>
    </cfRule>
    <cfRule type="containsText" dxfId="3130" priority="2198" operator="containsText" text="0.我方">
      <formula>NOT(ISERROR(SEARCH("0.我方",E571)))</formula>
    </cfRule>
  </conditionalFormatting>
  <conditionalFormatting sqref="E567">
    <cfRule type="containsText" dxfId="3129" priority="2207" operator="containsText" text="1.敌方">
      <formula>NOT(ISERROR(SEARCH("1.敌方",E567)))</formula>
    </cfRule>
    <cfRule type="containsText" dxfId="3128" priority="2208" operator="containsText" text="0.我方">
      <formula>NOT(ISERROR(SEARCH("0.我方",E567)))</formula>
    </cfRule>
  </conditionalFormatting>
  <conditionalFormatting sqref="E570">
    <cfRule type="containsText" dxfId="3127" priority="2201" operator="containsText" text="1.敌方">
      <formula>NOT(ISERROR(SEARCH("1.敌方",E570)))</formula>
    </cfRule>
    <cfRule type="containsText" dxfId="3126" priority="2202" operator="containsText" text="0.我方">
      <formula>NOT(ISERROR(SEARCH("0.我方",E570)))</formula>
    </cfRule>
  </conditionalFormatting>
  <conditionalFormatting sqref="E578">
    <cfRule type="containsText" dxfId="3125" priority="2187" operator="containsText" text="1.敌方">
      <formula>NOT(ISERROR(SEARCH("1.敌方",E578)))</formula>
    </cfRule>
    <cfRule type="containsText" dxfId="3124" priority="2188" operator="containsText" text="0.我方">
      <formula>NOT(ISERROR(SEARCH("0.我方",E578)))</formula>
    </cfRule>
  </conditionalFormatting>
  <conditionalFormatting sqref="E559">
    <cfRule type="containsText" dxfId="3123" priority="2223" operator="containsText" text="1.敌方">
      <formula>NOT(ISERROR(SEARCH("1.敌方",E559)))</formula>
    </cfRule>
    <cfRule type="containsText" dxfId="3122" priority="2224" operator="containsText" text="0.我方">
      <formula>NOT(ISERROR(SEARCH("0.我方",E559)))</formula>
    </cfRule>
  </conditionalFormatting>
  <conditionalFormatting sqref="E574">
    <cfRule type="containsText" dxfId="3121" priority="2191" operator="containsText" text="1.敌方">
      <formula>NOT(ISERROR(SEARCH("1.敌方",E574)))</formula>
    </cfRule>
    <cfRule type="containsText" dxfId="3120" priority="2192" operator="containsText" text="0.我方">
      <formula>NOT(ISERROR(SEARCH("0.我方",E574)))</formula>
    </cfRule>
  </conditionalFormatting>
  <conditionalFormatting sqref="E575">
    <cfRule type="containsText" dxfId="3119" priority="2193" operator="containsText" text="1.敌方">
      <formula>NOT(ISERROR(SEARCH("1.敌方",E575)))</formula>
    </cfRule>
    <cfRule type="containsText" dxfId="3118" priority="2194" operator="containsText" text="0.我方">
      <formula>NOT(ISERROR(SEARCH("0.我方",E575)))</formula>
    </cfRule>
  </conditionalFormatting>
  <conditionalFormatting sqref="E579">
    <cfRule type="containsText" dxfId="3117" priority="2181" operator="containsText" text="1.敌方">
      <formula>NOT(ISERROR(SEARCH("1.敌方",E579)))</formula>
    </cfRule>
    <cfRule type="containsText" dxfId="3116" priority="2182" operator="containsText" text="0.我方">
      <formula>NOT(ISERROR(SEARCH("0.我方",E579)))</formula>
    </cfRule>
  </conditionalFormatting>
  <conditionalFormatting sqref="E577">
    <cfRule type="containsText" dxfId="3115" priority="2185" operator="containsText" text="1.敌方">
      <formula>NOT(ISERROR(SEARCH("1.敌方",E577)))</formula>
    </cfRule>
    <cfRule type="containsText" dxfId="3114" priority="2186" operator="containsText" text="0.我方">
      <formula>NOT(ISERROR(SEARCH("0.我方",E577)))</formula>
    </cfRule>
  </conditionalFormatting>
  <conditionalFormatting sqref="E573">
    <cfRule type="containsText" dxfId="3113" priority="2195" operator="containsText" text="1.敌方">
      <formula>NOT(ISERROR(SEARCH("1.敌方",E573)))</formula>
    </cfRule>
    <cfRule type="containsText" dxfId="3112" priority="2196" operator="containsText" text="0.我方">
      <formula>NOT(ISERROR(SEARCH("0.我方",E573)))</formula>
    </cfRule>
  </conditionalFormatting>
  <conditionalFormatting sqref="E576">
    <cfRule type="containsText" dxfId="3111" priority="2189" operator="containsText" text="1.敌方">
      <formula>NOT(ISERROR(SEARCH("1.敌方",E576)))</formula>
    </cfRule>
    <cfRule type="containsText" dxfId="3110" priority="2190" operator="containsText" text="0.我方">
      <formula>NOT(ISERROR(SEARCH("0.我方",E576)))</formula>
    </cfRule>
  </conditionalFormatting>
  <conditionalFormatting sqref="E589">
    <cfRule type="containsText" dxfId="3109" priority="2145" operator="containsText" text="1.敌方">
      <formula>NOT(ISERROR(SEARCH("1.敌方",E589)))</formula>
    </cfRule>
    <cfRule type="containsText" dxfId="3108" priority="2146" operator="containsText" text="0.我方">
      <formula>NOT(ISERROR(SEARCH("0.我方",E589)))</formula>
    </cfRule>
  </conditionalFormatting>
  <conditionalFormatting sqref="E596">
    <cfRule type="containsText" dxfId="3107" priority="2163" operator="containsText" text="1.敌方">
      <formula>NOT(ISERROR(SEARCH("1.敌方",E596)))</formula>
    </cfRule>
    <cfRule type="containsText" dxfId="3106" priority="2164" operator="containsText" text="0.我方">
      <formula>NOT(ISERROR(SEARCH("0.我方",E596)))</formula>
    </cfRule>
  </conditionalFormatting>
  <conditionalFormatting sqref="E585">
    <cfRule type="containsText" dxfId="3105" priority="2153" operator="containsText" text="1.敌方">
      <formula>NOT(ISERROR(SEARCH("1.敌方",E585)))</formula>
    </cfRule>
    <cfRule type="containsText" dxfId="3104" priority="2154" operator="containsText" text="0.我方">
      <formula>NOT(ISERROR(SEARCH("0.我方",E585)))</formula>
    </cfRule>
  </conditionalFormatting>
  <conditionalFormatting sqref="E590">
    <cfRule type="containsText" dxfId="3103" priority="2173" operator="containsText" text="1.敌方">
      <formula>NOT(ISERROR(SEARCH("1.敌方",E590)))</formula>
    </cfRule>
    <cfRule type="containsText" dxfId="3102" priority="2174" operator="containsText" text="0.我方">
      <formula>NOT(ISERROR(SEARCH("0.我方",E590)))</formula>
    </cfRule>
  </conditionalFormatting>
  <conditionalFormatting sqref="E591">
    <cfRule type="containsText" dxfId="3101" priority="2171" operator="containsText" text="1.敌方">
      <formula>NOT(ISERROR(SEARCH("1.敌方",E591)))</formula>
    </cfRule>
    <cfRule type="containsText" dxfId="3100" priority="2172" operator="containsText" text="0.我方">
      <formula>NOT(ISERROR(SEARCH("0.我方",E591)))</formula>
    </cfRule>
  </conditionalFormatting>
  <conditionalFormatting sqref="E666">
    <cfRule type="containsText" dxfId="3099" priority="1999" operator="containsText" text="1.敌方">
      <formula>NOT(ISERROR(SEARCH("1.敌方",E666)))</formula>
    </cfRule>
    <cfRule type="containsText" dxfId="3098" priority="2000" operator="containsText" text="0.我方">
      <formula>NOT(ISERROR(SEARCH("0.我方",E666)))</formula>
    </cfRule>
  </conditionalFormatting>
  <conditionalFormatting sqref="E587">
    <cfRule type="containsText" dxfId="3097" priority="2149" operator="containsText" text="1.敌方">
      <formula>NOT(ISERROR(SEARCH("1.敌方",E587)))</formula>
    </cfRule>
    <cfRule type="containsText" dxfId="3096" priority="2150" operator="containsText" text="0.我方">
      <formula>NOT(ISERROR(SEARCH("0.我方",E587)))</formula>
    </cfRule>
  </conditionalFormatting>
  <conditionalFormatting sqref="E588">
    <cfRule type="containsText" dxfId="3095" priority="2147" operator="containsText" text="1.敌方">
      <formula>NOT(ISERROR(SEARCH("1.敌方",E588)))</formula>
    </cfRule>
    <cfRule type="containsText" dxfId="3094" priority="2148" operator="containsText" text="0.我方">
      <formula>NOT(ISERROR(SEARCH("0.我方",E588)))</formula>
    </cfRule>
  </conditionalFormatting>
  <conditionalFormatting sqref="E583">
    <cfRule type="containsText" dxfId="3093" priority="2157" operator="containsText" text="1.敌方">
      <formula>NOT(ISERROR(SEARCH("1.敌方",E583)))</formula>
    </cfRule>
    <cfRule type="containsText" dxfId="3092" priority="2158" operator="containsText" text="0.我方">
      <formula>NOT(ISERROR(SEARCH("0.我方",E583)))</formula>
    </cfRule>
  </conditionalFormatting>
  <conditionalFormatting sqref="E584">
    <cfRule type="containsText" dxfId="3091" priority="2155" operator="containsText" text="1.敌方">
      <formula>NOT(ISERROR(SEARCH("1.敌方",E584)))</formula>
    </cfRule>
    <cfRule type="containsText" dxfId="3090" priority="2156" operator="containsText" text="0.我方">
      <formula>NOT(ISERROR(SEARCH("0.我方",E584)))</formula>
    </cfRule>
  </conditionalFormatting>
  <conditionalFormatting sqref="E582">
    <cfRule type="containsText" dxfId="3089" priority="2159" operator="containsText" text="1.敌方">
      <formula>NOT(ISERROR(SEARCH("1.敌方",E582)))</formula>
    </cfRule>
    <cfRule type="containsText" dxfId="3088" priority="2160" operator="containsText" text="0.我方">
      <formula>NOT(ISERROR(SEARCH("0.我方",E582)))</formula>
    </cfRule>
  </conditionalFormatting>
  <conditionalFormatting sqref="E592">
    <cfRule type="containsText" dxfId="3087" priority="2169" operator="containsText" text="1.敌方">
      <formula>NOT(ISERROR(SEARCH("1.敌方",E592)))</formula>
    </cfRule>
    <cfRule type="containsText" dxfId="3086" priority="2170" operator="containsText" text="0.我方">
      <formula>NOT(ISERROR(SEARCH("0.我方",E592)))</formula>
    </cfRule>
  </conditionalFormatting>
  <conditionalFormatting sqref="E593">
    <cfRule type="containsText" dxfId="3085" priority="2167" operator="containsText" text="1.敌方">
      <formula>NOT(ISERROR(SEARCH("1.敌方",E593)))</formula>
    </cfRule>
    <cfRule type="containsText" dxfId="3084" priority="2168" operator="containsText" text="0.我方">
      <formula>NOT(ISERROR(SEARCH("0.我方",E593)))</formula>
    </cfRule>
  </conditionalFormatting>
  <conditionalFormatting sqref="E594">
    <cfRule type="containsText" dxfId="3083" priority="2165" operator="containsText" text="1.敌方">
      <formula>NOT(ISERROR(SEARCH("1.敌方",E594)))</formula>
    </cfRule>
    <cfRule type="containsText" dxfId="3082" priority="2166" operator="containsText" text="0.我方">
      <formula>NOT(ISERROR(SEARCH("0.我方",E594)))</formula>
    </cfRule>
  </conditionalFormatting>
  <conditionalFormatting sqref="E595">
    <cfRule type="containsText" dxfId="3081" priority="2161" operator="containsText" text="1.敌方">
      <formula>NOT(ISERROR(SEARCH("1.敌方",E595)))</formula>
    </cfRule>
    <cfRule type="containsText" dxfId="3080" priority="2162" operator="containsText" text="0.我方">
      <formula>NOT(ISERROR(SEARCH("0.我方",E595)))</formula>
    </cfRule>
  </conditionalFormatting>
  <conditionalFormatting sqref="E606">
    <cfRule type="containsText" dxfId="3079" priority="2115" operator="containsText" text="1.敌方">
      <formula>NOT(ISERROR(SEARCH("1.敌方",E606)))</formula>
    </cfRule>
    <cfRule type="containsText" dxfId="3078" priority="2116" operator="containsText" text="0.我方">
      <formula>NOT(ISERROR(SEARCH("0.我方",E606)))</formula>
    </cfRule>
  </conditionalFormatting>
  <conditionalFormatting sqref="E613">
    <cfRule type="containsText" dxfId="3077" priority="2133" operator="containsText" text="1.敌方">
      <formula>NOT(ISERROR(SEARCH("1.敌方",E613)))</formula>
    </cfRule>
    <cfRule type="containsText" dxfId="3076" priority="2134" operator="containsText" text="0.我方">
      <formula>NOT(ISERROR(SEARCH("0.我方",E613)))</formula>
    </cfRule>
  </conditionalFormatting>
  <conditionalFormatting sqref="E602">
    <cfRule type="containsText" dxfId="3075" priority="2123" operator="containsText" text="1.敌方">
      <formula>NOT(ISERROR(SEARCH("1.敌方",E602)))</formula>
    </cfRule>
    <cfRule type="containsText" dxfId="3074" priority="2124" operator="containsText" text="0.我方">
      <formula>NOT(ISERROR(SEARCH("0.我方",E602)))</formula>
    </cfRule>
  </conditionalFormatting>
  <conditionalFormatting sqref="E607">
    <cfRule type="containsText" dxfId="3073" priority="2143" operator="containsText" text="1.敌方">
      <formula>NOT(ISERROR(SEARCH("1.敌方",E607)))</formula>
    </cfRule>
    <cfRule type="containsText" dxfId="3072" priority="2144" operator="containsText" text="0.我方">
      <formula>NOT(ISERROR(SEARCH("0.我方",E607)))</formula>
    </cfRule>
  </conditionalFormatting>
  <conditionalFormatting sqref="E608">
    <cfRule type="containsText" dxfId="3071" priority="2141" operator="containsText" text="1.敌方">
      <formula>NOT(ISERROR(SEARCH("1.敌方",E608)))</formula>
    </cfRule>
    <cfRule type="containsText" dxfId="3070" priority="2142" operator="containsText" text="0.我方">
      <formula>NOT(ISERROR(SEARCH("0.我方",E608)))</formula>
    </cfRule>
  </conditionalFormatting>
  <conditionalFormatting sqref="E603">
    <cfRule type="containsText" dxfId="3069" priority="2121" operator="containsText" text="1.敌方">
      <formula>NOT(ISERROR(SEARCH("1.敌方",E603)))</formula>
    </cfRule>
    <cfRule type="containsText" dxfId="3068" priority="2122" operator="containsText" text="0.我方">
      <formula>NOT(ISERROR(SEARCH("0.我方",E603)))</formula>
    </cfRule>
  </conditionalFormatting>
  <conditionalFormatting sqref="E604">
    <cfRule type="containsText" dxfId="3067" priority="2119" operator="containsText" text="1.敌方">
      <formula>NOT(ISERROR(SEARCH("1.敌方",E604)))</formula>
    </cfRule>
    <cfRule type="containsText" dxfId="3066" priority="2120" operator="containsText" text="0.我方">
      <formula>NOT(ISERROR(SEARCH("0.我方",E604)))</formula>
    </cfRule>
  </conditionalFormatting>
  <conditionalFormatting sqref="E605">
    <cfRule type="containsText" dxfId="3065" priority="2117" operator="containsText" text="1.敌方">
      <formula>NOT(ISERROR(SEARCH("1.敌方",E605)))</formula>
    </cfRule>
    <cfRule type="containsText" dxfId="3064" priority="2118" operator="containsText" text="0.我方">
      <formula>NOT(ISERROR(SEARCH("0.我方",E605)))</formula>
    </cfRule>
  </conditionalFormatting>
  <conditionalFormatting sqref="E600">
    <cfRule type="containsText" dxfId="3063" priority="2127" operator="containsText" text="1.敌方">
      <formula>NOT(ISERROR(SEARCH("1.敌方",E600)))</formula>
    </cfRule>
    <cfRule type="containsText" dxfId="3062" priority="2128" operator="containsText" text="0.我方">
      <formula>NOT(ISERROR(SEARCH("0.我方",E600)))</formula>
    </cfRule>
  </conditionalFormatting>
  <conditionalFormatting sqref="E601">
    <cfRule type="containsText" dxfId="3061" priority="2125" operator="containsText" text="1.敌方">
      <formula>NOT(ISERROR(SEARCH("1.敌方",E601)))</formula>
    </cfRule>
    <cfRule type="containsText" dxfId="3060" priority="2126" operator="containsText" text="0.我方">
      <formula>NOT(ISERROR(SEARCH("0.我方",E601)))</formula>
    </cfRule>
  </conditionalFormatting>
  <conditionalFormatting sqref="E599">
    <cfRule type="containsText" dxfId="3059" priority="2129" operator="containsText" text="1.敌方">
      <formula>NOT(ISERROR(SEARCH("1.敌方",E599)))</formula>
    </cfRule>
    <cfRule type="containsText" dxfId="3058" priority="2130" operator="containsText" text="0.我方">
      <formula>NOT(ISERROR(SEARCH("0.我方",E599)))</formula>
    </cfRule>
  </conditionalFormatting>
  <conditionalFormatting sqref="E609">
    <cfRule type="containsText" dxfId="3057" priority="2139" operator="containsText" text="1.敌方">
      <formula>NOT(ISERROR(SEARCH("1.敌方",E609)))</formula>
    </cfRule>
    <cfRule type="containsText" dxfId="3056" priority="2140" operator="containsText" text="0.我方">
      <formula>NOT(ISERROR(SEARCH("0.我方",E609)))</formula>
    </cfRule>
  </conditionalFormatting>
  <conditionalFormatting sqref="E610">
    <cfRule type="containsText" dxfId="3055" priority="2137" operator="containsText" text="1.敌方">
      <formula>NOT(ISERROR(SEARCH("1.敌方",E610)))</formula>
    </cfRule>
    <cfRule type="containsText" dxfId="3054" priority="2138" operator="containsText" text="0.我方">
      <formula>NOT(ISERROR(SEARCH("0.我方",E610)))</formula>
    </cfRule>
  </conditionalFormatting>
  <conditionalFormatting sqref="E611">
    <cfRule type="containsText" dxfId="3053" priority="2135" operator="containsText" text="1.敌方">
      <formula>NOT(ISERROR(SEARCH("1.敌方",E611)))</formula>
    </cfRule>
    <cfRule type="containsText" dxfId="3052" priority="2136" operator="containsText" text="0.我方">
      <formula>NOT(ISERROR(SEARCH("0.我方",E611)))</formula>
    </cfRule>
  </conditionalFormatting>
  <conditionalFormatting sqref="E612">
    <cfRule type="containsText" dxfId="3051" priority="2131" operator="containsText" text="1.敌方">
      <formula>NOT(ISERROR(SEARCH("1.敌方",E612)))</formula>
    </cfRule>
    <cfRule type="containsText" dxfId="3050" priority="2132" operator="containsText" text="0.我方">
      <formula>NOT(ISERROR(SEARCH("0.我方",E612)))</formula>
    </cfRule>
  </conditionalFormatting>
  <conditionalFormatting sqref="E623">
    <cfRule type="containsText" dxfId="3049" priority="2085" operator="containsText" text="1.敌方">
      <formula>NOT(ISERROR(SEARCH("1.敌方",E623)))</formula>
    </cfRule>
    <cfRule type="containsText" dxfId="3048" priority="2086" operator="containsText" text="0.我方">
      <formula>NOT(ISERROR(SEARCH("0.我方",E623)))</formula>
    </cfRule>
  </conditionalFormatting>
  <conditionalFormatting sqref="E630">
    <cfRule type="containsText" dxfId="3047" priority="2103" operator="containsText" text="1.敌方">
      <formula>NOT(ISERROR(SEARCH("1.敌方",E630)))</formula>
    </cfRule>
    <cfRule type="containsText" dxfId="3046" priority="2104" operator="containsText" text="0.我方">
      <formula>NOT(ISERROR(SEARCH("0.我方",E630)))</formula>
    </cfRule>
  </conditionalFormatting>
  <conditionalFormatting sqref="E619">
    <cfRule type="containsText" dxfId="3045" priority="2093" operator="containsText" text="1.敌方">
      <formula>NOT(ISERROR(SEARCH("1.敌方",E619)))</formula>
    </cfRule>
    <cfRule type="containsText" dxfId="3044" priority="2094" operator="containsText" text="0.我方">
      <formula>NOT(ISERROR(SEARCH("0.我方",E619)))</formula>
    </cfRule>
  </conditionalFormatting>
  <conditionalFormatting sqref="E624">
    <cfRule type="containsText" dxfId="3043" priority="2113" operator="containsText" text="1.敌方">
      <formula>NOT(ISERROR(SEARCH("1.敌方",E624)))</formula>
    </cfRule>
    <cfRule type="containsText" dxfId="3042" priority="2114" operator="containsText" text="0.我方">
      <formula>NOT(ISERROR(SEARCH("0.我方",E624)))</formula>
    </cfRule>
  </conditionalFormatting>
  <conditionalFormatting sqref="E625">
    <cfRule type="containsText" dxfId="3041" priority="2111" operator="containsText" text="1.敌方">
      <formula>NOT(ISERROR(SEARCH("1.敌方",E625)))</formula>
    </cfRule>
    <cfRule type="containsText" dxfId="3040" priority="2112" operator="containsText" text="0.我方">
      <formula>NOT(ISERROR(SEARCH("0.我方",E625)))</formula>
    </cfRule>
  </conditionalFormatting>
  <conditionalFormatting sqref="E620">
    <cfRule type="containsText" dxfId="3039" priority="2091" operator="containsText" text="1.敌方">
      <formula>NOT(ISERROR(SEARCH("1.敌方",E620)))</formula>
    </cfRule>
    <cfRule type="containsText" dxfId="3038" priority="2092" operator="containsText" text="0.我方">
      <formula>NOT(ISERROR(SEARCH("0.我方",E620)))</formula>
    </cfRule>
  </conditionalFormatting>
  <conditionalFormatting sqref="E621">
    <cfRule type="containsText" dxfId="3037" priority="2089" operator="containsText" text="1.敌方">
      <formula>NOT(ISERROR(SEARCH("1.敌方",E621)))</formula>
    </cfRule>
    <cfRule type="containsText" dxfId="3036" priority="2090" operator="containsText" text="0.我方">
      <formula>NOT(ISERROR(SEARCH("0.我方",E621)))</formula>
    </cfRule>
  </conditionalFormatting>
  <conditionalFormatting sqref="E622">
    <cfRule type="containsText" dxfId="3035" priority="2087" operator="containsText" text="1.敌方">
      <formula>NOT(ISERROR(SEARCH("1.敌方",E622)))</formula>
    </cfRule>
    <cfRule type="containsText" dxfId="3034" priority="2088" operator="containsText" text="0.我方">
      <formula>NOT(ISERROR(SEARCH("0.我方",E622)))</formula>
    </cfRule>
  </conditionalFormatting>
  <conditionalFormatting sqref="E617">
    <cfRule type="containsText" dxfId="3033" priority="2097" operator="containsText" text="1.敌方">
      <formula>NOT(ISERROR(SEARCH("1.敌方",E617)))</formula>
    </cfRule>
    <cfRule type="containsText" dxfId="3032" priority="2098" operator="containsText" text="0.我方">
      <formula>NOT(ISERROR(SEARCH("0.我方",E617)))</formula>
    </cfRule>
  </conditionalFormatting>
  <conditionalFormatting sqref="E618">
    <cfRule type="containsText" dxfId="3031" priority="2095" operator="containsText" text="1.敌方">
      <formula>NOT(ISERROR(SEARCH("1.敌方",E618)))</formula>
    </cfRule>
    <cfRule type="containsText" dxfId="3030" priority="2096" operator="containsText" text="0.我方">
      <formula>NOT(ISERROR(SEARCH("0.我方",E618)))</formula>
    </cfRule>
  </conditionalFormatting>
  <conditionalFormatting sqref="E616">
    <cfRule type="containsText" dxfId="3029" priority="2099" operator="containsText" text="1.敌方">
      <formula>NOT(ISERROR(SEARCH("1.敌方",E616)))</formula>
    </cfRule>
    <cfRule type="containsText" dxfId="3028" priority="2100" operator="containsText" text="0.我方">
      <formula>NOT(ISERROR(SEARCH("0.我方",E616)))</formula>
    </cfRule>
  </conditionalFormatting>
  <conditionalFormatting sqref="E626">
    <cfRule type="containsText" dxfId="3027" priority="2109" operator="containsText" text="1.敌方">
      <formula>NOT(ISERROR(SEARCH("1.敌方",E626)))</formula>
    </cfRule>
    <cfRule type="containsText" dxfId="3026" priority="2110" operator="containsText" text="0.我方">
      <formula>NOT(ISERROR(SEARCH("0.我方",E626)))</formula>
    </cfRule>
  </conditionalFormatting>
  <conditionalFormatting sqref="E627">
    <cfRule type="containsText" dxfId="3025" priority="2107" operator="containsText" text="1.敌方">
      <formula>NOT(ISERROR(SEARCH("1.敌方",E627)))</formula>
    </cfRule>
    <cfRule type="containsText" dxfId="3024" priority="2108" operator="containsText" text="0.我方">
      <formula>NOT(ISERROR(SEARCH("0.我方",E627)))</formula>
    </cfRule>
  </conditionalFormatting>
  <conditionalFormatting sqref="E628">
    <cfRule type="containsText" dxfId="3023" priority="2105" operator="containsText" text="1.敌方">
      <formula>NOT(ISERROR(SEARCH("1.敌方",E628)))</formula>
    </cfRule>
    <cfRule type="containsText" dxfId="3022" priority="2106" operator="containsText" text="0.我方">
      <formula>NOT(ISERROR(SEARCH("0.我方",E628)))</formula>
    </cfRule>
  </conditionalFormatting>
  <conditionalFormatting sqref="E629">
    <cfRule type="containsText" dxfId="3021" priority="2101" operator="containsText" text="1.敌方">
      <formula>NOT(ISERROR(SEARCH("1.敌方",E629)))</formula>
    </cfRule>
    <cfRule type="containsText" dxfId="3020" priority="2102" operator="containsText" text="0.我方">
      <formula>NOT(ISERROR(SEARCH("0.我方",E629)))</formula>
    </cfRule>
  </conditionalFormatting>
  <conditionalFormatting sqref="E651">
    <cfRule type="containsText" dxfId="3019" priority="2069" operator="containsText" text="1.敌方">
      <formula>NOT(ISERROR(SEARCH("1.敌方",E651)))</formula>
    </cfRule>
    <cfRule type="containsText" dxfId="3018" priority="2070" operator="containsText" text="0.我方">
      <formula>NOT(ISERROR(SEARCH("0.我方",E651)))</formula>
    </cfRule>
  </conditionalFormatting>
  <conditionalFormatting sqref="E635">
    <cfRule type="containsText" dxfId="3017" priority="2077" operator="containsText" text="1.敌方">
      <formula>NOT(ISERROR(SEARCH("1.敌方",E635)))</formula>
    </cfRule>
    <cfRule type="containsText" dxfId="3016" priority="2078" operator="containsText" text="0.我方">
      <formula>NOT(ISERROR(SEARCH("0.我方",E635)))</formula>
    </cfRule>
  </conditionalFormatting>
  <conditionalFormatting sqref="E636">
    <cfRule type="containsText" dxfId="3015" priority="2075" operator="containsText" text="1.敌方">
      <formula>NOT(ISERROR(SEARCH("1.敌方",E636)))</formula>
    </cfRule>
    <cfRule type="containsText" dxfId="3014" priority="2076" operator="containsText" text="0.我方">
      <formula>NOT(ISERROR(SEARCH("0.我方",E636)))</formula>
    </cfRule>
  </conditionalFormatting>
  <conditionalFormatting sqref="E637">
    <cfRule type="containsText" dxfId="3013" priority="2073" operator="containsText" text="1.敌方">
      <formula>NOT(ISERROR(SEARCH("1.敌方",E637)))</formula>
    </cfRule>
    <cfRule type="containsText" dxfId="3012" priority="2074" operator="containsText" text="0.我方">
      <formula>NOT(ISERROR(SEARCH("0.我方",E637)))</formula>
    </cfRule>
  </conditionalFormatting>
  <conditionalFormatting sqref="E640">
    <cfRule type="containsText" dxfId="3011" priority="2071" operator="containsText" text="1.敌方">
      <formula>NOT(ISERROR(SEARCH("1.敌方",E640)))</formula>
    </cfRule>
    <cfRule type="containsText" dxfId="3010" priority="2072" operator="containsText" text="0.我方">
      <formula>NOT(ISERROR(SEARCH("0.我方",E640)))</formula>
    </cfRule>
  </conditionalFormatting>
  <conditionalFormatting sqref="E632">
    <cfRule type="containsText" dxfId="3009" priority="2081" operator="containsText" text="1.敌方">
      <formula>NOT(ISERROR(SEARCH("1.敌方",E632)))</formula>
    </cfRule>
    <cfRule type="containsText" dxfId="3008" priority="2082" operator="containsText" text="0.我方">
      <formula>NOT(ISERROR(SEARCH("0.我方",E632)))</formula>
    </cfRule>
  </conditionalFormatting>
  <conditionalFormatting sqref="E633">
    <cfRule type="containsText" dxfId="3007" priority="2079" operator="containsText" text="1.敌方">
      <formula>NOT(ISERROR(SEARCH("1.敌方",E633)))</formula>
    </cfRule>
    <cfRule type="containsText" dxfId="3006" priority="2080" operator="containsText" text="0.我方">
      <formula>NOT(ISERROR(SEARCH("0.我方",E633)))</formula>
    </cfRule>
  </conditionalFormatting>
  <conditionalFormatting sqref="E631">
    <cfRule type="containsText" dxfId="3005" priority="2083" operator="containsText" text="1.敌方">
      <formula>NOT(ISERROR(SEARCH("1.敌方",E631)))</formula>
    </cfRule>
    <cfRule type="containsText" dxfId="3004" priority="2084" operator="containsText" text="0.我方">
      <formula>NOT(ISERROR(SEARCH("0.我方",E631)))</formula>
    </cfRule>
  </conditionalFormatting>
  <conditionalFormatting sqref="E634">
    <cfRule type="containsText" dxfId="3003" priority="2067" operator="containsText" text="1.敌方">
      <formula>NOT(ISERROR(SEARCH("1.敌方",E634)))</formula>
    </cfRule>
    <cfRule type="containsText" dxfId="3002" priority="2068" operator="containsText" text="0.我方">
      <formula>NOT(ISERROR(SEARCH("0.我方",E634)))</formula>
    </cfRule>
  </conditionalFormatting>
  <conditionalFormatting sqref="E638">
    <cfRule type="containsText" dxfId="3001" priority="2065" operator="containsText" text="1.敌方">
      <formula>NOT(ISERROR(SEARCH("1.敌方",E638)))</formula>
    </cfRule>
    <cfRule type="containsText" dxfId="3000" priority="2066" operator="containsText" text="0.我方">
      <formula>NOT(ISERROR(SEARCH("0.我方",E638)))</formula>
    </cfRule>
  </conditionalFormatting>
  <conditionalFormatting sqref="E639">
    <cfRule type="containsText" dxfId="2999" priority="2063" operator="containsText" text="1.敌方">
      <formula>NOT(ISERROR(SEARCH("1.敌方",E639)))</formula>
    </cfRule>
    <cfRule type="containsText" dxfId="2998" priority="2064" operator="containsText" text="0.我方">
      <formula>NOT(ISERROR(SEARCH("0.我方",E639)))</formula>
    </cfRule>
  </conditionalFormatting>
  <conditionalFormatting sqref="E641">
    <cfRule type="containsText" dxfId="2997" priority="2061" operator="containsText" text="1.敌方">
      <formula>NOT(ISERROR(SEARCH("1.敌方",E641)))</formula>
    </cfRule>
    <cfRule type="containsText" dxfId="2996" priority="2062" operator="containsText" text="0.我方">
      <formula>NOT(ISERROR(SEARCH("0.我方",E641)))</formula>
    </cfRule>
  </conditionalFormatting>
  <conditionalFormatting sqref="E643">
    <cfRule type="containsText" dxfId="2995" priority="2059" operator="containsText" text="1.敌方">
      <formula>NOT(ISERROR(SEARCH("1.敌方",E643)))</formula>
    </cfRule>
    <cfRule type="containsText" dxfId="2994" priority="2060" operator="containsText" text="0.我方">
      <formula>NOT(ISERROR(SEARCH("0.我方",E643)))</formula>
    </cfRule>
  </conditionalFormatting>
  <conditionalFormatting sqref="E642">
    <cfRule type="containsText" dxfId="2993" priority="2057" operator="containsText" text="1.敌方">
      <formula>NOT(ISERROR(SEARCH("1.敌方",E642)))</formula>
    </cfRule>
    <cfRule type="containsText" dxfId="2992" priority="2058" operator="containsText" text="0.我方">
      <formula>NOT(ISERROR(SEARCH("0.我方",E642)))</formula>
    </cfRule>
  </conditionalFormatting>
  <conditionalFormatting sqref="E645">
    <cfRule type="containsText" dxfId="2991" priority="2049" operator="containsText" text="1.敌方">
      <formula>NOT(ISERROR(SEARCH("1.敌方",E645)))</formula>
    </cfRule>
    <cfRule type="containsText" dxfId="2990" priority="2050" operator="containsText" text="0.我方">
      <formula>NOT(ISERROR(SEARCH("0.我方",E645)))</formula>
    </cfRule>
  </conditionalFormatting>
  <conditionalFormatting sqref="E644">
    <cfRule type="containsText" dxfId="2989" priority="2053" operator="containsText" text="1.敌方">
      <formula>NOT(ISERROR(SEARCH("1.敌方",E644)))</formula>
    </cfRule>
    <cfRule type="containsText" dxfId="2988" priority="2054" operator="containsText" text="0.我方">
      <formula>NOT(ISERROR(SEARCH("0.我方",E644)))</formula>
    </cfRule>
  </conditionalFormatting>
  <conditionalFormatting sqref="E646">
    <cfRule type="containsText" dxfId="2987" priority="2051" operator="containsText" text="1.敌方">
      <formula>NOT(ISERROR(SEARCH("1.敌方",E646)))</formula>
    </cfRule>
    <cfRule type="containsText" dxfId="2986" priority="2052" operator="containsText" text="0.我方">
      <formula>NOT(ISERROR(SEARCH("0.我方",E646)))</formula>
    </cfRule>
  </conditionalFormatting>
  <conditionalFormatting sqref="E648">
    <cfRule type="containsText" dxfId="2985" priority="2045" operator="containsText" text="1.敌方">
      <formula>NOT(ISERROR(SEARCH("1.敌方",E648)))</formula>
    </cfRule>
    <cfRule type="containsText" dxfId="2984" priority="2046" operator="containsText" text="0.我方">
      <formula>NOT(ISERROR(SEARCH("0.我方",E648)))</formula>
    </cfRule>
  </conditionalFormatting>
  <conditionalFormatting sqref="E647">
    <cfRule type="containsText" dxfId="2983" priority="2047" operator="containsText" text="1.敌方">
      <formula>NOT(ISERROR(SEARCH("1.敌方",E647)))</formula>
    </cfRule>
    <cfRule type="containsText" dxfId="2982" priority="2048" operator="containsText" text="0.我方">
      <formula>NOT(ISERROR(SEARCH("0.我方",E647)))</formula>
    </cfRule>
  </conditionalFormatting>
  <conditionalFormatting sqref="E649">
    <cfRule type="containsText" dxfId="2981" priority="2041" operator="containsText" text="1.敌方">
      <formula>NOT(ISERROR(SEARCH("1.敌方",E649)))</formula>
    </cfRule>
    <cfRule type="containsText" dxfId="2980" priority="2042" operator="containsText" text="0.我方">
      <formula>NOT(ISERROR(SEARCH("0.我方",E649)))</formula>
    </cfRule>
  </conditionalFormatting>
  <conditionalFormatting sqref="E650">
    <cfRule type="containsText" dxfId="2979" priority="2039" operator="containsText" text="1.敌方">
      <formula>NOT(ISERROR(SEARCH("1.敌方",E650)))</formula>
    </cfRule>
    <cfRule type="containsText" dxfId="2978" priority="2040" operator="containsText" text="0.我方">
      <formula>NOT(ISERROR(SEARCH("0.我方",E650)))</formula>
    </cfRule>
  </conditionalFormatting>
  <conditionalFormatting sqref="E653">
    <cfRule type="containsText" dxfId="2977" priority="2035" operator="containsText" text="1.敌方">
      <formula>NOT(ISERROR(SEARCH("1.敌方",E653)))</formula>
    </cfRule>
    <cfRule type="containsText" dxfId="2976" priority="2036" operator="containsText" text="0.我方">
      <formula>NOT(ISERROR(SEARCH("0.我方",E653)))</formula>
    </cfRule>
  </conditionalFormatting>
  <conditionalFormatting sqref="E652">
    <cfRule type="containsText" dxfId="2975" priority="2037" operator="containsText" text="1.敌方">
      <formula>NOT(ISERROR(SEARCH("1.敌方",E652)))</formula>
    </cfRule>
    <cfRule type="containsText" dxfId="2974" priority="2038" operator="containsText" text="0.我方">
      <formula>NOT(ISERROR(SEARCH("0.我方",E652)))</formula>
    </cfRule>
  </conditionalFormatting>
  <conditionalFormatting sqref="E657">
    <cfRule type="containsText" dxfId="2973" priority="2027" operator="containsText" text="1.敌方">
      <formula>NOT(ISERROR(SEARCH("1.敌方",E657)))</formula>
    </cfRule>
    <cfRule type="containsText" dxfId="2972" priority="2028" operator="containsText" text="0.我方">
      <formula>NOT(ISERROR(SEARCH("0.我方",E657)))</formula>
    </cfRule>
  </conditionalFormatting>
  <conditionalFormatting sqref="E654">
    <cfRule type="containsText" dxfId="2971" priority="2033" operator="containsText" text="1.敌方">
      <formula>NOT(ISERROR(SEARCH("1.敌方",E654)))</formula>
    </cfRule>
    <cfRule type="containsText" dxfId="2970" priority="2034" operator="containsText" text="0.我方">
      <formula>NOT(ISERROR(SEARCH("0.我方",E654)))</formula>
    </cfRule>
  </conditionalFormatting>
  <conditionalFormatting sqref="E656">
    <cfRule type="containsText" dxfId="2969" priority="2029" operator="containsText" text="1.敌方">
      <formula>NOT(ISERROR(SEARCH("1.敌方",E656)))</formula>
    </cfRule>
    <cfRule type="containsText" dxfId="2968" priority="2030" operator="containsText" text="0.我方">
      <formula>NOT(ISERROR(SEARCH("0.我方",E656)))</formula>
    </cfRule>
  </conditionalFormatting>
  <conditionalFormatting sqref="E655">
    <cfRule type="containsText" dxfId="2967" priority="2031" operator="containsText" text="1.敌方">
      <formula>NOT(ISERROR(SEARCH("1.敌方",E655)))</formula>
    </cfRule>
    <cfRule type="containsText" dxfId="2966" priority="2032" operator="containsText" text="0.我方">
      <formula>NOT(ISERROR(SEARCH("0.我方",E655)))</formula>
    </cfRule>
  </conditionalFormatting>
  <conditionalFormatting sqref="E660">
    <cfRule type="containsText" dxfId="2965" priority="2021" operator="containsText" text="1.敌方">
      <formula>NOT(ISERROR(SEARCH("1.敌方",E660)))</formula>
    </cfRule>
    <cfRule type="containsText" dxfId="2964" priority="2022" operator="containsText" text="0.我方">
      <formula>NOT(ISERROR(SEARCH("0.我方",E660)))</formula>
    </cfRule>
  </conditionalFormatting>
  <conditionalFormatting sqref="E659">
    <cfRule type="containsText" dxfId="2963" priority="2023" operator="containsText" text="1.敌方">
      <formula>NOT(ISERROR(SEARCH("1.敌方",E659)))</formula>
    </cfRule>
    <cfRule type="containsText" dxfId="2962" priority="2024" operator="containsText" text="0.我方">
      <formula>NOT(ISERROR(SEARCH("0.我方",E659)))</formula>
    </cfRule>
  </conditionalFormatting>
  <conditionalFormatting sqref="E658">
    <cfRule type="containsText" dxfId="2961" priority="2025" operator="containsText" text="1.敌方">
      <formula>NOT(ISERROR(SEARCH("1.敌方",E658)))</formula>
    </cfRule>
    <cfRule type="containsText" dxfId="2960" priority="2026" operator="containsText" text="0.我方">
      <formula>NOT(ISERROR(SEARCH("0.我方",E658)))</formula>
    </cfRule>
  </conditionalFormatting>
  <conditionalFormatting sqref="E662">
    <cfRule type="containsText" dxfId="2959" priority="2017" operator="containsText" text="1.敌方">
      <formula>NOT(ISERROR(SEARCH("1.敌方",E662)))</formula>
    </cfRule>
    <cfRule type="containsText" dxfId="2958" priority="2018" operator="containsText" text="0.我方">
      <formula>NOT(ISERROR(SEARCH("0.我方",E662)))</formula>
    </cfRule>
  </conditionalFormatting>
  <conditionalFormatting sqref="E669">
    <cfRule type="containsText" dxfId="2957" priority="1997" operator="containsText" text="1.敌方">
      <formula>NOT(ISERROR(SEARCH("1.敌方",E669)))</formula>
    </cfRule>
    <cfRule type="containsText" dxfId="2956" priority="1998" operator="containsText" text="0.我方">
      <formula>NOT(ISERROR(SEARCH("0.我方",E669)))</formula>
    </cfRule>
  </conditionalFormatting>
  <conditionalFormatting sqref="E672">
    <cfRule type="containsText" dxfId="2955" priority="1991" operator="containsText" text="1.敌方">
      <formula>NOT(ISERROR(SEARCH("1.敌方",E672)))</formula>
    </cfRule>
    <cfRule type="containsText" dxfId="2954" priority="1992" operator="containsText" text="0.我方">
      <formula>NOT(ISERROR(SEARCH("0.我方",E672)))</formula>
    </cfRule>
  </conditionalFormatting>
  <conditionalFormatting sqref="E661">
    <cfRule type="containsText" dxfId="2953" priority="2019" operator="containsText" text="1.敌方">
      <formula>NOT(ISERROR(SEARCH("1.敌方",E661)))</formula>
    </cfRule>
    <cfRule type="containsText" dxfId="2952" priority="2020" operator="containsText" text="0.我方">
      <formula>NOT(ISERROR(SEARCH("0.我方",E661)))</formula>
    </cfRule>
  </conditionalFormatting>
  <conditionalFormatting sqref="E674">
    <cfRule type="containsText" dxfId="2951" priority="1987" operator="containsText" text="1.敌方">
      <formula>NOT(ISERROR(SEARCH("1.敌方",E674)))</formula>
    </cfRule>
    <cfRule type="containsText" dxfId="2950" priority="1988" operator="containsText" text="0.我方">
      <formula>NOT(ISERROR(SEARCH("0.我方",E674)))</formula>
    </cfRule>
  </conditionalFormatting>
  <conditionalFormatting sqref="E682">
    <cfRule type="containsText" dxfId="2949" priority="2005" operator="containsText" text="1.敌方">
      <formula>NOT(ISERROR(SEARCH("1.敌方",E682)))</formula>
    </cfRule>
    <cfRule type="containsText" dxfId="2948" priority="2006" operator="containsText" text="0.我方">
      <formula>NOT(ISERROR(SEARCH("0.我方",E682)))</formula>
    </cfRule>
  </conditionalFormatting>
  <conditionalFormatting sqref="E685">
    <cfRule type="containsText" dxfId="2947" priority="1969" operator="containsText" text="1.敌方">
      <formula>NOT(ISERROR(SEARCH("1.敌方",E685)))</formula>
    </cfRule>
    <cfRule type="containsText" dxfId="2946" priority="1970" operator="containsText" text="0.我方">
      <formula>NOT(ISERROR(SEARCH("0.我方",E685)))</formula>
    </cfRule>
  </conditionalFormatting>
  <conditionalFormatting sqref="E676">
    <cfRule type="containsText" dxfId="2945" priority="2015" operator="containsText" text="1.敌方">
      <formula>NOT(ISERROR(SEARCH("1.敌方",E676)))</formula>
    </cfRule>
    <cfRule type="containsText" dxfId="2944" priority="2016" operator="containsText" text="0.我方">
      <formula>NOT(ISERROR(SEARCH("0.我方",E676)))</formula>
    </cfRule>
  </conditionalFormatting>
  <conditionalFormatting sqref="E677">
    <cfRule type="containsText" dxfId="2943" priority="2013" operator="containsText" text="1.敌方">
      <formula>NOT(ISERROR(SEARCH("1.敌方",E677)))</formula>
    </cfRule>
    <cfRule type="containsText" dxfId="2942" priority="2014" operator="containsText" text="0.我方">
      <formula>NOT(ISERROR(SEARCH("0.我方",E677)))</formula>
    </cfRule>
  </conditionalFormatting>
  <conditionalFormatting sqref="E671">
    <cfRule type="containsText" dxfId="2941" priority="1993" operator="containsText" text="1.敌方">
      <formula>NOT(ISERROR(SEARCH("1.敌方",E671)))</formula>
    </cfRule>
    <cfRule type="containsText" dxfId="2940" priority="1994" operator="containsText" text="0.我方">
      <formula>NOT(ISERROR(SEARCH("0.我方",E671)))</formula>
    </cfRule>
  </conditionalFormatting>
  <conditionalFormatting sqref="E670">
    <cfRule type="containsText" dxfId="2939" priority="1995" operator="containsText" text="1.敌方">
      <formula>NOT(ISERROR(SEARCH("1.敌方",E670)))</formula>
    </cfRule>
    <cfRule type="containsText" dxfId="2938" priority="1996" operator="containsText" text="0.我方">
      <formula>NOT(ISERROR(SEARCH("0.我方",E670)))</formula>
    </cfRule>
  </conditionalFormatting>
  <conditionalFormatting sqref="E691">
    <cfRule type="containsText" dxfId="2937" priority="1959" operator="containsText" text="1.敌方">
      <formula>NOT(ISERROR(SEARCH("1.敌方",E691)))</formula>
    </cfRule>
    <cfRule type="containsText" dxfId="2936" priority="1960" operator="containsText" text="0.我方">
      <formula>NOT(ISERROR(SEARCH("0.我方",E691)))</formula>
    </cfRule>
  </conditionalFormatting>
  <conditionalFormatting sqref="E665">
    <cfRule type="containsText" dxfId="2935" priority="2001" operator="containsText" text="1.敌方">
      <formula>NOT(ISERROR(SEARCH("1.敌方",E665)))</formula>
    </cfRule>
    <cfRule type="containsText" dxfId="2934" priority="2002" operator="containsText" text="0.我方">
      <formula>NOT(ISERROR(SEARCH("0.我方",E665)))</formula>
    </cfRule>
  </conditionalFormatting>
  <conditionalFormatting sqref="E678">
    <cfRule type="containsText" dxfId="2933" priority="2011" operator="containsText" text="1.敌方">
      <formula>NOT(ISERROR(SEARCH("1.敌方",E678)))</formula>
    </cfRule>
    <cfRule type="containsText" dxfId="2932" priority="2012" operator="containsText" text="0.我方">
      <formula>NOT(ISERROR(SEARCH("0.我方",E678)))</formula>
    </cfRule>
  </conditionalFormatting>
  <conditionalFormatting sqref="E679">
    <cfRule type="containsText" dxfId="2931" priority="2009" operator="containsText" text="1.敌方">
      <formula>NOT(ISERROR(SEARCH("1.敌方",E679)))</formula>
    </cfRule>
    <cfRule type="containsText" dxfId="2930" priority="2010" operator="containsText" text="0.我方">
      <formula>NOT(ISERROR(SEARCH("0.我方",E679)))</formula>
    </cfRule>
  </conditionalFormatting>
  <conditionalFormatting sqref="E680">
    <cfRule type="containsText" dxfId="2929" priority="2007" operator="containsText" text="1.敌方">
      <formula>NOT(ISERROR(SEARCH("1.敌方",E680)))</formula>
    </cfRule>
    <cfRule type="containsText" dxfId="2928" priority="2008" operator="containsText" text="0.我方">
      <formula>NOT(ISERROR(SEARCH("0.我方",E680)))</formula>
    </cfRule>
  </conditionalFormatting>
  <conditionalFormatting sqref="E681">
    <cfRule type="containsText" dxfId="2927" priority="2003" operator="containsText" text="1.敌方">
      <formula>NOT(ISERROR(SEARCH("1.敌方",E681)))</formula>
    </cfRule>
    <cfRule type="containsText" dxfId="2926" priority="2004" operator="containsText" text="0.我方">
      <formula>NOT(ISERROR(SEARCH("0.我方",E681)))</formula>
    </cfRule>
  </conditionalFormatting>
  <conditionalFormatting sqref="E673">
    <cfRule type="containsText" dxfId="2925" priority="1989" operator="containsText" text="1.敌方">
      <formula>NOT(ISERROR(SEARCH("1.敌方",E673)))</formula>
    </cfRule>
    <cfRule type="containsText" dxfId="2924" priority="1990" operator="containsText" text="0.我方">
      <formula>NOT(ISERROR(SEARCH("0.我方",E673)))</formula>
    </cfRule>
  </conditionalFormatting>
  <conditionalFormatting sqref="E675">
    <cfRule type="containsText" dxfId="2923" priority="1985" operator="containsText" text="1.敌方">
      <formula>NOT(ISERROR(SEARCH("1.敌方",E675)))</formula>
    </cfRule>
    <cfRule type="containsText" dxfId="2922" priority="1986" operator="containsText" text="0.我方">
      <formula>NOT(ISERROR(SEARCH("0.我方",E675)))</formula>
    </cfRule>
  </conditionalFormatting>
  <conditionalFormatting sqref="E694">
    <cfRule type="containsText" dxfId="2921" priority="1953" operator="containsText" text="1.敌方">
      <formula>NOT(ISERROR(SEARCH("1.敌方",E694)))</formula>
    </cfRule>
    <cfRule type="containsText" dxfId="2920" priority="1954" operator="containsText" text="0.我方">
      <formula>NOT(ISERROR(SEARCH("0.我方",E694)))</formula>
    </cfRule>
  </conditionalFormatting>
  <conditionalFormatting sqref="E687">
    <cfRule type="containsText" dxfId="2919" priority="1965" operator="containsText" text="1.敌方">
      <formula>NOT(ISERROR(SEARCH("1.敌方",E687)))</formula>
    </cfRule>
    <cfRule type="containsText" dxfId="2918" priority="1966" operator="containsText" text="0.我方">
      <formula>NOT(ISERROR(SEARCH("0.我方",E687)))</formula>
    </cfRule>
  </conditionalFormatting>
  <conditionalFormatting sqref="E697">
    <cfRule type="containsText" dxfId="2917" priority="1947" operator="containsText" text="1.敌方">
      <formula>NOT(ISERROR(SEARCH("1.敌方",E697)))</formula>
    </cfRule>
    <cfRule type="containsText" dxfId="2916" priority="1948" operator="containsText" text="0.我方">
      <formula>NOT(ISERROR(SEARCH("0.我方",E697)))</formula>
    </cfRule>
  </conditionalFormatting>
  <conditionalFormatting sqref="E693">
    <cfRule type="containsText" dxfId="2915" priority="1955" operator="containsText" text="1.敌方">
      <formula>NOT(ISERROR(SEARCH("1.敌方",E693)))</formula>
    </cfRule>
    <cfRule type="containsText" dxfId="2914" priority="1956" operator="containsText" text="0.我方">
      <formula>NOT(ISERROR(SEARCH("0.我方",E693)))</formula>
    </cfRule>
  </conditionalFormatting>
  <conditionalFormatting sqref="E732">
    <cfRule type="containsText" dxfId="2913" priority="1973" operator="containsText" text="1.敌方">
      <formula>NOT(ISERROR(SEARCH("1.敌方",E732)))</formula>
    </cfRule>
    <cfRule type="containsText" dxfId="2912" priority="1974" operator="containsText" text="0.我方">
      <formula>NOT(ISERROR(SEARCH("0.我方",E732)))</formula>
    </cfRule>
  </conditionalFormatting>
  <conditionalFormatting sqref="E686">
    <cfRule type="containsText" dxfId="2911" priority="1967" operator="containsText" text="1.敌方">
      <formula>NOT(ISERROR(SEARCH("1.敌方",E686)))</formula>
    </cfRule>
    <cfRule type="containsText" dxfId="2910" priority="1968" operator="containsText" text="0.我方">
      <formula>NOT(ISERROR(SEARCH("0.我方",E686)))</formula>
    </cfRule>
  </conditionalFormatting>
  <conditionalFormatting sqref="E726">
    <cfRule type="containsText" dxfId="2909" priority="1983" operator="containsText" text="1.敌方">
      <formula>NOT(ISERROR(SEARCH("1.敌方",E726)))</formula>
    </cfRule>
    <cfRule type="containsText" dxfId="2908" priority="1984" operator="containsText" text="0.我方">
      <formula>NOT(ISERROR(SEARCH("0.我方",E726)))</formula>
    </cfRule>
  </conditionalFormatting>
  <conditionalFormatting sqref="E727">
    <cfRule type="containsText" dxfId="2907" priority="1981" operator="containsText" text="1.敌方">
      <formula>NOT(ISERROR(SEARCH("1.敌方",E727)))</formula>
    </cfRule>
    <cfRule type="containsText" dxfId="2906" priority="1982" operator="containsText" text="0.我方">
      <formula>NOT(ISERROR(SEARCH("0.我方",E727)))</formula>
    </cfRule>
  </conditionalFormatting>
  <conditionalFormatting sqref="E690">
    <cfRule type="containsText" dxfId="2905" priority="1961" operator="containsText" text="1.敌方">
      <formula>NOT(ISERROR(SEARCH("1.敌方",E690)))</formula>
    </cfRule>
    <cfRule type="containsText" dxfId="2904" priority="1962" operator="containsText" text="0.我方">
      <formula>NOT(ISERROR(SEARCH("0.我方",E690)))</formula>
    </cfRule>
  </conditionalFormatting>
  <conditionalFormatting sqref="E689">
    <cfRule type="containsText" dxfId="2903" priority="1963" operator="containsText" text="1.敌方">
      <formula>NOT(ISERROR(SEARCH("1.敌方",E689)))</formula>
    </cfRule>
    <cfRule type="containsText" dxfId="2902" priority="1964" operator="containsText" text="0.我方">
      <formula>NOT(ISERROR(SEARCH("0.我方",E689)))</formula>
    </cfRule>
  </conditionalFormatting>
  <conditionalFormatting sqref="E692">
    <cfRule type="containsText" dxfId="2901" priority="1957" operator="containsText" text="1.敌方">
      <formula>NOT(ISERROR(SEARCH("1.敌方",E692)))</formula>
    </cfRule>
    <cfRule type="containsText" dxfId="2900" priority="1958" operator="containsText" text="0.我方">
      <formula>NOT(ISERROR(SEARCH("0.我方",E692)))</formula>
    </cfRule>
  </conditionalFormatting>
  <conditionalFormatting sqref="E728">
    <cfRule type="containsText" dxfId="2899" priority="1979" operator="containsText" text="1.敌方">
      <formula>NOT(ISERROR(SEARCH("1.敌方",E728)))</formula>
    </cfRule>
    <cfRule type="containsText" dxfId="2898" priority="1980" operator="containsText" text="0.我方">
      <formula>NOT(ISERROR(SEARCH("0.我方",E728)))</formula>
    </cfRule>
  </conditionalFormatting>
  <conditionalFormatting sqref="E729">
    <cfRule type="containsText" dxfId="2897" priority="1977" operator="containsText" text="1.敌方">
      <formula>NOT(ISERROR(SEARCH("1.敌方",E729)))</formula>
    </cfRule>
    <cfRule type="containsText" dxfId="2896" priority="1978" operator="containsText" text="0.我方">
      <formula>NOT(ISERROR(SEARCH("0.我方",E729)))</formula>
    </cfRule>
  </conditionalFormatting>
  <conditionalFormatting sqref="E730">
    <cfRule type="containsText" dxfId="2895" priority="1975" operator="containsText" text="1.敌方">
      <formula>NOT(ISERROR(SEARCH("1.敌方",E730)))</formula>
    </cfRule>
    <cfRule type="containsText" dxfId="2894" priority="1976" operator="containsText" text="0.我方">
      <formula>NOT(ISERROR(SEARCH("0.我方",E730)))</formula>
    </cfRule>
  </conditionalFormatting>
  <conditionalFormatting sqref="E731">
    <cfRule type="containsText" dxfId="2893" priority="1971" operator="containsText" text="1.敌方">
      <formula>NOT(ISERROR(SEARCH("1.敌方",E731)))</formula>
    </cfRule>
    <cfRule type="containsText" dxfId="2892" priority="1972" operator="containsText" text="0.我方">
      <formula>NOT(ISERROR(SEARCH("0.我方",E731)))</formula>
    </cfRule>
  </conditionalFormatting>
  <conditionalFormatting sqref="E698">
    <cfRule type="containsText" dxfId="2891" priority="1945" operator="containsText" text="1.敌方">
      <formula>NOT(ISERROR(SEARCH("1.敌方",E698)))</formula>
    </cfRule>
    <cfRule type="containsText" dxfId="2890" priority="1946" operator="containsText" text="0.我方">
      <formula>NOT(ISERROR(SEARCH("0.我方",E698)))</formula>
    </cfRule>
  </conditionalFormatting>
  <conditionalFormatting sqref="E750">
    <cfRule type="containsText" dxfId="2889" priority="1917" operator="containsText" text="1.敌方">
      <formula>NOT(ISERROR(SEARCH("1.敌方",E750)))</formula>
    </cfRule>
    <cfRule type="containsText" dxfId="2888" priority="1918" operator="containsText" text="0.我方">
      <formula>NOT(ISERROR(SEARCH("0.我方",E750)))</formula>
    </cfRule>
  </conditionalFormatting>
  <conditionalFormatting sqref="E746">
    <cfRule type="containsText" dxfId="2887" priority="1923" operator="containsText" text="1.敌方">
      <formula>NOT(ISERROR(SEARCH("1.敌方",E746)))</formula>
    </cfRule>
    <cfRule type="containsText" dxfId="2886" priority="1924" operator="containsText" text="0.我方">
      <formula>NOT(ISERROR(SEARCH("0.我方",E746)))</formula>
    </cfRule>
  </conditionalFormatting>
  <conditionalFormatting sqref="E753">
    <cfRule type="containsText" dxfId="2885" priority="1913" operator="containsText" text="1.敌方">
      <formula>NOT(ISERROR(SEARCH("1.敌方",E753)))</formula>
    </cfRule>
    <cfRule type="containsText" dxfId="2884" priority="1914" operator="containsText" text="0.我方">
      <formula>NOT(ISERROR(SEARCH("0.我方",E753)))</formula>
    </cfRule>
  </conditionalFormatting>
  <conditionalFormatting sqref="E748">
    <cfRule type="containsText" dxfId="2883" priority="1919" operator="containsText" text="1.敌方">
      <formula>NOT(ISERROR(SEARCH("1.敌方",E748)))</formula>
    </cfRule>
    <cfRule type="containsText" dxfId="2882" priority="1920" operator="containsText" text="0.我方">
      <formula>NOT(ISERROR(SEARCH("0.我方",E748)))</formula>
    </cfRule>
  </conditionalFormatting>
  <conditionalFormatting sqref="E696">
    <cfRule type="containsText" dxfId="2881" priority="1949" operator="containsText" text="1.敌方">
      <formula>NOT(ISERROR(SEARCH("1.敌方",E696)))</formula>
    </cfRule>
    <cfRule type="containsText" dxfId="2880" priority="1950" operator="containsText" text="0.我方">
      <formula>NOT(ISERROR(SEARCH("0.我方",E696)))</formula>
    </cfRule>
  </conditionalFormatting>
  <conditionalFormatting sqref="E695">
    <cfRule type="containsText" dxfId="2879" priority="1951" operator="containsText" text="1.敌方">
      <formula>NOT(ISERROR(SEARCH("1.敌方",E695)))</formula>
    </cfRule>
    <cfRule type="containsText" dxfId="2878" priority="1952" operator="containsText" text="0.我方">
      <formula>NOT(ISERROR(SEARCH("0.我方",E695)))</formula>
    </cfRule>
  </conditionalFormatting>
  <conditionalFormatting sqref="E766">
    <cfRule type="containsText" dxfId="2877" priority="1861" operator="containsText" text="1.敌方">
      <formula>NOT(ISERROR(SEARCH("1.敌方",E766)))</formula>
    </cfRule>
    <cfRule type="containsText" dxfId="2876" priority="1862" operator="containsText" text="0.我方">
      <formula>NOT(ISERROR(SEARCH("0.我方",E766)))</formula>
    </cfRule>
  </conditionalFormatting>
  <conditionalFormatting sqref="E739">
    <cfRule type="containsText" dxfId="2875" priority="1931" operator="containsText" text="1.敌方">
      <formula>NOT(ISERROR(SEARCH("1.敌方",E739)))</formula>
    </cfRule>
    <cfRule type="containsText" dxfId="2874" priority="1932" operator="containsText" text="0.我方">
      <formula>NOT(ISERROR(SEARCH("0.我方",E739)))</formula>
    </cfRule>
  </conditionalFormatting>
  <conditionalFormatting sqref="E745">
    <cfRule type="containsText" dxfId="2873" priority="1925" operator="containsText" text="1.敌方">
      <formula>NOT(ISERROR(SEARCH("1.敌方",E745)))</formula>
    </cfRule>
    <cfRule type="containsText" dxfId="2872" priority="1926" operator="containsText" text="0.我方">
      <formula>NOT(ISERROR(SEARCH("0.我方",E745)))</formula>
    </cfRule>
  </conditionalFormatting>
  <conditionalFormatting sqref="E735">
    <cfRule type="containsText" dxfId="2871" priority="1937" operator="containsText" text="1.敌方">
      <formula>NOT(ISERROR(SEARCH("1.敌方",E735)))</formula>
    </cfRule>
    <cfRule type="containsText" dxfId="2870" priority="1938" operator="containsText" text="0.我方">
      <formula>NOT(ISERROR(SEARCH("0.我方",E735)))</formula>
    </cfRule>
  </conditionalFormatting>
  <conditionalFormatting sqref="E751">
    <cfRule type="containsText" dxfId="2869" priority="1915" operator="containsText" text="1.敌方">
      <formula>NOT(ISERROR(SEARCH("1.敌方",E751)))</formula>
    </cfRule>
    <cfRule type="containsText" dxfId="2868" priority="1916" operator="containsText" text="0.我方">
      <formula>NOT(ISERROR(SEARCH("0.我方",E751)))</formula>
    </cfRule>
  </conditionalFormatting>
  <conditionalFormatting sqref="E742">
    <cfRule type="containsText" dxfId="2867" priority="1927" operator="containsText" text="1.敌方">
      <formula>NOT(ISERROR(SEARCH("1.敌方",E742)))</formula>
    </cfRule>
    <cfRule type="containsText" dxfId="2866" priority="1928" operator="containsText" text="0.我方">
      <formula>NOT(ISERROR(SEARCH("0.我方",E742)))</formula>
    </cfRule>
  </conditionalFormatting>
  <conditionalFormatting sqref="E734">
    <cfRule type="containsText" dxfId="2865" priority="1939" operator="containsText" text="1.敌方">
      <formula>NOT(ISERROR(SEARCH("1.敌方",E734)))</formula>
    </cfRule>
    <cfRule type="containsText" dxfId="2864" priority="1940" operator="containsText" text="0.我方">
      <formula>NOT(ISERROR(SEARCH("0.我方",E734)))</formula>
    </cfRule>
  </conditionalFormatting>
  <conditionalFormatting sqref="E738">
    <cfRule type="containsText" dxfId="2863" priority="1933" operator="containsText" text="1.敌方">
      <formula>NOT(ISERROR(SEARCH("1.敌方",E738)))</formula>
    </cfRule>
    <cfRule type="containsText" dxfId="2862" priority="1934" operator="containsText" text="0.我方">
      <formula>NOT(ISERROR(SEARCH("0.我方",E738)))</formula>
    </cfRule>
  </conditionalFormatting>
  <conditionalFormatting sqref="E736">
    <cfRule type="containsText" dxfId="2861" priority="1935" operator="containsText" text="1.敌方">
      <formula>NOT(ISERROR(SEARCH("1.敌方",E736)))</formula>
    </cfRule>
    <cfRule type="containsText" dxfId="2860" priority="1936" operator="containsText" text="0.我方">
      <formula>NOT(ISERROR(SEARCH("0.我方",E736)))</formula>
    </cfRule>
  </conditionalFormatting>
  <conditionalFormatting sqref="E741">
    <cfRule type="containsText" dxfId="2859" priority="1929" operator="containsText" text="1.敌方">
      <formula>NOT(ISERROR(SEARCH("1.敌方",E741)))</formula>
    </cfRule>
    <cfRule type="containsText" dxfId="2858" priority="1930" operator="containsText" text="0.我方">
      <formula>NOT(ISERROR(SEARCH("0.我方",E741)))</formula>
    </cfRule>
  </conditionalFormatting>
  <conditionalFormatting sqref="E747">
    <cfRule type="containsText" dxfId="2857" priority="1921" operator="containsText" text="1.敌方">
      <formula>NOT(ISERROR(SEARCH("1.敌方",E747)))</formula>
    </cfRule>
    <cfRule type="containsText" dxfId="2856" priority="1922" operator="containsText" text="0.我方">
      <formula>NOT(ISERROR(SEARCH("0.我方",E747)))</formula>
    </cfRule>
  </conditionalFormatting>
  <conditionalFormatting sqref="E737">
    <cfRule type="containsText" dxfId="2855" priority="1911" operator="containsText" text="1.敌方">
      <formula>NOT(ISERROR(SEARCH("1.敌方",E737)))</formula>
    </cfRule>
    <cfRule type="containsText" dxfId="2854" priority="1912" operator="containsText" text="0.我方">
      <formula>NOT(ISERROR(SEARCH("0.我方",E737)))</formula>
    </cfRule>
  </conditionalFormatting>
  <conditionalFormatting sqref="E740">
    <cfRule type="containsText" dxfId="2853" priority="1909" operator="containsText" text="1.敌方">
      <formula>NOT(ISERROR(SEARCH("1.敌方",E740)))</formula>
    </cfRule>
    <cfRule type="containsText" dxfId="2852" priority="1910" operator="containsText" text="0.我方">
      <formula>NOT(ISERROR(SEARCH("0.我方",E740)))</formula>
    </cfRule>
  </conditionalFormatting>
  <conditionalFormatting sqref="E743">
    <cfRule type="containsText" dxfId="2851" priority="1907" operator="containsText" text="1.敌方">
      <formula>NOT(ISERROR(SEARCH("1.敌方",E743)))</formula>
    </cfRule>
    <cfRule type="containsText" dxfId="2850" priority="1908" operator="containsText" text="0.我方">
      <formula>NOT(ISERROR(SEARCH("0.我方",E743)))</formula>
    </cfRule>
  </conditionalFormatting>
  <conditionalFormatting sqref="E744">
    <cfRule type="containsText" dxfId="2849" priority="1905" operator="containsText" text="1.敌方">
      <formula>NOT(ISERROR(SEARCH("1.敌方",E744)))</formula>
    </cfRule>
    <cfRule type="containsText" dxfId="2848" priority="1906" operator="containsText" text="0.我方">
      <formula>NOT(ISERROR(SEARCH("0.我方",E744)))</formula>
    </cfRule>
  </conditionalFormatting>
  <conditionalFormatting sqref="E764">
    <cfRule type="containsText" dxfId="2847" priority="1865" operator="containsText" text="1.敌方">
      <formula>NOT(ISERROR(SEARCH("1.敌方",E764)))</formula>
    </cfRule>
    <cfRule type="containsText" dxfId="2846" priority="1866" operator="containsText" text="0.我方">
      <formula>NOT(ISERROR(SEARCH("0.我方",E764)))</formula>
    </cfRule>
  </conditionalFormatting>
  <conditionalFormatting sqref="E749">
    <cfRule type="containsText" dxfId="2845" priority="1901" operator="containsText" text="1.敌方">
      <formula>NOT(ISERROR(SEARCH("1.敌方",E749)))</formula>
    </cfRule>
    <cfRule type="containsText" dxfId="2844" priority="1902" operator="containsText" text="0.我方">
      <formula>NOT(ISERROR(SEARCH("0.我方",E749)))</formula>
    </cfRule>
  </conditionalFormatting>
  <conditionalFormatting sqref="E769">
    <cfRule type="containsText" dxfId="2843" priority="1855" operator="containsText" text="1.敌方">
      <formula>NOT(ISERROR(SEARCH("1.敌方",E769)))</formula>
    </cfRule>
    <cfRule type="containsText" dxfId="2842" priority="1856" operator="containsText" text="0.我方">
      <formula>NOT(ISERROR(SEARCH("0.我方",E769)))</formula>
    </cfRule>
  </conditionalFormatting>
  <conditionalFormatting sqref="E752">
    <cfRule type="containsText" dxfId="2841" priority="1899" operator="containsText" text="1.敌方">
      <formula>NOT(ISERROR(SEARCH("1.敌方",E752)))</formula>
    </cfRule>
    <cfRule type="containsText" dxfId="2840" priority="1900" operator="containsText" text="0.我方">
      <formula>NOT(ISERROR(SEARCH("0.我方",E752)))</formula>
    </cfRule>
  </conditionalFormatting>
  <conditionalFormatting sqref="E767">
    <cfRule type="containsText" dxfId="2839" priority="1859" operator="containsText" text="1.敌方">
      <formula>NOT(ISERROR(SEARCH("1.敌方",E767)))</formula>
    </cfRule>
    <cfRule type="containsText" dxfId="2838" priority="1860" operator="containsText" text="0.我方">
      <formula>NOT(ISERROR(SEARCH("0.我方",E767)))</formula>
    </cfRule>
  </conditionalFormatting>
  <conditionalFormatting sqref="E771">
    <cfRule type="containsText" dxfId="2837" priority="1851" operator="containsText" text="1.敌方">
      <formula>NOT(ISERROR(SEARCH("1.敌方",E771)))</formula>
    </cfRule>
    <cfRule type="containsText" dxfId="2836" priority="1852" operator="containsText" text="0.我方">
      <formula>NOT(ISERROR(SEARCH("0.我方",E771)))</formula>
    </cfRule>
  </conditionalFormatting>
  <conditionalFormatting sqref="E774">
    <cfRule type="containsText" dxfId="2835" priority="1845" operator="containsText" text="1.敌方">
      <formula>NOT(ISERROR(SEARCH("1.敌方",E774)))</formula>
    </cfRule>
    <cfRule type="containsText" dxfId="2834" priority="1846" operator="containsText" text="0.我方">
      <formula>NOT(ISERROR(SEARCH("0.我方",E774)))</formula>
    </cfRule>
  </conditionalFormatting>
  <conditionalFormatting sqref="E760">
    <cfRule type="containsText" dxfId="2833" priority="1873" operator="containsText" text="1.敌方">
      <formula>NOT(ISERROR(SEARCH("1.敌方",E760)))</formula>
    </cfRule>
    <cfRule type="containsText" dxfId="2832" priority="1874" operator="containsText" text="0.我方">
      <formula>NOT(ISERROR(SEARCH("0.我方",E760)))</formula>
    </cfRule>
  </conditionalFormatting>
  <conditionalFormatting sqref="E763">
    <cfRule type="containsText" dxfId="2831" priority="1867" operator="containsText" text="1.敌方">
      <formula>NOT(ISERROR(SEARCH("1.敌方",E763)))</formula>
    </cfRule>
    <cfRule type="containsText" dxfId="2830" priority="1868" operator="containsText" text="0.我方">
      <formula>NOT(ISERROR(SEARCH("0.我方",E763)))</formula>
    </cfRule>
  </conditionalFormatting>
  <conditionalFormatting sqref="E757">
    <cfRule type="containsText" dxfId="2829" priority="1879" operator="containsText" text="1.敌方">
      <formula>NOT(ISERROR(SEARCH("1.敌方",E757)))</formula>
    </cfRule>
    <cfRule type="containsText" dxfId="2828" priority="1880" operator="containsText" text="0.我方">
      <formula>NOT(ISERROR(SEARCH("0.我方",E757)))</formula>
    </cfRule>
  </conditionalFormatting>
  <conditionalFormatting sqref="E770">
    <cfRule type="containsText" dxfId="2827" priority="1853" operator="containsText" text="1.敌方">
      <formula>NOT(ISERROR(SEARCH("1.敌方",E770)))</formula>
    </cfRule>
    <cfRule type="containsText" dxfId="2826" priority="1854" operator="containsText" text="0.我方">
      <formula>NOT(ISERROR(SEARCH("0.我方",E770)))</formula>
    </cfRule>
  </conditionalFormatting>
  <conditionalFormatting sqref="E762">
    <cfRule type="containsText" dxfId="2825" priority="1869" operator="containsText" text="1.敌方">
      <formula>NOT(ISERROR(SEARCH("1.敌方",E762)))</formula>
    </cfRule>
    <cfRule type="containsText" dxfId="2824" priority="1870" operator="containsText" text="0.我方">
      <formula>NOT(ISERROR(SEARCH("0.我方",E762)))</formula>
    </cfRule>
  </conditionalFormatting>
  <conditionalFormatting sqref="E788">
    <cfRule type="containsText" dxfId="2823" priority="1887" operator="containsText" text="1.敌方">
      <formula>NOT(ISERROR(SEARCH("1.敌方",E788)))</formula>
    </cfRule>
    <cfRule type="containsText" dxfId="2822" priority="1888" operator="containsText" text="0.我方">
      <formula>NOT(ISERROR(SEARCH("0.我方",E788)))</formula>
    </cfRule>
  </conditionalFormatting>
  <conditionalFormatting sqref="E756">
    <cfRule type="containsText" dxfId="2821" priority="1881" operator="containsText" text="1.敌方">
      <formula>NOT(ISERROR(SEARCH("1.敌方",E756)))</formula>
    </cfRule>
    <cfRule type="containsText" dxfId="2820" priority="1882" operator="containsText" text="0.我方">
      <formula>NOT(ISERROR(SEARCH("0.我方",E756)))</formula>
    </cfRule>
  </conditionalFormatting>
  <conditionalFormatting sqref="E784">
    <cfRule type="containsText" dxfId="2819" priority="1897" operator="containsText" text="1.敌方">
      <formula>NOT(ISERROR(SEARCH("1.敌方",E784)))</formula>
    </cfRule>
    <cfRule type="containsText" dxfId="2818" priority="1898" operator="containsText" text="0.我方">
      <formula>NOT(ISERROR(SEARCH("0.我方",E784)))</formula>
    </cfRule>
  </conditionalFormatting>
  <conditionalFormatting sqref="E785">
    <cfRule type="containsText" dxfId="2817" priority="1895" operator="containsText" text="1.敌方">
      <formula>NOT(ISERROR(SEARCH("1.敌方",E785)))</formula>
    </cfRule>
    <cfRule type="containsText" dxfId="2816" priority="1896" operator="containsText" text="0.我方">
      <formula>NOT(ISERROR(SEARCH("0.我方",E785)))</formula>
    </cfRule>
  </conditionalFormatting>
  <conditionalFormatting sqref="E759">
    <cfRule type="containsText" dxfId="2815" priority="1875" operator="containsText" text="1.敌方">
      <formula>NOT(ISERROR(SEARCH("1.敌方",E759)))</formula>
    </cfRule>
    <cfRule type="containsText" dxfId="2814" priority="1876" operator="containsText" text="0.我方">
      <formula>NOT(ISERROR(SEARCH("0.我方",E759)))</formula>
    </cfRule>
  </conditionalFormatting>
  <conditionalFormatting sqref="E758">
    <cfRule type="containsText" dxfId="2813" priority="1877" operator="containsText" text="1.敌方">
      <formula>NOT(ISERROR(SEARCH("1.敌方",E758)))</formula>
    </cfRule>
    <cfRule type="containsText" dxfId="2812" priority="1878" operator="containsText" text="0.我方">
      <formula>NOT(ISERROR(SEARCH("0.我方",E758)))</formula>
    </cfRule>
  </conditionalFormatting>
  <conditionalFormatting sqref="E806">
    <cfRule type="containsText" dxfId="2811" priority="1785" operator="containsText" text="1.敌方">
      <formula>NOT(ISERROR(SEARCH("1.敌方",E806)))</formula>
    </cfRule>
    <cfRule type="containsText" dxfId="2810" priority="1786" operator="containsText" text="0.我方">
      <formula>NOT(ISERROR(SEARCH("0.我方",E806)))</formula>
    </cfRule>
  </conditionalFormatting>
  <conditionalFormatting sqref="E783">
    <cfRule type="containsText" dxfId="2809" priority="1827" operator="containsText" text="1.敌方">
      <formula>NOT(ISERROR(SEARCH("1.敌方",E783)))</formula>
    </cfRule>
    <cfRule type="containsText" dxfId="2808" priority="1828" operator="containsText" text="0.我方">
      <formula>NOT(ISERROR(SEARCH("0.我方",E783)))</formula>
    </cfRule>
  </conditionalFormatting>
  <conditionalFormatting sqref="E819">
    <cfRule type="containsText" dxfId="2807" priority="1825" operator="containsText" text="1.敌方">
      <formula>NOT(ISERROR(SEARCH("1.敌方",E819)))</formula>
    </cfRule>
    <cfRule type="containsText" dxfId="2806" priority="1826" operator="containsText" text="0.我方">
      <formula>NOT(ISERROR(SEARCH("0.我方",E819)))</formula>
    </cfRule>
  </conditionalFormatting>
  <conditionalFormatting sqref="E786">
    <cfRule type="containsText" dxfId="2805" priority="1889" operator="containsText" text="1.敌方">
      <formula>NOT(ISERROR(SEARCH("1.敌方",E786)))</formula>
    </cfRule>
    <cfRule type="containsText" dxfId="2804" priority="1890" operator="containsText" text="0.我方">
      <formula>NOT(ISERROR(SEARCH("0.我方",E786)))</formula>
    </cfRule>
  </conditionalFormatting>
  <conditionalFormatting sqref="E787">
    <cfRule type="containsText" dxfId="2803" priority="1885" operator="containsText" text="1.敌方">
      <formula>NOT(ISERROR(SEARCH("1.敌方",E787)))</formula>
    </cfRule>
    <cfRule type="containsText" dxfId="2802" priority="1886" operator="containsText" text="0.我方">
      <formula>NOT(ISERROR(SEARCH("0.我方",E787)))</formula>
    </cfRule>
  </conditionalFormatting>
  <conditionalFormatting sqref="E761">
    <cfRule type="containsText" dxfId="2801" priority="1871" operator="containsText" text="1.敌方">
      <formula>NOT(ISERROR(SEARCH("1.敌方",E761)))</formula>
    </cfRule>
    <cfRule type="containsText" dxfId="2800" priority="1872" operator="containsText" text="0.我方">
      <formula>NOT(ISERROR(SEARCH("0.我方",E761)))</formula>
    </cfRule>
  </conditionalFormatting>
  <conditionalFormatting sqref="E765">
    <cfRule type="containsText" dxfId="2799" priority="1863" operator="containsText" text="1.敌方">
      <formula>NOT(ISERROR(SEARCH("1.敌方",E765)))</formula>
    </cfRule>
    <cfRule type="containsText" dxfId="2798" priority="1864" operator="containsText" text="0.我方">
      <formula>NOT(ISERROR(SEARCH("0.我方",E765)))</formula>
    </cfRule>
  </conditionalFormatting>
  <conditionalFormatting sqref="E768">
    <cfRule type="containsText" dxfId="2797" priority="1857" operator="containsText" text="1.敌方">
      <formula>NOT(ISERROR(SEARCH("1.敌方",E768)))</formula>
    </cfRule>
    <cfRule type="containsText" dxfId="2796" priority="1858" operator="containsText" text="0.我方">
      <formula>NOT(ISERROR(SEARCH("0.我方",E768)))</formula>
    </cfRule>
  </conditionalFormatting>
  <conditionalFormatting sqref="E780">
    <cfRule type="containsText" dxfId="2795" priority="1833" operator="containsText" text="1.敌方">
      <formula>NOT(ISERROR(SEARCH("1.敌方",E780)))</formula>
    </cfRule>
    <cfRule type="containsText" dxfId="2794" priority="1834" operator="containsText" text="0.我方">
      <formula>NOT(ISERROR(SEARCH("0.我方",E780)))</formula>
    </cfRule>
  </conditionalFormatting>
  <conditionalFormatting sqref="E773">
    <cfRule type="containsText" dxfId="2793" priority="1847" operator="containsText" text="1.敌方">
      <formula>NOT(ISERROR(SEARCH("1.敌方",E773)))</formula>
    </cfRule>
    <cfRule type="containsText" dxfId="2792" priority="1848" operator="containsText" text="0.我方">
      <formula>NOT(ISERROR(SEARCH("0.我方",E773)))</formula>
    </cfRule>
  </conditionalFormatting>
  <conditionalFormatting sqref="E818">
    <cfRule type="containsText" dxfId="2791" priority="1761" operator="containsText" text="1.敌方">
      <formula>NOT(ISERROR(SEARCH("1.敌方",E818)))</formula>
    </cfRule>
    <cfRule type="containsText" dxfId="2790" priority="1762" operator="containsText" text="0.我方">
      <formula>NOT(ISERROR(SEARCH("0.我方",E818)))</formula>
    </cfRule>
  </conditionalFormatting>
  <conditionalFormatting sqref="E777">
    <cfRule type="containsText" dxfId="2789" priority="1839" operator="containsText" text="1.敌方">
      <formula>NOT(ISERROR(SEARCH("1.敌方",E777)))</formula>
    </cfRule>
    <cfRule type="containsText" dxfId="2788" priority="1840" operator="containsText" text="0.我方">
      <formula>NOT(ISERROR(SEARCH("0.我方",E777)))</formula>
    </cfRule>
  </conditionalFormatting>
  <conditionalFormatting sqref="E782">
    <cfRule type="containsText" dxfId="2787" priority="1829" operator="containsText" text="1.敌方">
      <formula>NOT(ISERROR(SEARCH("1.敌方",E782)))</formula>
    </cfRule>
    <cfRule type="containsText" dxfId="2786" priority="1830" operator="containsText" text="0.我方">
      <formula>NOT(ISERROR(SEARCH("0.我方",E782)))</formula>
    </cfRule>
  </conditionalFormatting>
  <conditionalFormatting sqref="E772">
    <cfRule type="containsText" dxfId="2785" priority="1849" operator="containsText" text="1.敌方">
      <formula>NOT(ISERROR(SEARCH("1.敌方",E772)))</formula>
    </cfRule>
    <cfRule type="containsText" dxfId="2784" priority="1850" operator="containsText" text="0.我方">
      <formula>NOT(ISERROR(SEARCH("0.我方",E772)))</formula>
    </cfRule>
  </conditionalFormatting>
  <conditionalFormatting sqref="E775">
    <cfRule type="containsText" dxfId="2783" priority="1843" operator="containsText" text="1.敌方">
      <formula>NOT(ISERROR(SEARCH("1.敌方",E775)))</formula>
    </cfRule>
    <cfRule type="containsText" dxfId="2782" priority="1844" operator="containsText" text="0.我方">
      <formula>NOT(ISERROR(SEARCH("0.我方",E775)))</formula>
    </cfRule>
  </conditionalFormatting>
  <conditionalFormatting sqref="E776">
    <cfRule type="containsText" dxfId="2781" priority="1841" operator="containsText" text="1.敌方">
      <formula>NOT(ISERROR(SEARCH("1.敌方",E776)))</formula>
    </cfRule>
    <cfRule type="containsText" dxfId="2780" priority="1842" operator="containsText" text="0.我方">
      <formula>NOT(ISERROR(SEARCH("0.我方",E776)))</formula>
    </cfRule>
  </conditionalFormatting>
  <conditionalFormatting sqref="E815">
    <cfRule type="containsText" dxfId="2779" priority="1767" operator="containsText" text="1.敌方">
      <formula>NOT(ISERROR(SEARCH("1.敌方",E815)))</formula>
    </cfRule>
    <cfRule type="containsText" dxfId="2778" priority="1768" operator="containsText" text="0.我方">
      <formula>NOT(ISERROR(SEARCH("0.我方",E815)))</formula>
    </cfRule>
  </conditionalFormatting>
  <conditionalFormatting sqref="E779">
    <cfRule type="containsText" dxfId="2777" priority="1835" operator="containsText" text="1.敌方">
      <formula>NOT(ISERROR(SEARCH("1.敌方",E779)))</formula>
    </cfRule>
    <cfRule type="containsText" dxfId="2776" priority="1836" operator="containsText" text="0.我方">
      <formula>NOT(ISERROR(SEARCH("0.我方",E779)))</formula>
    </cfRule>
  </conditionalFormatting>
  <conditionalFormatting sqref="E817">
    <cfRule type="containsText" dxfId="2775" priority="1763" operator="containsText" text="1.敌方">
      <formula>NOT(ISERROR(SEARCH("1.敌方",E817)))</formula>
    </cfRule>
    <cfRule type="containsText" dxfId="2774" priority="1764" operator="containsText" text="0.我方">
      <formula>NOT(ISERROR(SEARCH("0.我方",E817)))</formula>
    </cfRule>
  </conditionalFormatting>
  <conditionalFormatting sqref="E778">
    <cfRule type="containsText" dxfId="2773" priority="1837" operator="containsText" text="1.敌方">
      <formula>NOT(ISERROR(SEARCH("1.敌方",E778)))</formula>
    </cfRule>
    <cfRule type="containsText" dxfId="2772" priority="1838" operator="containsText" text="0.我方">
      <formula>NOT(ISERROR(SEARCH("0.我方",E778)))</formula>
    </cfRule>
  </conditionalFormatting>
  <conditionalFormatting sqref="E781">
    <cfRule type="containsText" dxfId="2771" priority="1831" operator="containsText" text="1.敌方">
      <formula>NOT(ISERROR(SEARCH("1.敌方",E781)))</formula>
    </cfRule>
    <cfRule type="containsText" dxfId="2770" priority="1832" operator="containsText" text="0.我方">
      <formula>NOT(ISERROR(SEARCH("0.我方",E781)))</formula>
    </cfRule>
  </conditionalFormatting>
  <conditionalFormatting sqref="E799">
    <cfRule type="containsText" dxfId="2769" priority="1799" operator="containsText" text="1.敌方">
      <formula>NOT(ISERROR(SEARCH("1.敌方",E799)))</formula>
    </cfRule>
    <cfRule type="containsText" dxfId="2768" priority="1800" operator="containsText" text="0.我方">
      <formula>NOT(ISERROR(SEARCH("0.我方",E799)))</formula>
    </cfRule>
  </conditionalFormatting>
  <conditionalFormatting sqref="E801">
    <cfRule type="containsText" dxfId="2767" priority="1795" operator="containsText" text="1.敌方">
      <formula>NOT(ISERROR(SEARCH("1.敌方",E801)))</formula>
    </cfRule>
    <cfRule type="containsText" dxfId="2766" priority="1796" operator="containsText" text="0.我方">
      <formula>NOT(ISERROR(SEARCH("0.我方",E801)))</formula>
    </cfRule>
  </conditionalFormatting>
  <conditionalFormatting sqref="E802">
    <cfRule type="containsText" dxfId="2765" priority="1793" operator="containsText" text="1.敌方">
      <formula>NOT(ISERROR(SEARCH("1.敌方",E802)))</formula>
    </cfRule>
    <cfRule type="containsText" dxfId="2764" priority="1794" operator="containsText" text="0.我方">
      <formula>NOT(ISERROR(SEARCH("0.我方",E802)))</formula>
    </cfRule>
  </conditionalFormatting>
  <conditionalFormatting sqref="E809">
    <cfRule type="containsText" dxfId="2763" priority="1779" operator="containsText" text="1.敌方">
      <formula>NOT(ISERROR(SEARCH("1.敌方",E809)))</formula>
    </cfRule>
    <cfRule type="containsText" dxfId="2762" priority="1780" operator="containsText" text="0.我方">
      <formula>NOT(ISERROR(SEARCH("0.我方",E809)))</formula>
    </cfRule>
  </conditionalFormatting>
  <conditionalFormatting sqref="E795">
    <cfRule type="containsText" dxfId="2761" priority="1807" operator="containsText" text="1.敌方">
      <formula>NOT(ISERROR(SEARCH("1.敌方",E795)))</formula>
    </cfRule>
    <cfRule type="containsText" dxfId="2760" priority="1808" operator="containsText" text="0.我方">
      <formula>NOT(ISERROR(SEARCH("0.我方",E795)))</formula>
    </cfRule>
  </conditionalFormatting>
  <conditionalFormatting sqref="E798">
    <cfRule type="containsText" dxfId="2759" priority="1801" operator="containsText" text="1.敌方">
      <formula>NOT(ISERROR(SEARCH("1.敌方",E798)))</formula>
    </cfRule>
    <cfRule type="containsText" dxfId="2758" priority="1802" operator="containsText" text="0.我方">
      <formula>NOT(ISERROR(SEARCH("0.我方",E798)))</formula>
    </cfRule>
  </conditionalFormatting>
  <conditionalFormatting sqref="E792">
    <cfRule type="containsText" dxfId="2757" priority="1813" operator="containsText" text="1.敌方">
      <formula>NOT(ISERROR(SEARCH("1.敌方",E792)))</formula>
    </cfRule>
    <cfRule type="containsText" dxfId="2756" priority="1814" operator="containsText" text="0.我方">
      <formula>NOT(ISERROR(SEARCH("0.我方",E792)))</formula>
    </cfRule>
  </conditionalFormatting>
  <conditionalFormatting sqref="E805">
    <cfRule type="containsText" dxfId="2755" priority="1787" operator="containsText" text="1.敌方">
      <formula>NOT(ISERROR(SEARCH("1.敌方",E805)))</formula>
    </cfRule>
    <cfRule type="containsText" dxfId="2754" priority="1788" operator="containsText" text="0.我方">
      <formula>NOT(ISERROR(SEARCH("0.我方",E805)))</formula>
    </cfRule>
  </conditionalFormatting>
  <conditionalFormatting sqref="E797">
    <cfRule type="containsText" dxfId="2753" priority="1803" operator="containsText" text="1.敌方">
      <formula>NOT(ISERROR(SEARCH("1.敌方",E797)))</formula>
    </cfRule>
    <cfRule type="containsText" dxfId="2752" priority="1804" operator="containsText" text="0.我方">
      <formula>NOT(ISERROR(SEARCH("0.我方",E797)))</formula>
    </cfRule>
  </conditionalFormatting>
  <conditionalFormatting sqref="E823">
    <cfRule type="containsText" dxfId="2751" priority="1819" operator="containsText" text="1.敌方">
      <formula>NOT(ISERROR(SEARCH("1.敌方",E823)))</formula>
    </cfRule>
    <cfRule type="containsText" dxfId="2750" priority="1820" operator="containsText" text="0.我方">
      <formula>NOT(ISERROR(SEARCH("0.我方",E823)))</formula>
    </cfRule>
  </conditionalFormatting>
  <conditionalFormatting sqref="E791">
    <cfRule type="containsText" dxfId="2749" priority="1815" operator="containsText" text="1.敌方">
      <formula>NOT(ISERROR(SEARCH("1.敌方",E791)))</formula>
    </cfRule>
    <cfRule type="containsText" dxfId="2748" priority="1816" operator="containsText" text="0.我方">
      <formula>NOT(ISERROR(SEARCH("0.我方",E791)))</formula>
    </cfRule>
  </conditionalFormatting>
  <conditionalFormatting sqref="E820">
    <cfRule type="containsText" dxfId="2747" priority="1823" operator="containsText" text="1.敌方">
      <formula>NOT(ISERROR(SEARCH("1.敌方",E820)))</formula>
    </cfRule>
    <cfRule type="containsText" dxfId="2746" priority="1824" operator="containsText" text="0.我方">
      <formula>NOT(ISERROR(SEARCH("0.我方",E820)))</formula>
    </cfRule>
  </conditionalFormatting>
  <conditionalFormatting sqref="E794">
    <cfRule type="containsText" dxfId="2745" priority="1809" operator="containsText" text="1.敌方">
      <formula>NOT(ISERROR(SEARCH("1.敌方",E794)))</formula>
    </cfRule>
    <cfRule type="containsText" dxfId="2744" priority="1810" operator="containsText" text="0.我方">
      <formula>NOT(ISERROR(SEARCH("0.我方",E794)))</formula>
    </cfRule>
  </conditionalFormatting>
  <conditionalFormatting sqref="E793">
    <cfRule type="containsText" dxfId="2743" priority="1811" operator="containsText" text="1.敌方">
      <formula>NOT(ISERROR(SEARCH("1.敌方",E793)))</formula>
    </cfRule>
    <cfRule type="containsText" dxfId="2742" priority="1812" operator="containsText" text="0.我方">
      <formula>NOT(ISERROR(SEARCH("0.我方",E793)))</formula>
    </cfRule>
  </conditionalFormatting>
  <conditionalFormatting sqref="E821">
    <cfRule type="containsText" dxfId="2741" priority="1821" operator="containsText" text="1.敌方">
      <formula>NOT(ISERROR(SEARCH("1.敌方",E821)))</formula>
    </cfRule>
    <cfRule type="containsText" dxfId="2740" priority="1822" operator="containsText" text="0.我方">
      <formula>NOT(ISERROR(SEARCH("0.我方",E821)))</formula>
    </cfRule>
  </conditionalFormatting>
  <conditionalFormatting sqref="E822">
    <cfRule type="containsText" dxfId="2739" priority="1817" operator="containsText" text="1.敌方">
      <formula>NOT(ISERROR(SEARCH("1.敌方",E822)))</formula>
    </cfRule>
    <cfRule type="containsText" dxfId="2738" priority="1818" operator="containsText" text="0.我方">
      <formula>NOT(ISERROR(SEARCH("0.我方",E822)))</formula>
    </cfRule>
  </conditionalFormatting>
  <conditionalFormatting sqref="E796">
    <cfRule type="containsText" dxfId="2737" priority="1805" operator="containsText" text="1.敌方">
      <formula>NOT(ISERROR(SEARCH("1.敌方",E796)))</formula>
    </cfRule>
    <cfRule type="containsText" dxfId="2736" priority="1806" operator="containsText" text="0.我方">
      <formula>NOT(ISERROR(SEARCH("0.我方",E796)))</formula>
    </cfRule>
  </conditionalFormatting>
  <conditionalFormatting sqref="E800">
    <cfRule type="containsText" dxfId="2735" priority="1797" operator="containsText" text="1.敌方">
      <formula>NOT(ISERROR(SEARCH("1.敌方",E800)))</formula>
    </cfRule>
    <cfRule type="containsText" dxfId="2734" priority="1798" operator="containsText" text="0.我方">
      <formula>NOT(ISERROR(SEARCH("0.我方",E800)))</formula>
    </cfRule>
  </conditionalFormatting>
  <conditionalFormatting sqref="E803">
    <cfRule type="containsText" dxfId="2733" priority="1791" operator="containsText" text="1.敌方">
      <formula>NOT(ISERROR(SEARCH("1.敌方",E803)))</formula>
    </cfRule>
    <cfRule type="containsText" dxfId="2732" priority="1792" operator="containsText" text="0.我方">
      <formula>NOT(ISERROR(SEARCH("0.我方",E803)))</formula>
    </cfRule>
  </conditionalFormatting>
  <conditionalFormatting sqref="E808">
    <cfRule type="containsText" dxfId="2731" priority="1781" operator="containsText" text="1.敌方">
      <formula>NOT(ISERROR(SEARCH("1.敌方",E808)))</formula>
    </cfRule>
    <cfRule type="containsText" dxfId="2730" priority="1782" operator="containsText" text="0.我方">
      <formula>NOT(ISERROR(SEARCH("0.我方",E808)))</formula>
    </cfRule>
  </conditionalFormatting>
  <conditionalFormatting sqref="E804">
    <cfRule type="containsText" dxfId="2729" priority="1789" operator="containsText" text="1.敌方">
      <formula>NOT(ISERROR(SEARCH("1.敌方",E804)))</formula>
    </cfRule>
    <cfRule type="containsText" dxfId="2728" priority="1790" operator="containsText" text="0.我方">
      <formula>NOT(ISERROR(SEARCH("0.我方",E804)))</formula>
    </cfRule>
  </conditionalFormatting>
  <conditionalFormatting sqref="E807">
    <cfRule type="containsText" dxfId="2727" priority="1783" operator="containsText" text="1.敌方">
      <formula>NOT(ISERROR(SEARCH("1.敌方",E807)))</formula>
    </cfRule>
    <cfRule type="containsText" dxfId="2726" priority="1784" operator="containsText" text="0.我方">
      <formula>NOT(ISERROR(SEARCH("0.我方",E807)))</formula>
    </cfRule>
  </conditionalFormatting>
  <conditionalFormatting sqref="E810">
    <cfRule type="containsText" dxfId="2725" priority="1777" operator="containsText" text="1.敌方">
      <formula>NOT(ISERROR(SEARCH("1.敌方",E810)))</formula>
    </cfRule>
    <cfRule type="containsText" dxfId="2724" priority="1778" operator="containsText" text="0.我方">
      <formula>NOT(ISERROR(SEARCH("0.我方",E810)))</formula>
    </cfRule>
  </conditionalFormatting>
  <conditionalFormatting sqref="E811">
    <cfRule type="containsText" dxfId="2723" priority="1775" operator="containsText" text="1.敌方">
      <formula>NOT(ISERROR(SEARCH("1.敌方",E811)))</formula>
    </cfRule>
    <cfRule type="containsText" dxfId="2722" priority="1776" operator="containsText" text="0.我方">
      <formula>NOT(ISERROR(SEARCH("0.我方",E811)))</formula>
    </cfRule>
  </conditionalFormatting>
  <conditionalFormatting sqref="E814">
    <cfRule type="containsText" dxfId="2721" priority="1769" operator="containsText" text="1.敌方">
      <formula>NOT(ISERROR(SEARCH("1.敌方",E814)))</formula>
    </cfRule>
    <cfRule type="containsText" dxfId="2720" priority="1770" operator="containsText" text="0.我方">
      <formula>NOT(ISERROR(SEARCH("0.我方",E814)))</formula>
    </cfRule>
  </conditionalFormatting>
  <conditionalFormatting sqref="E812">
    <cfRule type="containsText" dxfId="2719" priority="1773" operator="containsText" text="1.敌方">
      <formula>NOT(ISERROR(SEARCH("1.敌方",E812)))</formula>
    </cfRule>
    <cfRule type="containsText" dxfId="2718" priority="1774" operator="containsText" text="0.我方">
      <formula>NOT(ISERROR(SEARCH("0.我方",E812)))</formula>
    </cfRule>
  </conditionalFormatting>
  <conditionalFormatting sqref="E813">
    <cfRule type="containsText" dxfId="2717" priority="1771" operator="containsText" text="1.敌方">
      <formula>NOT(ISERROR(SEARCH("1.敌方",E813)))</formula>
    </cfRule>
    <cfRule type="containsText" dxfId="2716" priority="1772" operator="containsText" text="0.我方">
      <formula>NOT(ISERROR(SEARCH("0.我方",E813)))</formula>
    </cfRule>
  </conditionalFormatting>
  <conditionalFormatting sqref="E816">
    <cfRule type="containsText" dxfId="2715" priority="1765" operator="containsText" text="1.敌方">
      <formula>NOT(ISERROR(SEARCH("1.敌方",E816)))</formula>
    </cfRule>
    <cfRule type="containsText" dxfId="2714" priority="1766" operator="containsText" text="0.我方">
      <formula>NOT(ISERROR(SEARCH("0.我方",E816)))</formula>
    </cfRule>
  </conditionalFormatting>
  <conditionalFormatting sqref="E841">
    <cfRule type="containsText" dxfId="2713" priority="1729" operator="containsText" text="1.敌方">
      <formula>NOT(ISERROR(SEARCH("1.敌方",E841)))</formula>
    </cfRule>
    <cfRule type="containsText" dxfId="2712" priority="1730" operator="containsText" text="0.我方">
      <formula>NOT(ISERROR(SEARCH("0.我方",E841)))</formula>
    </cfRule>
  </conditionalFormatting>
  <conditionalFormatting sqref="E834">
    <cfRule type="containsText" dxfId="2711" priority="1743" operator="containsText" text="1.敌方">
      <formula>NOT(ISERROR(SEARCH("1.敌方",E834)))</formula>
    </cfRule>
    <cfRule type="containsText" dxfId="2710" priority="1744" operator="containsText" text="0.我方">
      <formula>NOT(ISERROR(SEARCH("0.我方",E834)))</formula>
    </cfRule>
  </conditionalFormatting>
  <conditionalFormatting sqref="E836">
    <cfRule type="containsText" dxfId="2709" priority="1739" operator="containsText" text="1.敌方">
      <formula>NOT(ISERROR(SEARCH("1.敌方",E836)))</formula>
    </cfRule>
    <cfRule type="containsText" dxfId="2708" priority="1740" operator="containsText" text="0.我方">
      <formula>NOT(ISERROR(SEARCH("0.我方",E836)))</formula>
    </cfRule>
  </conditionalFormatting>
  <conditionalFormatting sqref="E837">
    <cfRule type="containsText" dxfId="2707" priority="1737" operator="containsText" text="1.敌方">
      <formula>NOT(ISERROR(SEARCH("1.敌方",E837)))</formula>
    </cfRule>
    <cfRule type="containsText" dxfId="2706" priority="1738" operator="containsText" text="0.我方">
      <formula>NOT(ISERROR(SEARCH("0.我方",E837)))</formula>
    </cfRule>
  </conditionalFormatting>
  <conditionalFormatting sqref="E830">
    <cfRule type="containsText" dxfId="2705" priority="1751" operator="containsText" text="1.敌方">
      <formula>NOT(ISERROR(SEARCH("1.敌方",E830)))</formula>
    </cfRule>
    <cfRule type="containsText" dxfId="2704" priority="1752" operator="containsText" text="0.我方">
      <formula>NOT(ISERROR(SEARCH("0.我方",E830)))</formula>
    </cfRule>
  </conditionalFormatting>
  <conditionalFormatting sqref="E833">
    <cfRule type="containsText" dxfId="2703" priority="1745" operator="containsText" text="1.敌方">
      <formula>NOT(ISERROR(SEARCH("1.敌方",E833)))</formula>
    </cfRule>
    <cfRule type="containsText" dxfId="2702" priority="1746" operator="containsText" text="0.我方">
      <formula>NOT(ISERROR(SEARCH("0.我方",E833)))</formula>
    </cfRule>
  </conditionalFormatting>
  <conditionalFormatting sqref="E827">
    <cfRule type="containsText" dxfId="2701" priority="1757" operator="containsText" text="1.敌方">
      <formula>NOT(ISERROR(SEARCH("1.敌方",E827)))</formula>
    </cfRule>
    <cfRule type="containsText" dxfId="2700" priority="1758" operator="containsText" text="0.我方">
      <formula>NOT(ISERROR(SEARCH("0.我方",E827)))</formula>
    </cfRule>
  </conditionalFormatting>
  <conditionalFormatting sqref="E840">
    <cfRule type="containsText" dxfId="2699" priority="1731" operator="containsText" text="1.敌方">
      <formula>NOT(ISERROR(SEARCH("1.敌方",E840)))</formula>
    </cfRule>
    <cfRule type="containsText" dxfId="2698" priority="1732" operator="containsText" text="0.我方">
      <formula>NOT(ISERROR(SEARCH("0.我方",E840)))</formula>
    </cfRule>
  </conditionalFormatting>
  <conditionalFormatting sqref="E832">
    <cfRule type="containsText" dxfId="2697" priority="1747" operator="containsText" text="1.敌方">
      <formula>NOT(ISERROR(SEARCH("1.敌方",E832)))</formula>
    </cfRule>
    <cfRule type="containsText" dxfId="2696" priority="1748" operator="containsText" text="0.我方">
      <formula>NOT(ISERROR(SEARCH("0.我方",E832)))</formula>
    </cfRule>
  </conditionalFormatting>
  <conditionalFormatting sqref="E826">
    <cfRule type="containsText" dxfId="2695" priority="1759" operator="containsText" text="1.敌方">
      <formula>NOT(ISERROR(SEARCH("1.敌方",E826)))</formula>
    </cfRule>
    <cfRule type="containsText" dxfId="2694" priority="1760" operator="containsText" text="0.我方">
      <formula>NOT(ISERROR(SEARCH("0.我方",E826)))</formula>
    </cfRule>
  </conditionalFormatting>
  <conditionalFormatting sqref="E829">
    <cfRule type="containsText" dxfId="2693" priority="1753" operator="containsText" text="1.敌方">
      <formula>NOT(ISERROR(SEARCH("1.敌方",E829)))</formula>
    </cfRule>
    <cfRule type="containsText" dxfId="2692" priority="1754" operator="containsText" text="0.我方">
      <formula>NOT(ISERROR(SEARCH("0.我方",E829)))</formula>
    </cfRule>
  </conditionalFormatting>
  <conditionalFormatting sqref="E828">
    <cfRule type="containsText" dxfId="2691" priority="1755" operator="containsText" text="1.敌方">
      <formula>NOT(ISERROR(SEARCH("1.敌方",E828)))</formula>
    </cfRule>
    <cfRule type="containsText" dxfId="2690" priority="1756" operator="containsText" text="0.我方">
      <formula>NOT(ISERROR(SEARCH("0.我方",E828)))</formula>
    </cfRule>
  </conditionalFormatting>
  <conditionalFormatting sqref="E831">
    <cfRule type="containsText" dxfId="2689" priority="1749" operator="containsText" text="1.敌方">
      <formula>NOT(ISERROR(SEARCH("1.敌方",E831)))</formula>
    </cfRule>
    <cfRule type="containsText" dxfId="2688" priority="1750" operator="containsText" text="0.我方">
      <formula>NOT(ISERROR(SEARCH("0.我方",E831)))</formula>
    </cfRule>
  </conditionalFormatting>
  <conditionalFormatting sqref="E835">
    <cfRule type="containsText" dxfId="2687" priority="1741" operator="containsText" text="1.敌方">
      <formula>NOT(ISERROR(SEARCH("1.敌方",E835)))</formula>
    </cfRule>
    <cfRule type="containsText" dxfId="2686" priority="1742" operator="containsText" text="0.我方">
      <formula>NOT(ISERROR(SEARCH("0.我方",E835)))</formula>
    </cfRule>
  </conditionalFormatting>
  <conditionalFormatting sqref="E838">
    <cfRule type="containsText" dxfId="2685" priority="1735" operator="containsText" text="1.敌方">
      <formula>NOT(ISERROR(SEARCH("1.敌方",E838)))</formula>
    </cfRule>
    <cfRule type="containsText" dxfId="2684" priority="1736" operator="containsText" text="0.我方">
      <formula>NOT(ISERROR(SEARCH("0.我方",E838)))</formula>
    </cfRule>
  </conditionalFormatting>
  <conditionalFormatting sqref="E839">
    <cfRule type="containsText" dxfId="2683" priority="1733" operator="containsText" text="1.敌方">
      <formula>NOT(ISERROR(SEARCH("1.敌方",E839)))</formula>
    </cfRule>
    <cfRule type="containsText" dxfId="2682" priority="1734" operator="containsText" text="0.我方">
      <formula>NOT(ISERROR(SEARCH("0.我方",E839)))</formula>
    </cfRule>
  </conditionalFormatting>
  <conditionalFormatting sqref="E871">
    <cfRule type="containsText" dxfId="2681" priority="1661" operator="containsText" text="1.敌方">
      <formula>NOT(ISERROR(SEARCH("1.敌方",E871)))</formula>
    </cfRule>
    <cfRule type="containsText" dxfId="2680" priority="1662" operator="containsText" text="0.我方">
      <formula>NOT(ISERROR(SEARCH("0.我方",E871)))</formula>
    </cfRule>
  </conditionalFormatting>
  <conditionalFormatting sqref="E859">
    <cfRule type="containsText" dxfId="2679" priority="1685" operator="containsText" text="1.敌方">
      <formula>NOT(ISERROR(SEARCH("1.敌方",E859)))</formula>
    </cfRule>
    <cfRule type="containsText" dxfId="2678" priority="1686" operator="containsText" text="0.我方">
      <formula>NOT(ISERROR(SEARCH("0.我方",E859)))</formula>
    </cfRule>
  </conditionalFormatting>
  <conditionalFormatting sqref="E872">
    <cfRule type="containsText" dxfId="2677" priority="1725" operator="containsText" text="1.敌方">
      <formula>NOT(ISERROR(SEARCH("1.敌方",E872)))</formula>
    </cfRule>
    <cfRule type="containsText" dxfId="2676" priority="1726" operator="containsText" text="0.我方">
      <formula>NOT(ISERROR(SEARCH("0.我方",E872)))</formula>
    </cfRule>
  </conditionalFormatting>
  <conditionalFormatting sqref="E906">
    <cfRule type="containsText" dxfId="2675" priority="1593" operator="containsText" text="1.敌方">
      <formula>NOT(ISERROR(SEARCH("1.敌方",E906)))</formula>
    </cfRule>
    <cfRule type="containsText" dxfId="2674" priority="1594" operator="containsText" text="0.我方">
      <formula>NOT(ISERROR(SEARCH("0.我方",E906)))</formula>
    </cfRule>
  </conditionalFormatting>
  <conditionalFormatting sqref="E868">
    <cfRule type="containsText" dxfId="2673" priority="1667" operator="containsText" text="1.敌方">
      <formula>NOT(ISERROR(SEARCH("1.敌方",E868)))</formula>
    </cfRule>
    <cfRule type="containsText" dxfId="2672" priority="1668" operator="containsText" text="0.我方">
      <formula>NOT(ISERROR(SEARCH("0.我方",E868)))</formula>
    </cfRule>
  </conditionalFormatting>
  <conditionalFormatting sqref="E870">
    <cfRule type="containsText" dxfId="2671" priority="1663" operator="containsText" text="1.敌方">
      <formula>NOT(ISERROR(SEARCH("1.敌方",E870)))</formula>
    </cfRule>
    <cfRule type="containsText" dxfId="2670" priority="1664" operator="containsText" text="0.我方">
      <formula>NOT(ISERROR(SEARCH("0.我方",E870)))</formula>
    </cfRule>
  </conditionalFormatting>
  <conditionalFormatting sqref="E852">
    <cfRule type="containsText" dxfId="2669" priority="1699" operator="containsText" text="1.敌方">
      <formula>NOT(ISERROR(SEARCH("1.敌方",E852)))</formula>
    </cfRule>
    <cfRule type="containsText" dxfId="2668" priority="1700" operator="containsText" text="0.我方">
      <formula>NOT(ISERROR(SEARCH("0.我方",E852)))</formula>
    </cfRule>
  </conditionalFormatting>
  <conditionalFormatting sqref="E854">
    <cfRule type="containsText" dxfId="2667" priority="1695" operator="containsText" text="1.敌方">
      <formula>NOT(ISERROR(SEARCH("1.敌方",E854)))</formula>
    </cfRule>
    <cfRule type="containsText" dxfId="2666" priority="1696" operator="containsText" text="0.我方">
      <formula>NOT(ISERROR(SEARCH("0.我方",E854)))</formula>
    </cfRule>
  </conditionalFormatting>
  <conditionalFormatting sqref="E855">
    <cfRule type="containsText" dxfId="2665" priority="1693" operator="containsText" text="1.敌方">
      <formula>NOT(ISERROR(SEARCH("1.敌方",E855)))</formula>
    </cfRule>
    <cfRule type="containsText" dxfId="2664" priority="1694" operator="containsText" text="0.我方">
      <formula>NOT(ISERROR(SEARCH("0.我方",E855)))</formula>
    </cfRule>
  </conditionalFormatting>
  <conditionalFormatting sqref="E862">
    <cfRule type="containsText" dxfId="2663" priority="1679" operator="containsText" text="1.敌方">
      <formula>NOT(ISERROR(SEARCH("1.敌方",E862)))</formula>
    </cfRule>
    <cfRule type="containsText" dxfId="2662" priority="1680" operator="containsText" text="0.我方">
      <formula>NOT(ISERROR(SEARCH("0.我方",E862)))</formula>
    </cfRule>
  </conditionalFormatting>
  <conditionalFormatting sqref="E848">
    <cfRule type="containsText" dxfId="2661" priority="1707" operator="containsText" text="1.敌方">
      <formula>NOT(ISERROR(SEARCH("1.敌方",E848)))</formula>
    </cfRule>
    <cfRule type="containsText" dxfId="2660" priority="1708" operator="containsText" text="0.我方">
      <formula>NOT(ISERROR(SEARCH("0.我方",E848)))</formula>
    </cfRule>
  </conditionalFormatting>
  <conditionalFormatting sqref="E851">
    <cfRule type="containsText" dxfId="2659" priority="1701" operator="containsText" text="1.敌方">
      <formula>NOT(ISERROR(SEARCH("1.敌方",E851)))</formula>
    </cfRule>
    <cfRule type="containsText" dxfId="2658" priority="1702" operator="containsText" text="0.我方">
      <formula>NOT(ISERROR(SEARCH("0.我方",E851)))</formula>
    </cfRule>
  </conditionalFormatting>
  <conditionalFormatting sqref="E845">
    <cfRule type="containsText" dxfId="2657" priority="1713" operator="containsText" text="1.敌方">
      <formula>NOT(ISERROR(SEARCH("1.敌方",E845)))</formula>
    </cfRule>
    <cfRule type="containsText" dxfId="2656" priority="1714" operator="containsText" text="0.我方">
      <formula>NOT(ISERROR(SEARCH("0.我方",E845)))</formula>
    </cfRule>
  </conditionalFormatting>
  <conditionalFormatting sqref="E858">
    <cfRule type="containsText" dxfId="2655" priority="1687" operator="containsText" text="1.敌方">
      <formula>NOT(ISERROR(SEARCH("1.敌方",E858)))</formula>
    </cfRule>
    <cfRule type="containsText" dxfId="2654" priority="1688" operator="containsText" text="0.我方">
      <formula>NOT(ISERROR(SEARCH("0.我方",E858)))</formula>
    </cfRule>
  </conditionalFormatting>
  <conditionalFormatting sqref="E850">
    <cfRule type="containsText" dxfId="2653" priority="1703" operator="containsText" text="1.敌方">
      <formula>NOT(ISERROR(SEARCH("1.敌方",E850)))</formula>
    </cfRule>
    <cfRule type="containsText" dxfId="2652" priority="1704" operator="containsText" text="0.我方">
      <formula>NOT(ISERROR(SEARCH("0.我方",E850)))</formula>
    </cfRule>
  </conditionalFormatting>
  <conditionalFormatting sqref="E876">
    <cfRule type="containsText" dxfId="2651" priority="1719" operator="containsText" text="1.敌方">
      <formula>NOT(ISERROR(SEARCH("1.敌方",E876)))</formula>
    </cfRule>
    <cfRule type="containsText" dxfId="2650" priority="1720" operator="containsText" text="0.我方">
      <formula>NOT(ISERROR(SEARCH("0.我方",E876)))</formula>
    </cfRule>
  </conditionalFormatting>
  <conditionalFormatting sqref="E844">
    <cfRule type="containsText" dxfId="2649" priority="1715" operator="containsText" text="1.敌方">
      <formula>NOT(ISERROR(SEARCH("1.敌方",E844)))</formula>
    </cfRule>
    <cfRule type="containsText" dxfId="2648" priority="1716" operator="containsText" text="0.我方">
      <formula>NOT(ISERROR(SEARCH("0.我方",E844)))</formula>
    </cfRule>
  </conditionalFormatting>
  <conditionalFormatting sqref="E873">
    <cfRule type="containsText" dxfId="2647" priority="1723" operator="containsText" text="1.敌方">
      <formula>NOT(ISERROR(SEARCH("1.敌方",E873)))</formula>
    </cfRule>
    <cfRule type="containsText" dxfId="2646" priority="1724" operator="containsText" text="0.我方">
      <formula>NOT(ISERROR(SEARCH("0.我方",E873)))</formula>
    </cfRule>
  </conditionalFormatting>
  <conditionalFormatting sqref="E847">
    <cfRule type="containsText" dxfId="2645" priority="1709" operator="containsText" text="1.敌方">
      <formula>NOT(ISERROR(SEARCH("1.敌方",E847)))</formula>
    </cfRule>
    <cfRule type="containsText" dxfId="2644" priority="1710" operator="containsText" text="0.我方">
      <formula>NOT(ISERROR(SEARCH("0.我方",E847)))</formula>
    </cfRule>
  </conditionalFormatting>
  <conditionalFormatting sqref="E846">
    <cfRule type="containsText" dxfId="2643" priority="1711" operator="containsText" text="1.敌方">
      <formula>NOT(ISERROR(SEARCH("1.敌方",E846)))</formula>
    </cfRule>
    <cfRule type="containsText" dxfId="2642" priority="1712" operator="containsText" text="0.我方">
      <formula>NOT(ISERROR(SEARCH("0.我方",E846)))</formula>
    </cfRule>
  </conditionalFormatting>
  <conditionalFormatting sqref="E874">
    <cfRule type="containsText" dxfId="2641" priority="1721" operator="containsText" text="1.敌方">
      <formula>NOT(ISERROR(SEARCH("1.敌方",E874)))</formula>
    </cfRule>
    <cfRule type="containsText" dxfId="2640" priority="1722" operator="containsText" text="0.我方">
      <formula>NOT(ISERROR(SEARCH("0.我方",E874)))</formula>
    </cfRule>
  </conditionalFormatting>
  <conditionalFormatting sqref="E875">
    <cfRule type="containsText" dxfId="2639" priority="1717" operator="containsText" text="1.敌方">
      <formula>NOT(ISERROR(SEARCH("1.敌方",E875)))</formula>
    </cfRule>
    <cfRule type="containsText" dxfId="2638" priority="1718" operator="containsText" text="0.我方">
      <formula>NOT(ISERROR(SEARCH("0.我方",E875)))</formula>
    </cfRule>
  </conditionalFormatting>
  <conditionalFormatting sqref="E849">
    <cfRule type="containsText" dxfId="2637" priority="1705" operator="containsText" text="1.敌方">
      <formula>NOT(ISERROR(SEARCH("1.敌方",E849)))</formula>
    </cfRule>
    <cfRule type="containsText" dxfId="2636" priority="1706" operator="containsText" text="0.我方">
      <formula>NOT(ISERROR(SEARCH("0.我方",E849)))</formula>
    </cfRule>
  </conditionalFormatting>
  <conditionalFormatting sqref="E853">
    <cfRule type="containsText" dxfId="2635" priority="1697" operator="containsText" text="1.敌方">
      <formula>NOT(ISERROR(SEARCH("1.敌方",E853)))</formula>
    </cfRule>
    <cfRule type="containsText" dxfId="2634" priority="1698" operator="containsText" text="0.我方">
      <formula>NOT(ISERROR(SEARCH("0.我方",E853)))</formula>
    </cfRule>
  </conditionalFormatting>
  <conditionalFormatting sqref="E856">
    <cfRule type="containsText" dxfId="2633" priority="1691" operator="containsText" text="1.敌方">
      <formula>NOT(ISERROR(SEARCH("1.敌方",E856)))</formula>
    </cfRule>
    <cfRule type="containsText" dxfId="2632" priority="1692" operator="containsText" text="0.我方">
      <formula>NOT(ISERROR(SEARCH("0.我方",E856)))</formula>
    </cfRule>
  </conditionalFormatting>
  <conditionalFormatting sqref="E861">
    <cfRule type="containsText" dxfId="2631" priority="1681" operator="containsText" text="1.敌方">
      <formula>NOT(ISERROR(SEARCH("1.敌方",E861)))</formula>
    </cfRule>
    <cfRule type="containsText" dxfId="2630" priority="1682" operator="containsText" text="0.我方">
      <formula>NOT(ISERROR(SEARCH("0.我方",E861)))</formula>
    </cfRule>
  </conditionalFormatting>
  <conditionalFormatting sqref="E857">
    <cfRule type="containsText" dxfId="2629" priority="1689" operator="containsText" text="1.敌方">
      <formula>NOT(ISERROR(SEARCH("1.敌方",E857)))</formula>
    </cfRule>
    <cfRule type="containsText" dxfId="2628" priority="1690" operator="containsText" text="0.我方">
      <formula>NOT(ISERROR(SEARCH("0.我方",E857)))</formula>
    </cfRule>
  </conditionalFormatting>
  <conditionalFormatting sqref="E860">
    <cfRule type="containsText" dxfId="2627" priority="1683" operator="containsText" text="1.敌方">
      <formula>NOT(ISERROR(SEARCH("1.敌方",E860)))</formula>
    </cfRule>
    <cfRule type="containsText" dxfId="2626" priority="1684" operator="containsText" text="0.我方">
      <formula>NOT(ISERROR(SEARCH("0.我方",E860)))</formula>
    </cfRule>
  </conditionalFormatting>
  <conditionalFormatting sqref="E863">
    <cfRule type="containsText" dxfId="2625" priority="1677" operator="containsText" text="1.敌方">
      <formula>NOT(ISERROR(SEARCH("1.敌方",E863)))</formula>
    </cfRule>
    <cfRule type="containsText" dxfId="2624" priority="1678" operator="containsText" text="0.我方">
      <formula>NOT(ISERROR(SEARCH("0.我方",E863)))</formula>
    </cfRule>
  </conditionalFormatting>
  <conditionalFormatting sqref="E864">
    <cfRule type="containsText" dxfId="2623" priority="1675" operator="containsText" text="1.敌方">
      <formula>NOT(ISERROR(SEARCH("1.敌方",E864)))</formula>
    </cfRule>
    <cfRule type="containsText" dxfId="2622" priority="1676" operator="containsText" text="0.我方">
      <formula>NOT(ISERROR(SEARCH("0.我方",E864)))</formula>
    </cfRule>
  </conditionalFormatting>
  <conditionalFormatting sqref="E867">
    <cfRule type="containsText" dxfId="2621" priority="1669" operator="containsText" text="1.敌方">
      <formula>NOT(ISERROR(SEARCH("1.敌方",E867)))</formula>
    </cfRule>
    <cfRule type="containsText" dxfId="2620" priority="1670" operator="containsText" text="0.我方">
      <formula>NOT(ISERROR(SEARCH("0.我方",E867)))</formula>
    </cfRule>
  </conditionalFormatting>
  <conditionalFormatting sqref="E865">
    <cfRule type="containsText" dxfId="2619" priority="1673" operator="containsText" text="1.敌方">
      <formula>NOT(ISERROR(SEARCH("1.敌方",E865)))</formula>
    </cfRule>
    <cfRule type="containsText" dxfId="2618" priority="1674" operator="containsText" text="0.我方">
      <formula>NOT(ISERROR(SEARCH("0.我方",E865)))</formula>
    </cfRule>
  </conditionalFormatting>
  <conditionalFormatting sqref="E866">
    <cfRule type="containsText" dxfId="2617" priority="1671" operator="containsText" text="1.敌方">
      <formula>NOT(ISERROR(SEARCH("1.敌方",E866)))</formula>
    </cfRule>
    <cfRule type="containsText" dxfId="2616" priority="1672" operator="containsText" text="0.我方">
      <formula>NOT(ISERROR(SEARCH("0.我方",E866)))</formula>
    </cfRule>
  </conditionalFormatting>
  <conditionalFormatting sqref="E869">
    <cfRule type="containsText" dxfId="2615" priority="1665" operator="containsText" text="1.敌方">
      <formula>NOT(ISERROR(SEARCH("1.敌方",E869)))</formula>
    </cfRule>
    <cfRule type="containsText" dxfId="2614" priority="1666" operator="containsText" text="0.我方">
      <formula>NOT(ISERROR(SEARCH("0.我方",E869)))</formula>
    </cfRule>
  </conditionalFormatting>
  <conditionalFormatting sqref="E885">
    <cfRule type="containsText" dxfId="2613" priority="1635" operator="containsText" text="1.敌方">
      <formula>NOT(ISERROR(SEARCH("1.敌方",E885)))</formula>
    </cfRule>
    <cfRule type="containsText" dxfId="2612" priority="1636" operator="containsText" text="0.我方">
      <formula>NOT(ISERROR(SEARCH("0.我方",E885)))</formula>
    </cfRule>
  </conditionalFormatting>
  <conditionalFormatting sqref="E925">
    <cfRule type="containsText" dxfId="2611" priority="1569" operator="containsText" text="1.敌方">
      <formula>NOT(ISERROR(SEARCH("1.敌方",E925)))</formula>
    </cfRule>
    <cfRule type="containsText" dxfId="2610" priority="1570" operator="containsText" text="0.我方">
      <formula>NOT(ISERROR(SEARCH("0.我方",E925)))</formula>
    </cfRule>
  </conditionalFormatting>
  <conditionalFormatting sqref="E894">
    <cfRule type="containsText" dxfId="2609" priority="1617" operator="containsText" text="1.敌方">
      <formula>NOT(ISERROR(SEARCH("1.敌方",E894)))</formula>
    </cfRule>
    <cfRule type="containsText" dxfId="2608" priority="1618" operator="containsText" text="0.我方">
      <formula>NOT(ISERROR(SEARCH("0.我方",E894)))</formula>
    </cfRule>
  </conditionalFormatting>
  <conditionalFormatting sqref="E907">
    <cfRule type="containsText" dxfId="2607" priority="1657" operator="containsText" text="1.敌方">
      <formula>NOT(ISERROR(SEARCH("1.敌方",E907)))</formula>
    </cfRule>
    <cfRule type="containsText" dxfId="2606" priority="1658" operator="containsText" text="0.我方">
      <formula>NOT(ISERROR(SEARCH("0.我方",E907)))</formula>
    </cfRule>
  </conditionalFormatting>
  <conditionalFormatting sqref="E903">
    <cfRule type="containsText" dxfId="2605" priority="1599" operator="containsText" text="1.敌方">
      <formula>NOT(ISERROR(SEARCH("1.敌方",E903)))</formula>
    </cfRule>
    <cfRule type="containsText" dxfId="2604" priority="1600" operator="containsText" text="0.我方">
      <formula>NOT(ISERROR(SEARCH("0.我方",E903)))</formula>
    </cfRule>
  </conditionalFormatting>
  <conditionalFormatting sqref="E905">
    <cfRule type="containsText" dxfId="2603" priority="1595" operator="containsText" text="1.敌方">
      <formula>NOT(ISERROR(SEARCH("1.敌方",E905)))</formula>
    </cfRule>
    <cfRule type="containsText" dxfId="2602" priority="1596" operator="containsText" text="0.我方">
      <formula>NOT(ISERROR(SEARCH("0.我方",E905)))</formula>
    </cfRule>
  </conditionalFormatting>
  <conditionalFormatting sqref="E887">
    <cfRule type="containsText" dxfId="2601" priority="1631" operator="containsText" text="1.敌方">
      <formula>NOT(ISERROR(SEARCH("1.敌方",E887)))</formula>
    </cfRule>
    <cfRule type="containsText" dxfId="2600" priority="1632" operator="containsText" text="0.我方">
      <formula>NOT(ISERROR(SEARCH("0.我方",E887)))</formula>
    </cfRule>
  </conditionalFormatting>
  <conditionalFormatting sqref="E889">
    <cfRule type="containsText" dxfId="2599" priority="1627" operator="containsText" text="1.敌方">
      <formula>NOT(ISERROR(SEARCH("1.敌方",E889)))</formula>
    </cfRule>
    <cfRule type="containsText" dxfId="2598" priority="1628" operator="containsText" text="0.我方">
      <formula>NOT(ISERROR(SEARCH("0.我方",E889)))</formula>
    </cfRule>
  </conditionalFormatting>
  <conditionalFormatting sqref="E890">
    <cfRule type="containsText" dxfId="2597" priority="1625" operator="containsText" text="1.敌方">
      <formula>NOT(ISERROR(SEARCH("1.敌方",E890)))</formula>
    </cfRule>
    <cfRule type="containsText" dxfId="2596" priority="1626" operator="containsText" text="0.我方">
      <formula>NOT(ISERROR(SEARCH("0.我方",E890)))</formula>
    </cfRule>
  </conditionalFormatting>
  <conditionalFormatting sqref="E897">
    <cfRule type="containsText" dxfId="2595" priority="1611" operator="containsText" text="1.敌方">
      <formula>NOT(ISERROR(SEARCH("1.敌方",E897)))</formula>
    </cfRule>
    <cfRule type="containsText" dxfId="2594" priority="1612" operator="containsText" text="0.我方">
      <formula>NOT(ISERROR(SEARCH("0.我方",E897)))</formula>
    </cfRule>
  </conditionalFormatting>
  <conditionalFormatting sqref="E883">
    <cfRule type="containsText" dxfId="2593" priority="1639" operator="containsText" text="1.敌方">
      <formula>NOT(ISERROR(SEARCH("1.敌方",E883)))</formula>
    </cfRule>
    <cfRule type="containsText" dxfId="2592" priority="1640" operator="containsText" text="0.我方">
      <formula>NOT(ISERROR(SEARCH("0.我方",E883)))</formula>
    </cfRule>
  </conditionalFormatting>
  <conditionalFormatting sqref="E886">
    <cfRule type="containsText" dxfId="2591" priority="1633" operator="containsText" text="1.敌方">
      <formula>NOT(ISERROR(SEARCH("1.敌方",E886)))</formula>
    </cfRule>
    <cfRule type="containsText" dxfId="2590" priority="1634" operator="containsText" text="0.我方">
      <formula>NOT(ISERROR(SEARCH("0.我方",E886)))</formula>
    </cfRule>
  </conditionalFormatting>
  <conditionalFormatting sqref="E880">
    <cfRule type="containsText" dxfId="2589" priority="1645" operator="containsText" text="1.敌方">
      <formula>NOT(ISERROR(SEARCH("1.敌方",E880)))</formula>
    </cfRule>
    <cfRule type="containsText" dxfId="2588" priority="1646" operator="containsText" text="0.我方">
      <formula>NOT(ISERROR(SEARCH("0.我方",E880)))</formula>
    </cfRule>
  </conditionalFormatting>
  <conditionalFormatting sqref="E893">
    <cfRule type="containsText" dxfId="2587" priority="1619" operator="containsText" text="1.敌方">
      <formula>NOT(ISERROR(SEARCH("1.敌方",E893)))</formula>
    </cfRule>
    <cfRule type="containsText" dxfId="2586" priority="1620" operator="containsText" text="0.我方">
      <formula>NOT(ISERROR(SEARCH("0.我方",E893)))</formula>
    </cfRule>
  </conditionalFormatting>
  <conditionalFormatting sqref="E891">
    <cfRule type="containsText" dxfId="2585" priority="1623" operator="containsText" text="1.敌方">
      <formula>NOT(ISERROR(SEARCH("1.敌方",E891)))</formula>
    </cfRule>
    <cfRule type="containsText" dxfId="2584" priority="1624" operator="containsText" text="0.我方">
      <formula>NOT(ISERROR(SEARCH("0.我方",E891)))</formula>
    </cfRule>
  </conditionalFormatting>
  <conditionalFormatting sqref="E911">
    <cfRule type="containsText" dxfId="2583" priority="1651" operator="containsText" text="1.敌方">
      <formula>NOT(ISERROR(SEARCH("1.敌方",E911)))</formula>
    </cfRule>
    <cfRule type="containsText" dxfId="2582" priority="1652" operator="containsText" text="0.我方">
      <formula>NOT(ISERROR(SEARCH("0.我方",E911)))</formula>
    </cfRule>
  </conditionalFormatting>
  <conditionalFormatting sqref="E879">
    <cfRule type="containsText" dxfId="2581" priority="1647" operator="containsText" text="1.敌方">
      <formula>NOT(ISERROR(SEARCH("1.敌方",E879)))</formula>
    </cfRule>
    <cfRule type="containsText" dxfId="2580" priority="1648" operator="containsText" text="0.我方">
      <formula>NOT(ISERROR(SEARCH("0.我方",E879)))</formula>
    </cfRule>
  </conditionalFormatting>
  <conditionalFormatting sqref="E908">
    <cfRule type="containsText" dxfId="2579" priority="1655" operator="containsText" text="1.敌方">
      <formula>NOT(ISERROR(SEARCH("1.敌方",E908)))</formula>
    </cfRule>
    <cfRule type="containsText" dxfId="2578" priority="1656" operator="containsText" text="0.我方">
      <formula>NOT(ISERROR(SEARCH("0.我方",E908)))</formula>
    </cfRule>
  </conditionalFormatting>
  <conditionalFormatting sqref="E882">
    <cfRule type="containsText" dxfId="2577" priority="1641" operator="containsText" text="1.敌方">
      <formula>NOT(ISERROR(SEARCH("1.敌方",E882)))</formula>
    </cfRule>
    <cfRule type="containsText" dxfId="2576" priority="1642" operator="containsText" text="0.我方">
      <formula>NOT(ISERROR(SEARCH("0.我方",E882)))</formula>
    </cfRule>
  </conditionalFormatting>
  <conditionalFormatting sqref="E881">
    <cfRule type="containsText" dxfId="2575" priority="1643" operator="containsText" text="1.敌方">
      <formula>NOT(ISERROR(SEARCH("1.敌方",E881)))</formula>
    </cfRule>
    <cfRule type="containsText" dxfId="2574" priority="1644" operator="containsText" text="0.我方">
      <formula>NOT(ISERROR(SEARCH("0.我方",E881)))</formula>
    </cfRule>
  </conditionalFormatting>
  <conditionalFormatting sqref="E909">
    <cfRule type="containsText" dxfId="2573" priority="1653" operator="containsText" text="1.敌方">
      <formula>NOT(ISERROR(SEARCH("1.敌方",E909)))</formula>
    </cfRule>
    <cfRule type="containsText" dxfId="2572" priority="1654" operator="containsText" text="0.我方">
      <formula>NOT(ISERROR(SEARCH("0.我方",E909)))</formula>
    </cfRule>
  </conditionalFormatting>
  <conditionalFormatting sqref="E910">
    <cfRule type="containsText" dxfId="2571" priority="1649" operator="containsText" text="1.敌方">
      <formula>NOT(ISERROR(SEARCH("1.敌方",E910)))</formula>
    </cfRule>
    <cfRule type="containsText" dxfId="2570" priority="1650" operator="containsText" text="0.我方">
      <formula>NOT(ISERROR(SEARCH("0.我方",E910)))</formula>
    </cfRule>
  </conditionalFormatting>
  <conditionalFormatting sqref="E884">
    <cfRule type="containsText" dxfId="2569" priority="1637" operator="containsText" text="1.敌方">
      <formula>NOT(ISERROR(SEARCH("1.敌方",E884)))</formula>
    </cfRule>
    <cfRule type="containsText" dxfId="2568" priority="1638" operator="containsText" text="0.我方">
      <formula>NOT(ISERROR(SEARCH("0.我方",E884)))</formula>
    </cfRule>
  </conditionalFormatting>
  <conditionalFormatting sqref="E888">
    <cfRule type="containsText" dxfId="2567" priority="1629" operator="containsText" text="1.敌方">
      <formula>NOT(ISERROR(SEARCH("1.敌方",E888)))</formula>
    </cfRule>
    <cfRule type="containsText" dxfId="2566" priority="1630" operator="containsText" text="0.我方">
      <formula>NOT(ISERROR(SEARCH("0.我方",E888)))</formula>
    </cfRule>
  </conditionalFormatting>
  <conditionalFormatting sqref="E892">
    <cfRule type="containsText" dxfId="2565" priority="1621" operator="containsText" text="1.敌方">
      <formula>NOT(ISERROR(SEARCH("1.敌方",E892)))</formula>
    </cfRule>
    <cfRule type="containsText" dxfId="2564" priority="1622" operator="containsText" text="0.我方">
      <formula>NOT(ISERROR(SEARCH("0.我方",E892)))</formula>
    </cfRule>
  </conditionalFormatting>
  <conditionalFormatting sqref="E896">
    <cfRule type="containsText" dxfId="2563" priority="1613" operator="containsText" text="1.敌方">
      <formula>NOT(ISERROR(SEARCH("1.敌方",E896)))</formula>
    </cfRule>
    <cfRule type="containsText" dxfId="2562" priority="1614" operator="containsText" text="0.我方">
      <formula>NOT(ISERROR(SEARCH("0.我方",E896)))</formula>
    </cfRule>
  </conditionalFormatting>
  <conditionalFormatting sqref="E895">
    <cfRule type="containsText" dxfId="2561" priority="1615" operator="containsText" text="1.敌方">
      <formula>NOT(ISERROR(SEARCH("1.敌方",E895)))</formula>
    </cfRule>
    <cfRule type="containsText" dxfId="2560" priority="1616" operator="containsText" text="0.我方">
      <formula>NOT(ISERROR(SEARCH("0.我方",E895)))</formula>
    </cfRule>
  </conditionalFormatting>
  <conditionalFormatting sqref="E898">
    <cfRule type="containsText" dxfId="2559" priority="1609" operator="containsText" text="1.敌方">
      <formula>NOT(ISERROR(SEARCH("1.敌方",E898)))</formula>
    </cfRule>
    <cfRule type="containsText" dxfId="2558" priority="1610" operator="containsText" text="0.我方">
      <formula>NOT(ISERROR(SEARCH("0.我方",E898)))</formula>
    </cfRule>
  </conditionalFormatting>
  <conditionalFormatting sqref="E899">
    <cfRule type="containsText" dxfId="2557" priority="1607" operator="containsText" text="1.敌方">
      <formula>NOT(ISERROR(SEARCH("1.敌方",E899)))</formula>
    </cfRule>
    <cfRule type="containsText" dxfId="2556" priority="1608" operator="containsText" text="0.我方">
      <formula>NOT(ISERROR(SEARCH("0.我方",E899)))</formula>
    </cfRule>
  </conditionalFormatting>
  <conditionalFormatting sqref="E902">
    <cfRule type="containsText" dxfId="2555" priority="1601" operator="containsText" text="1.敌方">
      <formula>NOT(ISERROR(SEARCH("1.敌方",E902)))</formula>
    </cfRule>
    <cfRule type="containsText" dxfId="2554" priority="1602" operator="containsText" text="0.我方">
      <formula>NOT(ISERROR(SEARCH("0.我方",E902)))</formula>
    </cfRule>
  </conditionalFormatting>
  <conditionalFormatting sqref="E900">
    <cfRule type="containsText" dxfId="2553" priority="1605" operator="containsText" text="1.敌方">
      <formula>NOT(ISERROR(SEARCH("1.敌方",E900)))</formula>
    </cfRule>
    <cfRule type="containsText" dxfId="2552" priority="1606" operator="containsText" text="0.我方">
      <formula>NOT(ISERROR(SEARCH("0.我方",E900)))</formula>
    </cfRule>
  </conditionalFormatting>
  <conditionalFormatting sqref="E901">
    <cfRule type="containsText" dxfId="2551" priority="1603" operator="containsText" text="1.敌方">
      <formula>NOT(ISERROR(SEARCH("1.敌方",E901)))</formula>
    </cfRule>
    <cfRule type="containsText" dxfId="2550" priority="1604" operator="containsText" text="0.我方">
      <formula>NOT(ISERROR(SEARCH("0.我方",E901)))</formula>
    </cfRule>
  </conditionalFormatting>
  <conditionalFormatting sqref="E904">
    <cfRule type="containsText" dxfId="2549" priority="1597" operator="containsText" text="1.敌方">
      <formula>NOT(ISERROR(SEARCH("1.敌方",E904)))</formula>
    </cfRule>
    <cfRule type="containsText" dxfId="2548" priority="1598" operator="containsText" text="0.我方">
      <formula>NOT(ISERROR(SEARCH("0.我方",E904)))</formula>
    </cfRule>
  </conditionalFormatting>
  <conditionalFormatting sqref="E922">
    <cfRule type="containsText" dxfId="2547" priority="1575" operator="containsText" text="1.敌方">
      <formula>NOT(ISERROR(SEARCH("1.敌方",E922)))</formula>
    </cfRule>
    <cfRule type="containsText" dxfId="2546" priority="1576" operator="containsText" text="0.我方">
      <formula>NOT(ISERROR(SEARCH("0.我方",E922)))</formula>
    </cfRule>
  </conditionalFormatting>
  <conditionalFormatting sqref="E924">
    <cfRule type="containsText" dxfId="2545" priority="1571" operator="containsText" text="1.敌方">
      <formula>NOT(ISERROR(SEARCH("1.敌方",E924)))</formula>
    </cfRule>
    <cfRule type="containsText" dxfId="2544" priority="1572" operator="containsText" text="0.我方">
      <formula>NOT(ISERROR(SEARCH("0.我方",E924)))</formula>
    </cfRule>
  </conditionalFormatting>
  <conditionalFormatting sqref="E916">
    <cfRule type="containsText" dxfId="2543" priority="1567" operator="containsText" text="1.敌方">
      <formula>NOT(ISERROR(SEARCH("1.敌方",E916)))</formula>
    </cfRule>
    <cfRule type="containsText" dxfId="2542" priority="1568" operator="containsText" text="0.我方">
      <formula>NOT(ISERROR(SEARCH("0.我方",E916)))</formula>
    </cfRule>
  </conditionalFormatting>
  <conditionalFormatting sqref="E918">
    <cfRule type="containsText" dxfId="2541" priority="1583" operator="containsText" text="1.敌方">
      <formula>NOT(ISERROR(SEARCH("1.敌方",E918)))</formula>
    </cfRule>
    <cfRule type="containsText" dxfId="2540" priority="1584" operator="containsText" text="0.我方">
      <formula>NOT(ISERROR(SEARCH("0.我方",E918)))</formula>
    </cfRule>
  </conditionalFormatting>
  <conditionalFormatting sqref="E921">
    <cfRule type="containsText" dxfId="2539" priority="1577" operator="containsText" text="1.敌方">
      <formula>NOT(ISERROR(SEARCH("1.敌方",E921)))</formula>
    </cfRule>
    <cfRule type="containsText" dxfId="2538" priority="1578" operator="containsText" text="0.我方">
      <formula>NOT(ISERROR(SEARCH("0.我方",E921)))</formula>
    </cfRule>
  </conditionalFormatting>
  <conditionalFormatting sqref="E914">
    <cfRule type="containsText" dxfId="2537" priority="1589" operator="containsText" text="1.敌方">
      <formula>NOT(ISERROR(SEARCH("1.敌方",E914)))</formula>
    </cfRule>
    <cfRule type="containsText" dxfId="2536" priority="1590" operator="containsText" text="0.我方">
      <formula>NOT(ISERROR(SEARCH("0.我方",E914)))</formula>
    </cfRule>
  </conditionalFormatting>
  <conditionalFormatting sqref="E920">
    <cfRule type="containsText" dxfId="2535" priority="1579" operator="containsText" text="1.敌方">
      <formula>NOT(ISERROR(SEARCH("1.敌方",E920)))</formula>
    </cfRule>
    <cfRule type="containsText" dxfId="2534" priority="1580" operator="containsText" text="0.我方">
      <formula>NOT(ISERROR(SEARCH("0.我方",E920)))</formula>
    </cfRule>
  </conditionalFormatting>
  <conditionalFormatting sqref="E913">
    <cfRule type="containsText" dxfId="2533" priority="1591" operator="containsText" text="1.敌方">
      <formula>NOT(ISERROR(SEARCH("1.敌方",E913)))</formula>
    </cfRule>
    <cfRule type="containsText" dxfId="2532" priority="1592" operator="containsText" text="0.我方">
      <formula>NOT(ISERROR(SEARCH("0.我方",E913)))</formula>
    </cfRule>
  </conditionalFormatting>
  <conditionalFormatting sqref="E917">
    <cfRule type="containsText" dxfId="2531" priority="1585" operator="containsText" text="1.敌方">
      <formula>NOT(ISERROR(SEARCH("1.敌方",E917)))</formula>
    </cfRule>
    <cfRule type="containsText" dxfId="2530" priority="1586" operator="containsText" text="0.我方">
      <formula>NOT(ISERROR(SEARCH("0.我方",E917)))</formula>
    </cfRule>
  </conditionalFormatting>
  <conditionalFormatting sqref="E915">
    <cfRule type="containsText" dxfId="2529" priority="1587" operator="containsText" text="1.敌方">
      <formula>NOT(ISERROR(SEARCH("1.敌方",E915)))</formula>
    </cfRule>
    <cfRule type="containsText" dxfId="2528" priority="1588" operator="containsText" text="0.我方">
      <formula>NOT(ISERROR(SEARCH("0.我方",E915)))</formula>
    </cfRule>
  </conditionalFormatting>
  <conditionalFormatting sqref="E919">
    <cfRule type="containsText" dxfId="2527" priority="1581" operator="containsText" text="1.敌方">
      <formula>NOT(ISERROR(SEARCH("1.敌方",E919)))</formula>
    </cfRule>
    <cfRule type="containsText" dxfId="2526" priority="1582" operator="containsText" text="0.我方">
      <formula>NOT(ISERROR(SEARCH("0.我方",E919)))</formula>
    </cfRule>
  </conditionalFormatting>
  <conditionalFormatting sqref="E923">
    <cfRule type="containsText" dxfId="2525" priority="1573" operator="containsText" text="1.敌方">
      <formula>NOT(ISERROR(SEARCH("1.敌方",E923)))</formula>
    </cfRule>
    <cfRule type="containsText" dxfId="2524" priority="1574" operator="containsText" text="0.我方">
      <formula>NOT(ISERROR(SEARCH("0.我方",E923)))</formula>
    </cfRule>
  </conditionalFormatting>
  <conditionalFormatting sqref="E933">
    <cfRule type="containsText" dxfId="2523" priority="1561" operator="containsText" text="1.敌方">
      <formula>NOT(ISERROR(SEARCH("1.敌方",E933)))</formula>
    </cfRule>
    <cfRule type="containsText" dxfId="2522" priority="1562" operator="containsText" text="0.我方">
      <formula>NOT(ISERROR(SEARCH("0.我方",E933)))</formula>
    </cfRule>
  </conditionalFormatting>
  <conditionalFormatting sqref="E931">
    <cfRule type="containsText" dxfId="2521" priority="1565" operator="containsText" text="1.敌方">
      <formula>NOT(ISERROR(SEARCH("1.敌方",E931)))</formula>
    </cfRule>
    <cfRule type="containsText" dxfId="2520" priority="1566" operator="containsText" text="0.我方">
      <formula>NOT(ISERROR(SEARCH("0.我方",E931)))</formula>
    </cfRule>
  </conditionalFormatting>
  <conditionalFormatting sqref="E926">
    <cfRule type="containsText" dxfId="2519" priority="1559" operator="containsText" text="1.敌方">
      <formula>NOT(ISERROR(SEARCH("1.敌方",E926)))</formula>
    </cfRule>
    <cfRule type="containsText" dxfId="2518" priority="1560" operator="containsText" text="0.我方">
      <formula>NOT(ISERROR(SEARCH("0.我方",E926)))</formula>
    </cfRule>
  </conditionalFormatting>
  <conditionalFormatting sqref="E932">
    <cfRule type="containsText" dxfId="2517" priority="1563" operator="containsText" text="1.敌方">
      <formula>NOT(ISERROR(SEARCH("1.敌方",E932)))</formula>
    </cfRule>
    <cfRule type="containsText" dxfId="2516" priority="1564" operator="containsText" text="0.我方">
      <formula>NOT(ISERROR(SEARCH("0.我方",E932)))</formula>
    </cfRule>
  </conditionalFormatting>
  <conditionalFormatting sqref="E927">
    <cfRule type="containsText" dxfId="2515" priority="1557" operator="containsText" text="1.敌方">
      <formula>NOT(ISERROR(SEARCH("1.敌方",E927)))</formula>
    </cfRule>
    <cfRule type="containsText" dxfId="2514" priority="1558" operator="containsText" text="0.我方">
      <formula>NOT(ISERROR(SEARCH("0.我方",E927)))</formula>
    </cfRule>
  </conditionalFormatting>
  <conditionalFormatting sqref="E928">
    <cfRule type="containsText" dxfId="2513" priority="1555" operator="containsText" text="1.敌方">
      <formula>NOT(ISERROR(SEARCH("1.敌方",E928)))</formula>
    </cfRule>
    <cfRule type="containsText" dxfId="2512" priority="1556" operator="containsText" text="0.我方">
      <formula>NOT(ISERROR(SEARCH("0.我方",E928)))</formula>
    </cfRule>
  </conditionalFormatting>
  <conditionalFormatting sqref="E929">
    <cfRule type="containsText" dxfId="2511" priority="1553" operator="containsText" text="1.敌方">
      <formula>NOT(ISERROR(SEARCH("1.敌方",E929)))</formula>
    </cfRule>
    <cfRule type="containsText" dxfId="2510" priority="1554" operator="containsText" text="0.我方">
      <formula>NOT(ISERROR(SEARCH("0.我方",E929)))</formula>
    </cfRule>
  </conditionalFormatting>
  <conditionalFormatting sqref="E930">
    <cfRule type="containsText" dxfId="2509" priority="1551" operator="containsText" text="1.敌方">
      <formula>NOT(ISERROR(SEARCH("1.敌方",E930)))</formula>
    </cfRule>
    <cfRule type="containsText" dxfId="2508" priority="1552" operator="containsText" text="0.我方">
      <formula>NOT(ISERROR(SEARCH("0.我方",E930)))</formula>
    </cfRule>
  </conditionalFormatting>
  <conditionalFormatting sqref="E963">
    <cfRule type="containsText" dxfId="2507" priority="1485" operator="containsText" text="1.敌方">
      <formula>NOT(ISERROR(SEARCH("1.敌方",E963)))</formula>
    </cfRule>
    <cfRule type="containsText" dxfId="2506" priority="1486" operator="containsText" text="0.我方">
      <formula>NOT(ISERROR(SEARCH("0.我方",E963)))</formula>
    </cfRule>
  </conditionalFormatting>
  <conditionalFormatting sqref="E942">
    <cfRule type="containsText" dxfId="2505" priority="1527" operator="containsText" text="1.敌方">
      <formula>NOT(ISERROR(SEARCH("1.敌方",E942)))</formula>
    </cfRule>
    <cfRule type="containsText" dxfId="2504" priority="1528" operator="containsText" text="0.我方">
      <formula>NOT(ISERROR(SEARCH("0.我方",E942)))</formula>
    </cfRule>
  </conditionalFormatting>
  <conditionalFormatting sqref="E951">
    <cfRule type="containsText" dxfId="2503" priority="1509" operator="containsText" text="1.敌方">
      <formula>NOT(ISERROR(SEARCH("1.敌方",E951)))</formula>
    </cfRule>
    <cfRule type="containsText" dxfId="2502" priority="1510" operator="containsText" text="0.我方">
      <formula>NOT(ISERROR(SEARCH("0.我方",E951)))</formula>
    </cfRule>
  </conditionalFormatting>
  <conditionalFormatting sqref="E964">
    <cfRule type="containsText" dxfId="2501" priority="1549" operator="containsText" text="1.敌方">
      <formula>NOT(ISERROR(SEARCH("1.敌方",E964)))</formula>
    </cfRule>
    <cfRule type="containsText" dxfId="2500" priority="1550" operator="containsText" text="0.我方">
      <formula>NOT(ISERROR(SEARCH("0.我方",E964)))</formula>
    </cfRule>
  </conditionalFormatting>
  <conditionalFormatting sqref="E960">
    <cfRule type="containsText" dxfId="2499" priority="1491" operator="containsText" text="1.敌方">
      <formula>NOT(ISERROR(SEARCH("1.敌方",E960)))</formula>
    </cfRule>
    <cfRule type="containsText" dxfId="2498" priority="1492" operator="containsText" text="0.我方">
      <formula>NOT(ISERROR(SEARCH("0.我方",E960)))</formula>
    </cfRule>
  </conditionalFormatting>
  <conditionalFormatting sqref="E962">
    <cfRule type="containsText" dxfId="2497" priority="1487" operator="containsText" text="1.敌方">
      <formula>NOT(ISERROR(SEARCH("1.敌方",E962)))</formula>
    </cfRule>
    <cfRule type="containsText" dxfId="2496" priority="1488" operator="containsText" text="0.我方">
      <formula>NOT(ISERROR(SEARCH("0.我方",E962)))</formula>
    </cfRule>
  </conditionalFormatting>
  <conditionalFormatting sqref="E944">
    <cfRule type="containsText" dxfId="2495" priority="1523" operator="containsText" text="1.敌方">
      <formula>NOT(ISERROR(SEARCH("1.敌方",E944)))</formula>
    </cfRule>
    <cfRule type="containsText" dxfId="2494" priority="1524" operator="containsText" text="0.我方">
      <formula>NOT(ISERROR(SEARCH("0.我方",E944)))</formula>
    </cfRule>
  </conditionalFormatting>
  <conditionalFormatting sqref="E946">
    <cfRule type="containsText" dxfId="2493" priority="1519" operator="containsText" text="1.敌方">
      <formula>NOT(ISERROR(SEARCH("1.敌方",E946)))</formula>
    </cfRule>
    <cfRule type="containsText" dxfId="2492" priority="1520" operator="containsText" text="0.我方">
      <formula>NOT(ISERROR(SEARCH("0.我方",E946)))</formula>
    </cfRule>
  </conditionalFormatting>
  <conditionalFormatting sqref="E947">
    <cfRule type="containsText" dxfId="2491" priority="1517" operator="containsText" text="1.敌方">
      <formula>NOT(ISERROR(SEARCH("1.敌方",E947)))</formula>
    </cfRule>
    <cfRule type="containsText" dxfId="2490" priority="1518" operator="containsText" text="0.我方">
      <formula>NOT(ISERROR(SEARCH("0.我方",E947)))</formula>
    </cfRule>
  </conditionalFormatting>
  <conditionalFormatting sqref="E954">
    <cfRule type="containsText" dxfId="2489" priority="1503" operator="containsText" text="1.敌方">
      <formula>NOT(ISERROR(SEARCH("1.敌方",E954)))</formula>
    </cfRule>
    <cfRule type="containsText" dxfId="2488" priority="1504" operator="containsText" text="0.我方">
      <formula>NOT(ISERROR(SEARCH("0.我方",E954)))</formula>
    </cfRule>
  </conditionalFormatting>
  <conditionalFormatting sqref="E940">
    <cfRule type="containsText" dxfId="2487" priority="1531" operator="containsText" text="1.敌方">
      <formula>NOT(ISERROR(SEARCH("1.敌方",E940)))</formula>
    </cfRule>
    <cfRule type="containsText" dxfId="2486" priority="1532" operator="containsText" text="0.我方">
      <formula>NOT(ISERROR(SEARCH("0.我方",E940)))</formula>
    </cfRule>
  </conditionalFormatting>
  <conditionalFormatting sqref="E943">
    <cfRule type="containsText" dxfId="2485" priority="1525" operator="containsText" text="1.敌方">
      <formula>NOT(ISERROR(SEARCH("1.敌方",E943)))</formula>
    </cfRule>
    <cfRule type="containsText" dxfId="2484" priority="1526" operator="containsText" text="0.我方">
      <formula>NOT(ISERROR(SEARCH("0.我方",E943)))</formula>
    </cfRule>
  </conditionalFormatting>
  <conditionalFormatting sqref="E937">
    <cfRule type="containsText" dxfId="2483" priority="1537" operator="containsText" text="1.敌方">
      <formula>NOT(ISERROR(SEARCH("1.敌方",E937)))</formula>
    </cfRule>
    <cfRule type="containsText" dxfId="2482" priority="1538" operator="containsText" text="0.我方">
      <formula>NOT(ISERROR(SEARCH("0.我方",E937)))</formula>
    </cfRule>
  </conditionalFormatting>
  <conditionalFormatting sqref="E950">
    <cfRule type="containsText" dxfId="2481" priority="1511" operator="containsText" text="1.敌方">
      <formula>NOT(ISERROR(SEARCH("1.敌方",E950)))</formula>
    </cfRule>
    <cfRule type="containsText" dxfId="2480" priority="1512" operator="containsText" text="0.我方">
      <formula>NOT(ISERROR(SEARCH("0.我方",E950)))</formula>
    </cfRule>
  </conditionalFormatting>
  <conditionalFormatting sqref="E948">
    <cfRule type="containsText" dxfId="2479" priority="1515" operator="containsText" text="1.敌方">
      <formula>NOT(ISERROR(SEARCH("1.敌方",E948)))</formula>
    </cfRule>
    <cfRule type="containsText" dxfId="2478" priority="1516" operator="containsText" text="0.我方">
      <formula>NOT(ISERROR(SEARCH("0.我方",E948)))</formula>
    </cfRule>
  </conditionalFormatting>
  <conditionalFormatting sqref="E968">
    <cfRule type="containsText" dxfId="2477" priority="1543" operator="containsText" text="1.敌方">
      <formula>NOT(ISERROR(SEARCH("1.敌方",E968)))</formula>
    </cfRule>
    <cfRule type="containsText" dxfId="2476" priority="1544" operator="containsText" text="0.我方">
      <formula>NOT(ISERROR(SEARCH("0.我方",E968)))</formula>
    </cfRule>
  </conditionalFormatting>
  <conditionalFormatting sqref="E936">
    <cfRule type="containsText" dxfId="2475" priority="1539" operator="containsText" text="1.敌方">
      <formula>NOT(ISERROR(SEARCH("1.敌方",E936)))</formula>
    </cfRule>
    <cfRule type="containsText" dxfId="2474" priority="1540" operator="containsText" text="0.我方">
      <formula>NOT(ISERROR(SEARCH("0.我方",E936)))</formula>
    </cfRule>
  </conditionalFormatting>
  <conditionalFormatting sqref="E965">
    <cfRule type="containsText" dxfId="2473" priority="1547" operator="containsText" text="1.敌方">
      <formula>NOT(ISERROR(SEARCH("1.敌方",E965)))</formula>
    </cfRule>
    <cfRule type="containsText" dxfId="2472" priority="1548" operator="containsText" text="0.我方">
      <formula>NOT(ISERROR(SEARCH("0.我方",E965)))</formula>
    </cfRule>
  </conditionalFormatting>
  <conditionalFormatting sqref="E939">
    <cfRule type="containsText" dxfId="2471" priority="1533" operator="containsText" text="1.敌方">
      <formula>NOT(ISERROR(SEARCH("1.敌方",E939)))</formula>
    </cfRule>
    <cfRule type="containsText" dxfId="2470" priority="1534" operator="containsText" text="0.我方">
      <formula>NOT(ISERROR(SEARCH("0.我方",E939)))</formula>
    </cfRule>
  </conditionalFormatting>
  <conditionalFormatting sqref="E938">
    <cfRule type="containsText" dxfId="2469" priority="1535" operator="containsText" text="1.敌方">
      <formula>NOT(ISERROR(SEARCH("1.敌方",E938)))</formula>
    </cfRule>
    <cfRule type="containsText" dxfId="2468" priority="1536" operator="containsText" text="0.我方">
      <formula>NOT(ISERROR(SEARCH("0.我方",E938)))</formula>
    </cfRule>
  </conditionalFormatting>
  <conditionalFormatting sqref="E966">
    <cfRule type="containsText" dxfId="2467" priority="1545" operator="containsText" text="1.敌方">
      <formula>NOT(ISERROR(SEARCH("1.敌方",E966)))</formula>
    </cfRule>
    <cfRule type="containsText" dxfId="2466" priority="1546" operator="containsText" text="0.我方">
      <formula>NOT(ISERROR(SEARCH("0.我方",E966)))</formula>
    </cfRule>
  </conditionalFormatting>
  <conditionalFormatting sqref="E967">
    <cfRule type="containsText" dxfId="2465" priority="1541" operator="containsText" text="1.敌方">
      <formula>NOT(ISERROR(SEARCH("1.敌方",E967)))</formula>
    </cfRule>
    <cfRule type="containsText" dxfId="2464" priority="1542" operator="containsText" text="0.我方">
      <formula>NOT(ISERROR(SEARCH("0.我方",E967)))</formula>
    </cfRule>
  </conditionalFormatting>
  <conditionalFormatting sqref="E941">
    <cfRule type="containsText" dxfId="2463" priority="1529" operator="containsText" text="1.敌方">
      <formula>NOT(ISERROR(SEARCH("1.敌方",E941)))</formula>
    </cfRule>
    <cfRule type="containsText" dxfId="2462" priority="1530" operator="containsText" text="0.我方">
      <formula>NOT(ISERROR(SEARCH("0.我方",E941)))</formula>
    </cfRule>
  </conditionalFormatting>
  <conditionalFormatting sqref="E945">
    <cfRule type="containsText" dxfId="2461" priority="1521" operator="containsText" text="1.敌方">
      <formula>NOT(ISERROR(SEARCH("1.敌方",E945)))</formula>
    </cfRule>
    <cfRule type="containsText" dxfId="2460" priority="1522" operator="containsText" text="0.我方">
      <formula>NOT(ISERROR(SEARCH("0.我方",E945)))</formula>
    </cfRule>
  </conditionalFormatting>
  <conditionalFormatting sqref="E949">
    <cfRule type="containsText" dxfId="2459" priority="1513" operator="containsText" text="1.敌方">
      <formula>NOT(ISERROR(SEARCH("1.敌方",E949)))</formula>
    </cfRule>
    <cfRule type="containsText" dxfId="2458" priority="1514" operator="containsText" text="0.我方">
      <formula>NOT(ISERROR(SEARCH("0.我方",E949)))</formula>
    </cfRule>
  </conditionalFormatting>
  <conditionalFormatting sqref="E953">
    <cfRule type="containsText" dxfId="2457" priority="1505" operator="containsText" text="1.敌方">
      <formula>NOT(ISERROR(SEARCH("1.敌方",E953)))</formula>
    </cfRule>
    <cfRule type="containsText" dxfId="2456" priority="1506" operator="containsText" text="0.我方">
      <formula>NOT(ISERROR(SEARCH("0.我方",E953)))</formula>
    </cfRule>
  </conditionalFormatting>
  <conditionalFormatting sqref="E952">
    <cfRule type="containsText" dxfId="2455" priority="1507" operator="containsText" text="1.敌方">
      <formula>NOT(ISERROR(SEARCH("1.敌方",E952)))</formula>
    </cfRule>
    <cfRule type="containsText" dxfId="2454" priority="1508" operator="containsText" text="0.我方">
      <formula>NOT(ISERROR(SEARCH("0.我方",E952)))</formula>
    </cfRule>
  </conditionalFormatting>
  <conditionalFormatting sqref="E955">
    <cfRule type="containsText" dxfId="2453" priority="1501" operator="containsText" text="1.敌方">
      <formula>NOT(ISERROR(SEARCH("1.敌方",E955)))</formula>
    </cfRule>
    <cfRule type="containsText" dxfId="2452" priority="1502" operator="containsText" text="0.我方">
      <formula>NOT(ISERROR(SEARCH("0.我方",E955)))</formula>
    </cfRule>
  </conditionalFormatting>
  <conditionalFormatting sqref="E956">
    <cfRule type="containsText" dxfId="2451" priority="1499" operator="containsText" text="1.敌方">
      <formula>NOT(ISERROR(SEARCH("1.敌方",E956)))</formula>
    </cfRule>
    <cfRule type="containsText" dxfId="2450" priority="1500" operator="containsText" text="0.我方">
      <formula>NOT(ISERROR(SEARCH("0.我方",E956)))</formula>
    </cfRule>
  </conditionalFormatting>
  <conditionalFormatting sqref="E959">
    <cfRule type="containsText" dxfId="2449" priority="1493" operator="containsText" text="1.敌方">
      <formula>NOT(ISERROR(SEARCH("1.敌方",E959)))</formula>
    </cfRule>
    <cfRule type="containsText" dxfId="2448" priority="1494" operator="containsText" text="0.我方">
      <formula>NOT(ISERROR(SEARCH("0.我方",E959)))</formula>
    </cfRule>
  </conditionalFormatting>
  <conditionalFormatting sqref="E957">
    <cfRule type="containsText" dxfId="2447" priority="1497" operator="containsText" text="1.敌方">
      <formula>NOT(ISERROR(SEARCH("1.敌方",E957)))</formula>
    </cfRule>
    <cfRule type="containsText" dxfId="2446" priority="1498" operator="containsText" text="0.我方">
      <formula>NOT(ISERROR(SEARCH("0.我方",E957)))</formula>
    </cfRule>
  </conditionalFormatting>
  <conditionalFormatting sqref="E958">
    <cfRule type="containsText" dxfId="2445" priority="1495" operator="containsText" text="1.敌方">
      <formula>NOT(ISERROR(SEARCH("1.敌方",E958)))</formula>
    </cfRule>
    <cfRule type="containsText" dxfId="2444" priority="1496" operator="containsText" text="0.我方">
      <formula>NOT(ISERROR(SEARCH("0.我方",E958)))</formula>
    </cfRule>
  </conditionalFormatting>
  <conditionalFormatting sqref="E961">
    <cfRule type="containsText" dxfId="2443" priority="1489" operator="containsText" text="1.敌方">
      <formula>NOT(ISERROR(SEARCH("1.敌方",E961)))</formula>
    </cfRule>
    <cfRule type="containsText" dxfId="2442" priority="1490" operator="containsText" text="0.我方">
      <formula>NOT(ISERROR(SEARCH("0.我方",E961)))</formula>
    </cfRule>
  </conditionalFormatting>
  <conditionalFormatting sqref="E998">
    <cfRule type="containsText" dxfId="2441" priority="1419" operator="containsText" text="1.敌方">
      <formula>NOT(ISERROR(SEARCH("1.敌方",E998)))</formula>
    </cfRule>
    <cfRule type="containsText" dxfId="2440" priority="1420" operator="containsText" text="0.我方">
      <formula>NOT(ISERROR(SEARCH("0.我方",E998)))</formula>
    </cfRule>
  </conditionalFormatting>
  <conditionalFormatting sqref="E977">
    <cfRule type="containsText" dxfId="2439" priority="1461" operator="containsText" text="1.敌方">
      <formula>NOT(ISERROR(SEARCH("1.敌方",E977)))</formula>
    </cfRule>
    <cfRule type="containsText" dxfId="2438" priority="1462" operator="containsText" text="0.我方">
      <formula>NOT(ISERROR(SEARCH("0.我方",E977)))</formula>
    </cfRule>
  </conditionalFormatting>
  <conditionalFormatting sqref="E986">
    <cfRule type="containsText" dxfId="2437" priority="1443" operator="containsText" text="1.敌方">
      <formula>NOT(ISERROR(SEARCH("1.敌方",E986)))</formula>
    </cfRule>
    <cfRule type="containsText" dxfId="2436" priority="1444" operator="containsText" text="0.我方">
      <formula>NOT(ISERROR(SEARCH("0.我方",E986)))</formula>
    </cfRule>
  </conditionalFormatting>
  <conditionalFormatting sqref="E999">
    <cfRule type="containsText" dxfId="2435" priority="1483" operator="containsText" text="1.敌方">
      <formula>NOT(ISERROR(SEARCH("1.敌方",E999)))</formula>
    </cfRule>
    <cfRule type="containsText" dxfId="2434" priority="1484" operator="containsText" text="0.我方">
      <formula>NOT(ISERROR(SEARCH("0.我方",E999)))</formula>
    </cfRule>
  </conditionalFormatting>
  <conditionalFormatting sqref="E995">
    <cfRule type="containsText" dxfId="2433" priority="1425" operator="containsText" text="1.敌方">
      <formula>NOT(ISERROR(SEARCH("1.敌方",E995)))</formula>
    </cfRule>
    <cfRule type="containsText" dxfId="2432" priority="1426" operator="containsText" text="0.我方">
      <formula>NOT(ISERROR(SEARCH("0.我方",E995)))</formula>
    </cfRule>
  </conditionalFormatting>
  <conditionalFormatting sqref="E997">
    <cfRule type="containsText" dxfId="2431" priority="1421" operator="containsText" text="1.敌方">
      <formula>NOT(ISERROR(SEARCH("1.敌方",E997)))</formula>
    </cfRule>
    <cfRule type="containsText" dxfId="2430" priority="1422" operator="containsText" text="0.我方">
      <formula>NOT(ISERROR(SEARCH("0.我方",E997)))</formula>
    </cfRule>
  </conditionalFormatting>
  <conditionalFormatting sqref="E979">
    <cfRule type="containsText" dxfId="2429" priority="1457" operator="containsText" text="1.敌方">
      <formula>NOT(ISERROR(SEARCH("1.敌方",E979)))</formula>
    </cfRule>
    <cfRule type="containsText" dxfId="2428" priority="1458" operator="containsText" text="0.我方">
      <formula>NOT(ISERROR(SEARCH("0.我方",E979)))</formula>
    </cfRule>
  </conditionalFormatting>
  <conditionalFormatting sqref="E981">
    <cfRule type="containsText" dxfId="2427" priority="1453" operator="containsText" text="1.敌方">
      <formula>NOT(ISERROR(SEARCH("1.敌方",E981)))</formula>
    </cfRule>
    <cfRule type="containsText" dxfId="2426" priority="1454" operator="containsText" text="0.我方">
      <formula>NOT(ISERROR(SEARCH("0.我方",E981)))</formula>
    </cfRule>
  </conditionalFormatting>
  <conditionalFormatting sqref="E982">
    <cfRule type="containsText" dxfId="2425" priority="1451" operator="containsText" text="1.敌方">
      <formula>NOT(ISERROR(SEARCH("1.敌方",E982)))</formula>
    </cfRule>
    <cfRule type="containsText" dxfId="2424" priority="1452" operator="containsText" text="0.我方">
      <formula>NOT(ISERROR(SEARCH("0.我方",E982)))</formula>
    </cfRule>
  </conditionalFormatting>
  <conditionalFormatting sqref="E989">
    <cfRule type="containsText" dxfId="2423" priority="1437" operator="containsText" text="1.敌方">
      <formula>NOT(ISERROR(SEARCH("1.敌方",E989)))</formula>
    </cfRule>
    <cfRule type="containsText" dxfId="2422" priority="1438" operator="containsText" text="0.我方">
      <formula>NOT(ISERROR(SEARCH("0.我方",E989)))</formula>
    </cfRule>
  </conditionalFormatting>
  <conditionalFormatting sqref="E975">
    <cfRule type="containsText" dxfId="2421" priority="1465" operator="containsText" text="1.敌方">
      <formula>NOT(ISERROR(SEARCH("1.敌方",E975)))</formula>
    </cfRule>
    <cfRule type="containsText" dxfId="2420" priority="1466" operator="containsText" text="0.我方">
      <formula>NOT(ISERROR(SEARCH("0.我方",E975)))</formula>
    </cfRule>
  </conditionalFormatting>
  <conditionalFormatting sqref="E978">
    <cfRule type="containsText" dxfId="2419" priority="1459" operator="containsText" text="1.敌方">
      <formula>NOT(ISERROR(SEARCH("1.敌方",E978)))</formula>
    </cfRule>
    <cfRule type="containsText" dxfId="2418" priority="1460" operator="containsText" text="0.我方">
      <formula>NOT(ISERROR(SEARCH("0.我方",E978)))</formula>
    </cfRule>
  </conditionalFormatting>
  <conditionalFormatting sqref="E972">
    <cfRule type="containsText" dxfId="2417" priority="1471" operator="containsText" text="1.敌方">
      <formula>NOT(ISERROR(SEARCH("1.敌方",E972)))</formula>
    </cfRule>
    <cfRule type="containsText" dxfId="2416" priority="1472" operator="containsText" text="0.我方">
      <formula>NOT(ISERROR(SEARCH("0.我方",E972)))</formula>
    </cfRule>
  </conditionalFormatting>
  <conditionalFormatting sqref="E985">
    <cfRule type="containsText" dxfId="2415" priority="1445" operator="containsText" text="1.敌方">
      <formula>NOT(ISERROR(SEARCH("1.敌方",E985)))</formula>
    </cfRule>
    <cfRule type="containsText" dxfId="2414" priority="1446" operator="containsText" text="0.我方">
      <formula>NOT(ISERROR(SEARCH("0.我方",E985)))</formula>
    </cfRule>
  </conditionalFormatting>
  <conditionalFormatting sqref="E983">
    <cfRule type="containsText" dxfId="2413" priority="1449" operator="containsText" text="1.敌方">
      <formula>NOT(ISERROR(SEARCH("1.敌方",E983)))</formula>
    </cfRule>
    <cfRule type="containsText" dxfId="2412" priority="1450" operator="containsText" text="0.我方">
      <formula>NOT(ISERROR(SEARCH("0.我方",E983)))</formula>
    </cfRule>
  </conditionalFormatting>
  <conditionalFormatting sqref="E1003">
    <cfRule type="containsText" dxfId="2411" priority="1477" operator="containsText" text="1.敌方">
      <formula>NOT(ISERROR(SEARCH("1.敌方",E1003)))</formula>
    </cfRule>
    <cfRule type="containsText" dxfId="2410" priority="1478" operator="containsText" text="0.我方">
      <formula>NOT(ISERROR(SEARCH("0.我方",E1003)))</formula>
    </cfRule>
  </conditionalFormatting>
  <conditionalFormatting sqref="E971">
    <cfRule type="containsText" dxfId="2409" priority="1473" operator="containsText" text="1.敌方">
      <formula>NOT(ISERROR(SEARCH("1.敌方",E971)))</formula>
    </cfRule>
    <cfRule type="containsText" dxfId="2408" priority="1474" operator="containsText" text="0.我方">
      <formula>NOT(ISERROR(SEARCH("0.我方",E971)))</formula>
    </cfRule>
  </conditionalFormatting>
  <conditionalFormatting sqref="E1000">
    <cfRule type="containsText" dxfId="2407" priority="1481" operator="containsText" text="1.敌方">
      <formula>NOT(ISERROR(SEARCH("1.敌方",E1000)))</formula>
    </cfRule>
    <cfRule type="containsText" dxfId="2406" priority="1482" operator="containsText" text="0.我方">
      <formula>NOT(ISERROR(SEARCH("0.我方",E1000)))</formula>
    </cfRule>
  </conditionalFormatting>
  <conditionalFormatting sqref="E974">
    <cfRule type="containsText" dxfId="2405" priority="1467" operator="containsText" text="1.敌方">
      <formula>NOT(ISERROR(SEARCH("1.敌方",E974)))</formula>
    </cfRule>
    <cfRule type="containsText" dxfId="2404" priority="1468" operator="containsText" text="0.我方">
      <formula>NOT(ISERROR(SEARCH("0.我方",E974)))</formula>
    </cfRule>
  </conditionalFormatting>
  <conditionalFormatting sqref="E973">
    <cfRule type="containsText" dxfId="2403" priority="1469" operator="containsText" text="1.敌方">
      <formula>NOT(ISERROR(SEARCH("1.敌方",E973)))</formula>
    </cfRule>
    <cfRule type="containsText" dxfId="2402" priority="1470" operator="containsText" text="0.我方">
      <formula>NOT(ISERROR(SEARCH("0.我方",E973)))</formula>
    </cfRule>
  </conditionalFormatting>
  <conditionalFormatting sqref="E1001">
    <cfRule type="containsText" dxfId="2401" priority="1479" operator="containsText" text="1.敌方">
      <formula>NOT(ISERROR(SEARCH("1.敌方",E1001)))</formula>
    </cfRule>
    <cfRule type="containsText" dxfId="2400" priority="1480" operator="containsText" text="0.我方">
      <formula>NOT(ISERROR(SEARCH("0.我方",E1001)))</formula>
    </cfRule>
  </conditionalFormatting>
  <conditionalFormatting sqref="E1002">
    <cfRule type="containsText" dxfId="2399" priority="1475" operator="containsText" text="1.敌方">
      <formula>NOT(ISERROR(SEARCH("1.敌方",E1002)))</formula>
    </cfRule>
    <cfRule type="containsText" dxfId="2398" priority="1476" operator="containsText" text="0.我方">
      <formula>NOT(ISERROR(SEARCH("0.我方",E1002)))</formula>
    </cfRule>
  </conditionalFormatting>
  <conditionalFormatting sqref="E976">
    <cfRule type="containsText" dxfId="2397" priority="1463" operator="containsText" text="1.敌方">
      <formula>NOT(ISERROR(SEARCH("1.敌方",E976)))</formula>
    </cfRule>
    <cfRule type="containsText" dxfId="2396" priority="1464" operator="containsText" text="0.我方">
      <formula>NOT(ISERROR(SEARCH("0.我方",E976)))</formula>
    </cfRule>
  </conditionalFormatting>
  <conditionalFormatting sqref="E980">
    <cfRule type="containsText" dxfId="2395" priority="1455" operator="containsText" text="1.敌方">
      <formula>NOT(ISERROR(SEARCH("1.敌方",E980)))</formula>
    </cfRule>
    <cfRule type="containsText" dxfId="2394" priority="1456" operator="containsText" text="0.我方">
      <formula>NOT(ISERROR(SEARCH("0.我方",E980)))</formula>
    </cfRule>
  </conditionalFormatting>
  <conditionalFormatting sqref="E984">
    <cfRule type="containsText" dxfId="2393" priority="1447" operator="containsText" text="1.敌方">
      <formula>NOT(ISERROR(SEARCH("1.敌方",E984)))</formula>
    </cfRule>
    <cfRule type="containsText" dxfId="2392" priority="1448" operator="containsText" text="0.我方">
      <formula>NOT(ISERROR(SEARCH("0.我方",E984)))</formula>
    </cfRule>
  </conditionalFormatting>
  <conditionalFormatting sqref="E988">
    <cfRule type="containsText" dxfId="2391" priority="1439" operator="containsText" text="1.敌方">
      <formula>NOT(ISERROR(SEARCH("1.敌方",E988)))</formula>
    </cfRule>
    <cfRule type="containsText" dxfId="2390" priority="1440" operator="containsText" text="0.我方">
      <formula>NOT(ISERROR(SEARCH("0.我方",E988)))</formula>
    </cfRule>
  </conditionalFormatting>
  <conditionalFormatting sqref="E987">
    <cfRule type="containsText" dxfId="2389" priority="1441" operator="containsText" text="1.敌方">
      <formula>NOT(ISERROR(SEARCH("1.敌方",E987)))</formula>
    </cfRule>
    <cfRule type="containsText" dxfId="2388" priority="1442" operator="containsText" text="0.我方">
      <formula>NOT(ISERROR(SEARCH("0.我方",E987)))</formula>
    </cfRule>
  </conditionalFormatting>
  <conditionalFormatting sqref="E990">
    <cfRule type="containsText" dxfId="2387" priority="1435" operator="containsText" text="1.敌方">
      <formula>NOT(ISERROR(SEARCH("1.敌方",E990)))</formula>
    </cfRule>
    <cfRule type="containsText" dxfId="2386" priority="1436" operator="containsText" text="0.我方">
      <formula>NOT(ISERROR(SEARCH("0.我方",E990)))</formula>
    </cfRule>
  </conditionalFormatting>
  <conditionalFormatting sqref="E991">
    <cfRule type="containsText" dxfId="2385" priority="1433" operator="containsText" text="1.敌方">
      <formula>NOT(ISERROR(SEARCH("1.敌方",E991)))</formula>
    </cfRule>
    <cfRule type="containsText" dxfId="2384" priority="1434" operator="containsText" text="0.我方">
      <formula>NOT(ISERROR(SEARCH("0.我方",E991)))</formula>
    </cfRule>
  </conditionalFormatting>
  <conditionalFormatting sqref="E994">
    <cfRule type="containsText" dxfId="2383" priority="1427" operator="containsText" text="1.敌方">
      <formula>NOT(ISERROR(SEARCH("1.敌方",E994)))</formula>
    </cfRule>
    <cfRule type="containsText" dxfId="2382" priority="1428" operator="containsText" text="0.我方">
      <formula>NOT(ISERROR(SEARCH("0.我方",E994)))</formula>
    </cfRule>
  </conditionalFormatting>
  <conditionalFormatting sqref="E992">
    <cfRule type="containsText" dxfId="2381" priority="1431" operator="containsText" text="1.敌方">
      <formula>NOT(ISERROR(SEARCH("1.敌方",E992)))</formula>
    </cfRule>
    <cfRule type="containsText" dxfId="2380" priority="1432" operator="containsText" text="0.我方">
      <formula>NOT(ISERROR(SEARCH("0.我方",E992)))</formula>
    </cfRule>
  </conditionalFormatting>
  <conditionalFormatting sqref="E993">
    <cfRule type="containsText" dxfId="2379" priority="1429" operator="containsText" text="1.敌方">
      <formula>NOT(ISERROR(SEARCH("1.敌方",E993)))</formula>
    </cfRule>
    <cfRule type="containsText" dxfId="2378" priority="1430" operator="containsText" text="0.我方">
      <formula>NOT(ISERROR(SEARCH("0.我方",E993)))</formula>
    </cfRule>
  </conditionalFormatting>
  <conditionalFormatting sqref="E996">
    <cfRule type="containsText" dxfId="2377" priority="1423" operator="containsText" text="1.敌方">
      <formula>NOT(ISERROR(SEARCH("1.敌方",E996)))</formula>
    </cfRule>
    <cfRule type="containsText" dxfId="2376" priority="1424" operator="containsText" text="0.我方">
      <formula>NOT(ISERROR(SEARCH("0.我方",E996)))</formula>
    </cfRule>
  </conditionalFormatting>
  <conditionalFormatting sqref="E1056">
    <cfRule type="containsText" dxfId="2375" priority="1297" operator="containsText" text="1.敌方">
      <formula>NOT(ISERROR(SEARCH("1.敌方",E1056)))</formula>
    </cfRule>
    <cfRule type="containsText" dxfId="2374" priority="1298" operator="containsText" text="0.我方">
      <formula>NOT(ISERROR(SEARCH("0.我方",E1056)))</formula>
    </cfRule>
  </conditionalFormatting>
  <conditionalFormatting sqref="E1010">
    <cfRule type="containsText" dxfId="2373" priority="1405" operator="containsText" text="1.敌方">
      <formula>NOT(ISERROR(SEARCH("1.敌方",E1010)))</formula>
    </cfRule>
    <cfRule type="containsText" dxfId="2372" priority="1406" operator="containsText" text="0.我方">
      <formula>NOT(ISERROR(SEARCH("0.我方",E1010)))</formula>
    </cfRule>
  </conditionalFormatting>
  <conditionalFormatting sqref="E1019">
    <cfRule type="containsText" dxfId="2371" priority="1387" operator="containsText" text="1.敌方">
      <formula>NOT(ISERROR(SEARCH("1.敌方",E1019)))</formula>
    </cfRule>
    <cfRule type="containsText" dxfId="2370" priority="1388" operator="containsText" text="0.我方">
      <formula>NOT(ISERROR(SEARCH("0.我方",E1019)))</formula>
    </cfRule>
  </conditionalFormatting>
  <conditionalFormatting sqref="E1053">
    <cfRule type="containsText" dxfId="2369" priority="1303" operator="containsText" text="1.敌方">
      <formula>NOT(ISERROR(SEARCH("1.敌方",E1053)))</formula>
    </cfRule>
    <cfRule type="containsText" dxfId="2368" priority="1304" operator="containsText" text="0.我方">
      <formula>NOT(ISERROR(SEARCH("0.我方",E1053)))</formula>
    </cfRule>
  </conditionalFormatting>
  <conditionalFormatting sqref="E1055">
    <cfRule type="containsText" dxfId="2367" priority="1299" operator="containsText" text="1.敌方">
      <formula>NOT(ISERROR(SEARCH("1.敌方",E1055)))</formula>
    </cfRule>
    <cfRule type="containsText" dxfId="2366" priority="1300" operator="containsText" text="0.我方">
      <formula>NOT(ISERROR(SEARCH("0.我方",E1055)))</formula>
    </cfRule>
  </conditionalFormatting>
  <conditionalFormatting sqref="E1012">
    <cfRule type="containsText" dxfId="2365" priority="1401" operator="containsText" text="1.敌方">
      <formula>NOT(ISERROR(SEARCH("1.敌方",E1012)))</formula>
    </cfRule>
    <cfRule type="containsText" dxfId="2364" priority="1402" operator="containsText" text="0.我方">
      <formula>NOT(ISERROR(SEARCH("0.我方",E1012)))</formula>
    </cfRule>
  </conditionalFormatting>
  <conditionalFormatting sqref="E1014">
    <cfRule type="containsText" dxfId="2363" priority="1397" operator="containsText" text="1.敌方">
      <formula>NOT(ISERROR(SEARCH("1.敌方",E1014)))</formula>
    </cfRule>
    <cfRule type="containsText" dxfId="2362" priority="1398" operator="containsText" text="0.我方">
      <formula>NOT(ISERROR(SEARCH("0.我方",E1014)))</formula>
    </cfRule>
  </conditionalFormatting>
  <conditionalFormatting sqref="E1015">
    <cfRule type="containsText" dxfId="2361" priority="1395" operator="containsText" text="1.敌方">
      <formula>NOT(ISERROR(SEARCH("1.敌方",E1015)))</formula>
    </cfRule>
    <cfRule type="containsText" dxfId="2360" priority="1396" operator="containsText" text="0.我方">
      <formula>NOT(ISERROR(SEARCH("0.我方",E1015)))</formula>
    </cfRule>
  </conditionalFormatting>
  <conditionalFormatting sqref="E1025">
    <cfRule type="containsText" dxfId="2359" priority="1381" operator="containsText" text="1.敌方">
      <formula>NOT(ISERROR(SEARCH("1.敌方",E1025)))</formula>
    </cfRule>
    <cfRule type="containsText" dxfId="2358" priority="1382" operator="containsText" text="0.我方">
      <formula>NOT(ISERROR(SEARCH("0.我方",E1025)))</formula>
    </cfRule>
  </conditionalFormatting>
  <conditionalFormatting sqref="E1008">
    <cfRule type="containsText" dxfId="2357" priority="1409" operator="containsText" text="1.敌方">
      <formula>NOT(ISERROR(SEARCH("1.敌方",E1008)))</formula>
    </cfRule>
    <cfRule type="containsText" dxfId="2356" priority="1410" operator="containsText" text="0.我方">
      <formula>NOT(ISERROR(SEARCH("0.我方",E1008)))</formula>
    </cfRule>
  </conditionalFormatting>
  <conditionalFormatting sqref="E1011">
    <cfRule type="containsText" dxfId="2355" priority="1403" operator="containsText" text="1.敌方">
      <formula>NOT(ISERROR(SEARCH("1.敌方",E1011)))</formula>
    </cfRule>
    <cfRule type="containsText" dxfId="2354" priority="1404" operator="containsText" text="0.我方">
      <formula>NOT(ISERROR(SEARCH("0.我方",E1011)))</formula>
    </cfRule>
  </conditionalFormatting>
  <conditionalFormatting sqref="E1005">
    <cfRule type="containsText" dxfId="2353" priority="1415" operator="containsText" text="1.敌方">
      <formula>NOT(ISERROR(SEARCH("1.敌方",E1005)))</formula>
    </cfRule>
    <cfRule type="containsText" dxfId="2352" priority="1416" operator="containsText" text="0.我方">
      <formula>NOT(ISERROR(SEARCH("0.我方",E1005)))</formula>
    </cfRule>
  </conditionalFormatting>
  <conditionalFormatting sqref="E1018">
    <cfRule type="containsText" dxfId="2351" priority="1389" operator="containsText" text="1.敌方">
      <formula>NOT(ISERROR(SEARCH("1.敌方",E1018)))</formula>
    </cfRule>
    <cfRule type="containsText" dxfId="2350" priority="1390" operator="containsText" text="0.我方">
      <formula>NOT(ISERROR(SEARCH("0.我方",E1018)))</formula>
    </cfRule>
  </conditionalFormatting>
  <conditionalFormatting sqref="E1016">
    <cfRule type="containsText" dxfId="2349" priority="1393" operator="containsText" text="1.敌方">
      <formula>NOT(ISERROR(SEARCH("1.敌方",E1016)))</formula>
    </cfRule>
    <cfRule type="containsText" dxfId="2348" priority="1394" operator="containsText" text="0.我方">
      <formula>NOT(ISERROR(SEARCH("0.我方",E1016)))</formula>
    </cfRule>
  </conditionalFormatting>
  <conditionalFormatting sqref="E1004">
    <cfRule type="containsText" dxfId="2347" priority="1417" operator="containsText" text="1.敌方">
      <formula>NOT(ISERROR(SEARCH("1.敌方",E1004)))</formula>
    </cfRule>
    <cfRule type="containsText" dxfId="2346" priority="1418" operator="containsText" text="0.我方">
      <formula>NOT(ISERROR(SEARCH("0.我方",E1004)))</formula>
    </cfRule>
  </conditionalFormatting>
  <conditionalFormatting sqref="E1007">
    <cfRule type="containsText" dxfId="2345" priority="1411" operator="containsText" text="1.敌方">
      <formula>NOT(ISERROR(SEARCH("1.敌方",E1007)))</formula>
    </cfRule>
    <cfRule type="containsText" dxfId="2344" priority="1412" operator="containsText" text="0.我方">
      <formula>NOT(ISERROR(SEARCH("0.我方",E1007)))</formula>
    </cfRule>
  </conditionalFormatting>
  <conditionalFormatting sqref="E1006">
    <cfRule type="containsText" dxfId="2343" priority="1413" operator="containsText" text="1.敌方">
      <formula>NOT(ISERROR(SEARCH("1.敌方",E1006)))</formula>
    </cfRule>
    <cfRule type="containsText" dxfId="2342" priority="1414" operator="containsText" text="0.我方">
      <formula>NOT(ISERROR(SEARCH("0.我方",E1006)))</formula>
    </cfRule>
  </conditionalFormatting>
  <conditionalFormatting sqref="E1009">
    <cfRule type="containsText" dxfId="2341" priority="1407" operator="containsText" text="1.敌方">
      <formula>NOT(ISERROR(SEARCH("1.敌方",E1009)))</formula>
    </cfRule>
    <cfRule type="containsText" dxfId="2340" priority="1408" operator="containsText" text="0.我方">
      <formula>NOT(ISERROR(SEARCH("0.我方",E1009)))</formula>
    </cfRule>
  </conditionalFormatting>
  <conditionalFormatting sqref="E1013">
    <cfRule type="containsText" dxfId="2339" priority="1399" operator="containsText" text="1.敌方">
      <formula>NOT(ISERROR(SEARCH("1.敌方",E1013)))</formula>
    </cfRule>
    <cfRule type="containsText" dxfId="2338" priority="1400" operator="containsText" text="0.我方">
      <formula>NOT(ISERROR(SEARCH("0.我方",E1013)))</formula>
    </cfRule>
  </conditionalFormatting>
  <conditionalFormatting sqref="E1017">
    <cfRule type="containsText" dxfId="2337" priority="1391" operator="containsText" text="1.敌方">
      <formula>NOT(ISERROR(SEARCH("1.敌方",E1017)))</formula>
    </cfRule>
    <cfRule type="containsText" dxfId="2336" priority="1392" operator="containsText" text="0.我方">
      <formula>NOT(ISERROR(SEARCH("0.我方",E1017)))</formula>
    </cfRule>
  </conditionalFormatting>
  <conditionalFormatting sqref="E1023">
    <cfRule type="containsText" dxfId="2335" priority="1383" operator="containsText" text="1.敌方">
      <formula>NOT(ISERROR(SEARCH("1.敌方",E1023)))</formula>
    </cfRule>
    <cfRule type="containsText" dxfId="2334" priority="1384" operator="containsText" text="0.我方">
      <formula>NOT(ISERROR(SEARCH("0.我方",E1023)))</formula>
    </cfRule>
  </conditionalFormatting>
  <conditionalFormatting sqref="E1022">
    <cfRule type="containsText" dxfId="2333" priority="1385" operator="containsText" text="1.敌方">
      <formula>NOT(ISERROR(SEARCH("1.敌方",E1022)))</formula>
    </cfRule>
    <cfRule type="containsText" dxfId="2332" priority="1386" operator="containsText" text="0.我方">
      <formula>NOT(ISERROR(SEARCH("0.我方",E1022)))</formula>
    </cfRule>
  </conditionalFormatting>
  <conditionalFormatting sqref="E1048">
    <cfRule type="containsText" dxfId="2331" priority="1313" operator="containsText" text="1.敌方">
      <formula>NOT(ISERROR(SEARCH("1.敌方",E1048)))</formula>
    </cfRule>
    <cfRule type="containsText" dxfId="2330" priority="1314" operator="containsText" text="0.我方">
      <formula>NOT(ISERROR(SEARCH("0.我方",E1048)))</formula>
    </cfRule>
  </conditionalFormatting>
  <conditionalFormatting sqref="E1049">
    <cfRule type="containsText" dxfId="2329" priority="1311" operator="containsText" text="1.敌方">
      <formula>NOT(ISERROR(SEARCH("1.敌方",E1049)))</formula>
    </cfRule>
    <cfRule type="containsText" dxfId="2328" priority="1312" operator="containsText" text="0.我方">
      <formula>NOT(ISERROR(SEARCH("0.我方",E1049)))</formula>
    </cfRule>
  </conditionalFormatting>
  <conditionalFormatting sqref="E1052">
    <cfRule type="containsText" dxfId="2327" priority="1305" operator="containsText" text="1.敌方">
      <formula>NOT(ISERROR(SEARCH("1.敌方",E1052)))</formula>
    </cfRule>
    <cfRule type="containsText" dxfId="2326" priority="1306" operator="containsText" text="0.我方">
      <formula>NOT(ISERROR(SEARCH("0.我方",E1052)))</formula>
    </cfRule>
  </conditionalFormatting>
  <conditionalFormatting sqref="E1050">
    <cfRule type="containsText" dxfId="2325" priority="1309" operator="containsText" text="1.敌方">
      <formula>NOT(ISERROR(SEARCH("1.敌方",E1050)))</formula>
    </cfRule>
    <cfRule type="containsText" dxfId="2324" priority="1310" operator="containsText" text="0.我方">
      <formula>NOT(ISERROR(SEARCH("0.我方",E1050)))</formula>
    </cfRule>
  </conditionalFormatting>
  <conditionalFormatting sqref="E1051">
    <cfRule type="containsText" dxfId="2323" priority="1307" operator="containsText" text="1.敌方">
      <formula>NOT(ISERROR(SEARCH("1.敌方",E1051)))</formula>
    </cfRule>
    <cfRule type="containsText" dxfId="2322" priority="1308" operator="containsText" text="0.我方">
      <formula>NOT(ISERROR(SEARCH("0.我方",E1051)))</formula>
    </cfRule>
  </conditionalFormatting>
  <conditionalFormatting sqref="E1054">
    <cfRule type="containsText" dxfId="2321" priority="1301" operator="containsText" text="1.敌方">
      <formula>NOT(ISERROR(SEARCH("1.敌方",E1054)))</formula>
    </cfRule>
    <cfRule type="containsText" dxfId="2320" priority="1302" operator="containsText" text="0.我方">
      <formula>NOT(ISERROR(SEARCH("0.我方",E1054)))</formula>
    </cfRule>
  </conditionalFormatting>
  <conditionalFormatting sqref="E1076">
    <cfRule type="containsText" dxfId="2319" priority="1257" operator="containsText" text="1.敌方">
      <formula>NOT(ISERROR(SEARCH("1.敌方",E1076)))</formula>
    </cfRule>
    <cfRule type="containsText" dxfId="2318" priority="1258" operator="containsText" text="0.我方">
      <formula>NOT(ISERROR(SEARCH("0.我方",E1076)))</formula>
    </cfRule>
  </conditionalFormatting>
  <conditionalFormatting sqref="E1035">
    <cfRule type="containsText" dxfId="2317" priority="1339" operator="containsText" text="1.敌方">
      <formula>NOT(ISERROR(SEARCH("1.敌方",E1035)))</formula>
    </cfRule>
    <cfRule type="containsText" dxfId="2316" priority="1340" operator="containsText" text="0.我方">
      <formula>NOT(ISERROR(SEARCH("0.我方",E1035)))</formula>
    </cfRule>
  </conditionalFormatting>
  <conditionalFormatting sqref="E1044">
    <cfRule type="containsText" dxfId="2315" priority="1321" operator="containsText" text="1.敌方">
      <formula>NOT(ISERROR(SEARCH("1.敌方",E1044)))</formula>
    </cfRule>
    <cfRule type="containsText" dxfId="2314" priority="1322" operator="containsText" text="0.我方">
      <formula>NOT(ISERROR(SEARCH("0.我方",E1044)))</formula>
    </cfRule>
  </conditionalFormatting>
  <conditionalFormatting sqref="E1057">
    <cfRule type="containsText" dxfId="2313" priority="1361" operator="containsText" text="1.敌方">
      <formula>NOT(ISERROR(SEARCH("1.敌方",E1057)))</formula>
    </cfRule>
    <cfRule type="containsText" dxfId="2312" priority="1362" operator="containsText" text="0.我方">
      <formula>NOT(ISERROR(SEARCH("0.我方",E1057)))</formula>
    </cfRule>
  </conditionalFormatting>
  <conditionalFormatting sqref="E1073">
    <cfRule type="containsText" dxfId="2311" priority="1263" operator="containsText" text="1.敌方">
      <formula>NOT(ISERROR(SEARCH("1.敌方",E1073)))</formula>
    </cfRule>
    <cfRule type="containsText" dxfId="2310" priority="1264" operator="containsText" text="0.我方">
      <formula>NOT(ISERROR(SEARCH("0.我方",E1073)))</formula>
    </cfRule>
  </conditionalFormatting>
  <conditionalFormatting sqref="E1075">
    <cfRule type="containsText" dxfId="2309" priority="1259" operator="containsText" text="1.敌方">
      <formula>NOT(ISERROR(SEARCH("1.敌方",E1075)))</formula>
    </cfRule>
    <cfRule type="containsText" dxfId="2308" priority="1260" operator="containsText" text="0.我方">
      <formula>NOT(ISERROR(SEARCH("0.我方",E1075)))</formula>
    </cfRule>
  </conditionalFormatting>
  <conditionalFormatting sqref="E1037">
    <cfRule type="containsText" dxfId="2307" priority="1335" operator="containsText" text="1.敌方">
      <formula>NOT(ISERROR(SEARCH("1.敌方",E1037)))</formula>
    </cfRule>
    <cfRule type="containsText" dxfId="2306" priority="1336" operator="containsText" text="0.我方">
      <formula>NOT(ISERROR(SEARCH("0.我方",E1037)))</formula>
    </cfRule>
  </conditionalFormatting>
  <conditionalFormatting sqref="E1039">
    <cfRule type="containsText" dxfId="2305" priority="1331" operator="containsText" text="1.敌方">
      <formula>NOT(ISERROR(SEARCH("1.敌方",E1039)))</formula>
    </cfRule>
    <cfRule type="containsText" dxfId="2304" priority="1332" operator="containsText" text="0.我方">
      <formula>NOT(ISERROR(SEARCH("0.我方",E1039)))</formula>
    </cfRule>
  </conditionalFormatting>
  <conditionalFormatting sqref="E1040">
    <cfRule type="containsText" dxfId="2303" priority="1329" operator="containsText" text="1.敌方">
      <formula>NOT(ISERROR(SEARCH("1.敌方",E1040)))</formula>
    </cfRule>
    <cfRule type="containsText" dxfId="2302" priority="1330" operator="containsText" text="0.我方">
      <formula>NOT(ISERROR(SEARCH("0.我方",E1040)))</formula>
    </cfRule>
  </conditionalFormatting>
  <conditionalFormatting sqref="E1047">
    <cfRule type="containsText" dxfId="2301" priority="1315" operator="containsText" text="1.敌方">
      <formula>NOT(ISERROR(SEARCH("1.敌方",E1047)))</formula>
    </cfRule>
    <cfRule type="containsText" dxfId="2300" priority="1316" operator="containsText" text="0.我方">
      <formula>NOT(ISERROR(SEARCH("0.我方",E1047)))</formula>
    </cfRule>
  </conditionalFormatting>
  <conditionalFormatting sqref="E1033">
    <cfRule type="containsText" dxfId="2299" priority="1343" operator="containsText" text="1.敌方">
      <formula>NOT(ISERROR(SEARCH("1.敌方",E1033)))</formula>
    </cfRule>
    <cfRule type="containsText" dxfId="2298" priority="1344" operator="containsText" text="0.我方">
      <formula>NOT(ISERROR(SEARCH("0.我方",E1033)))</formula>
    </cfRule>
  </conditionalFormatting>
  <conditionalFormatting sqref="E1036">
    <cfRule type="containsText" dxfId="2297" priority="1337" operator="containsText" text="1.敌方">
      <formula>NOT(ISERROR(SEARCH("1.敌方",E1036)))</formula>
    </cfRule>
    <cfRule type="containsText" dxfId="2296" priority="1338" operator="containsText" text="0.我方">
      <formula>NOT(ISERROR(SEARCH("0.我方",E1036)))</formula>
    </cfRule>
  </conditionalFormatting>
  <conditionalFormatting sqref="E1030">
    <cfRule type="containsText" dxfId="2295" priority="1349" operator="containsText" text="1.敌方">
      <formula>NOT(ISERROR(SEARCH("1.敌方",E1030)))</formula>
    </cfRule>
    <cfRule type="containsText" dxfId="2294" priority="1350" operator="containsText" text="0.我方">
      <formula>NOT(ISERROR(SEARCH("0.我方",E1030)))</formula>
    </cfRule>
  </conditionalFormatting>
  <conditionalFormatting sqref="E1043">
    <cfRule type="containsText" dxfId="2293" priority="1323" operator="containsText" text="1.敌方">
      <formula>NOT(ISERROR(SEARCH("1.敌方",E1043)))</formula>
    </cfRule>
    <cfRule type="containsText" dxfId="2292" priority="1324" operator="containsText" text="0.我方">
      <formula>NOT(ISERROR(SEARCH("0.我方",E1043)))</formula>
    </cfRule>
  </conditionalFormatting>
  <conditionalFormatting sqref="E1041">
    <cfRule type="containsText" dxfId="2291" priority="1327" operator="containsText" text="1.敌方">
      <formula>NOT(ISERROR(SEARCH("1.敌方",E1041)))</formula>
    </cfRule>
    <cfRule type="containsText" dxfId="2290" priority="1328" operator="containsText" text="0.我方">
      <formula>NOT(ISERROR(SEARCH("0.我方",E1041)))</formula>
    </cfRule>
  </conditionalFormatting>
  <conditionalFormatting sqref="E1061">
    <cfRule type="containsText" dxfId="2289" priority="1355" operator="containsText" text="1.敌方">
      <formula>NOT(ISERROR(SEARCH("1.敌方",E1061)))</formula>
    </cfRule>
    <cfRule type="containsText" dxfId="2288" priority="1356" operator="containsText" text="0.我方">
      <formula>NOT(ISERROR(SEARCH("0.我方",E1061)))</formula>
    </cfRule>
  </conditionalFormatting>
  <conditionalFormatting sqref="E1029">
    <cfRule type="containsText" dxfId="2287" priority="1351" operator="containsText" text="1.敌方">
      <formula>NOT(ISERROR(SEARCH("1.敌方",E1029)))</formula>
    </cfRule>
    <cfRule type="containsText" dxfId="2286" priority="1352" operator="containsText" text="0.我方">
      <formula>NOT(ISERROR(SEARCH("0.我方",E1029)))</formula>
    </cfRule>
  </conditionalFormatting>
  <conditionalFormatting sqref="E1058">
    <cfRule type="containsText" dxfId="2285" priority="1359" operator="containsText" text="1.敌方">
      <formula>NOT(ISERROR(SEARCH("1.敌方",E1058)))</formula>
    </cfRule>
    <cfRule type="containsText" dxfId="2284" priority="1360" operator="containsText" text="0.我方">
      <formula>NOT(ISERROR(SEARCH("0.我方",E1058)))</formula>
    </cfRule>
  </conditionalFormatting>
  <conditionalFormatting sqref="E1032">
    <cfRule type="containsText" dxfId="2283" priority="1345" operator="containsText" text="1.敌方">
      <formula>NOT(ISERROR(SEARCH("1.敌方",E1032)))</formula>
    </cfRule>
    <cfRule type="containsText" dxfId="2282" priority="1346" operator="containsText" text="0.我方">
      <formula>NOT(ISERROR(SEARCH("0.我方",E1032)))</formula>
    </cfRule>
  </conditionalFormatting>
  <conditionalFormatting sqref="E1031">
    <cfRule type="containsText" dxfId="2281" priority="1347" operator="containsText" text="1.敌方">
      <formula>NOT(ISERROR(SEARCH("1.敌方",E1031)))</formula>
    </cfRule>
    <cfRule type="containsText" dxfId="2280" priority="1348" operator="containsText" text="0.我方">
      <formula>NOT(ISERROR(SEARCH("0.我方",E1031)))</formula>
    </cfRule>
  </conditionalFormatting>
  <conditionalFormatting sqref="E1059">
    <cfRule type="containsText" dxfId="2279" priority="1357" operator="containsText" text="1.敌方">
      <formula>NOT(ISERROR(SEARCH("1.敌方",E1059)))</formula>
    </cfRule>
    <cfRule type="containsText" dxfId="2278" priority="1358" operator="containsText" text="0.我方">
      <formula>NOT(ISERROR(SEARCH("0.我方",E1059)))</formula>
    </cfRule>
  </conditionalFormatting>
  <conditionalFormatting sqref="E1060">
    <cfRule type="containsText" dxfId="2277" priority="1353" operator="containsText" text="1.敌方">
      <formula>NOT(ISERROR(SEARCH("1.敌方",E1060)))</formula>
    </cfRule>
    <cfRule type="containsText" dxfId="2276" priority="1354" operator="containsText" text="0.我方">
      <formula>NOT(ISERROR(SEARCH("0.我方",E1060)))</formula>
    </cfRule>
  </conditionalFormatting>
  <conditionalFormatting sqref="E1034">
    <cfRule type="containsText" dxfId="2275" priority="1341" operator="containsText" text="1.敌方">
      <formula>NOT(ISERROR(SEARCH("1.敌方",E1034)))</formula>
    </cfRule>
    <cfRule type="containsText" dxfId="2274" priority="1342" operator="containsText" text="0.我方">
      <formula>NOT(ISERROR(SEARCH("0.我方",E1034)))</formula>
    </cfRule>
  </conditionalFormatting>
  <conditionalFormatting sqref="E1038">
    <cfRule type="containsText" dxfId="2273" priority="1333" operator="containsText" text="1.敌方">
      <formula>NOT(ISERROR(SEARCH("1.敌方",E1038)))</formula>
    </cfRule>
    <cfRule type="containsText" dxfId="2272" priority="1334" operator="containsText" text="0.我方">
      <formula>NOT(ISERROR(SEARCH("0.我方",E1038)))</formula>
    </cfRule>
  </conditionalFormatting>
  <conditionalFormatting sqref="E1042">
    <cfRule type="containsText" dxfId="2271" priority="1325" operator="containsText" text="1.敌方">
      <formula>NOT(ISERROR(SEARCH("1.敌方",E1042)))</formula>
    </cfRule>
    <cfRule type="containsText" dxfId="2270" priority="1326" operator="containsText" text="0.我方">
      <formula>NOT(ISERROR(SEARCH("0.我方",E1042)))</formula>
    </cfRule>
  </conditionalFormatting>
  <conditionalFormatting sqref="E1046">
    <cfRule type="containsText" dxfId="2269" priority="1317" operator="containsText" text="1.敌方">
      <formula>NOT(ISERROR(SEARCH("1.敌方",E1046)))</formula>
    </cfRule>
    <cfRule type="containsText" dxfId="2268" priority="1318" operator="containsText" text="0.我方">
      <formula>NOT(ISERROR(SEARCH("0.我方",E1046)))</formula>
    </cfRule>
  </conditionalFormatting>
  <conditionalFormatting sqref="E1045">
    <cfRule type="containsText" dxfId="2267" priority="1319" operator="containsText" text="1.敌方">
      <formula>NOT(ISERROR(SEARCH("1.敌方",E1045)))</formula>
    </cfRule>
    <cfRule type="containsText" dxfId="2266" priority="1320" operator="containsText" text="0.我方">
      <formula>NOT(ISERROR(SEARCH("0.我方",E1045)))</formula>
    </cfRule>
  </conditionalFormatting>
  <conditionalFormatting sqref="E1068">
    <cfRule type="containsText" dxfId="2265" priority="1273" operator="containsText" text="1.敌方">
      <formula>NOT(ISERROR(SEARCH("1.敌方",E1068)))</formula>
    </cfRule>
    <cfRule type="containsText" dxfId="2264" priority="1274" operator="containsText" text="0.我方">
      <formula>NOT(ISERROR(SEARCH("0.我方",E1068)))</formula>
    </cfRule>
  </conditionalFormatting>
  <conditionalFormatting sqref="E1069">
    <cfRule type="containsText" dxfId="2263" priority="1271" operator="containsText" text="1.敌方">
      <formula>NOT(ISERROR(SEARCH("1.敌方",E1069)))</formula>
    </cfRule>
    <cfRule type="containsText" dxfId="2262" priority="1272" operator="containsText" text="0.我方">
      <formula>NOT(ISERROR(SEARCH("0.我方",E1069)))</formula>
    </cfRule>
  </conditionalFormatting>
  <conditionalFormatting sqref="E1072">
    <cfRule type="containsText" dxfId="2261" priority="1265" operator="containsText" text="1.敌方">
      <formula>NOT(ISERROR(SEARCH("1.敌方",E1072)))</formula>
    </cfRule>
    <cfRule type="containsText" dxfId="2260" priority="1266" operator="containsText" text="0.我方">
      <formula>NOT(ISERROR(SEARCH("0.我方",E1072)))</formula>
    </cfRule>
  </conditionalFormatting>
  <conditionalFormatting sqref="E1070">
    <cfRule type="containsText" dxfId="2259" priority="1269" operator="containsText" text="1.敌方">
      <formula>NOT(ISERROR(SEARCH("1.敌方",E1070)))</formula>
    </cfRule>
    <cfRule type="containsText" dxfId="2258" priority="1270" operator="containsText" text="0.我方">
      <formula>NOT(ISERROR(SEARCH("0.我方",E1070)))</formula>
    </cfRule>
  </conditionalFormatting>
  <conditionalFormatting sqref="E1071">
    <cfRule type="containsText" dxfId="2257" priority="1267" operator="containsText" text="1.敌方">
      <formula>NOT(ISERROR(SEARCH("1.敌方",E1071)))</formula>
    </cfRule>
    <cfRule type="containsText" dxfId="2256" priority="1268" operator="containsText" text="0.我方">
      <formula>NOT(ISERROR(SEARCH("0.我方",E1071)))</formula>
    </cfRule>
  </conditionalFormatting>
  <conditionalFormatting sqref="E1074">
    <cfRule type="containsText" dxfId="2255" priority="1261" operator="containsText" text="1.敌方">
      <formula>NOT(ISERROR(SEARCH("1.敌方",E1074)))</formula>
    </cfRule>
    <cfRule type="containsText" dxfId="2254" priority="1262" operator="containsText" text="0.我方">
      <formula>NOT(ISERROR(SEARCH("0.我方",E1074)))</formula>
    </cfRule>
  </conditionalFormatting>
  <conditionalFormatting sqref="E1087">
    <cfRule type="containsText" dxfId="2253" priority="1229" operator="containsText" text="1.敌方">
      <formula>NOT(ISERROR(SEARCH("1.敌方",E1087)))</formula>
    </cfRule>
    <cfRule type="containsText" dxfId="2252" priority="1230" operator="containsText" text="0.我方">
      <formula>NOT(ISERROR(SEARCH("0.我方",E1087)))</formula>
    </cfRule>
  </conditionalFormatting>
  <conditionalFormatting sqref="E1090">
    <cfRule type="containsText" dxfId="2251" priority="1223" operator="containsText" text="1.敌方">
      <formula>NOT(ISERROR(SEARCH("1.敌方",E1090)))</formula>
    </cfRule>
    <cfRule type="containsText" dxfId="2250" priority="1224" operator="containsText" text="0.我方">
      <formula>NOT(ISERROR(SEARCH("0.我方",E1090)))</formula>
    </cfRule>
  </conditionalFormatting>
  <conditionalFormatting sqref="E1066">
    <cfRule type="containsText" dxfId="2249" priority="1277" operator="containsText" text="1.敌方">
      <formula>NOT(ISERROR(SEARCH("1.敌方",E1066)))</formula>
    </cfRule>
    <cfRule type="containsText" dxfId="2248" priority="1278" operator="containsText" text="0.我方">
      <formula>NOT(ISERROR(SEARCH("0.我方",E1066)))</formula>
    </cfRule>
  </conditionalFormatting>
  <conditionalFormatting sqref="E1021">
    <cfRule type="containsText" dxfId="2247" priority="1253" operator="containsText" text="1.敌方">
      <formula>NOT(ISERROR(SEARCH("1.敌方",E1021)))</formula>
    </cfRule>
    <cfRule type="containsText" dxfId="2246" priority="1254" operator="containsText" text="0.我方">
      <formula>NOT(ISERROR(SEARCH("0.我方",E1021)))</formula>
    </cfRule>
  </conditionalFormatting>
  <conditionalFormatting sqref="E1089">
    <cfRule type="containsText" dxfId="2245" priority="1225" operator="containsText" text="1.敌方">
      <formula>NOT(ISERROR(SEARCH("1.敌方",E1089)))</formula>
    </cfRule>
    <cfRule type="containsText" dxfId="2244" priority="1226" operator="containsText" text="0.我方">
      <formula>NOT(ISERROR(SEARCH("0.我方",E1089)))</formula>
    </cfRule>
  </conditionalFormatting>
  <conditionalFormatting sqref="E1101">
    <cfRule type="containsText" dxfId="2243" priority="1285" operator="containsText" text="1.敌方">
      <formula>NOT(ISERROR(SEARCH("1.敌方",E1101)))</formula>
    </cfRule>
    <cfRule type="containsText" dxfId="2242" priority="1286" operator="containsText" text="0.我方">
      <formula>NOT(ISERROR(SEARCH("0.我方",E1101)))</formula>
    </cfRule>
  </conditionalFormatting>
  <conditionalFormatting sqref="E1065">
    <cfRule type="containsText" dxfId="2241" priority="1279" operator="containsText" text="1.敌方">
      <formula>NOT(ISERROR(SEARCH("1.敌方",E1065)))</formula>
    </cfRule>
    <cfRule type="containsText" dxfId="2240" priority="1280" operator="containsText" text="0.我方">
      <formula>NOT(ISERROR(SEARCH("0.我方",E1065)))</formula>
    </cfRule>
  </conditionalFormatting>
  <conditionalFormatting sqref="E1095">
    <cfRule type="containsText" dxfId="2239" priority="1295" operator="containsText" text="1.敌方">
      <formula>NOT(ISERROR(SEARCH("1.敌方",E1095)))</formula>
    </cfRule>
    <cfRule type="containsText" dxfId="2238" priority="1296" operator="containsText" text="0.我方">
      <formula>NOT(ISERROR(SEARCH("0.我方",E1095)))</formula>
    </cfRule>
  </conditionalFormatting>
  <conditionalFormatting sqref="E1096">
    <cfRule type="containsText" dxfId="2237" priority="1293" operator="containsText" text="1.敌方">
      <formula>NOT(ISERROR(SEARCH("1.敌方",E1096)))</formula>
    </cfRule>
    <cfRule type="containsText" dxfId="2236" priority="1294" operator="containsText" text="0.我方">
      <formula>NOT(ISERROR(SEARCH("0.我方",E1096)))</formula>
    </cfRule>
  </conditionalFormatting>
  <conditionalFormatting sqref="E1086">
    <cfRule type="containsText" dxfId="2235" priority="1231" operator="containsText" text="1.敌方">
      <formula>NOT(ISERROR(SEARCH("1.敌方",E1086)))</formula>
    </cfRule>
    <cfRule type="containsText" dxfId="2234" priority="1232" operator="containsText" text="0.我方">
      <formula>NOT(ISERROR(SEARCH("0.我方",E1086)))</formula>
    </cfRule>
  </conditionalFormatting>
  <conditionalFormatting sqref="E1067">
    <cfRule type="containsText" dxfId="2233" priority="1275" operator="containsText" text="1.敌方">
      <formula>NOT(ISERROR(SEARCH("1.敌方",E1067)))</formula>
    </cfRule>
    <cfRule type="containsText" dxfId="2232" priority="1276" operator="containsText" text="0.我方">
      <formula>NOT(ISERROR(SEARCH("0.我方",E1067)))</formula>
    </cfRule>
  </conditionalFormatting>
  <conditionalFormatting sqref="E1064">
    <cfRule type="containsText" dxfId="2231" priority="1281" operator="containsText" text="1.敌方">
      <formula>NOT(ISERROR(SEARCH("1.敌方",E1064)))</formula>
    </cfRule>
    <cfRule type="containsText" dxfId="2230" priority="1282" operator="containsText" text="0.我方">
      <formula>NOT(ISERROR(SEARCH("0.我方",E1064)))</formula>
    </cfRule>
  </conditionalFormatting>
  <conditionalFormatting sqref="E1097">
    <cfRule type="containsText" dxfId="2229" priority="1291" operator="containsText" text="1.敌方">
      <formula>NOT(ISERROR(SEARCH("1.敌方",E1097)))</formula>
    </cfRule>
    <cfRule type="containsText" dxfId="2228" priority="1292" operator="containsText" text="0.我方">
      <formula>NOT(ISERROR(SEARCH("0.我方",E1097)))</formula>
    </cfRule>
  </conditionalFormatting>
  <conditionalFormatting sqref="E1098">
    <cfRule type="containsText" dxfId="2227" priority="1289" operator="containsText" text="1.敌方">
      <formula>NOT(ISERROR(SEARCH("1.敌方",E1098)))</formula>
    </cfRule>
    <cfRule type="containsText" dxfId="2226" priority="1290" operator="containsText" text="0.我方">
      <formula>NOT(ISERROR(SEARCH("0.我方",E1098)))</formula>
    </cfRule>
  </conditionalFormatting>
  <conditionalFormatting sqref="E1099">
    <cfRule type="containsText" dxfId="2225" priority="1287" operator="containsText" text="1.敌方">
      <formula>NOT(ISERROR(SEARCH("1.敌方",E1099)))</formula>
    </cfRule>
    <cfRule type="containsText" dxfId="2224" priority="1288" operator="containsText" text="0.我方">
      <formula>NOT(ISERROR(SEARCH("0.我方",E1099)))</formula>
    </cfRule>
  </conditionalFormatting>
  <conditionalFormatting sqref="E1100">
    <cfRule type="containsText" dxfId="2223" priority="1283" operator="containsText" text="1.敌方">
      <formula>NOT(ISERROR(SEARCH("1.敌方",E1100)))</formula>
    </cfRule>
    <cfRule type="containsText" dxfId="2222" priority="1284" operator="containsText" text="0.我方">
      <formula>NOT(ISERROR(SEARCH("0.我方",E1100)))</formula>
    </cfRule>
  </conditionalFormatting>
  <conditionalFormatting sqref="E1088">
    <cfRule type="containsText" dxfId="2221" priority="1227" operator="containsText" text="1.敌方">
      <formula>NOT(ISERROR(SEARCH("1.敌方",E1088)))</formula>
    </cfRule>
    <cfRule type="containsText" dxfId="2220" priority="1228" operator="containsText" text="0.我方">
      <formula>NOT(ISERROR(SEARCH("0.我方",E1088)))</formula>
    </cfRule>
  </conditionalFormatting>
  <conditionalFormatting sqref="E1020">
    <cfRule type="containsText" dxfId="2219" priority="1255" operator="containsText" text="1.敌方">
      <formula>NOT(ISERROR(SEARCH("1.敌方",E1020)))</formula>
    </cfRule>
    <cfRule type="containsText" dxfId="2218" priority="1256" operator="containsText" text="0.我方">
      <formula>NOT(ISERROR(SEARCH("0.我方",E1020)))</formula>
    </cfRule>
  </conditionalFormatting>
  <conditionalFormatting sqref="E1091">
    <cfRule type="containsText" dxfId="2217" priority="1221" operator="containsText" text="1.敌方">
      <formula>NOT(ISERROR(SEARCH("1.敌方",E1091)))</formula>
    </cfRule>
    <cfRule type="containsText" dxfId="2216" priority="1222" operator="containsText" text="0.我方">
      <formula>NOT(ISERROR(SEARCH("0.我方",E1091)))</formula>
    </cfRule>
  </conditionalFormatting>
  <conditionalFormatting sqref="E1094">
    <cfRule type="containsText" dxfId="2215" priority="1215" operator="containsText" text="1.敌方">
      <formula>NOT(ISERROR(SEARCH("1.敌方",E1094)))</formula>
    </cfRule>
    <cfRule type="containsText" dxfId="2214" priority="1216" operator="containsText" text="0.我方">
      <formula>NOT(ISERROR(SEARCH("0.我方",E1094)))</formula>
    </cfRule>
  </conditionalFormatting>
  <conditionalFormatting sqref="E1123">
    <cfRule type="containsText" dxfId="2213" priority="1175" operator="containsText" text="1.敌方">
      <formula>NOT(ISERROR(SEARCH("1.敌方",E1123)))</formula>
    </cfRule>
    <cfRule type="containsText" dxfId="2212" priority="1176" operator="containsText" text="0.我方">
      <formula>NOT(ISERROR(SEARCH("0.我方",E1123)))</formula>
    </cfRule>
  </conditionalFormatting>
  <conditionalFormatting sqref="E1093">
    <cfRule type="containsText" dxfId="2211" priority="1217" operator="containsText" text="1.敌方">
      <formula>NOT(ISERROR(SEARCH("1.敌方",E1093)))</formula>
    </cfRule>
    <cfRule type="containsText" dxfId="2210" priority="1218" operator="containsText" text="0.我方">
      <formula>NOT(ISERROR(SEARCH("0.我方",E1093)))</formula>
    </cfRule>
  </conditionalFormatting>
  <conditionalFormatting sqref="E1092">
    <cfRule type="containsText" dxfId="2209" priority="1219" operator="containsText" text="1.敌方">
      <formula>NOT(ISERROR(SEARCH("1.敌方",E1092)))</formula>
    </cfRule>
    <cfRule type="containsText" dxfId="2208" priority="1220" operator="containsText" text="0.我方">
      <formula>NOT(ISERROR(SEARCH("0.我方",E1092)))</formula>
    </cfRule>
  </conditionalFormatting>
  <conditionalFormatting sqref="E1120">
    <cfRule type="containsText" dxfId="2207" priority="1173" operator="containsText" text="1.敌方">
      <formula>NOT(ISERROR(SEARCH("1.敌方",E1120)))</formula>
    </cfRule>
    <cfRule type="containsText" dxfId="2206" priority="1174" operator="containsText" text="0.我方">
      <formula>NOT(ISERROR(SEARCH("0.我方",E1120)))</formula>
    </cfRule>
  </conditionalFormatting>
  <conditionalFormatting sqref="E1112">
    <cfRule type="containsText" dxfId="2205" priority="1181" operator="containsText" text="1.敌方">
      <formula>NOT(ISERROR(SEARCH("1.敌方",E1112)))</formula>
    </cfRule>
    <cfRule type="containsText" dxfId="2204" priority="1182" operator="containsText" text="0.我方">
      <formula>NOT(ISERROR(SEARCH("0.我方",E1112)))</formula>
    </cfRule>
  </conditionalFormatting>
  <conditionalFormatting sqref="E1118">
    <cfRule type="containsText" dxfId="2203" priority="1177" operator="containsText" text="1.敌方">
      <formula>NOT(ISERROR(SEARCH("1.敌方",E1118)))</formula>
    </cfRule>
    <cfRule type="containsText" dxfId="2202" priority="1178" operator="containsText" text="0.我方">
      <formula>NOT(ISERROR(SEARCH("0.我方",E1118)))</formula>
    </cfRule>
  </conditionalFormatting>
  <conditionalFormatting sqref="E1119">
    <cfRule type="containsText" dxfId="2201" priority="1191" operator="containsText" text="1.敌方">
      <formula>NOT(ISERROR(SEARCH("1.敌方",E1119)))</formula>
    </cfRule>
    <cfRule type="containsText" dxfId="2200" priority="1192" operator="containsText" text="0.我方">
      <formula>NOT(ISERROR(SEARCH("0.我方",E1119)))</formula>
    </cfRule>
  </conditionalFormatting>
  <conditionalFormatting sqref="E1122">
    <cfRule type="containsText" dxfId="2199" priority="1189" operator="containsText" text="1.敌方">
      <formula>NOT(ISERROR(SEARCH("1.敌方",E1122)))</formula>
    </cfRule>
    <cfRule type="containsText" dxfId="2198" priority="1190" operator="containsText" text="0.我方">
      <formula>NOT(ISERROR(SEARCH("0.我方",E1122)))</formula>
    </cfRule>
  </conditionalFormatting>
  <conditionalFormatting sqref="E1109">
    <cfRule type="containsText" dxfId="2197" priority="1183" operator="containsText" text="1.敌方">
      <formula>NOT(ISERROR(SEARCH("1.敌方",E1109)))</formula>
    </cfRule>
    <cfRule type="containsText" dxfId="2196" priority="1184" operator="containsText" text="0.我方">
      <formula>NOT(ISERROR(SEARCH("0.我方",E1109)))</formula>
    </cfRule>
  </conditionalFormatting>
  <conditionalFormatting sqref="E1124">
    <cfRule type="containsText" dxfId="2195" priority="1187" operator="containsText" text="1.敌方">
      <formula>NOT(ISERROR(SEARCH("1.敌方",E1124)))</formula>
    </cfRule>
    <cfRule type="containsText" dxfId="2194" priority="1188" operator="containsText" text="0.我方">
      <formula>NOT(ISERROR(SEARCH("0.我方",E1124)))</formula>
    </cfRule>
  </conditionalFormatting>
  <conditionalFormatting sqref="E1106">
    <cfRule type="containsText" dxfId="2193" priority="1185" operator="containsText" text="1.敌方">
      <formula>NOT(ISERROR(SEARCH("1.敌方",E1106)))</formula>
    </cfRule>
    <cfRule type="containsText" dxfId="2192" priority="1186" operator="containsText" text="0.我方">
      <formula>NOT(ISERROR(SEARCH("0.我方",E1106)))</formula>
    </cfRule>
  </conditionalFormatting>
  <conditionalFormatting sqref="E1113">
    <cfRule type="containsText" dxfId="2191" priority="1179" operator="containsText" text="1.敌方">
      <formula>NOT(ISERROR(SEARCH("1.敌方",E1113)))</formula>
    </cfRule>
    <cfRule type="containsText" dxfId="2190" priority="1180" operator="containsText" text="0.我方">
      <formula>NOT(ISERROR(SEARCH("0.我方",E1113)))</formula>
    </cfRule>
  </conditionalFormatting>
  <conditionalFormatting sqref="E1082">
    <cfRule type="containsText" dxfId="2189" priority="1239" operator="containsText" text="1.敌方">
      <formula>NOT(ISERROR(SEARCH("1.敌方",E1082)))</formula>
    </cfRule>
    <cfRule type="containsText" dxfId="2188" priority="1240" operator="containsText" text="0.我方">
      <formula>NOT(ISERROR(SEARCH("0.我方",E1082)))</formula>
    </cfRule>
  </conditionalFormatting>
  <conditionalFormatting sqref="E1077">
    <cfRule type="containsText" dxfId="2187" priority="1249" operator="containsText" text="1.敌方">
      <formula>NOT(ISERROR(SEARCH("1.敌方",E1077)))</formula>
    </cfRule>
    <cfRule type="containsText" dxfId="2186" priority="1250" operator="containsText" text="0.我方">
      <formula>NOT(ISERROR(SEARCH("0.我方",E1077)))</formula>
    </cfRule>
  </conditionalFormatting>
  <conditionalFormatting sqref="E1078">
    <cfRule type="containsText" dxfId="2185" priority="1247" operator="containsText" text="1.敌方">
      <formula>NOT(ISERROR(SEARCH("1.敌方",E1078)))</formula>
    </cfRule>
    <cfRule type="containsText" dxfId="2184" priority="1248" operator="containsText" text="0.我方">
      <formula>NOT(ISERROR(SEARCH("0.我方",E1078)))</formula>
    </cfRule>
  </conditionalFormatting>
  <conditionalFormatting sqref="E1085">
    <cfRule type="containsText" dxfId="2183" priority="1233" operator="containsText" text="1.敌方">
      <formula>NOT(ISERROR(SEARCH("1.敌方",E1085)))</formula>
    </cfRule>
    <cfRule type="containsText" dxfId="2182" priority="1234" operator="containsText" text="0.我方">
      <formula>NOT(ISERROR(SEARCH("0.我方",E1085)))</formula>
    </cfRule>
  </conditionalFormatting>
  <conditionalFormatting sqref="E1081">
    <cfRule type="containsText" dxfId="2181" priority="1241" operator="containsText" text="1.敌方">
      <formula>NOT(ISERROR(SEARCH("1.敌方",E1081)))</formula>
    </cfRule>
    <cfRule type="containsText" dxfId="2180" priority="1242" operator="containsText" text="0.我方">
      <formula>NOT(ISERROR(SEARCH("0.我方",E1081)))</formula>
    </cfRule>
  </conditionalFormatting>
  <conditionalFormatting sqref="E1079">
    <cfRule type="containsText" dxfId="2179" priority="1245" operator="containsText" text="1.敌方">
      <formula>NOT(ISERROR(SEARCH("1.敌方",E1079)))</formula>
    </cfRule>
    <cfRule type="containsText" dxfId="2178" priority="1246" operator="containsText" text="0.我方">
      <formula>NOT(ISERROR(SEARCH("0.我方",E1079)))</formula>
    </cfRule>
  </conditionalFormatting>
  <conditionalFormatting sqref="E1080">
    <cfRule type="containsText" dxfId="2177" priority="1243" operator="containsText" text="1.敌方">
      <formula>NOT(ISERROR(SEARCH("1.敌方",E1080)))</formula>
    </cfRule>
    <cfRule type="containsText" dxfId="2176" priority="1244" operator="containsText" text="0.我方">
      <formula>NOT(ISERROR(SEARCH("0.我方",E1080)))</formula>
    </cfRule>
  </conditionalFormatting>
  <conditionalFormatting sqref="E1084">
    <cfRule type="containsText" dxfId="2175" priority="1235" operator="containsText" text="1.敌方">
      <formula>NOT(ISERROR(SEARCH("1.敌方",E1084)))</formula>
    </cfRule>
    <cfRule type="containsText" dxfId="2174" priority="1236" operator="containsText" text="0.我方">
      <formula>NOT(ISERROR(SEARCH("0.我方",E1084)))</formula>
    </cfRule>
  </conditionalFormatting>
  <conditionalFormatting sqref="E1083">
    <cfRule type="containsText" dxfId="2173" priority="1237" operator="containsText" text="1.敌方">
      <formula>NOT(ISERROR(SEARCH("1.敌方",E1083)))</formula>
    </cfRule>
    <cfRule type="containsText" dxfId="2172" priority="1238" operator="containsText" text="0.我方">
      <formula>NOT(ISERROR(SEARCH("0.我方",E1083)))</formula>
    </cfRule>
  </conditionalFormatting>
  <conditionalFormatting sqref="E1151">
    <cfRule type="containsText" dxfId="2171" priority="1121" operator="containsText" text="1.敌方">
      <formula>NOT(ISERROR(SEARCH("1.敌方",E1151)))</formula>
    </cfRule>
    <cfRule type="containsText" dxfId="2170" priority="1122" operator="containsText" text="0.我方">
      <formula>NOT(ISERROR(SEARCH("0.我方",E1151)))</formula>
    </cfRule>
  </conditionalFormatting>
  <conditionalFormatting sqref="E1115">
    <cfRule type="containsText" dxfId="2169" priority="1197" operator="containsText" text="1.敌方">
      <formula>NOT(ISERROR(SEARCH("1.敌方",E1115)))</formula>
    </cfRule>
    <cfRule type="containsText" dxfId="2168" priority="1198" operator="containsText" text="0.我方">
      <formula>NOT(ISERROR(SEARCH("0.我方",E1115)))</formula>
    </cfRule>
  </conditionalFormatting>
  <conditionalFormatting sqref="E1153">
    <cfRule type="containsText" dxfId="2167" priority="1117" operator="containsText" text="1.敌方">
      <formula>NOT(ISERROR(SEARCH("1.敌方",E1153)))</formula>
    </cfRule>
    <cfRule type="containsText" dxfId="2166" priority="1118" operator="containsText" text="0.我方">
      <formula>NOT(ISERROR(SEARCH("0.我方",E1153)))</formula>
    </cfRule>
  </conditionalFormatting>
  <conditionalFormatting sqref="E1117">
    <cfRule type="containsText" dxfId="2165" priority="1193" operator="containsText" text="1.敌方">
      <formula>NOT(ISERROR(SEARCH("1.敌方",E1117)))</formula>
    </cfRule>
    <cfRule type="containsText" dxfId="2164" priority="1194" operator="containsText" text="0.我方">
      <formula>NOT(ISERROR(SEARCH("0.我方",E1117)))</formula>
    </cfRule>
  </conditionalFormatting>
  <conditionalFormatting sqref="E1108">
    <cfRule type="containsText" dxfId="2163" priority="1205" operator="containsText" text="1.敌方">
      <formula>NOT(ISERROR(SEARCH("1.敌方",E1108)))</formula>
    </cfRule>
    <cfRule type="containsText" dxfId="2162" priority="1206" operator="containsText" text="0.我方">
      <formula>NOT(ISERROR(SEARCH("0.我方",E1108)))</formula>
    </cfRule>
  </conditionalFormatting>
  <conditionalFormatting sqref="E1114">
    <cfRule type="containsText" dxfId="2161" priority="1199" operator="containsText" text="1.敌方">
      <formula>NOT(ISERROR(SEARCH("1.敌方",E1114)))</formula>
    </cfRule>
    <cfRule type="containsText" dxfId="2160" priority="1200" operator="containsText" text="0.我方">
      <formula>NOT(ISERROR(SEARCH("0.我方",E1114)))</formula>
    </cfRule>
  </conditionalFormatting>
  <conditionalFormatting sqref="E1104">
    <cfRule type="containsText" dxfId="2159" priority="1211" operator="containsText" text="1.敌方">
      <formula>NOT(ISERROR(SEARCH("1.敌方",E1104)))</formula>
    </cfRule>
    <cfRule type="containsText" dxfId="2158" priority="1212" operator="containsText" text="0.我方">
      <formula>NOT(ISERROR(SEARCH("0.我方",E1104)))</formula>
    </cfRule>
  </conditionalFormatting>
  <conditionalFormatting sqref="E1152">
    <cfRule type="containsText" dxfId="2157" priority="1119" operator="containsText" text="1.敌方">
      <formula>NOT(ISERROR(SEARCH("1.敌方",E1152)))</formula>
    </cfRule>
    <cfRule type="containsText" dxfId="2156" priority="1120" operator="containsText" text="0.我方">
      <formula>NOT(ISERROR(SEARCH("0.我方",E1152)))</formula>
    </cfRule>
  </conditionalFormatting>
  <conditionalFormatting sqref="E1111">
    <cfRule type="containsText" dxfId="2155" priority="1201" operator="containsText" text="1.敌方">
      <formula>NOT(ISERROR(SEARCH("1.敌方",E1111)))</formula>
    </cfRule>
    <cfRule type="containsText" dxfId="2154" priority="1202" operator="containsText" text="0.我方">
      <formula>NOT(ISERROR(SEARCH("0.我方",E1111)))</formula>
    </cfRule>
  </conditionalFormatting>
  <conditionalFormatting sqref="E1103">
    <cfRule type="containsText" dxfId="2153" priority="1213" operator="containsText" text="1.敌方">
      <formula>NOT(ISERROR(SEARCH("1.敌方",E1103)))</formula>
    </cfRule>
    <cfRule type="containsText" dxfId="2152" priority="1214" operator="containsText" text="0.我方">
      <formula>NOT(ISERROR(SEARCH("0.我方",E1103)))</formula>
    </cfRule>
  </conditionalFormatting>
  <conditionalFormatting sqref="E1107">
    <cfRule type="containsText" dxfId="2151" priority="1207" operator="containsText" text="1.敌方">
      <formula>NOT(ISERROR(SEARCH("1.敌方",E1107)))</formula>
    </cfRule>
    <cfRule type="containsText" dxfId="2150" priority="1208" operator="containsText" text="0.我方">
      <formula>NOT(ISERROR(SEARCH("0.我方",E1107)))</formula>
    </cfRule>
  </conditionalFormatting>
  <conditionalFormatting sqref="E1105">
    <cfRule type="containsText" dxfId="2149" priority="1209" operator="containsText" text="1.敌方">
      <formula>NOT(ISERROR(SEARCH("1.敌方",E1105)))</formula>
    </cfRule>
    <cfRule type="containsText" dxfId="2148" priority="1210" operator="containsText" text="0.我方">
      <formula>NOT(ISERROR(SEARCH("0.我方",E1105)))</formula>
    </cfRule>
  </conditionalFormatting>
  <conditionalFormatting sqref="E1110">
    <cfRule type="containsText" dxfId="2147" priority="1203" operator="containsText" text="1.敌方">
      <formula>NOT(ISERROR(SEARCH("1.敌方",E1110)))</formula>
    </cfRule>
    <cfRule type="containsText" dxfId="2146" priority="1204" operator="containsText" text="0.我方">
      <formula>NOT(ISERROR(SEARCH("0.我方",E1110)))</formula>
    </cfRule>
  </conditionalFormatting>
  <conditionalFormatting sqref="E1116">
    <cfRule type="containsText" dxfId="2145" priority="1195" operator="containsText" text="1.敌方">
      <formula>NOT(ISERROR(SEARCH("1.敌方",E1116)))</formula>
    </cfRule>
    <cfRule type="containsText" dxfId="2144" priority="1196" operator="containsText" text="0.我方">
      <formula>NOT(ISERROR(SEARCH("0.我方",E1116)))</formula>
    </cfRule>
  </conditionalFormatting>
  <conditionalFormatting sqref="E1154">
    <cfRule type="containsText" dxfId="2143" priority="1115" operator="containsText" text="1.敌方">
      <formula>NOT(ISERROR(SEARCH("1.敌方",E1154)))</formula>
    </cfRule>
    <cfRule type="containsText" dxfId="2142" priority="1116" operator="containsText" text="0.我方">
      <formula>NOT(ISERROR(SEARCH("0.我方",E1154)))</formula>
    </cfRule>
  </conditionalFormatting>
  <conditionalFormatting sqref="E1155">
    <cfRule type="containsText" dxfId="2141" priority="1113" operator="containsText" text="1.敌方">
      <formula>NOT(ISERROR(SEARCH("1.敌方",E1155)))</formula>
    </cfRule>
    <cfRule type="containsText" dxfId="2140" priority="1114" operator="containsText" text="0.我方">
      <formula>NOT(ISERROR(SEARCH("0.我方",E1155)))</formula>
    </cfRule>
  </conditionalFormatting>
  <conditionalFormatting sqref="E1156">
    <cfRule type="containsText" dxfId="2139" priority="1111" operator="containsText" text="1.敌方">
      <formula>NOT(ISERROR(SEARCH("1.敌方",E1156)))</formula>
    </cfRule>
    <cfRule type="containsText" dxfId="2138" priority="1112" operator="containsText" text="0.我方">
      <formula>NOT(ISERROR(SEARCH("0.我方",E1156)))</formula>
    </cfRule>
  </conditionalFormatting>
  <conditionalFormatting sqref="E1157">
    <cfRule type="containsText" dxfId="2137" priority="1109" operator="containsText" text="1.敌方">
      <formula>NOT(ISERROR(SEARCH("1.敌方",E1157)))</formula>
    </cfRule>
    <cfRule type="containsText" dxfId="2136" priority="1110" operator="containsText" text="0.我方">
      <formula>NOT(ISERROR(SEARCH("0.我方",E1157)))</formula>
    </cfRule>
  </conditionalFormatting>
  <conditionalFormatting sqref="E1158">
    <cfRule type="containsText" dxfId="2135" priority="1107" operator="containsText" text="1.敌方">
      <formula>NOT(ISERROR(SEARCH("1.敌方",E1158)))</formula>
    </cfRule>
    <cfRule type="containsText" dxfId="2134" priority="1108" operator="containsText" text="0.我方">
      <formula>NOT(ISERROR(SEARCH("0.我方",E1158)))</formula>
    </cfRule>
  </conditionalFormatting>
  <conditionalFormatting sqref="E1121">
    <cfRule type="containsText" dxfId="2133" priority="1171" operator="containsText" text="1.敌方">
      <formula>NOT(ISERROR(SEARCH("1.敌方",E1121)))</formula>
    </cfRule>
    <cfRule type="containsText" dxfId="2132" priority="1172" operator="containsText" text="0.我方">
      <formula>NOT(ISERROR(SEARCH("0.我方",E1121)))</formula>
    </cfRule>
  </conditionalFormatting>
  <conditionalFormatting sqref="E1159">
    <cfRule type="containsText" dxfId="2131" priority="1105" operator="containsText" text="1.敌方">
      <formula>NOT(ISERROR(SEARCH("1.敌方",E1159)))</formula>
    </cfRule>
    <cfRule type="containsText" dxfId="2130" priority="1106" operator="containsText" text="0.我方">
      <formula>NOT(ISERROR(SEARCH("0.我方",E1159)))</formula>
    </cfRule>
  </conditionalFormatting>
  <conditionalFormatting sqref="E1133">
    <cfRule type="containsText" dxfId="2129" priority="1103" operator="containsText" text="1.敌方">
      <formula>NOT(ISERROR(SEARCH("1.敌方",E1133)))</formula>
    </cfRule>
    <cfRule type="containsText" dxfId="2128" priority="1104" operator="containsText" text="0.我方">
      <formula>NOT(ISERROR(SEARCH("0.我方",E1133)))</formula>
    </cfRule>
  </conditionalFormatting>
  <conditionalFormatting sqref="E1134">
    <cfRule type="containsText" dxfId="2127" priority="1101" operator="containsText" text="1.敌方">
      <formula>NOT(ISERROR(SEARCH("1.敌方",E1134)))</formula>
    </cfRule>
    <cfRule type="containsText" dxfId="2126" priority="1102" operator="containsText" text="0.我方">
      <formula>NOT(ISERROR(SEARCH("0.我方",E1134)))</formula>
    </cfRule>
  </conditionalFormatting>
  <conditionalFormatting sqref="E1173">
    <cfRule type="containsText" dxfId="2125" priority="1027" operator="containsText" text="1.敌方">
      <formula>NOT(ISERROR(SEARCH("1.敌方",E1173)))</formula>
    </cfRule>
    <cfRule type="containsText" dxfId="2124" priority="1028" operator="containsText" text="0.我方">
      <formula>NOT(ISERROR(SEARCH("0.我方",E1173)))</formula>
    </cfRule>
  </conditionalFormatting>
  <conditionalFormatting sqref="E1161">
    <cfRule type="containsText" dxfId="2123" priority="1097" operator="containsText" text="1.敌方">
      <formula>NOT(ISERROR(SEARCH("1.敌方",E1161)))</formula>
    </cfRule>
    <cfRule type="containsText" dxfId="2122" priority="1098" operator="containsText" text="0.我方">
      <formula>NOT(ISERROR(SEARCH("0.我方",E1161)))</formula>
    </cfRule>
  </conditionalFormatting>
  <conditionalFormatting sqref="E1195">
    <cfRule type="containsText" dxfId="2121" priority="1037" operator="containsText" text="1.敌方">
      <formula>NOT(ISERROR(SEARCH("1.敌方",E1195)))</formula>
    </cfRule>
    <cfRule type="containsText" dxfId="2120" priority="1038" operator="containsText" text="0.我方">
      <formula>NOT(ISERROR(SEARCH("0.我方",E1195)))</formula>
    </cfRule>
  </conditionalFormatting>
  <conditionalFormatting sqref="E1196">
    <cfRule type="containsText" dxfId="2119" priority="1035" operator="containsText" text="1.敌方">
      <formula>NOT(ISERROR(SEARCH("1.敌方",E1196)))</formula>
    </cfRule>
    <cfRule type="containsText" dxfId="2118" priority="1036" operator="containsText" text="0.我方">
      <formula>NOT(ISERROR(SEARCH("0.我方",E1196)))</formula>
    </cfRule>
  </conditionalFormatting>
  <conditionalFormatting sqref="E1172">
    <cfRule type="containsText" dxfId="2117" priority="1029" operator="containsText" text="1.敌方">
      <formula>NOT(ISERROR(SEARCH("1.敌方",E1172)))</formula>
    </cfRule>
    <cfRule type="containsText" dxfId="2116" priority="1030" operator="containsText" text="0.我方">
      <formula>NOT(ISERROR(SEARCH("0.我方",E1172)))</formula>
    </cfRule>
  </conditionalFormatting>
  <conditionalFormatting sqref="E1197">
    <cfRule type="containsText" dxfId="2115" priority="1033" operator="containsText" text="1.敌方">
      <formula>NOT(ISERROR(SEARCH("1.敌方",E1197)))</formula>
    </cfRule>
    <cfRule type="containsText" dxfId="2114" priority="1034" operator="containsText" text="0.我方">
      <formula>NOT(ISERROR(SEARCH("0.我方",E1197)))</formula>
    </cfRule>
  </conditionalFormatting>
  <conditionalFormatting sqref="E1198">
    <cfRule type="containsText" dxfId="2113" priority="1031" operator="containsText" text="1.敌方">
      <formula>NOT(ISERROR(SEARCH("1.敌方",E1198)))</formula>
    </cfRule>
    <cfRule type="containsText" dxfId="2112" priority="1032" operator="containsText" text="0.我方">
      <formula>NOT(ISERROR(SEARCH("0.我方",E1198)))</formula>
    </cfRule>
  </conditionalFormatting>
  <conditionalFormatting sqref="E1160">
    <cfRule type="containsText" dxfId="2111" priority="1099" operator="containsText" text="1.敌方">
      <formula>NOT(ISERROR(SEARCH("1.敌方",E1160)))</formula>
    </cfRule>
    <cfRule type="containsText" dxfId="2110" priority="1100" operator="containsText" text="0.我方">
      <formula>NOT(ISERROR(SEARCH("0.我方",E1160)))</formula>
    </cfRule>
  </conditionalFormatting>
  <conditionalFormatting sqref="E1139">
    <cfRule type="containsText" dxfId="2109" priority="1147" operator="containsText" text="1.敌方">
      <formula>NOT(ISERROR(SEARCH("1.敌方",E1139)))</formula>
    </cfRule>
    <cfRule type="containsText" dxfId="2108" priority="1148" operator="containsText" text="0.我方">
      <formula>NOT(ISERROR(SEARCH("0.我方",E1139)))</formula>
    </cfRule>
  </conditionalFormatting>
  <conditionalFormatting sqref="E1147">
    <cfRule type="containsText" dxfId="2107" priority="1129" operator="containsText" text="1.敌方">
      <formula>NOT(ISERROR(SEARCH("1.敌方",E1147)))</formula>
    </cfRule>
    <cfRule type="containsText" dxfId="2106" priority="1130" operator="containsText" text="0.我方">
      <formula>NOT(ISERROR(SEARCH("0.我方",E1147)))</formula>
    </cfRule>
  </conditionalFormatting>
  <conditionalFormatting sqref="E1163">
    <cfRule type="containsText" dxfId="2105" priority="1169" operator="containsText" text="1.敌方">
      <formula>NOT(ISERROR(SEARCH("1.敌方",E1163)))</formula>
    </cfRule>
    <cfRule type="containsText" dxfId="2104" priority="1170" operator="containsText" text="0.我方">
      <formula>NOT(ISERROR(SEARCH("0.我方",E1163)))</formula>
    </cfRule>
  </conditionalFormatting>
  <conditionalFormatting sqref="E1141">
    <cfRule type="containsText" dxfId="2103" priority="1143" operator="containsText" text="1.敌方">
      <formula>NOT(ISERROR(SEARCH("1.敌方",E1141)))</formula>
    </cfRule>
    <cfRule type="containsText" dxfId="2102" priority="1144" operator="containsText" text="0.我方">
      <formula>NOT(ISERROR(SEARCH("0.我方",E1141)))</formula>
    </cfRule>
  </conditionalFormatting>
  <conditionalFormatting sqref="E1143">
    <cfRule type="containsText" dxfId="2101" priority="1139" operator="containsText" text="1.敌方">
      <formula>NOT(ISERROR(SEARCH("1.敌方",E1143)))</formula>
    </cfRule>
    <cfRule type="containsText" dxfId="2100" priority="1140" operator="containsText" text="0.我方">
      <formula>NOT(ISERROR(SEARCH("0.我方",E1143)))</formula>
    </cfRule>
  </conditionalFormatting>
  <conditionalFormatting sqref="E1144">
    <cfRule type="containsText" dxfId="2099" priority="1137" operator="containsText" text="1.敌方">
      <formula>NOT(ISERROR(SEARCH("1.敌方",E1144)))</formula>
    </cfRule>
    <cfRule type="containsText" dxfId="2098" priority="1138" operator="containsText" text="0.我方">
      <formula>NOT(ISERROR(SEARCH("0.我方",E1144)))</formula>
    </cfRule>
  </conditionalFormatting>
  <conditionalFormatting sqref="E1150">
    <cfRule type="containsText" dxfId="2097" priority="1123" operator="containsText" text="1.敌方">
      <formula>NOT(ISERROR(SEARCH("1.敌方",E1150)))</formula>
    </cfRule>
    <cfRule type="containsText" dxfId="2096" priority="1124" operator="containsText" text="0.我方">
      <formula>NOT(ISERROR(SEARCH("0.我方",E1150)))</formula>
    </cfRule>
  </conditionalFormatting>
  <conditionalFormatting sqref="E1137">
    <cfRule type="containsText" dxfId="2095" priority="1151" operator="containsText" text="1.敌方">
      <formula>NOT(ISERROR(SEARCH("1.敌方",E1137)))</formula>
    </cfRule>
    <cfRule type="containsText" dxfId="2094" priority="1152" operator="containsText" text="0.我方">
      <formula>NOT(ISERROR(SEARCH("0.我方",E1137)))</formula>
    </cfRule>
  </conditionalFormatting>
  <conditionalFormatting sqref="E1140">
    <cfRule type="containsText" dxfId="2093" priority="1145" operator="containsText" text="1.敌方">
      <formula>NOT(ISERROR(SEARCH("1.敌方",E1140)))</formula>
    </cfRule>
    <cfRule type="containsText" dxfId="2092" priority="1146" operator="containsText" text="0.我方">
      <formula>NOT(ISERROR(SEARCH("0.我方",E1140)))</formula>
    </cfRule>
  </conditionalFormatting>
  <conditionalFormatting sqref="E1132">
    <cfRule type="containsText" dxfId="2091" priority="1157" operator="containsText" text="1.敌方">
      <formula>NOT(ISERROR(SEARCH("1.敌方",E1132)))</formula>
    </cfRule>
    <cfRule type="containsText" dxfId="2090" priority="1158" operator="containsText" text="0.我方">
      <formula>NOT(ISERROR(SEARCH("0.我方",E1132)))</formula>
    </cfRule>
  </conditionalFormatting>
  <conditionalFormatting sqref="E1146">
    <cfRule type="containsText" dxfId="2089" priority="1131" operator="containsText" text="1.敌方">
      <formula>NOT(ISERROR(SEARCH("1.敌方",E1146)))</formula>
    </cfRule>
    <cfRule type="containsText" dxfId="2088" priority="1132" operator="containsText" text="0.我方">
      <formula>NOT(ISERROR(SEARCH("0.我方",E1146)))</formula>
    </cfRule>
  </conditionalFormatting>
  <conditionalFormatting sqref="E1186">
    <cfRule type="containsText" dxfId="2087" priority="1055" operator="containsText" text="1.敌方">
      <formula>NOT(ISERROR(SEARCH("1.敌方",E1186)))</formula>
    </cfRule>
    <cfRule type="containsText" dxfId="2086" priority="1056" operator="containsText" text="0.我方">
      <formula>NOT(ISERROR(SEARCH("0.我方",E1186)))</formula>
    </cfRule>
  </conditionalFormatting>
  <conditionalFormatting sqref="E1167">
    <cfRule type="containsText" dxfId="2085" priority="1163" operator="containsText" text="1.敌方">
      <formula>NOT(ISERROR(SEARCH("1.敌方",E1167)))</formula>
    </cfRule>
    <cfRule type="containsText" dxfId="2084" priority="1164" operator="containsText" text="0.我方">
      <formula>NOT(ISERROR(SEARCH("0.我方",E1167)))</formula>
    </cfRule>
  </conditionalFormatting>
  <conditionalFormatting sqref="E1131">
    <cfRule type="containsText" dxfId="2083" priority="1159" operator="containsText" text="1.敌方">
      <formula>NOT(ISERROR(SEARCH("1.敌方",E1131)))</formula>
    </cfRule>
    <cfRule type="containsText" dxfId="2082" priority="1160" operator="containsText" text="0.我方">
      <formula>NOT(ISERROR(SEARCH("0.我方",E1131)))</formula>
    </cfRule>
  </conditionalFormatting>
  <conditionalFormatting sqref="E1164">
    <cfRule type="containsText" dxfId="2081" priority="1167" operator="containsText" text="1.敌方">
      <formula>NOT(ISERROR(SEARCH("1.敌方",E1164)))</formula>
    </cfRule>
    <cfRule type="containsText" dxfId="2080" priority="1168" operator="containsText" text="0.我方">
      <formula>NOT(ISERROR(SEARCH("0.我方",E1164)))</formula>
    </cfRule>
  </conditionalFormatting>
  <conditionalFormatting sqref="E1136">
    <cfRule type="containsText" dxfId="2079" priority="1153" operator="containsText" text="1.敌方">
      <formula>NOT(ISERROR(SEARCH("1.敌方",E1136)))</formula>
    </cfRule>
    <cfRule type="containsText" dxfId="2078" priority="1154" operator="containsText" text="0.我方">
      <formula>NOT(ISERROR(SEARCH("0.我方",E1136)))</formula>
    </cfRule>
  </conditionalFormatting>
  <conditionalFormatting sqref="E1135">
    <cfRule type="containsText" dxfId="2077" priority="1155" operator="containsText" text="1.敌方">
      <formula>NOT(ISERROR(SEARCH("1.敌方",E1135)))</formula>
    </cfRule>
    <cfRule type="containsText" dxfId="2076" priority="1156" operator="containsText" text="0.我方">
      <formula>NOT(ISERROR(SEARCH("0.我方",E1135)))</formula>
    </cfRule>
  </conditionalFormatting>
  <conditionalFormatting sqref="E1165">
    <cfRule type="containsText" dxfId="2075" priority="1165" operator="containsText" text="1.敌方">
      <formula>NOT(ISERROR(SEARCH("1.敌方",E1165)))</formula>
    </cfRule>
    <cfRule type="containsText" dxfId="2074" priority="1166" operator="containsText" text="0.我方">
      <formula>NOT(ISERROR(SEARCH("0.我方",E1165)))</formula>
    </cfRule>
  </conditionalFormatting>
  <conditionalFormatting sqref="E1166">
    <cfRule type="containsText" dxfId="2073" priority="1161" operator="containsText" text="1.敌方">
      <formula>NOT(ISERROR(SEARCH("1.敌方",E1166)))</formula>
    </cfRule>
    <cfRule type="containsText" dxfId="2072" priority="1162" operator="containsText" text="0.我方">
      <formula>NOT(ISERROR(SEARCH("0.我方",E1166)))</formula>
    </cfRule>
  </conditionalFormatting>
  <conditionalFormatting sqref="E1138">
    <cfRule type="containsText" dxfId="2071" priority="1149" operator="containsText" text="1.敌方">
      <formula>NOT(ISERROR(SEARCH("1.敌方",E1138)))</formula>
    </cfRule>
    <cfRule type="containsText" dxfId="2070" priority="1150" operator="containsText" text="0.我方">
      <formula>NOT(ISERROR(SEARCH("0.我方",E1138)))</formula>
    </cfRule>
  </conditionalFormatting>
  <conditionalFormatting sqref="E1142">
    <cfRule type="containsText" dxfId="2069" priority="1141" operator="containsText" text="1.敌方">
      <formula>NOT(ISERROR(SEARCH("1.敌方",E1142)))</formula>
    </cfRule>
    <cfRule type="containsText" dxfId="2068" priority="1142" operator="containsText" text="0.我方">
      <formula>NOT(ISERROR(SEARCH("0.我方",E1142)))</formula>
    </cfRule>
  </conditionalFormatting>
  <conditionalFormatting sqref="E1145">
    <cfRule type="containsText" dxfId="2067" priority="1133" operator="containsText" text="1.敌方">
      <formula>NOT(ISERROR(SEARCH("1.敌方",E1145)))</formula>
    </cfRule>
    <cfRule type="containsText" dxfId="2066" priority="1134" operator="containsText" text="0.我方">
      <formula>NOT(ISERROR(SEARCH("0.我方",E1145)))</formula>
    </cfRule>
  </conditionalFormatting>
  <conditionalFormatting sqref="E1149">
    <cfRule type="containsText" dxfId="2065" priority="1125" operator="containsText" text="1.敌方">
      <formula>NOT(ISERROR(SEARCH("1.敌方",E1149)))</formula>
    </cfRule>
    <cfRule type="containsText" dxfId="2064" priority="1126" operator="containsText" text="0.我方">
      <formula>NOT(ISERROR(SEARCH("0.我方",E1149)))</formula>
    </cfRule>
  </conditionalFormatting>
  <conditionalFormatting sqref="E1148">
    <cfRule type="containsText" dxfId="2063" priority="1127" operator="containsText" text="1.敌方">
      <formula>NOT(ISERROR(SEARCH("1.敌方",E1148)))</formula>
    </cfRule>
    <cfRule type="containsText" dxfId="2062" priority="1128" operator="containsText" text="0.我方">
      <formula>NOT(ISERROR(SEARCH("0.我方",E1148)))</formula>
    </cfRule>
  </conditionalFormatting>
  <conditionalFormatting sqref="E1162">
    <cfRule type="containsText" dxfId="2061" priority="1095" operator="containsText" text="1.敌方">
      <formula>NOT(ISERROR(SEARCH("1.敌方",E1162)))</formula>
    </cfRule>
    <cfRule type="containsText" dxfId="2060" priority="1096" operator="containsText" text="0.我方">
      <formula>NOT(ISERROR(SEARCH("0.我方",E1162)))</formula>
    </cfRule>
  </conditionalFormatting>
  <conditionalFormatting sqref="E1201">
    <cfRule type="containsText" dxfId="2059" priority="1021" operator="containsText" text="1.敌方">
      <formula>NOT(ISERROR(SEARCH("1.敌方",E1201)))</formula>
    </cfRule>
    <cfRule type="containsText" dxfId="2058" priority="1022" operator="containsText" text="0.我方">
      <formula>NOT(ISERROR(SEARCH("0.我方",E1201)))</formula>
    </cfRule>
  </conditionalFormatting>
  <conditionalFormatting sqref="E1199">
    <cfRule type="containsText" dxfId="2057" priority="1025" operator="containsText" text="1.敌方">
      <formula>NOT(ISERROR(SEARCH("1.敌方",E1199)))</formula>
    </cfRule>
    <cfRule type="containsText" dxfId="2056" priority="1026" operator="containsText" text="0.我方">
      <formula>NOT(ISERROR(SEARCH("0.我方",E1199)))</formula>
    </cfRule>
  </conditionalFormatting>
  <conditionalFormatting sqref="E1200">
    <cfRule type="containsText" dxfId="2055" priority="1023" operator="containsText" text="1.敌方">
      <formula>NOT(ISERROR(SEARCH("1.敌方",E1200)))</formula>
    </cfRule>
    <cfRule type="containsText" dxfId="2054" priority="1024" operator="containsText" text="0.我方">
      <formula>NOT(ISERROR(SEARCH("0.我方",E1200)))</formula>
    </cfRule>
  </conditionalFormatting>
  <conditionalFormatting sqref="E1224">
    <cfRule type="containsText" dxfId="2053" priority="989" operator="containsText" text="1.敌方">
      <formula>NOT(ISERROR(SEARCH("1.敌方",E1224)))</formula>
    </cfRule>
    <cfRule type="containsText" dxfId="2052" priority="990" operator="containsText" text="0.我方">
      <formula>NOT(ISERROR(SEARCH("0.我方",E1224)))</formula>
    </cfRule>
  </conditionalFormatting>
  <conditionalFormatting sqref="E1190">
    <cfRule type="containsText" dxfId="2051" priority="1047" operator="containsText" text="1.敌方">
      <formula>NOT(ISERROR(SEARCH("1.敌方",E1190)))</formula>
    </cfRule>
    <cfRule type="containsText" dxfId="2050" priority="1048" operator="containsText" text="0.我方">
      <formula>NOT(ISERROR(SEARCH("0.我方",E1190)))</formula>
    </cfRule>
  </conditionalFormatting>
  <conditionalFormatting sqref="E1192">
    <cfRule type="containsText" dxfId="2049" priority="1043" operator="containsText" text="1.敌方">
      <formula>NOT(ISERROR(SEARCH("1.敌方",E1192)))</formula>
    </cfRule>
    <cfRule type="containsText" dxfId="2048" priority="1044" operator="containsText" text="0.我方">
      <formula>NOT(ISERROR(SEARCH("0.我方",E1192)))</formula>
    </cfRule>
  </conditionalFormatting>
  <conditionalFormatting sqref="E1191">
    <cfRule type="containsText" dxfId="2047" priority="1045" operator="containsText" text="1.敌方">
      <formula>NOT(ISERROR(SEARCH("1.敌方",E1191)))</formula>
    </cfRule>
    <cfRule type="containsText" dxfId="2046" priority="1046" operator="containsText" text="0.我方">
      <formula>NOT(ISERROR(SEARCH("0.我方",E1191)))</formula>
    </cfRule>
  </conditionalFormatting>
  <conditionalFormatting sqref="E1193">
    <cfRule type="containsText" dxfId="2045" priority="1041" operator="containsText" text="1.敌方">
      <formula>NOT(ISERROR(SEARCH("1.敌方",E1193)))</formula>
    </cfRule>
    <cfRule type="containsText" dxfId="2044" priority="1042" operator="containsText" text="0.我方">
      <formula>NOT(ISERROR(SEARCH("0.我方",E1193)))</formula>
    </cfRule>
  </conditionalFormatting>
  <conditionalFormatting sqref="E1194">
    <cfRule type="containsText" dxfId="2043" priority="1039" operator="containsText" text="1.敌方">
      <formula>NOT(ISERROR(SEARCH("1.敌方",E1194)))</formula>
    </cfRule>
    <cfRule type="containsText" dxfId="2042" priority="1040" operator="containsText" text="0.我方">
      <formula>NOT(ISERROR(SEARCH("0.我方",E1194)))</formula>
    </cfRule>
  </conditionalFormatting>
  <conditionalFormatting sqref="E1216">
    <cfRule type="containsText" dxfId="2041" priority="1005" operator="containsText" text="1.敌方">
      <formula>NOT(ISERROR(SEARCH("1.敌方",E1216)))</formula>
    </cfRule>
    <cfRule type="containsText" dxfId="2040" priority="1006" operator="containsText" text="0.我方">
      <formula>NOT(ISERROR(SEARCH("0.我方",E1216)))</formula>
    </cfRule>
  </conditionalFormatting>
  <conditionalFormatting sqref="E1217">
    <cfRule type="containsText" dxfId="2039" priority="1003" operator="containsText" text="1.敌方">
      <formula>NOT(ISERROR(SEARCH("1.敌方",E1217)))</formula>
    </cfRule>
    <cfRule type="containsText" dxfId="2038" priority="1004" operator="containsText" text="0.我方">
      <formula>NOT(ISERROR(SEARCH("0.我方",E1217)))</formula>
    </cfRule>
  </conditionalFormatting>
  <conditionalFormatting sqref="E1218">
    <cfRule type="containsText" dxfId="2037" priority="1001" operator="containsText" text="1.敌方">
      <formula>NOT(ISERROR(SEARCH("1.敌方",E1218)))</formula>
    </cfRule>
    <cfRule type="containsText" dxfId="2036" priority="1002" operator="containsText" text="0.我方">
      <formula>NOT(ISERROR(SEARCH("0.我方",E1218)))</formula>
    </cfRule>
  </conditionalFormatting>
  <conditionalFormatting sqref="E1219">
    <cfRule type="containsText" dxfId="2035" priority="999" operator="containsText" text="1.敌方">
      <formula>NOT(ISERROR(SEARCH("1.敌方",E1219)))</formula>
    </cfRule>
    <cfRule type="containsText" dxfId="2034" priority="1000" operator="containsText" text="0.我方">
      <formula>NOT(ISERROR(SEARCH("0.我方",E1219)))</formula>
    </cfRule>
  </conditionalFormatting>
  <conditionalFormatting sqref="E1220">
    <cfRule type="containsText" dxfId="2033" priority="997" operator="containsText" text="1.敌方">
      <formula>NOT(ISERROR(SEARCH("1.敌方",E1220)))</formula>
    </cfRule>
    <cfRule type="containsText" dxfId="2032" priority="998" operator="containsText" text="0.我方">
      <formula>NOT(ISERROR(SEARCH("0.我方",E1220)))</formula>
    </cfRule>
  </conditionalFormatting>
  <conditionalFormatting sqref="E1221">
    <cfRule type="containsText" dxfId="2031" priority="995" operator="containsText" text="1.敌方">
      <formula>NOT(ISERROR(SEARCH("1.敌方",E1221)))</formula>
    </cfRule>
    <cfRule type="containsText" dxfId="2030" priority="996" operator="containsText" text="0.我方">
      <formula>NOT(ISERROR(SEARCH("0.我方",E1221)))</formula>
    </cfRule>
  </conditionalFormatting>
  <conditionalFormatting sqref="E1223">
    <cfRule type="containsText" dxfId="2029" priority="991" operator="containsText" text="1.敌方">
      <formula>NOT(ISERROR(SEARCH("1.敌方",E1223)))</formula>
    </cfRule>
    <cfRule type="containsText" dxfId="2028" priority="992" operator="containsText" text="0.我方">
      <formula>NOT(ISERROR(SEARCH("0.我方",E1223)))</formula>
    </cfRule>
  </conditionalFormatting>
  <conditionalFormatting sqref="E1222">
    <cfRule type="containsText" dxfId="2027" priority="993" operator="containsText" text="1.敌方">
      <formula>NOT(ISERROR(SEARCH("1.敌方",E1222)))</formula>
    </cfRule>
    <cfRule type="containsText" dxfId="2026" priority="994" operator="containsText" text="0.我方">
      <formula>NOT(ISERROR(SEARCH("0.我方",E1222)))</formula>
    </cfRule>
  </conditionalFormatting>
  <conditionalFormatting sqref="E1178">
    <cfRule type="containsText" dxfId="2025" priority="1071" operator="containsText" text="1.敌方">
      <formula>NOT(ISERROR(SEARCH("1.敌方",E1178)))</formula>
    </cfRule>
    <cfRule type="containsText" dxfId="2024" priority="1072" operator="containsText" text="0.我方">
      <formula>NOT(ISERROR(SEARCH("0.我方",E1178)))</formula>
    </cfRule>
  </conditionalFormatting>
  <conditionalFormatting sqref="E1210">
    <cfRule type="containsText" dxfId="2023" priority="1017" operator="containsText" text="1.敌方">
      <formula>NOT(ISERROR(SEARCH("1.敌方",E1210)))</formula>
    </cfRule>
    <cfRule type="containsText" dxfId="2022" priority="1018" operator="containsText" text="0.我方">
      <formula>NOT(ISERROR(SEARCH("0.我方",E1210)))</formula>
    </cfRule>
  </conditionalFormatting>
  <conditionalFormatting sqref="E1202">
    <cfRule type="containsText" dxfId="2021" priority="1093" operator="containsText" text="1.敌方">
      <formula>NOT(ISERROR(SEARCH("1.敌方",E1202)))</formula>
    </cfRule>
    <cfRule type="containsText" dxfId="2020" priority="1094" operator="containsText" text="0.我方">
      <formula>NOT(ISERROR(SEARCH("0.我方",E1202)))</formula>
    </cfRule>
  </conditionalFormatting>
  <conditionalFormatting sqref="E1180">
    <cfRule type="containsText" dxfId="2019" priority="1067" operator="containsText" text="1.敌方">
      <formula>NOT(ISERROR(SEARCH("1.敌方",E1180)))</formula>
    </cfRule>
    <cfRule type="containsText" dxfId="2018" priority="1068" operator="containsText" text="0.我方">
      <formula>NOT(ISERROR(SEARCH("0.我方",E1180)))</formula>
    </cfRule>
  </conditionalFormatting>
  <conditionalFormatting sqref="E1182">
    <cfRule type="containsText" dxfId="2017" priority="1063" operator="containsText" text="1.敌方">
      <formula>NOT(ISERROR(SEARCH("1.敌方",E1182)))</formula>
    </cfRule>
    <cfRule type="containsText" dxfId="2016" priority="1064" operator="containsText" text="0.我方">
      <formula>NOT(ISERROR(SEARCH("0.我方",E1182)))</formula>
    </cfRule>
  </conditionalFormatting>
  <conditionalFormatting sqref="E1183">
    <cfRule type="containsText" dxfId="2015" priority="1061" operator="containsText" text="1.敌方">
      <formula>NOT(ISERROR(SEARCH("1.敌方",E1183)))</formula>
    </cfRule>
    <cfRule type="containsText" dxfId="2014" priority="1062" operator="containsText" text="0.我方">
      <formula>NOT(ISERROR(SEARCH("0.我方",E1183)))</formula>
    </cfRule>
  </conditionalFormatting>
  <conditionalFormatting sqref="E1189">
    <cfRule type="containsText" dxfId="2013" priority="1049" operator="containsText" text="1.敌方">
      <formula>NOT(ISERROR(SEARCH("1.敌方",E1189)))</formula>
    </cfRule>
    <cfRule type="containsText" dxfId="2012" priority="1050" operator="containsText" text="0.我方">
      <formula>NOT(ISERROR(SEARCH("0.我方",E1189)))</formula>
    </cfRule>
  </conditionalFormatting>
  <conditionalFormatting sqref="E1176">
    <cfRule type="containsText" dxfId="2011" priority="1075" operator="containsText" text="1.敌方">
      <formula>NOT(ISERROR(SEARCH("1.敌方",E1176)))</formula>
    </cfRule>
    <cfRule type="containsText" dxfId="2010" priority="1076" operator="containsText" text="0.我方">
      <formula>NOT(ISERROR(SEARCH("0.我方",E1176)))</formula>
    </cfRule>
  </conditionalFormatting>
  <conditionalFormatting sqref="E1179">
    <cfRule type="containsText" dxfId="2009" priority="1069" operator="containsText" text="1.敌方">
      <formula>NOT(ISERROR(SEARCH("1.敌方",E1179)))</formula>
    </cfRule>
    <cfRule type="containsText" dxfId="2008" priority="1070" operator="containsText" text="0.我方">
      <formula>NOT(ISERROR(SEARCH("0.我方",E1179)))</formula>
    </cfRule>
  </conditionalFormatting>
  <conditionalFormatting sqref="E1171">
    <cfRule type="containsText" dxfId="2007" priority="1081" operator="containsText" text="1.敌方">
      <formula>NOT(ISERROR(SEARCH("1.敌方",E1171)))</formula>
    </cfRule>
    <cfRule type="containsText" dxfId="2006" priority="1082" operator="containsText" text="0.我方">
      <formula>NOT(ISERROR(SEARCH("0.我方",E1171)))</formula>
    </cfRule>
  </conditionalFormatting>
  <conditionalFormatting sqref="E1185">
    <cfRule type="containsText" dxfId="2005" priority="1057" operator="containsText" text="1.敌方">
      <formula>NOT(ISERROR(SEARCH("1.敌方",E1185)))</formula>
    </cfRule>
    <cfRule type="containsText" dxfId="2004" priority="1058" operator="containsText" text="0.我方">
      <formula>NOT(ISERROR(SEARCH("0.我方",E1185)))</formula>
    </cfRule>
  </conditionalFormatting>
  <conditionalFormatting sqref="E1206">
    <cfRule type="containsText" dxfId="2003" priority="1087" operator="containsText" text="1.敌方">
      <formula>NOT(ISERROR(SEARCH("1.敌方",E1206)))</formula>
    </cfRule>
    <cfRule type="containsText" dxfId="2002" priority="1088" operator="containsText" text="0.我方">
      <formula>NOT(ISERROR(SEARCH("0.我方",E1206)))</formula>
    </cfRule>
  </conditionalFormatting>
  <conditionalFormatting sqref="E1170">
    <cfRule type="containsText" dxfId="2001" priority="1083" operator="containsText" text="1.敌方">
      <formula>NOT(ISERROR(SEARCH("1.敌方",E1170)))</formula>
    </cfRule>
    <cfRule type="containsText" dxfId="2000" priority="1084" operator="containsText" text="0.我方">
      <formula>NOT(ISERROR(SEARCH("0.我方",E1170)))</formula>
    </cfRule>
  </conditionalFormatting>
  <conditionalFormatting sqref="E1203">
    <cfRule type="containsText" dxfId="1999" priority="1091" operator="containsText" text="1.敌方">
      <formula>NOT(ISERROR(SEARCH("1.敌方",E1203)))</formula>
    </cfRule>
    <cfRule type="containsText" dxfId="1998" priority="1092" operator="containsText" text="0.我方">
      <formula>NOT(ISERROR(SEARCH("0.我方",E1203)))</formula>
    </cfRule>
  </conditionalFormatting>
  <conditionalFormatting sqref="E1175">
    <cfRule type="containsText" dxfId="1997" priority="1077" operator="containsText" text="1.敌方">
      <formula>NOT(ISERROR(SEARCH("1.敌方",E1175)))</formula>
    </cfRule>
    <cfRule type="containsText" dxfId="1996" priority="1078" operator="containsText" text="0.我方">
      <formula>NOT(ISERROR(SEARCH("0.我方",E1175)))</formula>
    </cfRule>
  </conditionalFormatting>
  <conditionalFormatting sqref="E1174">
    <cfRule type="containsText" dxfId="1995" priority="1079" operator="containsText" text="1.敌方">
      <formula>NOT(ISERROR(SEARCH("1.敌方",E1174)))</formula>
    </cfRule>
    <cfRule type="containsText" dxfId="1994" priority="1080" operator="containsText" text="0.我方">
      <formula>NOT(ISERROR(SEARCH("0.我方",E1174)))</formula>
    </cfRule>
  </conditionalFormatting>
  <conditionalFormatting sqref="E1204">
    <cfRule type="containsText" dxfId="1993" priority="1089" operator="containsText" text="1.敌方">
      <formula>NOT(ISERROR(SEARCH("1.敌方",E1204)))</formula>
    </cfRule>
    <cfRule type="containsText" dxfId="1992" priority="1090" operator="containsText" text="0.我方">
      <formula>NOT(ISERROR(SEARCH("0.我方",E1204)))</formula>
    </cfRule>
  </conditionalFormatting>
  <conditionalFormatting sqref="E1205">
    <cfRule type="containsText" dxfId="1991" priority="1085" operator="containsText" text="1.敌方">
      <formula>NOT(ISERROR(SEARCH("1.敌方",E1205)))</formula>
    </cfRule>
    <cfRule type="containsText" dxfId="1990" priority="1086" operator="containsText" text="0.我方">
      <formula>NOT(ISERROR(SEARCH("0.我方",E1205)))</formula>
    </cfRule>
  </conditionalFormatting>
  <conditionalFormatting sqref="E1177">
    <cfRule type="containsText" dxfId="1989" priority="1073" operator="containsText" text="1.敌方">
      <formula>NOT(ISERROR(SEARCH("1.敌方",E1177)))</formula>
    </cfRule>
    <cfRule type="containsText" dxfId="1988" priority="1074" operator="containsText" text="0.我方">
      <formula>NOT(ISERROR(SEARCH("0.我方",E1177)))</formula>
    </cfRule>
  </conditionalFormatting>
  <conditionalFormatting sqref="E1181">
    <cfRule type="containsText" dxfId="1987" priority="1065" operator="containsText" text="1.敌方">
      <formula>NOT(ISERROR(SEARCH("1.敌方",E1181)))</formula>
    </cfRule>
    <cfRule type="containsText" dxfId="1986" priority="1066" operator="containsText" text="0.我方">
      <formula>NOT(ISERROR(SEARCH("0.我方",E1181)))</formula>
    </cfRule>
  </conditionalFormatting>
  <conditionalFormatting sqref="E1184">
    <cfRule type="containsText" dxfId="1985" priority="1059" operator="containsText" text="1.敌方">
      <formula>NOT(ISERROR(SEARCH("1.敌方",E1184)))</formula>
    </cfRule>
    <cfRule type="containsText" dxfId="1984" priority="1060" operator="containsText" text="0.我方">
      <formula>NOT(ISERROR(SEARCH("0.我方",E1184)))</formula>
    </cfRule>
  </conditionalFormatting>
  <conditionalFormatting sqref="E1188">
    <cfRule type="containsText" dxfId="1983" priority="1051" operator="containsText" text="1.敌方">
      <formula>NOT(ISERROR(SEARCH("1.敌方",E1188)))</formula>
    </cfRule>
    <cfRule type="containsText" dxfId="1982" priority="1052" operator="containsText" text="0.我方">
      <formula>NOT(ISERROR(SEARCH("0.我方",E1188)))</formula>
    </cfRule>
  </conditionalFormatting>
  <conditionalFormatting sqref="E1187">
    <cfRule type="containsText" dxfId="1981" priority="1053" operator="containsText" text="1.敌方">
      <formula>NOT(ISERROR(SEARCH("1.敌方",E1187)))</formula>
    </cfRule>
    <cfRule type="containsText" dxfId="1980" priority="1054" operator="containsText" text="0.我方">
      <formula>NOT(ISERROR(SEARCH("0.我方",E1187)))</formula>
    </cfRule>
  </conditionalFormatting>
  <conditionalFormatting sqref="E1125">
    <cfRule type="containsText" dxfId="1979" priority="987" operator="containsText" text="1.敌方">
      <formula>NOT(ISERROR(SEARCH("1.敌方",E1125)))</formula>
    </cfRule>
    <cfRule type="containsText" dxfId="1978" priority="988" operator="containsText" text="0.我方">
      <formula>NOT(ISERROR(SEARCH("0.我方",E1125)))</formula>
    </cfRule>
  </conditionalFormatting>
  <conditionalFormatting sqref="E1127">
    <cfRule type="containsText" dxfId="1977" priority="983" operator="containsText" text="1.敌方">
      <formula>NOT(ISERROR(SEARCH("1.敌方",E1127)))</formula>
    </cfRule>
    <cfRule type="containsText" dxfId="1976" priority="984" operator="containsText" text="0.我方">
      <formula>NOT(ISERROR(SEARCH("0.我方",E1127)))</formula>
    </cfRule>
  </conditionalFormatting>
  <conditionalFormatting sqref="E1126">
    <cfRule type="containsText" dxfId="1975" priority="985" operator="containsText" text="1.敌方">
      <formula>NOT(ISERROR(SEARCH("1.敌方",E1126)))</formula>
    </cfRule>
    <cfRule type="containsText" dxfId="1974" priority="986" operator="containsText" text="0.我方">
      <formula>NOT(ISERROR(SEARCH("0.我方",E1126)))</formula>
    </cfRule>
  </conditionalFormatting>
  <conditionalFormatting sqref="E1128">
    <cfRule type="containsText" dxfId="1973" priority="981" operator="containsText" text="1.敌方">
      <formula>NOT(ISERROR(SEARCH("1.敌方",E1128)))</formula>
    </cfRule>
    <cfRule type="containsText" dxfId="1972" priority="982" operator="containsText" text="0.我方">
      <formula>NOT(ISERROR(SEARCH("0.我方",E1128)))</formula>
    </cfRule>
  </conditionalFormatting>
  <conditionalFormatting sqref="E1225">
    <cfRule type="containsText" dxfId="1971" priority="979" operator="containsText" text="1.敌方">
      <formula>NOT(ISERROR(SEARCH("1.敌方",E1225)))</formula>
    </cfRule>
    <cfRule type="containsText" dxfId="1970" priority="980" operator="containsText" text="0.我方">
      <formula>NOT(ISERROR(SEARCH("0.我方",E1225)))</formula>
    </cfRule>
  </conditionalFormatting>
  <conditionalFormatting sqref="E1213">
    <cfRule type="containsText" dxfId="1969" priority="1011" operator="containsText" text="1.敌方">
      <formula>NOT(ISERROR(SEARCH("1.敌方",E1213)))</formula>
    </cfRule>
    <cfRule type="containsText" dxfId="1968" priority="1012" operator="containsText" text="0.我方">
      <formula>NOT(ISERROR(SEARCH("0.我方",E1213)))</formula>
    </cfRule>
  </conditionalFormatting>
  <conditionalFormatting sqref="E1227">
    <cfRule type="containsText" dxfId="1967" priority="975" operator="containsText" text="1.敌方">
      <formula>NOT(ISERROR(SEARCH("1.敌方",E1227)))</formula>
    </cfRule>
    <cfRule type="containsText" dxfId="1966" priority="976" operator="containsText" text="0.我方">
      <formula>NOT(ISERROR(SEARCH("0.我方",E1227)))</formula>
    </cfRule>
  </conditionalFormatting>
  <conditionalFormatting sqref="E1211">
    <cfRule type="containsText" dxfId="1965" priority="1015" operator="containsText" text="1.敌方">
      <formula>NOT(ISERROR(SEARCH("1.敌方",E1211)))</formula>
    </cfRule>
    <cfRule type="containsText" dxfId="1964" priority="1016" operator="containsText" text="0.我方">
      <formula>NOT(ISERROR(SEARCH("0.我方",E1211)))</formula>
    </cfRule>
  </conditionalFormatting>
  <conditionalFormatting sqref="E1228">
    <cfRule type="containsText" dxfId="1963" priority="973" operator="containsText" text="1.敌方">
      <formula>NOT(ISERROR(SEARCH("1.敌方",E1228)))</formula>
    </cfRule>
    <cfRule type="containsText" dxfId="1962" priority="974" operator="containsText" text="0.我方">
      <formula>NOT(ISERROR(SEARCH("0.我方",E1228)))</formula>
    </cfRule>
  </conditionalFormatting>
  <conditionalFormatting sqref="E1215">
    <cfRule type="containsText" dxfId="1961" priority="1007" operator="containsText" text="1.敌方">
      <formula>NOT(ISERROR(SEARCH("1.敌方",E1215)))</formula>
    </cfRule>
    <cfRule type="containsText" dxfId="1960" priority="1008" operator="containsText" text="0.我方">
      <formula>NOT(ISERROR(SEARCH("0.我方",E1215)))</formula>
    </cfRule>
  </conditionalFormatting>
  <conditionalFormatting sqref="E1209">
    <cfRule type="containsText" dxfId="1959" priority="1019" operator="containsText" text="1.敌方">
      <formula>NOT(ISERROR(SEARCH("1.敌方",E1209)))</formula>
    </cfRule>
    <cfRule type="containsText" dxfId="1958" priority="1020" operator="containsText" text="0.我方">
      <formula>NOT(ISERROR(SEARCH("0.我方",E1209)))</formula>
    </cfRule>
  </conditionalFormatting>
  <conditionalFormatting sqref="E1212">
    <cfRule type="containsText" dxfId="1957" priority="1013" operator="containsText" text="1.敌方">
      <formula>NOT(ISERROR(SEARCH("1.敌方",E1212)))</formula>
    </cfRule>
    <cfRule type="containsText" dxfId="1956" priority="1014" operator="containsText" text="0.我方">
      <formula>NOT(ISERROR(SEARCH("0.我方",E1212)))</formula>
    </cfRule>
  </conditionalFormatting>
  <conditionalFormatting sqref="E1254">
    <cfRule type="containsText" dxfId="1955" priority="919" operator="containsText" text="1.敌方">
      <formula>NOT(ISERROR(SEARCH("1.敌方",E1254)))</formula>
    </cfRule>
    <cfRule type="containsText" dxfId="1954" priority="920" operator="containsText" text="0.我方">
      <formula>NOT(ISERROR(SEARCH("0.我方",E1254)))</formula>
    </cfRule>
  </conditionalFormatting>
  <conditionalFormatting sqref="E1214">
    <cfRule type="containsText" dxfId="1953" priority="1009" operator="containsText" text="1.敌方">
      <formula>NOT(ISERROR(SEARCH("1.敌方",E1214)))</formula>
    </cfRule>
    <cfRule type="containsText" dxfId="1952" priority="1010" operator="containsText" text="0.我方">
      <formula>NOT(ISERROR(SEARCH("0.我方",E1214)))</formula>
    </cfRule>
  </conditionalFormatting>
  <conditionalFormatting sqref="E1226">
    <cfRule type="containsText" dxfId="1951" priority="977" operator="containsText" text="1.敌方">
      <formula>NOT(ISERROR(SEARCH("1.敌方",E1226)))</formula>
    </cfRule>
    <cfRule type="containsText" dxfId="1950" priority="978" operator="containsText" text="0.我方">
      <formula>NOT(ISERROR(SEARCH("0.我方",E1226)))</formula>
    </cfRule>
  </conditionalFormatting>
  <conditionalFormatting sqref="E1229">
    <cfRule type="containsText" dxfId="1949" priority="971" operator="containsText" text="1.敌方">
      <formula>NOT(ISERROR(SEARCH("1.敌方",E1229)))</formula>
    </cfRule>
    <cfRule type="containsText" dxfId="1948" priority="972" operator="containsText" text="0.我方">
      <formula>NOT(ISERROR(SEARCH("0.我方",E1229)))</formula>
    </cfRule>
  </conditionalFormatting>
  <conditionalFormatting sqref="E1263">
    <cfRule type="containsText" dxfId="1947" priority="901" operator="containsText" text="1.敌方">
      <formula>NOT(ISERROR(SEARCH("1.敌方",E1263)))</formula>
    </cfRule>
    <cfRule type="containsText" dxfId="1946" priority="902" operator="containsText" text="0.我方">
      <formula>NOT(ISERROR(SEARCH("0.我方",E1263)))</formula>
    </cfRule>
  </conditionalFormatting>
  <conditionalFormatting sqref="E1230">
    <cfRule type="containsText" dxfId="1945" priority="969" operator="containsText" text="1.敌方">
      <formula>NOT(ISERROR(SEARCH("1.敌方",E1230)))</formula>
    </cfRule>
    <cfRule type="containsText" dxfId="1944" priority="970" operator="containsText" text="0.我方">
      <formula>NOT(ISERROR(SEARCH("0.我方",E1230)))</formula>
    </cfRule>
  </conditionalFormatting>
  <conditionalFormatting sqref="E1264">
    <cfRule type="containsText" dxfId="1943" priority="899" operator="containsText" text="1.敌方">
      <formula>NOT(ISERROR(SEARCH("1.敌方",E1264)))</formula>
    </cfRule>
    <cfRule type="containsText" dxfId="1942" priority="900" operator="containsText" text="0.我方">
      <formula>NOT(ISERROR(SEARCH("0.我方",E1264)))</formula>
    </cfRule>
  </conditionalFormatting>
  <conditionalFormatting sqref="E1265">
    <cfRule type="containsText" dxfId="1941" priority="897" operator="containsText" text="1.敌方">
      <formula>NOT(ISERROR(SEARCH("1.敌方",E1265)))</formula>
    </cfRule>
    <cfRule type="containsText" dxfId="1940" priority="898" operator="containsText" text="0.我方">
      <formula>NOT(ISERROR(SEARCH("0.我方",E1265)))</formula>
    </cfRule>
  </conditionalFormatting>
  <conditionalFormatting sqref="E1232">
    <cfRule type="containsText" dxfId="1939" priority="965" operator="containsText" text="1.敌方">
      <formula>NOT(ISERROR(SEARCH("1.敌方",E1232)))</formula>
    </cfRule>
    <cfRule type="containsText" dxfId="1938" priority="966" operator="containsText" text="0.我方">
      <formula>NOT(ISERROR(SEARCH("0.我方",E1232)))</formula>
    </cfRule>
  </conditionalFormatting>
  <conditionalFormatting sqref="E1241">
    <cfRule type="containsText" dxfId="1937" priority="891" operator="containsText" text="1.敌方">
      <formula>NOT(ISERROR(SEARCH("1.敌方",E1241)))</formula>
    </cfRule>
    <cfRule type="containsText" dxfId="1936" priority="892" operator="containsText" text="0.我方">
      <formula>NOT(ISERROR(SEARCH("0.我方",E1241)))</formula>
    </cfRule>
  </conditionalFormatting>
  <conditionalFormatting sqref="E1231">
    <cfRule type="containsText" dxfId="1935" priority="967" operator="containsText" text="1.敌方">
      <formula>NOT(ISERROR(SEARCH("1.敌方",E1231)))</formula>
    </cfRule>
    <cfRule type="containsText" dxfId="1934" priority="968" operator="containsText" text="0.我方">
      <formula>NOT(ISERROR(SEARCH("0.我方",E1231)))</formula>
    </cfRule>
  </conditionalFormatting>
  <conditionalFormatting sqref="E1266">
    <cfRule type="containsText" dxfId="1933" priority="895" operator="containsText" text="1.敌方">
      <formula>NOT(ISERROR(SEARCH("1.敌方",E1266)))</formula>
    </cfRule>
    <cfRule type="containsText" dxfId="1932" priority="896" operator="containsText" text="0.我方">
      <formula>NOT(ISERROR(SEARCH("0.我方",E1266)))</formula>
    </cfRule>
  </conditionalFormatting>
  <conditionalFormatting sqref="E1240">
    <cfRule type="containsText" dxfId="1931" priority="893" operator="containsText" text="1.敌方">
      <formula>NOT(ISERROR(SEARCH("1.敌方",E1240)))</formula>
    </cfRule>
    <cfRule type="containsText" dxfId="1930" priority="894" operator="containsText" text="0.我方">
      <formula>NOT(ISERROR(SEARCH("0.我方",E1240)))</formula>
    </cfRule>
  </conditionalFormatting>
  <conditionalFormatting sqref="E1235">
    <cfRule type="containsText" dxfId="1929" priority="959" operator="containsText" text="1.敌方">
      <formula>NOT(ISERROR(SEARCH("1.敌方",E1235)))</formula>
    </cfRule>
    <cfRule type="containsText" dxfId="1928" priority="960" operator="containsText" text="0.我方">
      <formula>NOT(ISERROR(SEARCH("0.我方",E1235)))</formula>
    </cfRule>
  </conditionalFormatting>
  <conditionalFormatting sqref="E1233">
    <cfRule type="containsText" dxfId="1927" priority="963" operator="containsText" text="1.敌方">
      <formula>NOT(ISERROR(SEARCH("1.敌方",E1233)))</formula>
    </cfRule>
    <cfRule type="containsText" dxfId="1926" priority="964" operator="containsText" text="0.我方">
      <formula>NOT(ISERROR(SEARCH("0.我方",E1233)))</formula>
    </cfRule>
  </conditionalFormatting>
  <conditionalFormatting sqref="E1269">
    <cfRule type="containsText" dxfId="1925" priority="885" operator="containsText" text="1.敌方">
      <formula>NOT(ISERROR(SEARCH("1.敌方",E1269)))</formula>
    </cfRule>
    <cfRule type="containsText" dxfId="1924" priority="886" operator="containsText" text="0.我方">
      <formula>NOT(ISERROR(SEARCH("0.我方",E1269)))</formula>
    </cfRule>
  </conditionalFormatting>
  <conditionalFormatting sqref="E1234">
    <cfRule type="containsText" dxfId="1923" priority="961" operator="containsText" text="1.敌方">
      <formula>NOT(ISERROR(SEARCH("1.敌方",E1234)))</formula>
    </cfRule>
    <cfRule type="containsText" dxfId="1922" priority="962" operator="containsText" text="0.我方">
      <formula>NOT(ISERROR(SEARCH("0.我方",E1234)))</formula>
    </cfRule>
  </conditionalFormatting>
  <conditionalFormatting sqref="E1272">
    <cfRule type="containsText" dxfId="1921" priority="883" operator="containsText" text="1.敌方">
      <formula>NOT(ISERROR(SEARCH("1.敌方",E1272)))</formula>
    </cfRule>
    <cfRule type="containsText" dxfId="1920" priority="884" operator="containsText" text="0.我方">
      <formula>NOT(ISERROR(SEARCH("0.我方",E1272)))</formula>
    </cfRule>
  </conditionalFormatting>
  <conditionalFormatting sqref="E1267">
    <cfRule type="containsText" dxfId="1919" priority="889" operator="containsText" text="1.敌方">
      <formula>NOT(ISERROR(SEARCH("1.敌方",E1267)))</formula>
    </cfRule>
    <cfRule type="containsText" dxfId="1918" priority="890" operator="containsText" text="0.我方">
      <formula>NOT(ISERROR(SEARCH("0.我方",E1267)))</formula>
    </cfRule>
  </conditionalFormatting>
  <conditionalFormatting sqref="E1268">
    <cfRule type="containsText" dxfId="1917" priority="887" operator="containsText" text="1.敌方">
      <formula>NOT(ISERROR(SEARCH("1.敌方",E1268)))</formula>
    </cfRule>
    <cfRule type="containsText" dxfId="1916" priority="888" operator="containsText" text="0.我方">
      <formula>NOT(ISERROR(SEARCH("0.我方",E1268)))</formula>
    </cfRule>
  </conditionalFormatting>
  <conditionalFormatting sqref="E1307">
    <cfRule type="containsText" dxfId="1915" priority="813" operator="containsText" text="1.敌方">
      <formula>NOT(ISERROR(SEARCH("1.敌方",E1307)))</formula>
    </cfRule>
    <cfRule type="containsText" dxfId="1914" priority="814" operator="containsText" text="0.我方">
      <formula>NOT(ISERROR(SEARCH("0.我方",E1307)))</formula>
    </cfRule>
  </conditionalFormatting>
  <conditionalFormatting sqref="E1304">
    <cfRule type="containsText" dxfId="1913" priority="823" operator="containsText" text="1.敌方">
      <formula>NOT(ISERROR(SEARCH("1.敌方",E1304)))</formula>
    </cfRule>
    <cfRule type="containsText" dxfId="1912" priority="824" operator="containsText" text="0.我方">
      <formula>NOT(ISERROR(SEARCH("0.我方",E1304)))</formula>
    </cfRule>
  </conditionalFormatting>
  <conditionalFormatting sqref="E1305">
    <cfRule type="containsText" dxfId="1911" priority="821" operator="containsText" text="1.敌方">
      <formula>NOT(ISERROR(SEARCH("1.敌方",E1305)))</formula>
    </cfRule>
    <cfRule type="containsText" dxfId="1910" priority="822" operator="containsText" text="0.我方">
      <formula>NOT(ISERROR(SEARCH("0.我方",E1305)))</formula>
    </cfRule>
  </conditionalFormatting>
  <conditionalFormatting sqref="E1281">
    <cfRule type="containsText" dxfId="1909" priority="815" operator="containsText" text="1.敌方">
      <formula>NOT(ISERROR(SEARCH("1.敌方",E1281)))</formula>
    </cfRule>
    <cfRule type="containsText" dxfId="1908" priority="816" operator="containsText" text="0.我方">
      <formula>NOT(ISERROR(SEARCH("0.我方",E1281)))</formula>
    </cfRule>
  </conditionalFormatting>
  <conditionalFormatting sqref="E1306">
    <cfRule type="containsText" dxfId="1907" priority="819" operator="containsText" text="1.敌方">
      <formula>NOT(ISERROR(SEARCH("1.敌方",E1306)))</formula>
    </cfRule>
    <cfRule type="containsText" dxfId="1906" priority="820" operator="containsText" text="0.我方">
      <formula>NOT(ISERROR(SEARCH("0.我方",E1306)))</formula>
    </cfRule>
  </conditionalFormatting>
  <conditionalFormatting sqref="E1280">
    <cfRule type="containsText" dxfId="1905" priority="817" operator="containsText" text="1.敌方">
      <formula>NOT(ISERROR(SEARCH("1.敌方",E1280)))</formula>
    </cfRule>
    <cfRule type="containsText" dxfId="1904" priority="818" operator="containsText" text="0.我方">
      <formula>NOT(ISERROR(SEARCH("0.我方",E1280)))</formula>
    </cfRule>
  </conditionalFormatting>
  <conditionalFormatting sqref="E1255">
    <cfRule type="containsText" dxfId="1903" priority="917" operator="containsText" text="1.敌方">
      <formula>NOT(ISERROR(SEARCH("1.敌方",E1255)))</formula>
    </cfRule>
    <cfRule type="containsText" dxfId="1902" priority="918" operator="containsText" text="0.我方">
      <formula>NOT(ISERROR(SEARCH("0.我方",E1255)))</formula>
    </cfRule>
  </conditionalFormatting>
  <conditionalFormatting sqref="E1312">
    <cfRule type="containsText" dxfId="1901" priority="807" operator="containsText" text="1.敌方">
      <formula>NOT(ISERROR(SEARCH("1.敌方",E1312)))</formula>
    </cfRule>
    <cfRule type="containsText" dxfId="1900" priority="808" operator="containsText" text="0.我方">
      <formula>NOT(ISERROR(SEARCH("0.我方",E1312)))</formula>
    </cfRule>
  </conditionalFormatting>
  <conditionalFormatting sqref="E1308">
    <cfRule type="containsText" dxfId="1899" priority="811" operator="containsText" text="1.敌方">
      <formula>NOT(ISERROR(SEARCH("1.敌方",E1308)))</formula>
    </cfRule>
    <cfRule type="containsText" dxfId="1898" priority="812" operator="containsText" text="0.我方">
      <formula>NOT(ISERROR(SEARCH("0.我方",E1308)))</formula>
    </cfRule>
  </conditionalFormatting>
  <conditionalFormatting sqref="E1309">
    <cfRule type="containsText" dxfId="1897" priority="809" operator="containsText" text="1.敌方">
      <formula>NOT(ISERROR(SEARCH("1.敌方",E1309)))</formula>
    </cfRule>
    <cfRule type="containsText" dxfId="1896" priority="810" operator="containsText" text="0.我方">
      <formula>NOT(ISERROR(SEARCH("0.我方",E1309)))</formula>
    </cfRule>
  </conditionalFormatting>
  <conditionalFormatting sqref="E1258">
    <cfRule type="containsText" dxfId="1895" priority="911" operator="containsText" text="1.敌方">
      <formula>NOT(ISERROR(SEARCH("1.敌方",E1258)))</formula>
    </cfRule>
    <cfRule type="containsText" dxfId="1894" priority="912" operator="containsText" text="0.我方">
      <formula>NOT(ISERROR(SEARCH("0.我方",E1258)))</formula>
    </cfRule>
  </conditionalFormatting>
  <conditionalFormatting sqref="E1260">
    <cfRule type="containsText" dxfId="1893" priority="907" operator="containsText" text="1.敌方">
      <formula>NOT(ISERROR(SEARCH("1.敌方",E1260)))</formula>
    </cfRule>
    <cfRule type="containsText" dxfId="1892" priority="908" operator="containsText" text="0.我方">
      <formula>NOT(ISERROR(SEARCH("0.我方",E1260)))</formula>
    </cfRule>
  </conditionalFormatting>
  <conditionalFormatting sqref="E1259">
    <cfRule type="containsText" dxfId="1891" priority="909" operator="containsText" text="1.敌方">
      <formula>NOT(ISERROR(SEARCH("1.敌方",E1259)))</formula>
    </cfRule>
    <cfRule type="containsText" dxfId="1890" priority="910" operator="containsText" text="0.我方">
      <formula>NOT(ISERROR(SEARCH("0.我方",E1259)))</formula>
    </cfRule>
  </conditionalFormatting>
  <conditionalFormatting sqref="E1261">
    <cfRule type="containsText" dxfId="1889" priority="905" operator="containsText" text="1.敌方">
      <formula>NOT(ISERROR(SEARCH("1.敌方",E1261)))</formula>
    </cfRule>
    <cfRule type="containsText" dxfId="1888" priority="906" operator="containsText" text="0.我方">
      <formula>NOT(ISERROR(SEARCH("0.我方",E1261)))</formula>
    </cfRule>
  </conditionalFormatting>
  <conditionalFormatting sqref="E1262">
    <cfRule type="containsText" dxfId="1887" priority="903" operator="containsText" text="1.敌方">
      <formula>NOT(ISERROR(SEARCH("1.敌方",E1262)))</formula>
    </cfRule>
    <cfRule type="containsText" dxfId="1886" priority="904" operator="containsText" text="0.我方">
      <formula>NOT(ISERROR(SEARCH("0.我方",E1262)))</formula>
    </cfRule>
  </conditionalFormatting>
  <conditionalFormatting sqref="E1246">
    <cfRule type="containsText" dxfId="1885" priority="935" operator="containsText" text="1.敌方">
      <formula>NOT(ISERROR(SEARCH("1.敌方",E1246)))</formula>
    </cfRule>
    <cfRule type="containsText" dxfId="1884" priority="936" operator="containsText" text="0.我方">
      <formula>NOT(ISERROR(SEARCH("0.我方",E1246)))</formula>
    </cfRule>
  </conditionalFormatting>
  <conditionalFormatting sqref="E1270">
    <cfRule type="containsText" dxfId="1883" priority="957" operator="containsText" text="1.敌方">
      <formula>NOT(ISERROR(SEARCH("1.敌方",E1270)))</formula>
    </cfRule>
    <cfRule type="containsText" dxfId="1882" priority="958" operator="containsText" text="0.我方">
      <formula>NOT(ISERROR(SEARCH("0.我方",E1270)))</formula>
    </cfRule>
  </conditionalFormatting>
  <conditionalFormatting sqref="E1248">
    <cfRule type="containsText" dxfId="1881" priority="931" operator="containsText" text="1.敌方">
      <formula>NOT(ISERROR(SEARCH("1.敌方",E1248)))</formula>
    </cfRule>
    <cfRule type="containsText" dxfId="1880" priority="932" operator="containsText" text="0.我方">
      <formula>NOT(ISERROR(SEARCH("0.我方",E1248)))</formula>
    </cfRule>
  </conditionalFormatting>
  <conditionalFormatting sqref="E1250">
    <cfRule type="containsText" dxfId="1879" priority="927" operator="containsText" text="1.敌方">
      <formula>NOT(ISERROR(SEARCH("1.敌方",E1250)))</formula>
    </cfRule>
    <cfRule type="containsText" dxfId="1878" priority="928" operator="containsText" text="0.我方">
      <formula>NOT(ISERROR(SEARCH("0.我方",E1250)))</formula>
    </cfRule>
  </conditionalFormatting>
  <conditionalFormatting sqref="E1251">
    <cfRule type="containsText" dxfId="1877" priority="925" operator="containsText" text="1.敌方">
      <formula>NOT(ISERROR(SEARCH("1.敌方",E1251)))</formula>
    </cfRule>
    <cfRule type="containsText" dxfId="1876" priority="926" operator="containsText" text="0.我方">
      <formula>NOT(ISERROR(SEARCH("0.我方",E1251)))</formula>
    </cfRule>
  </conditionalFormatting>
  <conditionalFormatting sqref="E1257">
    <cfRule type="containsText" dxfId="1875" priority="913" operator="containsText" text="1.敌方">
      <formula>NOT(ISERROR(SEARCH("1.敌方",E1257)))</formula>
    </cfRule>
    <cfRule type="containsText" dxfId="1874" priority="914" operator="containsText" text="0.我方">
      <formula>NOT(ISERROR(SEARCH("0.我方",E1257)))</formula>
    </cfRule>
  </conditionalFormatting>
  <conditionalFormatting sqref="E1244">
    <cfRule type="containsText" dxfId="1873" priority="939" operator="containsText" text="1.敌方">
      <formula>NOT(ISERROR(SEARCH("1.敌方",E1244)))</formula>
    </cfRule>
    <cfRule type="containsText" dxfId="1872" priority="940" operator="containsText" text="0.我方">
      <formula>NOT(ISERROR(SEARCH("0.我方",E1244)))</formula>
    </cfRule>
  </conditionalFormatting>
  <conditionalFormatting sqref="E1247">
    <cfRule type="containsText" dxfId="1871" priority="933" operator="containsText" text="1.敌方">
      <formula>NOT(ISERROR(SEARCH("1.敌方",E1247)))</formula>
    </cfRule>
    <cfRule type="containsText" dxfId="1870" priority="934" operator="containsText" text="0.我方">
      <formula>NOT(ISERROR(SEARCH("0.我方",E1247)))</formula>
    </cfRule>
  </conditionalFormatting>
  <conditionalFormatting sqref="E1239">
    <cfRule type="containsText" dxfId="1869" priority="945" operator="containsText" text="1.敌方">
      <formula>NOT(ISERROR(SEARCH("1.敌方",E1239)))</formula>
    </cfRule>
    <cfRule type="containsText" dxfId="1868" priority="946" operator="containsText" text="0.我方">
      <formula>NOT(ISERROR(SEARCH("0.我方",E1239)))</formula>
    </cfRule>
  </conditionalFormatting>
  <conditionalFormatting sqref="E1253">
    <cfRule type="containsText" dxfId="1867" priority="921" operator="containsText" text="1.敌方">
      <formula>NOT(ISERROR(SEARCH("1.敌方",E1253)))</formula>
    </cfRule>
    <cfRule type="containsText" dxfId="1866" priority="922" operator="containsText" text="0.我方">
      <formula>NOT(ISERROR(SEARCH("0.我方",E1253)))</formula>
    </cfRule>
  </conditionalFormatting>
  <conditionalFormatting sqref="E1275">
    <cfRule type="containsText" dxfId="1865" priority="951" operator="containsText" text="1.敌方">
      <formula>NOT(ISERROR(SEARCH("1.敌方",E1275)))</formula>
    </cfRule>
    <cfRule type="containsText" dxfId="1864" priority="952" operator="containsText" text="0.我方">
      <formula>NOT(ISERROR(SEARCH("0.我方",E1275)))</formula>
    </cfRule>
  </conditionalFormatting>
  <conditionalFormatting sqref="E1238">
    <cfRule type="containsText" dxfId="1863" priority="947" operator="containsText" text="1.敌方">
      <formula>NOT(ISERROR(SEARCH("1.敌方",E1238)))</formula>
    </cfRule>
    <cfRule type="containsText" dxfId="1862" priority="948" operator="containsText" text="0.我方">
      <formula>NOT(ISERROR(SEARCH("0.我方",E1238)))</formula>
    </cfRule>
  </conditionalFormatting>
  <conditionalFormatting sqref="E1271">
    <cfRule type="containsText" dxfId="1861" priority="955" operator="containsText" text="1.敌方">
      <formula>NOT(ISERROR(SEARCH("1.敌方",E1271)))</formula>
    </cfRule>
    <cfRule type="containsText" dxfId="1860" priority="956" operator="containsText" text="0.我方">
      <formula>NOT(ISERROR(SEARCH("0.我方",E1271)))</formula>
    </cfRule>
  </conditionalFormatting>
  <conditionalFormatting sqref="E1243">
    <cfRule type="containsText" dxfId="1859" priority="941" operator="containsText" text="1.敌方">
      <formula>NOT(ISERROR(SEARCH("1.敌方",E1243)))</formula>
    </cfRule>
    <cfRule type="containsText" dxfId="1858" priority="942" operator="containsText" text="0.我方">
      <formula>NOT(ISERROR(SEARCH("0.我方",E1243)))</formula>
    </cfRule>
  </conditionalFormatting>
  <conditionalFormatting sqref="E1242">
    <cfRule type="containsText" dxfId="1857" priority="943" operator="containsText" text="1.敌方">
      <formula>NOT(ISERROR(SEARCH("1.敌方",E1242)))</formula>
    </cfRule>
    <cfRule type="containsText" dxfId="1856" priority="944" operator="containsText" text="0.我方">
      <formula>NOT(ISERROR(SEARCH("0.我方",E1242)))</formula>
    </cfRule>
  </conditionalFormatting>
  <conditionalFormatting sqref="E1273">
    <cfRule type="containsText" dxfId="1855" priority="953" operator="containsText" text="1.敌方">
      <formula>NOT(ISERROR(SEARCH("1.敌方",E1273)))</formula>
    </cfRule>
    <cfRule type="containsText" dxfId="1854" priority="954" operator="containsText" text="0.我方">
      <formula>NOT(ISERROR(SEARCH("0.我方",E1273)))</formula>
    </cfRule>
  </conditionalFormatting>
  <conditionalFormatting sqref="E1274">
    <cfRule type="containsText" dxfId="1853" priority="949" operator="containsText" text="1.敌方">
      <formula>NOT(ISERROR(SEARCH("1.敌方",E1274)))</formula>
    </cfRule>
    <cfRule type="containsText" dxfId="1852" priority="950" operator="containsText" text="0.我方">
      <formula>NOT(ISERROR(SEARCH("0.我方",E1274)))</formula>
    </cfRule>
  </conditionalFormatting>
  <conditionalFormatting sqref="E1245">
    <cfRule type="containsText" dxfId="1851" priority="937" operator="containsText" text="1.敌方">
      <formula>NOT(ISERROR(SEARCH("1.敌方",E1245)))</formula>
    </cfRule>
    <cfRule type="containsText" dxfId="1850" priority="938" operator="containsText" text="0.我方">
      <formula>NOT(ISERROR(SEARCH("0.我方",E1245)))</formula>
    </cfRule>
  </conditionalFormatting>
  <conditionalFormatting sqref="E1249">
    <cfRule type="containsText" dxfId="1849" priority="929" operator="containsText" text="1.敌方">
      <formula>NOT(ISERROR(SEARCH("1.敌方",E1249)))</formula>
    </cfRule>
    <cfRule type="containsText" dxfId="1848" priority="930" operator="containsText" text="0.我方">
      <formula>NOT(ISERROR(SEARCH("0.我方",E1249)))</formula>
    </cfRule>
  </conditionalFormatting>
  <conditionalFormatting sqref="E1252">
    <cfRule type="containsText" dxfId="1847" priority="923" operator="containsText" text="1.敌方">
      <formula>NOT(ISERROR(SEARCH("1.敌方",E1252)))</formula>
    </cfRule>
    <cfRule type="containsText" dxfId="1846" priority="924" operator="containsText" text="0.我方">
      <formula>NOT(ISERROR(SEARCH("0.我方",E1252)))</formula>
    </cfRule>
  </conditionalFormatting>
  <conditionalFormatting sqref="E1256">
    <cfRule type="containsText" dxfId="1845" priority="915" operator="containsText" text="1.敌方">
      <formula>NOT(ISERROR(SEARCH("1.敌方",E1256)))</formula>
    </cfRule>
    <cfRule type="containsText" dxfId="1844" priority="916" operator="containsText" text="0.我方">
      <formula>NOT(ISERROR(SEARCH("0.我方",E1256)))</formula>
    </cfRule>
  </conditionalFormatting>
  <conditionalFormatting sqref="E1295">
    <cfRule type="containsText" dxfId="1843" priority="841" operator="containsText" text="1.敌方">
      <formula>NOT(ISERROR(SEARCH("1.敌方",E1295)))</formula>
    </cfRule>
    <cfRule type="containsText" dxfId="1842" priority="842" operator="containsText" text="0.我方">
      <formula>NOT(ISERROR(SEARCH("0.我方",E1295)))</formula>
    </cfRule>
  </conditionalFormatting>
  <conditionalFormatting sqref="E1371">
    <cfRule type="containsText" dxfId="1841" priority="731" operator="containsText" text="1.敌方">
      <formula>NOT(ISERROR(SEARCH("1.敌方",E1371)))</formula>
    </cfRule>
    <cfRule type="containsText" dxfId="1840" priority="732" operator="containsText" text="0.我方">
      <formula>NOT(ISERROR(SEARCH("0.我方",E1371)))</formula>
    </cfRule>
  </conditionalFormatting>
  <conditionalFormatting sqref="E1294">
    <cfRule type="containsText" dxfId="1839" priority="843" operator="containsText" text="1.敌方">
      <formula>NOT(ISERROR(SEARCH("1.敌方",E1294)))</formula>
    </cfRule>
    <cfRule type="containsText" dxfId="1838" priority="844" operator="containsText" text="0.我方">
      <formula>NOT(ISERROR(SEARCH("0.我方",E1294)))</formula>
    </cfRule>
  </conditionalFormatting>
  <conditionalFormatting sqref="E1303">
    <cfRule type="containsText" dxfId="1837" priority="825" operator="containsText" text="1.敌方">
      <formula>NOT(ISERROR(SEARCH("1.敌方",E1303)))</formula>
    </cfRule>
    <cfRule type="containsText" dxfId="1836" priority="826" operator="containsText" text="0.我方">
      <formula>NOT(ISERROR(SEARCH("0.我方",E1303)))</formula>
    </cfRule>
  </conditionalFormatting>
  <conditionalFormatting sqref="E1363">
    <cfRule type="containsText" dxfId="1835" priority="747" operator="containsText" text="1.敌方">
      <formula>NOT(ISERROR(SEARCH("1.敌方",E1363)))</formula>
    </cfRule>
    <cfRule type="containsText" dxfId="1834" priority="748" operator="containsText" text="0.我方">
      <formula>NOT(ISERROR(SEARCH("0.我方",E1363)))</formula>
    </cfRule>
  </conditionalFormatting>
  <conditionalFormatting sqref="E1364">
    <cfRule type="containsText" dxfId="1833" priority="745" operator="containsText" text="1.敌方">
      <formula>NOT(ISERROR(SEARCH("1.敌方",E1364)))</formula>
    </cfRule>
    <cfRule type="containsText" dxfId="1832" priority="746" operator="containsText" text="0.我方">
      <formula>NOT(ISERROR(SEARCH("0.我方",E1364)))</formula>
    </cfRule>
  </conditionalFormatting>
  <conditionalFormatting sqref="E1340">
    <cfRule type="containsText" dxfId="1831" priority="739" operator="containsText" text="1.敌方">
      <formula>NOT(ISERROR(SEARCH("1.敌方",E1340)))</formula>
    </cfRule>
    <cfRule type="containsText" dxfId="1830" priority="740" operator="containsText" text="0.我方">
      <formula>NOT(ISERROR(SEARCH("0.我方",E1340)))</formula>
    </cfRule>
  </conditionalFormatting>
  <conditionalFormatting sqref="E1365">
    <cfRule type="containsText" dxfId="1829" priority="743" operator="containsText" text="1.敌方">
      <formula>NOT(ISERROR(SEARCH("1.敌方",E1365)))</formula>
    </cfRule>
    <cfRule type="containsText" dxfId="1828" priority="744" operator="containsText" text="0.我方">
      <formula>NOT(ISERROR(SEARCH("0.我方",E1365)))</formula>
    </cfRule>
  </conditionalFormatting>
  <conditionalFormatting sqref="E1339">
    <cfRule type="containsText" dxfId="1827" priority="741" operator="containsText" text="1.敌方">
      <formula>NOT(ISERROR(SEARCH("1.敌方",E1339)))</formula>
    </cfRule>
    <cfRule type="containsText" dxfId="1826" priority="742" operator="containsText" text="0.我方">
      <formula>NOT(ISERROR(SEARCH("0.我方",E1339)))</formula>
    </cfRule>
  </conditionalFormatting>
  <conditionalFormatting sqref="E1368">
    <cfRule type="containsText" dxfId="1825" priority="733" operator="containsText" text="1.敌方">
      <formula>NOT(ISERROR(SEARCH("1.敌方",E1368)))</formula>
    </cfRule>
    <cfRule type="containsText" dxfId="1824" priority="734" operator="containsText" text="0.我方">
      <formula>NOT(ISERROR(SEARCH("0.我方",E1368)))</formula>
    </cfRule>
  </conditionalFormatting>
  <conditionalFormatting sqref="E1411">
    <cfRule type="containsText" dxfId="1823" priority="655" operator="containsText" text="1.敌方">
      <formula>NOT(ISERROR(SEARCH("1.敌方",E1411)))</formula>
    </cfRule>
    <cfRule type="containsText" dxfId="1822" priority="656" operator="containsText" text="0.我方">
      <formula>NOT(ISERROR(SEARCH("0.我方",E1411)))</formula>
    </cfRule>
  </conditionalFormatting>
  <conditionalFormatting sqref="E1366">
    <cfRule type="containsText" dxfId="1821" priority="737" operator="containsText" text="1.敌方">
      <formula>NOT(ISERROR(SEARCH("1.敌方",E1366)))</formula>
    </cfRule>
    <cfRule type="containsText" dxfId="1820" priority="738" operator="containsText" text="0.我方">
      <formula>NOT(ISERROR(SEARCH("0.我方",E1366)))</formula>
    </cfRule>
  </conditionalFormatting>
  <conditionalFormatting sqref="E1367">
    <cfRule type="containsText" dxfId="1819" priority="735" operator="containsText" text="1.敌方">
      <formula>NOT(ISERROR(SEARCH("1.敌方",E1367)))</formula>
    </cfRule>
    <cfRule type="containsText" dxfId="1818" priority="736" operator="containsText" text="0.我方">
      <formula>NOT(ISERROR(SEARCH("0.我方",E1367)))</formula>
    </cfRule>
  </conditionalFormatting>
  <conditionalFormatting sqref="E1354">
    <cfRule type="containsText" dxfId="1817" priority="765" operator="containsText" text="1.敌方">
      <formula>NOT(ISERROR(SEARCH("1.敌方",E1354)))</formula>
    </cfRule>
    <cfRule type="containsText" dxfId="1816" priority="766" operator="containsText" text="0.我方">
      <formula>NOT(ISERROR(SEARCH("0.我方",E1354)))</formula>
    </cfRule>
  </conditionalFormatting>
  <conditionalFormatting sqref="E1298">
    <cfRule type="containsText" dxfId="1815" priority="835" operator="containsText" text="1.敌方">
      <formula>NOT(ISERROR(SEARCH("1.敌方",E1298)))</formula>
    </cfRule>
    <cfRule type="containsText" dxfId="1814" priority="836" operator="containsText" text="0.我方">
      <formula>NOT(ISERROR(SEARCH("0.我方",E1298)))</formula>
    </cfRule>
  </conditionalFormatting>
  <conditionalFormatting sqref="E1300">
    <cfRule type="containsText" dxfId="1813" priority="831" operator="containsText" text="1.敌方">
      <formula>NOT(ISERROR(SEARCH("1.敌方",E1300)))</formula>
    </cfRule>
    <cfRule type="containsText" dxfId="1812" priority="832" operator="containsText" text="0.我方">
      <formula>NOT(ISERROR(SEARCH("0.我方",E1300)))</formula>
    </cfRule>
  </conditionalFormatting>
  <conditionalFormatting sqref="E1299">
    <cfRule type="containsText" dxfId="1811" priority="833" operator="containsText" text="1.敌方">
      <formula>NOT(ISERROR(SEARCH("1.敌方",E1299)))</formula>
    </cfRule>
    <cfRule type="containsText" dxfId="1810" priority="834" operator="containsText" text="0.我方">
      <formula>NOT(ISERROR(SEARCH("0.我方",E1299)))</formula>
    </cfRule>
  </conditionalFormatting>
  <conditionalFormatting sqref="E1301">
    <cfRule type="containsText" dxfId="1809" priority="829" operator="containsText" text="1.敌方">
      <formula>NOT(ISERROR(SEARCH("1.敌方",E1301)))</formula>
    </cfRule>
    <cfRule type="containsText" dxfId="1808" priority="830" operator="containsText" text="0.我方">
      <formula>NOT(ISERROR(SEARCH("0.我方",E1301)))</formula>
    </cfRule>
  </conditionalFormatting>
  <conditionalFormatting sqref="E1302">
    <cfRule type="containsText" dxfId="1807" priority="827" operator="containsText" text="1.敌方">
      <formula>NOT(ISERROR(SEARCH("1.敌方",E1302)))</formula>
    </cfRule>
    <cfRule type="containsText" dxfId="1806" priority="828" operator="containsText" text="0.我方">
      <formula>NOT(ISERROR(SEARCH("0.我方",E1302)))</formula>
    </cfRule>
  </conditionalFormatting>
  <conditionalFormatting sqref="E1286">
    <cfRule type="containsText" dxfId="1805" priority="859" operator="containsText" text="1.敌方">
      <formula>NOT(ISERROR(SEARCH("1.敌方",E1286)))</formula>
    </cfRule>
    <cfRule type="containsText" dxfId="1804" priority="860" operator="containsText" text="0.我方">
      <formula>NOT(ISERROR(SEARCH("0.我方",E1286)))</formula>
    </cfRule>
  </conditionalFormatting>
  <conditionalFormatting sqref="E1310">
    <cfRule type="containsText" dxfId="1803" priority="881" operator="containsText" text="1.敌方">
      <formula>NOT(ISERROR(SEARCH("1.敌方",E1310)))</formula>
    </cfRule>
    <cfRule type="containsText" dxfId="1802" priority="882" operator="containsText" text="0.我方">
      <formula>NOT(ISERROR(SEARCH("0.我方",E1310)))</formula>
    </cfRule>
  </conditionalFormatting>
  <conditionalFormatting sqref="E1288">
    <cfRule type="containsText" dxfId="1801" priority="855" operator="containsText" text="1.敌方">
      <formula>NOT(ISERROR(SEARCH("1.敌方",E1288)))</formula>
    </cfRule>
    <cfRule type="containsText" dxfId="1800" priority="856" operator="containsText" text="0.我方">
      <formula>NOT(ISERROR(SEARCH("0.我方",E1288)))</formula>
    </cfRule>
  </conditionalFormatting>
  <conditionalFormatting sqref="E1290">
    <cfRule type="containsText" dxfId="1799" priority="851" operator="containsText" text="1.敌方">
      <formula>NOT(ISERROR(SEARCH("1.敌方",E1290)))</formula>
    </cfRule>
    <cfRule type="containsText" dxfId="1798" priority="852" operator="containsText" text="0.我方">
      <formula>NOT(ISERROR(SEARCH("0.我方",E1290)))</formula>
    </cfRule>
  </conditionalFormatting>
  <conditionalFormatting sqref="E1291">
    <cfRule type="containsText" dxfId="1797" priority="849" operator="containsText" text="1.敌方">
      <formula>NOT(ISERROR(SEARCH("1.敌方",E1291)))</formula>
    </cfRule>
    <cfRule type="containsText" dxfId="1796" priority="850" operator="containsText" text="0.我方">
      <formula>NOT(ISERROR(SEARCH("0.我方",E1291)))</formula>
    </cfRule>
  </conditionalFormatting>
  <conditionalFormatting sqref="E1297">
    <cfRule type="containsText" dxfId="1795" priority="837" operator="containsText" text="1.敌方">
      <formula>NOT(ISERROR(SEARCH("1.敌方",E1297)))</formula>
    </cfRule>
    <cfRule type="containsText" dxfId="1794" priority="838" operator="containsText" text="0.我方">
      <formula>NOT(ISERROR(SEARCH("0.我方",E1297)))</formula>
    </cfRule>
  </conditionalFormatting>
  <conditionalFormatting sqref="E1284">
    <cfRule type="containsText" dxfId="1793" priority="863" operator="containsText" text="1.敌方">
      <formula>NOT(ISERROR(SEARCH("1.敌方",E1284)))</formula>
    </cfRule>
    <cfRule type="containsText" dxfId="1792" priority="864" operator="containsText" text="0.我方">
      <formula>NOT(ISERROR(SEARCH("0.我方",E1284)))</formula>
    </cfRule>
  </conditionalFormatting>
  <conditionalFormatting sqref="E1287">
    <cfRule type="containsText" dxfId="1791" priority="857" operator="containsText" text="1.敌方">
      <formula>NOT(ISERROR(SEARCH("1.敌方",E1287)))</formula>
    </cfRule>
    <cfRule type="containsText" dxfId="1790" priority="858" operator="containsText" text="0.我方">
      <formula>NOT(ISERROR(SEARCH("0.我方",E1287)))</formula>
    </cfRule>
  </conditionalFormatting>
  <conditionalFormatting sqref="E1279">
    <cfRule type="containsText" dxfId="1789" priority="869" operator="containsText" text="1.敌方">
      <formula>NOT(ISERROR(SEARCH("1.敌方",E1279)))</formula>
    </cfRule>
    <cfRule type="containsText" dxfId="1788" priority="870" operator="containsText" text="0.我方">
      <formula>NOT(ISERROR(SEARCH("0.我方",E1279)))</formula>
    </cfRule>
  </conditionalFormatting>
  <conditionalFormatting sqref="E1293">
    <cfRule type="containsText" dxfId="1787" priority="845" operator="containsText" text="1.敌方">
      <formula>NOT(ISERROR(SEARCH("1.敌方",E1293)))</formula>
    </cfRule>
    <cfRule type="containsText" dxfId="1786" priority="846" operator="containsText" text="0.我方">
      <formula>NOT(ISERROR(SEARCH("0.我方",E1293)))</formula>
    </cfRule>
  </conditionalFormatting>
  <conditionalFormatting sqref="E1315">
    <cfRule type="containsText" dxfId="1785" priority="875" operator="containsText" text="1.敌方">
      <formula>NOT(ISERROR(SEARCH("1.敌方",E1315)))</formula>
    </cfRule>
    <cfRule type="containsText" dxfId="1784" priority="876" operator="containsText" text="0.我方">
      <formula>NOT(ISERROR(SEARCH("0.我方",E1315)))</formula>
    </cfRule>
  </conditionalFormatting>
  <conditionalFormatting sqref="E1278">
    <cfRule type="containsText" dxfId="1783" priority="871" operator="containsText" text="1.敌方">
      <formula>NOT(ISERROR(SEARCH("1.敌方",E1278)))</formula>
    </cfRule>
    <cfRule type="containsText" dxfId="1782" priority="872" operator="containsText" text="0.我方">
      <formula>NOT(ISERROR(SEARCH("0.我方",E1278)))</formula>
    </cfRule>
  </conditionalFormatting>
  <conditionalFormatting sqref="E1311">
    <cfRule type="containsText" dxfId="1781" priority="879" operator="containsText" text="1.敌方">
      <formula>NOT(ISERROR(SEARCH("1.敌方",E1311)))</formula>
    </cfRule>
    <cfRule type="containsText" dxfId="1780" priority="880" operator="containsText" text="0.我方">
      <formula>NOT(ISERROR(SEARCH("0.我方",E1311)))</formula>
    </cfRule>
  </conditionalFormatting>
  <conditionalFormatting sqref="E1283">
    <cfRule type="containsText" dxfId="1779" priority="865" operator="containsText" text="1.敌方">
      <formula>NOT(ISERROR(SEARCH("1.敌方",E1283)))</formula>
    </cfRule>
    <cfRule type="containsText" dxfId="1778" priority="866" operator="containsText" text="0.我方">
      <formula>NOT(ISERROR(SEARCH("0.我方",E1283)))</formula>
    </cfRule>
  </conditionalFormatting>
  <conditionalFormatting sqref="E1282">
    <cfRule type="containsText" dxfId="1777" priority="867" operator="containsText" text="1.敌方">
      <formula>NOT(ISERROR(SEARCH("1.敌方",E1282)))</formula>
    </cfRule>
    <cfRule type="containsText" dxfId="1776" priority="868" operator="containsText" text="0.我方">
      <formula>NOT(ISERROR(SEARCH("0.我方",E1282)))</formula>
    </cfRule>
  </conditionalFormatting>
  <conditionalFormatting sqref="E1313">
    <cfRule type="containsText" dxfId="1775" priority="877" operator="containsText" text="1.敌方">
      <formula>NOT(ISERROR(SEARCH("1.敌方",E1313)))</formula>
    </cfRule>
    <cfRule type="containsText" dxfId="1774" priority="878" operator="containsText" text="0.我方">
      <formula>NOT(ISERROR(SEARCH("0.我方",E1313)))</formula>
    </cfRule>
  </conditionalFormatting>
  <conditionalFormatting sqref="E1314">
    <cfRule type="containsText" dxfId="1773" priority="873" operator="containsText" text="1.敌方">
      <formula>NOT(ISERROR(SEARCH("1.敌方",E1314)))</formula>
    </cfRule>
    <cfRule type="containsText" dxfId="1772" priority="874" operator="containsText" text="0.我方">
      <formula>NOT(ISERROR(SEARCH("0.我方",E1314)))</formula>
    </cfRule>
  </conditionalFormatting>
  <conditionalFormatting sqref="E1285">
    <cfRule type="containsText" dxfId="1771" priority="861" operator="containsText" text="1.敌方">
      <formula>NOT(ISERROR(SEARCH("1.敌方",E1285)))</formula>
    </cfRule>
    <cfRule type="containsText" dxfId="1770" priority="862" operator="containsText" text="0.我方">
      <formula>NOT(ISERROR(SEARCH("0.我方",E1285)))</formula>
    </cfRule>
  </conditionalFormatting>
  <conditionalFormatting sqref="E1289">
    <cfRule type="containsText" dxfId="1769" priority="853" operator="containsText" text="1.敌方">
      <formula>NOT(ISERROR(SEARCH("1.敌方",E1289)))</formula>
    </cfRule>
    <cfRule type="containsText" dxfId="1768" priority="854" operator="containsText" text="0.我方">
      <formula>NOT(ISERROR(SEARCH("0.我方",E1289)))</formula>
    </cfRule>
  </conditionalFormatting>
  <conditionalFormatting sqref="E1292">
    <cfRule type="containsText" dxfId="1767" priority="847" operator="containsText" text="1.敌方">
      <formula>NOT(ISERROR(SEARCH("1.敌方",E1292)))</formula>
    </cfRule>
    <cfRule type="containsText" dxfId="1766" priority="848" operator="containsText" text="0.我方">
      <formula>NOT(ISERROR(SEARCH("0.我方",E1292)))</formula>
    </cfRule>
  </conditionalFormatting>
  <conditionalFormatting sqref="E1296">
    <cfRule type="containsText" dxfId="1765" priority="839" operator="containsText" text="1.敌方">
      <formula>NOT(ISERROR(SEARCH("1.敌方",E1296)))</formula>
    </cfRule>
    <cfRule type="containsText" dxfId="1764" priority="840" operator="containsText" text="0.我方">
      <formula>NOT(ISERROR(SEARCH("0.我方",E1296)))</formula>
    </cfRule>
  </conditionalFormatting>
  <conditionalFormatting sqref="E1406">
    <cfRule type="containsText" dxfId="1763" priority="661" operator="containsText" text="1.敌方">
      <formula>NOT(ISERROR(SEARCH("1.敌方",E1406)))</formula>
    </cfRule>
    <cfRule type="containsText" dxfId="1762" priority="662" operator="containsText" text="0.我方">
      <formula>NOT(ISERROR(SEARCH("0.我方",E1406)))</formula>
    </cfRule>
  </conditionalFormatting>
  <conditionalFormatting sqref="E1403">
    <cfRule type="containsText" dxfId="1761" priority="671" operator="containsText" text="1.敌方">
      <formula>NOT(ISERROR(SEARCH("1.敌方",E1403)))</formula>
    </cfRule>
    <cfRule type="containsText" dxfId="1760" priority="672" operator="containsText" text="0.我方">
      <formula>NOT(ISERROR(SEARCH("0.我方",E1403)))</formula>
    </cfRule>
  </conditionalFormatting>
  <conditionalFormatting sqref="E1404">
    <cfRule type="containsText" dxfId="1759" priority="669" operator="containsText" text="1.敌方">
      <formula>NOT(ISERROR(SEARCH("1.敌方",E1404)))</formula>
    </cfRule>
    <cfRule type="containsText" dxfId="1758" priority="670" operator="containsText" text="0.我方">
      <formula>NOT(ISERROR(SEARCH("0.我方",E1404)))</formula>
    </cfRule>
  </conditionalFormatting>
  <conditionalFormatting sqref="E1380">
    <cfRule type="containsText" dxfId="1757" priority="663" operator="containsText" text="1.敌方">
      <formula>NOT(ISERROR(SEARCH("1.敌方",E1380)))</formula>
    </cfRule>
    <cfRule type="containsText" dxfId="1756" priority="664" operator="containsText" text="0.我方">
      <formula>NOT(ISERROR(SEARCH("0.我方",E1380)))</formula>
    </cfRule>
  </conditionalFormatting>
  <conditionalFormatting sqref="E1405">
    <cfRule type="containsText" dxfId="1755" priority="667" operator="containsText" text="1.敌方">
      <formula>NOT(ISERROR(SEARCH("1.敌方",E1405)))</formula>
    </cfRule>
    <cfRule type="containsText" dxfId="1754" priority="668" operator="containsText" text="0.我方">
      <formula>NOT(ISERROR(SEARCH("0.我方",E1405)))</formula>
    </cfRule>
  </conditionalFormatting>
  <conditionalFormatting sqref="E1379">
    <cfRule type="containsText" dxfId="1753" priority="665" operator="containsText" text="1.敌方">
      <formula>NOT(ISERROR(SEARCH("1.敌方",E1379)))</formula>
    </cfRule>
    <cfRule type="containsText" dxfId="1752" priority="666" operator="containsText" text="0.我方">
      <formula>NOT(ISERROR(SEARCH("0.我方",E1379)))</formula>
    </cfRule>
  </conditionalFormatting>
  <conditionalFormatting sqref="E1519">
    <cfRule type="containsText" dxfId="1751" priority="503" operator="containsText" text="1.敌方">
      <formula>NOT(ISERROR(SEARCH("1.敌方",E1519)))</formula>
    </cfRule>
    <cfRule type="containsText" dxfId="1750" priority="504" operator="containsText" text="0.我方">
      <formula>NOT(ISERROR(SEARCH("0.我方",E1519)))</formula>
    </cfRule>
  </conditionalFormatting>
  <conditionalFormatting sqref="E1407">
    <cfRule type="containsText" dxfId="1749" priority="659" operator="containsText" text="1.敌方">
      <formula>NOT(ISERROR(SEARCH("1.敌方",E1407)))</formula>
    </cfRule>
    <cfRule type="containsText" dxfId="1748" priority="660" operator="containsText" text="0.我方">
      <formula>NOT(ISERROR(SEARCH("0.我方",E1407)))</formula>
    </cfRule>
  </conditionalFormatting>
  <conditionalFormatting sqref="E1408">
    <cfRule type="containsText" dxfId="1747" priority="657" operator="containsText" text="1.敌方">
      <formula>NOT(ISERROR(SEARCH("1.敌方",E1408)))</formula>
    </cfRule>
    <cfRule type="containsText" dxfId="1746" priority="658" operator="containsText" text="0.我方">
      <formula>NOT(ISERROR(SEARCH("0.我方",E1408)))</formula>
    </cfRule>
  </conditionalFormatting>
  <conditionalFormatting sqref="E1394">
    <cfRule type="containsText" dxfId="1745" priority="689" operator="containsText" text="1.敌方">
      <formula>NOT(ISERROR(SEARCH("1.敌方",E1394)))</formula>
    </cfRule>
    <cfRule type="containsText" dxfId="1744" priority="690" operator="containsText" text="0.我方">
      <formula>NOT(ISERROR(SEARCH("0.我方",E1394)))</formula>
    </cfRule>
  </conditionalFormatting>
  <conditionalFormatting sqref="E1353">
    <cfRule type="containsText" dxfId="1743" priority="767" operator="containsText" text="1.敌方">
      <formula>NOT(ISERROR(SEARCH("1.敌方",E1353)))</formula>
    </cfRule>
    <cfRule type="containsText" dxfId="1742" priority="768" operator="containsText" text="0.我方">
      <formula>NOT(ISERROR(SEARCH("0.我方",E1353)))</formula>
    </cfRule>
  </conditionalFormatting>
  <conditionalFormatting sqref="E1362">
    <cfRule type="containsText" dxfId="1741" priority="749" operator="containsText" text="1.敌方">
      <formula>NOT(ISERROR(SEARCH("1.敌方",E1362)))</formula>
    </cfRule>
    <cfRule type="containsText" dxfId="1740" priority="750" operator="containsText" text="0.我方">
      <formula>NOT(ISERROR(SEARCH("0.我方",E1362)))</formula>
    </cfRule>
  </conditionalFormatting>
  <conditionalFormatting sqref="E1357">
    <cfRule type="containsText" dxfId="1739" priority="759" operator="containsText" text="1.敌方">
      <formula>NOT(ISERROR(SEARCH("1.敌方",E1357)))</formula>
    </cfRule>
    <cfRule type="containsText" dxfId="1738" priority="760" operator="containsText" text="0.我方">
      <formula>NOT(ISERROR(SEARCH("0.我方",E1357)))</formula>
    </cfRule>
  </conditionalFormatting>
  <conditionalFormatting sqref="E1359">
    <cfRule type="containsText" dxfId="1737" priority="755" operator="containsText" text="1.敌方">
      <formula>NOT(ISERROR(SEARCH("1.敌方",E1359)))</formula>
    </cfRule>
    <cfRule type="containsText" dxfId="1736" priority="756" operator="containsText" text="0.我方">
      <formula>NOT(ISERROR(SEARCH("0.我方",E1359)))</formula>
    </cfRule>
  </conditionalFormatting>
  <conditionalFormatting sqref="E1358">
    <cfRule type="containsText" dxfId="1735" priority="757" operator="containsText" text="1.敌方">
      <formula>NOT(ISERROR(SEARCH("1.敌方",E1358)))</formula>
    </cfRule>
    <cfRule type="containsText" dxfId="1734" priority="758" operator="containsText" text="0.我方">
      <formula>NOT(ISERROR(SEARCH("0.我方",E1358)))</formula>
    </cfRule>
  </conditionalFormatting>
  <conditionalFormatting sqref="E1360">
    <cfRule type="containsText" dxfId="1733" priority="753" operator="containsText" text="1.敌方">
      <formula>NOT(ISERROR(SEARCH("1.敌方",E1360)))</formula>
    </cfRule>
    <cfRule type="containsText" dxfId="1732" priority="754" operator="containsText" text="0.我方">
      <formula>NOT(ISERROR(SEARCH("0.我方",E1360)))</formula>
    </cfRule>
  </conditionalFormatting>
  <conditionalFormatting sqref="E1361">
    <cfRule type="containsText" dxfId="1731" priority="751" operator="containsText" text="1.敌方">
      <formula>NOT(ISERROR(SEARCH("1.敌方",E1361)))</formula>
    </cfRule>
    <cfRule type="containsText" dxfId="1730" priority="752" operator="containsText" text="0.我方">
      <formula>NOT(ISERROR(SEARCH("0.我方",E1361)))</formula>
    </cfRule>
  </conditionalFormatting>
  <conditionalFormatting sqref="E1345">
    <cfRule type="containsText" dxfId="1729" priority="783" operator="containsText" text="1.敌方">
      <formula>NOT(ISERROR(SEARCH("1.敌方",E1345)))</formula>
    </cfRule>
    <cfRule type="containsText" dxfId="1728" priority="784" operator="containsText" text="0.我方">
      <formula>NOT(ISERROR(SEARCH("0.我方",E1345)))</formula>
    </cfRule>
  </conditionalFormatting>
  <conditionalFormatting sqref="E1369">
    <cfRule type="containsText" dxfId="1727" priority="805" operator="containsText" text="1.敌方">
      <formula>NOT(ISERROR(SEARCH("1.敌方",E1369)))</formula>
    </cfRule>
    <cfRule type="containsText" dxfId="1726" priority="806" operator="containsText" text="0.我方">
      <formula>NOT(ISERROR(SEARCH("0.我方",E1369)))</formula>
    </cfRule>
  </conditionalFormatting>
  <conditionalFormatting sqref="E1347">
    <cfRule type="containsText" dxfId="1725" priority="779" operator="containsText" text="1.敌方">
      <formula>NOT(ISERROR(SEARCH("1.敌方",E1347)))</formula>
    </cfRule>
    <cfRule type="containsText" dxfId="1724" priority="780" operator="containsText" text="0.我方">
      <formula>NOT(ISERROR(SEARCH("0.我方",E1347)))</formula>
    </cfRule>
  </conditionalFormatting>
  <conditionalFormatting sqref="E1349">
    <cfRule type="containsText" dxfId="1723" priority="775" operator="containsText" text="1.敌方">
      <formula>NOT(ISERROR(SEARCH("1.敌方",E1349)))</formula>
    </cfRule>
    <cfRule type="containsText" dxfId="1722" priority="776" operator="containsText" text="0.我方">
      <formula>NOT(ISERROR(SEARCH("0.我方",E1349)))</formula>
    </cfRule>
  </conditionalFormatting>
  <conditionalFormatting sqref="E1350">
    <cfRule type="containsText" dxfId="1721" priority="773" operator="containsText" text="1.敌方">
      <formula>NOT(ISERROR(SEARCH("1.敌方",E1350)))</formula>
    </cfRule>
    <cfRule type="containsText" dxfId="1720" priority="774" operator="containsText" text="0.我方">
      <formula>NOT(ISERROR(SEARCH("0.我方",E1350)))</formula>
    </cfRule>
  </conditionalFormatting>
  <conditionalFormatting sqref="E1356">
    <cfRule type="containsText" dxfId="1719" priority="761" operator="containsText" text="1.敌方">
      <formula>NOT(ISERROR(SEARCH("1.敌方",E1356)))</formula>
    </cfRule>
    <cfRule type="containsText" dxfId="1718" priority="762" operator="containsText" text="0.我方">
      <formula>NOT(ISERROR(SEARCH("0.我方",E1356)))</formula>
    </cfRule>
  </conditionalFormatting>
  <conditionalFormatting sqref="E1343">
    <cfRule type="containsText" dxfId="1717" priority="787" operator="containsText" text="1.敌方">
      <formula>NOT(ISERROR(SEARCH("1.敌方",E1343)))</formula>
    </cfRule>
    <cfRule type="containsText" dxfId="1716" priority="788" operator="containsText" text="0.我方">
      <formula>NOT(ISERROR(SEARCH("0.我方",E1343)))</formula>
    </cfRule>
  </conditionalFormatting>
  <conditionalFormatting sqref="E1346">
    <cfRule type="containsText" dxfId="1715" priority="781" operator="containsText" text="1.敌方">
      <formula>NOT(ISERROR(SEARCH("1.敌方",E1346)))</formula>
    </cfRule>
    <cfRule type="containsText" dxfId="1714" priority="782" operator="containsText" text="0.我方">
      <formula>NOT(ISERROR(SEARCH("0.我方",E1346)))</formula>
    </cfRule>
  </conditionalFormatting>
  <conditionalFormatting sqref="E1338">
    <cfRule type="containsText" dxfId="1713" priority="793" operator="containsText" text="1.敌方">
      <formula>NOT(ISERROR(SEARCH("1.敌方",E1338)))</formula>
    </cfRule>
    <cfRule type="containsText" dxfId="1712" priority="794" operator="containsText" text="0.我方">
      <formula>NOT(ISERROR(SEARCH("0.我方",E1338)))</formula>
    </cfRule>
  </conditionalFormatting>
  <conditionalFormatting sqref="E1352">
    <cfRule type="containsText" dxfId="1711" priority="769" operator="containsText" text="1.敌方">
      <formula>NOT(ISERROR(SEARCH("1.敌方",E1352)))</formula>
    </cfRule>
    <cfRule type="containsText" dxfId="1710" priority="770" operator="containsText" text="0.我方">
      <formula>NOT(ISERROR(SEARCH("0.我方",E1352)))</formula>
    </cfRule>
  </conditionalFormatting>
  <conditionalFormatting sqref="E1374">
    <cfRule type="containsText" dxfId="1709" priority="799" operator="containsText" text="1.敌方">
      <formula>NOT(ISERROR(SEARCH("1.敌方",E1374)))</formula>
    </cfRule>
    <cfRule type="containsText" dxfId="1708" priority="800" operator="containsText" text="0.我方">
      <formula>NOT(ISERROR(SEARCH("0.我方",E1374)))</formula>
    </cfRule>
  </conditionalFormatting>
  <conditionalFormatting sqref="E1337">
    <cfRule type="containsText" dxfId="1707" priority="795" operator="containsText" text="1.敌方">
      <formula>NOT(ISERROR(SEARCH("1.敌方",E1337)))</formula>
    </cfRule>
    <cfRule type="containsText" dxfId="1706" priority="796" operator="containsText" text="0.我方">
      <formula>NOT(ISERROR(SEARCH("0.我方",E1337)))</formula>
    </cfRule>
  </conditionalFormatting>
  <conditionalFormatting sqref="E1370">
    <cfRule type="containsText" dxfId="1705" priority="803" operator="containsText" text="1.敌方">
      <formula>NOT(ISERROR(SEARCH("1.敌方",E1370)))</formula>
    </cfRule>
    <cfRule type="containsText" dxfId="1704" priority="804" operator="containsText" text="0.我方">
      <formula>NOT(ISERROR(SEARCH("0.我方",E1370)))</formula>
    </cfRule>
  </conditionalFormatting>
  <conditionalFormatting sqref="E1342">
    <cfRule type="containsText" dxfId="1703" priority="789" operator="containsText" text="1.敌方">
      <formula>NOT(ISERROR(SEARCH("1.敌方",E1342)))</formula>
    </cfRule>
    <cfRule type="containsText" dxfId="1702" priority="790" operator="containsText" text="0.我方">
      <formula>NOT(ISERROR(SEARCH("0.我方",E1342)))</formula>
    </cfRule>
  </conditionalFormatting>
  <conditionalFormatting sqref="E1341">
    <cfRule type="containsText" dxfId="1701" priority="791" operator="containsText" text="1.敌方">
      <formula>NOT(ISERROR(SEARCH("1.敌方",E1341)))</formula>
    </cfRule>
    <cfRule type="containsText" dxfId="1700" priority="792" operator="containsText" text="0.我方">
      <formula>NOT(ISERROR(SEARCH("0.我方",E1341)))</formula>
    </cfRule>
  </conditionalFormatting>
  <conditionalFormatting sqref="E1372">
    <cfRule type="containsText" dxfId="1699" priority="801" operator="containsText" text="1.敌方">
      <formula>NOT(ISERROR(SEARCH("1.敌方",E1372)))</formula>
    </cfRule>
    <cfRule type="containsText" dxfId="1698" priority="802" operator="containsText" text="0.我方">
      <formula>NOT(ISERROR(SEARCH("0.我方",E1372)))</formula>
    </cfRule>
  </conditionalFormatting>
  <conditionalFormatting sqref="E1373">
    <cfRule type="containsText" dxfId="1697" priority="797" operator="containsText" text="1.敌方">
      <formula>NOT(ISERROR(SEARCH("1.敌方",E1373)))</formula>
    </cfRule>
    <cfRule type="containsText" dxfId="1696" priority="798" operator="containsText" text="0.我方">
      <formula>NOT(ISERROR(SEARCH("0.我方",E1373)))</formula>
    </cfRule>
  </conditionalFormatting>
  <conditionalFormatting sqref="E1344">
    <cfRule type="containsText" dxfId="1695" priority="785" operator="containsText" text="1.敌方">
      <formula>NOT(ISERROR(SEARCH("1.敌方",E1344)))</formula>
    </cfRule>
    <cfRule type="containsText" dxfId="1694" priority="786" operator="containsText" text="0.我方">
      <formula>NOT(ISERROR(SEARCH("0.我方",E1344)))</formula>
    </cfRule>
  </conditionalFormatting>
  <conditionalFormatting sqref="E1348">
    <cfRule type="containsText" dxfId="1693" priority="777" operator="containsText" text="1.敌方">
      <formula>NOT(ISERROR(SEARCH("1.敌方",E1348)))</formula>
    </cfRule>
    <cfRule type="containsText" dxfId="1692" priority="778" operator="containsText" text="0.我方">
      <formula>NOT(ISERROR(SEARCH("0.我方",E1348)))</formula>
    </cfRule>
  </conditionalFormatting>
  <conditionalFormatting sqref="E1351">
    <cfRule type="containsText" dxfId="1691" priority="771" operator="containsText" text="1.敌方">
      <formula>NOT(ISERROR(SEARCH("1.敌方",E1351)))</formula>
    </cfRule>
    <cfRule type="containsText" dxfId="1690" priority="772" operator="containsText" text="0.我方">
      <formula>NOT(ISERROR(SEARCH("0.我方",E1351)))</formula>
    </cfRule>
  </conditionalFormatting>
  <conditionalFormatting sqref="E1355">
    <cfRule type="containsText" dxfId="1689" priority="763" operator="containsText" text="1.敌方">
      <formula>NOT(ISERROR(SEARCH("1.敌方",E1355)))</formula>
    </cfRule>
    <cfRule type="containsText" dxfId="1688" priority="764" operator="containsText" text="0.我方">
      <formula>NOT(ISERROR(SEARCH("0.我方",E1355)))</formula>
    </cfRule>
  </conditionalFormatting>
  <conditionalFormatting sqref="E1534">
    <cfRule type="containsText" dxfId="1687" priority="473" operator="containsText" text="1.敌方">
      <formula>NOT(ISERROR(SEARCH("1.敌方",E1534)))</formula>
    </cfRule>
    <cfRule type="containsText" dxfId="1686" priority="474" operator="containsText" text="0.我方">
      <formula>NOT(ISERROR(SEARCH("0.我方",E1534)))</formula>
    </cfRule>
  </conditionalFormatting>
  <conditionalFormatting sqref="E1511">
    <cfRule type="containsText" dxfId="1685" priority="519" operator="containsText" text="1.敌方">
      <formula>NOT(ISERROR(SEARCH("1.敌方",E1511)))</formula>
    </cfRule>
    <cfRule type="containsText" dxfId="1684" priority="520" operator="containsText" text="0.我方">
      <formula>NOT(ISERROR(SEARCH("0.我方",E1511)))</formula>
    </cfRule>
  </conditionalFormatting>
  <conditionalFormatting sqref="E1512">
    <cfRule type="containsText" dxfId="1683" priority="517" operator="containsText" text="1.敌方">
      <formula>NOT(ISERROR(SEARCH("1.敌方",E1512)))</formula>
    </cfRule>
    <cfRule type="containsText" dxfId="1682" priority="518" operator="containsText" text="0.我方">
      <formula>NOT(ISERROR(SEARCH("0.我方",E1512)))</formula>
    </cfRule>
  </conditionalFormatting>
  <conditionalFormatting sqref="E1515">
    <cfRule type="containsText" dxfId="1681" priority="511" operator="containsText" text="1.敌方">
      <formula>NOT(ISERROR(SEARCH("1.敌方",E1515)))</formula>
    </cfRule>
    <cfRule type="containsText" dxfId="1680" priority="512" operator="containsText" text="0.我方">
      <formula>NOT(ISERROR(SEARCH("0.我方",E1515)))</formula>
    </cfRule>
  </conditionalFormatting>
  <conditionalFormatting sqref="E1513">
    <cfRule type="containsText" dxfId="1679" priority="515" operator="containsText" text="1.敌方">
      <formula>NOT(ISERROR(SEARCH("1.敌方",E1513)))</formula>
    </cfRule>
    <cfRule type="containsText" dxfId="1678" priority="516" operator="containsText" text="0.我方">
      <formula>NOT(ISERROR(SEARCH("0.我方",E1513)))</formula>
    </cfRule>
  </conditionalFormatting>
  <conditionalFormatting sqref="E1514">
    <cfRule type="containsText" dxfId="1677" priority="513" operator="containsText" text="1.敌方">
      <formula>NOT(ISERROR(SEARCH("1.敌方",E1514)))</formula>
    </cfRule>
    <cfRule type="containsText" dxfId="1676" priority="514" operator="containsText" text="0.我方">
      <formula>NOT(ISERROR(SEARCH("0.我方",E1514)))</formula>
    </cfRule>
  </conditionalFormatting>
  <conditionalFormatting sqref="E1518">
    <cfRule type="containsText" dxfId="1675" priority="505" operator="containsText" text="1.敌方">
      <formula>NOT(ISERROR(SEARCH("1.敌方",E1518)))</formula>
    </cfRule>
    <cfRule type="containsText" dxfId="1674" priority="506" operator="containsText" text="0.我方">
      <formula>NOT(ISERROR(SEARCH("0.我方",E1518)))</formula>
    </cfRule>
  </conditionalFormatting>
  <conditionalFormatting sqref="E1516">
    <cfRule type="containsText" dxfId="1673" priority="509" operator="containsText" text="1.敌方">
      <formula>NOT(ISERROR(SEARCH("1.敌方",E1516)))</formula>
    </cfRule>
    <cfRule type="containsText" dxfId="1672" priority="510" operator="containsText" text="0.我方">
      <formula>NOT(ISERROR(SEARCH("0.我方",E1516)))</formula>
    </cfRule>
  </conditionalFormatting>
  <conditionalFormatting sqref="E1517">
    <cfRule type="containsText" dxfId="1671" priority="507" operator="containsText" text="1.敌方">
      <formula>NOT(ISERROR(SEARCH("1.敌方",E1517)))</formula>
    </cfRule>
    <cfRule type="containsText" dxfId="1670" priority="508" operator="containsText" text="0.我方">
      <formula>NOT(ISERROR(SEARCH("0.我方",E1517)))</formula>
    </cfRule>
  </conditionalFormatting>
  <conditionalFormatting sqref="E1502">
    <cfRule type="containsText" dxfId="1669" priority="537" operator="containsText" text="1.敌方">
      <formula>NOT(ISERROR(SEARCH("1.敌方",E1502)))</formula>
    </cfRule>
    <cfRule type="containsText" dxfId="1668" priority="538" operator="containsText" text="0.我方">
      <formula>NOT(ISERROR(SEARCH("0.我方",E1502)))</formula>
    </cfRule>
  </conditionalFormatting>
  <conditionalFormatting sqref="E1393">
    <cfRule type="containsText" dxfId="1667" priority="691" operator="containsText" text="1.敌方">
      <formula>NOT(ISERROR(SEARCH("1.敌方",E1393)))</formula>
    </cfRule>
    <cfRule type="containsText" dxfId="1666" priority="692" operator="containsText" text="0.我方">
      <formula>NOT(ISERROR(SEARCH("0.我方",E1393)))</formula>
    </cfRule>
  </conditionalFormatting>
  <conditionalFormatting sqref="E1402">
    <cfRule type="containsText" dxfId="1665" priority="673" operator="containsText" text="1.敌方">
      <formula>NOT(ISERROR(SEARCH("1.敌方",E1402)))</formula>
    </cfRule>
    <cfRule type="containsText" dxfId="1664" priority="674" operator="containsText" text="0.我方">
      <formula>NOT(ISERROR(SEARCH("0.我方",E1402)))</formula>
    </cfRule>
  </conditionalFormatting>
  <conditionalFormatting sqref="E1397">
    <cfRule type="containsText" dxfId="1663" priority="683" operator="containsText" text="1.敌方">
      <formula>NOT(ISERROR(SEARCH("1.敌方",E1397)))</formula>
    </cfRule>
    <cfRule type="containsText" dxfId="1662" priority="684" operator="containsText" text="0.我方">
      <formula>NOT(ISERROR(SEARCH("0.我方",E1397)))</formula>
    </cfRule>
  </conditionalFormatting>
  <conditionalFormatting sqref="E1399">
    <cfRule type="containsText" dxfId="1661" priority="679" operator="containsText" text="1.敌方">
      <formula>NOT(ISERROR(SEARCH("1.敌方",E1399)))</formula>
    </cfRule>
    <cfRule type="containsText" dxfId="1660" priority="680" operator="containsText" text="0.我方">
      <formula>NOT(ISERROR(SEARCH("0.我方",E1399)))</formula>
    </cfRule>
  </conditionalFormatting>
  <conditionalFormatting sqref="E1398">
    <cfRule type="containsText" dxfId="1659" priority="681" operator="containsText" text="1.敌方">
      <formula>NOT(ISERROR(SEARCH("1.敌方",E1398)))</formula>
    </cfRule>
    <cfRule type="containsText" dxfId="1658" priority="682" operator="containsText" text="0.我方">
      <formula>NOT(ISERROR(SEARCH("0.我方",E1398)))</formula>
    </cfRule>
  </conditionalFormatting>
  <conditionalFormatting sqref="E1400">
    <cfRule type="containsText" dxfId="1657" priority="677" operator="containsText" text="1.敌方">
      <formula>NOT(ISERROR(SEARCH("1.敌方",E1400)))</formula>
    </cfRule>
    <cfRule type="containsText" dxfId="1656" priority="678" operator="containsText" text="0.我方">
      <formula>NOT(ISERROR(SEARCH("0.我方",E1400)))</formula>
    </cfRule>
  </conditionalFormatting>
  <conditionalFormatting sqref="E1401">
    <cfRule type="containsText" dxfId="1655" priority="675" operator="containsText" text="1.敌方">
      <formula>NOT(ISERROR(SEARCH("1.敌方",E1401)))</formula>
    </cfRule>
    <cfRule type="containsText" dxfId="1654" priority="676" operator="containsText" text="0.我方">
      <formula>NOT(ISERROR(SEARCH("0.我方",E1401)))</formula>
    </cfRule>
  </conditionalFormatting>
  <conditionalFormatting sqref="E1385">
    <cfRule type="containsText" dxfId="1653" priority="707" operator="containsText" text="1.敌方">
      <formula>NOT(ISERROR(SEARCH("1.敌方",E1385)))</formula>
    </cfRule>
    <cfRule type="containsText" dxfId="1652" priority="708" operator="containsText" text="0.我方">
      <formula>NOT(ISERROR(SEARCH("0.我方",E1385)))</formula>
    </cfRule>
  </conditionalFormatting>
  <conditionalFormatting sqref="E1409">
    <cfRule type="containsText" dxfId="1651" priority="729" operator="containsText" text="1.敌方">
      <formula>NOT(ISERROR(SEARCH("1.敌方",E1409)))</formula>
    </cfRule>
    <cfRule type="containsText" dxfId="1650" priority="730" operator="containsText" text="0.我方">
      <formula>NOT(ISERROR(SEARCH("0.我方",E1409)))</formula>
    </cfRule>
  </conditionalFormatting>
  <conditionalFormatting sqref="E1387">
    <cfRule type="containsText" dxfId="1649" priority="703" operator="containsText" text="1.敌方">
      <formula>NOT(ISERROR(SEARCH("1.敌方",E1387)))</formula>
    </cfRule>
    <cfRule type="containsText" dxfId="1648" priority="704" operator="containsText" text="0.我方">
      <formula>NOT(ISERROR(SEARCH("0.我方",E1387)))</formula>
    </cfRule>
  </conditionalFormatting>
  <conditionalFormatting sqref="E1389">
    <cfRule type="containsText" dxfId="1647" priority="699" operator="containsText" text="1.敌方">
      <formula>NOT(ISERROR(SEARCH("1.敌方",E1389)))</formula>
    </cfRule>
    <cfRule type="containsText" dxfId="1646" priority="700" operator="containsText" text="0.我方">
      <formula>NOT(ISERROR(SEARCH("0.我方",E1389)))</formula>
    </cfRule>
  </conditionalFormatting>
  <conditionalFormatting sqref="E1390">
    <cfRule type="containsText" dxfId="1645" priority="697" operator="containsText" text="1.敌方">
      <formula>NOT(ISERROR(SEARCH("1.敌方",E1390)))</formula>
    </cfRule>
    <cfRule type="containsText" dxfId="1644" priority="698" operator="containsText" text="0.我方">
      <formula>NOT(ISERROR(SEARCH("0.我方",E1390)))</formula>
    </cfRule>
  </conditionalFormatting>
  <conditionalFormatting sqref="E1396">
    <cfRule type="containsText" dxfId="1643" priority="685" operator="containsText" text="1.敌方">
      <formula>NOT(ISERROR(SEARCH("1.敌方",E1396)))</formula>
    </cfRule>
    <cfRule type="containsText" dxfId="1642" priority="686" operator="containsText" text="0.我方">
      <formula>NOT(ISERROR(SEARCH("0.我方",E1396)))</formula>
    </cfRule>
  </conditionalFormatting>
  <conditionalFormatting sqref="E1383">
    <cfRule type="containsText" dxfId="1641" priority="711" operator="containsText" text="1.敌方">
      <formula>NOT(ISERROR(SEARCH("1.敌方",E1383)))</formula>
    </cfRule>
    <cfRule type="containsText" dxfId="1640" priority="712" operator="containsText" text="0.我方">
      <formula>NOT(ISERROR(SEARCH("0.我方",E1383)))</formula>
    </cfRule>
  </conditionalFormatting>
  <conditionalFormatting sqref="E1386">
    <cfRule type="containsText" dxfId="1639" priority="705" operator="containsText" text="1.敌方">
      <formula>NOT(ISERROR(SEARCH("1.敌方",E1386)))</formula>
    </cfRule>
    <cfRule type="containsText" dxfId="1638" priority="706" operator="containsText" text="0.我方">
      <formula>NOT(ISERROR(SEARCH("0.我方",E1386)))</formula>
    </cfRule>
  </conditionalFormatting>
  <conditionalFormatting sqref="E1378">
    <cfRule type="containsText" dxfId="1637" priority="717" operator="containsText" text="1.敌方">
      <formula>NOT(ISERROR(SEARCH("1.敌方",E1378)))</formula>
    </cfRule>
    <cfRule type="containsText" dxfId="1636" priority="718" operator="containsText" text="0.我方">
      <formula>NOT(ISERROR(SEARCH("0.我方",E1378)))</formula>
    </cfRule>
  </conditionalFormatting>
  <conditionalFormatting sqref="E1392">
    <cfRule type="containsText" dxfId="1635" priority="693" operator="containsText" text="1.敌方">
      <formula>NOT(ISERROR(SEARCH("1.敌方",E1392)))</formula>
    </cfRule>
    <cfRule type="containsText" dxfId="1634" priority="694" operator="containsText" text="0.我方">
      <formula>NOT(ISERROR(SEARCH("0.我方",E1392)))</formula>
    </cfRule>
  </conditionalFormatting>
  <conditionalFormatting sqref="E1414">
    <cfRule type="containsText" dxfId="1633" priority="723" operator="containsText" text="1.敌方">
      <formula>NOT(ISERROR(SEARCH("1.敌方",E1414)))</formula>
    </cfRule>
    <cfRule type="containsText" dxfId="1632" priority="724" operator="containsText" text="0.我方">
      <formula>NOT(ISERROR(SEARCH("0.我方",E1414)))</formula>
    </cfRule>
  </conditionalFormatting>
  <conditionalFormatting sqref="E1377">
    <cfRule type="containsText" dxfId="1631" priority="719" operator="containsText" text="1.敌方">
      <formula>NOT(ISERROR(SEARCH("1.敌方",E1377)))</formula>
    </cfRule>
    <cfRule type="containsText" dxfId="1630" priority="720" operator="containsText" text="0.我方">
      <formula>NOT(ISERROR(SEARCH("0.我方",E1377)))</formula>
    </cfRule>
  </conditionalFormatting>
  <conditionalFormatting sqref="E1410">
    <cfRule type="containsText" dxfId="1629" priority="727" operator="containsText" text="1.敌方">
      <formula>NOT(ISERROR(SEARCH("1.敌方",E1410)))</formula>
    </cfRule>
    <cfRule type="containsText" dxfId="1628" priority="728" operator="containsText" text="0.我方">
      <formula>NOT(ISERROR(SEARCH("0.我方",E1410)))</formula>
    </cfRule>
  </conditionalFormatting>
  <conditionalFormatting sqref="E1382">
    <cfRule type="containsText" dxfId="1627" priority="713" operator="containsText" text="1.敌方">
      <formula>NOT(ISERROR(SEARCH("1.敌方",E1382)))</formula>
    </cfRule>
    <cfRule type="containsText" dxfId="1626" priority="714" operator="containsText" text="0.我方">
      <formula>NOT(ISERROR(SEARCH("0.我方",E1382)))</formula>
    </cfRule>
  </conditionalFormatting>
  <conditionalFormatting sqref="E1381">
    <cfRule type="containsText" dxfId="1625" priority="715" operator="containsText" text="1.敌方">
      <formula>NOT(ISERROR(SEARCH("1.敌方",E1381)))</formula>
    </cfRule>
    <cfRule type="containsText" dxfId="1624" priority="716" operator="containsText" text="0.我方">
      <formula>NOT(ISERROR(SEARCH("0.我方",E1381)))</formula>
    </cfRule>
  </conditionalFormatting>
  <conditionalFormatting sqref="E1412">
    <cfRule type="containsText" dxfId="1623" priority="725" operator="containsText" text="1.敌方">
      <formula>NOT(ISERROR(SEARCH("1.敌方",E1412)))</formula>
    </cfRule>
    <cfRule type="containsText" dxfId="1622" priority="726" operator="containsText" text="0.我方">
      <formula>NOT(ISERROR(SEARCH("0.我方",E1412)))</formula>
    </cfRule>
  </conditionalFormatting>
  <conditionalFormatting sqref="E1413">
    <cfRule type="containsText" dxfId="1621" priority="721" operator="containsText" text="1.敌方">
      <formula>NOT(ISERROR(SEARCH("1.敌方",E1413)))</formula>
    </cfRule>
    <cfRule type="containsText" dxfId="1620" priority="722" operator="containsText" text="0.我方">
      <formula>NOT(ISERROR(SEARCH("0.我方",E1413)))</formula>
    </cfRule>
  </conditionalFormatting>
  <conditionalFormatting sqref="E1384">
    <cfRule type="containsText" dxfId="1619" priority="709" operator="containsText" text="1.敌方">
      <formula>NOT(ISERROR(SEARCH("1.敌方",E1384)))</formula>
    </cfRule>
    <cfRule type="containsText" dxfId="1618" priority="710" operator="containsText" text="0.我方">
      <formula>NOT(ISERROR(SEARCH("0.我方",E1384)))</formula>
    </cfRule>
  </conditionalFormatting>
  <conditionalFormatting sqref="E1388">
    <cfRule type="containsText" dxfId="1617" priority="701" operator="containsText" text="1.敌方">
      <formula>NOT(ISERROR(SEARCH("1.敌方",E1388)))</formula>
    </cfRule>
    <cfRule type="containsText" dxfId="1616" priority="702" operator="containsText" text="0.我方">
      <formula>NOT(ISERROR(SEARCH("0.我方",E1388)))</formula>
    </cfRule>
  </conditionalFormatting>
  <conditionalFormatting sqref="E1391">
    <cfRule type="containsText" dxfId="1615" priority="695" operator="containsText" text="1.敌方">
      <formula>NOT(ISERROR(SEARCH("1.敌方",E1391)))</formula>
    </cfRule>
    <cfRule type="containsText" dxfId="1614" priority="696" operator="containsText" text="0.我方">
      <formula>NOT(ISERROR(SEARCH("0.我方",E1391)))</formula>
    </cfRule>
  </conditionalFormatting>
  <conditionalFormatting sqref="E1395">
    <cfRule type="containsText" dxfId="1613" priority="687" operator="containsText" text="1.敌方">
      <formula>NOT(ISERROR(SEARCH("1.敌方",E1395)))</formula>
    </cfRule>
    <cfRule type="containsText" dxfId="1612" priority="688" operator="containsText" text="0.我方">
      <formula>NOT(ISERROR(SEARCH("0.我方",E1395)))</formula>
    </cfRule>
  </conditionalFormatting>
  <conditionalFormatting sqref="E1483">
    <cfRule type="containsText" dxfId="1611" priority="579" operator="containsText" text="1.敌方">
      <formula>NOT(ISERROR(SEARCH("1.敌方",E1483)))</formula>
    </cfRule>
    <cfRule type="containsText" dxfId="1610" priority="580" operator="containsText" text="0.我方">
      <formula>NOT(ISERROR(SEARCH("0.我方",E1483)))</formula>
    </cfRule>
  </conditionalFormatting>
  <conditionalFormatting sqref="E1478">
    <cfRule type="containsText" dxfId="1609" priority="585" operator="containsText" text="1.敌方">
      <formula>NOT(ISERROR(SEARCH("1.敌方",E1478)))</formula>
    </cfRule>
    <cfRule type="containsText" dxfId="1608" priority="586" operator="containsText" text="0.我方">
      <formula>NOT(ISERROR(SEARCH("0.我方",E1478)))</formula>
    </cfRule>
  </conditionalFormatting>
  <conditionalFormatting sqref="E1475">
    <cfRule type="containsText" dxfId="1607" priority="595" operator="containsText" text="1.敌方">
      <formula>NOT(ISERROR(SEARCH("1.敌方",E1475)))</formula>
    </cfRule>
    <cfRule type="containsText" dxfId="1606" priority="596" operator="containsText" text="0.我方">
      <formula>NOT(ISERROR(SEARCH("0.我方",E1475)))</formula>
    </cfRule>
  </conditionalFormatting>
  <conditionalFormatting sqref="E1476">
    <cfRule type="containsText" dxfId="1605" priority="593" operator="containsText" text="1.敌方">
      <formula>NOT(ISERROR(SEARCH("1.敌方",E1476)))</formula>
    </cfRule>
    <cfRule type="containsText" dxfId="1604" priority="594" operator="containsText" text="0.我方">
      <formula>NOT(ISERROR(SEARCH("0.我方",E1476)))</formula>
    </cfRule>
  </conditionalFormatting>
  <conditionalFormatting sqref="E1452">
    <cfRule type="containsText" dxfId="1603" priority="587" operator="containsText" text="1.敌方">
      <formula>NOT(ISERROR(SEARCH("1.敌方",E1452)))</formula>
    </cfRule>
    <cfRule type="containsText" dxfId="1602" priority="588" operator="containsText" text="0.我方">
      <formula>NOT(ISERROR(SEARCH("0.我方",E1452)))</formula>
    </cfRule>
  </conditionalFormatting>
  <conditionalFormatting sqref="E1477">
    <cfRule type="containsText" dxfId="1601" priority="591" operator="containsText" text="1.敌方">
      <formula>NOT(ISERROR(SEARCH("1.敌方",E1477)))</formula>
    </cfRule>
    <cfRule type="containsText" dxfId="1600" priority="592" operator="containsText" text="0.我方">
      <formula>NOT(ISERROR(SEARCH("0.我方",E1477)))</formula>
    </cfRule>
  </conditionalFormatting>
  <conditionalFormatting sqref="E1451">
    <cfRule type="containsText" dxfId="1599" priority="589" operator="containsText" text="1.敌方">
      <formula>NOT(ISERROR(SEARCH("1.敌方",E1451)))</formula>
    </cfRule>
    <cfRule type="containsText" dxfId="1598" priority="590" operator="containsText" text="0.我方">
      <formula>NOT(ISERROR(SEARCH("0.我方",E1451)))</formula>
    </cfRule>
  </conditionalFormatting>
  <conditionalFormatting sqref="E1479">
    <cfRule type="containsText" dxfId="1597" priority="583" operator="containsText" text="1.敌方">
      <formula>NOT(ISERROR(SEARCH("1.敌方",E1479)))</formula>
    </cfRule>
    <cfRule type="containsText" dxfId="1596" priority="584" operator="containsText" text="0.我方">
      <formula>NOT(ISERROR(SEARCH("0.我方",E1479)))</formula>
    </cfRule>
  </conditionalFormatting>
  <conditionalFormatting sqref="E1480">
    <cfRule type="containsText" dxfId="1595" priority="581" operator="containsText" text="1.敌方">
      <formula>NOT(ISERROR(SEARCH("1.敌方",E1480)))</formula>
    </cfRule>
    <cfRule type="containsText" dxfId="1594" priority="582" operator="containsText" text="0.我方">
      <formula>NOT(ISERROR(SEARCH("0.我方",E1480)))</formula>
    </cfRule>
  </conditionalFormatting>
  <conditionalFormatting sqref="E1466">
    <cfRule type="containsText" dxfId="1593" priority="613" operator="containsText" text="1.敌方">
      <formula>NOT(ISERROR(SEARCH("1.敌方",E1466)))</formula>
    </cfRule>
    <cfRule type="containsText" dxfId="1592" priority="614" operator="containsText" text="0.我方">
      <formula>NOT(ISERROR(SEARCH("0.我方",E1466)))</formula>
    </cfRule>
  </conditionalFormatting>
  <conditionalFormatting sqref="E1465">
    <cfRule type="containsText" dxfId="1591" priority="615" operator="containsText" text="1.敌方">
      <formula>NOT(ISERROR(SEARCH("1.敌方",E1465)))</formula>
    </cfRule>
    <cfRule type="containsText" dxfId="1590" priority="616" operator="containsText" text="0.我方">
      <formula>NOT(ISERROR(SEARCH("0.我方",E1465)))</formula>
    </cfRule>
  </conditionalFormatting>
  <conditionalFormatting sqref="E1474">
    <cfRule type="containsText" dxfId="1589" priority="597" operator="containsText" text="1.敌方">
      <formula>NOT(ISERROR(SEARCH("1.敌方",E1474)))</formula>
    </cfRule>
    <cfRule type="containsText" dxfId="1588" priority="598" operator="containsText" text="0.我方">
      <formula>NOT(ISERROR(SEARCH("0.我方",E1474)))</formula>
    </cfRule>
  </conditionalFormatting>
  <conditionalFormatting sqref="E1469">
    <cfRule type="containsText" dxfId="1587" priority="607" operator="containsText" text="1.敌方">
      <formula>NOT(ISERROR(SEARCH("1.敌方",E1469)))</formula>
    </cfRule>
    <cfRule type="containsText" dxfId="1586" priority="608" operator="containsText" text="0.我方">
      <formula>NOT(ISERROR(SEARCH("0.我方",E1469)))</formula>
    </cfRule>
  </conditionalFormatting>
  <conditionalFormatting sqref="E1471">
    <cfRule type="containsText" dxfId="1585" priority="603" operator="containsText" text="1.敌方">
      <formula>NOT(ISERROR(SEARCH("1.敌方",E1471)))</formula>
    </cfRule>
    <cfRule type="containsText" dxfId="1584" priority="604" operator="containsText" text="0.我方">
      <formula>NOT(ISERROR(SEARCH("0.我方",E1471)))</formula>
    </cfRule>
  </conditionalFormatting>
  <conditionalFormatting sqref="E1470">
    <cfRule type="containsText" dxfId="1583" priority="605" operator="containsText" text="1.敌方">
      <formula>NOT(ISERROR(SEARCH("1.敌方",E1470)))</formula>
    </cfRule>
    <cfRule type="containsText" dxfId="1582" priority="606" operator="containsText" text="0.我方">
      <formula>NOT(ISERROR(SEARCH("0.我方",E1470)))</formula>
    </cfRule>
  </conditionalFormatting>
  <conditionalFormatting sqref="E1472">
    <cfRule type="containsText" dxfId="1581" priority="601" operator="containsText" text="1.敌方">
      <formula>NOT(ISERROR(SEARCH("1.敌方",E1472)))</formula>
    </cfRule>
    <cfRule type="containsText" dxfId="1580" priority="602" operator="containsText" text="0.我方">
      <formula>NOT(ISERROR(SEARCH("0.我方",E1472)))</formula>
    </cfRule>
  </conditionalFormatting>
  <conditionalFormatting sqref="E1473">
    <cfRule type="containsText" dxfId="1579" priority="599" operator="containsText" text="1.敌方">
      <formula>NOT(ISERROR(SEARCH("1.敌方",E1473)))</formula>
    </cfRule>
    <cfRule type="containsText" dxfId="1578" priority="600" operator="containsText" text="0.我方">
      <formula>NOT(ISERROR(SEARCH("0.我方",E1473)))</formula>
    </cfRule>
  </conditionalFormatting>
  <conditionalFormatting sqref="E1457">
    <cfRule type="containsText" dxfId="1577" priority="631" operator="containsText" text="1.敌方">
      <formula>NOT(ISERROR(SEARCH("1.敌方",E1457)))</formula>
    </cfRule>
    <cfRule type="containsText" dxfId="1576" priority="632" operator="containsText" text="0.我方">
      <formula>NOT(ISERROR(SEARCH("0.我方",E1457)))</formula>
    </cfRule>
  </conditionalFormatting>
  <conditionalFormatting sqref="E1481">
    <cfRule type="containsText" dxfId="1575" priority="653" operator="containsText" text="1.敌方">
      <formula>NOT(ISERROR(SEARCH("1.敌方",E1481)))</formula>
    </cfRule>
    <cfRule type="containsText" dxfId="1574" priority="654" operator="containsText" text="0.我方">
      <formula>NOT(ISERROR(SEARCH("0.我方",E1481)))</formula>
    </cfRule>
  </conditionalFormatting>
  <conditionalFormatting sqref="E1459">
    <cfRule type="containsText" dxfId="1573" priority="627" operator="containsText" text="1.敌方">
      <formula>NOT(ISERROR(SEARCH("1.敌方",E1459)))</formula>
    </cfRule>
    <cfRule type="containsText" dxfId="1572" priority="628" operator="containsText" text="0.我方">
      <formula>NOT(ISERROR(SEARCH("0.我方",E1459)))</formula>
    </cfRule>
  </conditionalFormatting>
  <conditionalFormatting sqref="E1461">
    <cfRule type="containsText" dxfId="1571" priority="623" operator="containsText" text="1.敌方">
      <formula>NOT(ISERROR(SEARCH("1.敌方",E1461)))</formula>
    </cfRule>
    <cfRule type="containsText" dxfId="1570" priority="624" operator="containsText" text="0.我方">
      <formula>NOT(ISERROR(SEARCH("0.我方",E1461)))</formula>
    </cfRule>
  </conditionalFormatting>
  <conditionalFormatting sqref="E1462">
    <cfRule type="containsText" dxfId="1569" priority="621" operator="containsText" text="1.敌方">
      <formula>NOT(ISERROR(SEARCH("1.敌方",E1462)))</formula>
    </cfRule>
    <cfRule type="containsText" dxfId="1568" priority="622" operator="containsText" text="0.我方">
      <formula>NOT(ISERROR(SEARCH("0.我方",E1462)))</formula>
    </cfRule>
  </conditionalFormatting>
  <conditionalFormatting sqref="E1468">
    <cfRule type="containsText" dxfId="1567" priority="609" operator="containsText" text="1.敌方">
      <formula>NOT(ISERROR(SEARCH("1.敌方",E1468)))</formula>
    </cfRule>
    <cfRule type="containsText" dxfId="1566" priority="610" operator="containsText" text="0.我方">
      <formula>NOT(ISERROR(SEARCH("0.我方",E1468)))</formula>
    </cfRule>
  </conditionalFormatting>
  <conditionalFormatting sqref="E1455">
    <cfRule type="containsText" dxfId="1565" priority="635" operator="containsText" text="1.敌方">
      <formula>NOT(ISERROR(SEARCH("1.敌方",E1455)))</formula>
    </cfRule>
    <cfRule type="containsText" dxfId="1564" priority="636" operator="containsText" text="0.我方">
      <formula>NOT(ISERROR(SEARCH("0.我方",E1455)))</formula>
    </cfRule>
  </conditionalFormatting>
  <conditionalFormatting sqref="E1458">
    <cfRule type="containsText" dxfId="1563" priority="629" operator="containsText" text="1.敌方">
      <formula>NOT(ISERROR(SEARCH("1.敌方",E1458)))</formula>
    </cfRule>
    <cfRule type="containsText" dxfId="1562" priority="630" operator="containsText" text="0.我方">
      <formula>NOT(ISERROR(SEARCH("0.我方",E1458)))</formula>
    </cfRule>
  </conditionalFormatting>
  <conditionalFormatting sqref="E1450">
    <cfRule type="containsText" dxfId="1561" priority="641" operator="containsText" text="1.敌方">
      <formula>NOT(ISERROR(SEARCH("1.敌方",E1450)))</formula>
    </cfRule>
    <cfRule type="containsText" dxfId="1560" priority="642" operator="containsText" text="0.我方">
      <formula>NOT(ISERROR(SEARCH("0.我方",E1450)))</formula>
    </cfRule>
  </conditionalFormatting>
  <conditionalFormatting sqref="E1464">
    <cfRule type="containsText" dxfId="1559" priority="617" operator="containsText" text="1.敌方">
      <formula>NOT(ISERROR(SEARCH("1.敌方",E1464)))</formula>
    </cfRule>
    <cfRule type="containsText" dxfId="1558" priority="618" operator="containsText" text="0.我方">
      <formula>NOT(ISERROR(SEARCH("0.我方",E1464)))</formula>
    </cfRule>
  </conditionalFormatting>
  <conditionalFormatting sqref="E1486">
    <cfRule type="containsText" dxfId="1557" priority="647" operator="containsText" text="1.敌方">
      <formula>NOT(ISERROR(SEARCH("1.敌方",E1486)))</formula>
    </cfRule>
    <cfRule type="containsText" dxfId="1556" priority="648" operator="containsText" text="0.我方">
      <formula>NOT(ISERROR(SEARCH("0.我方",E1486)))</formula>
    </cfRule>
  </conditionalFormatting>
  <conditionalFormatting sqref="E1449">
    <cfRule type="containsText" dxfId="1555" priority="643" operator="containsText" text="1.敌方">
      <formula>NOT(ISERROR(SEARCH("1.敌方",E1449)))</formula>
    </cfRule>
    <cfRule type="containsText" dxfId="1554" priority="644" operator="containsText" text="0.我方">
      <formula>NOT(ISERROR(SEARCH("0.我方",E1449)))</formula>
    </cfRule>
  </conditionalFormatting>
  <conditionalFormatting sqref="E1482">
    <cfRule type="containsText" dxfId="1553" priority="651" operator="containsText" text="1.敌方">
      <formula>NOT(ISERROR(SEARCH("1.敌方",E1482)))</formula>
    </cfRule>
    <cfRule type="containsText" dxfId="1552" priority="652" operator="containsText" text="0.我方">
      <formula>NOT(ISERROR(SEARCH("0.我方",E1482)))</formula>
    </cfRule>
  </conditionalFormatting>
  <conditionalFormatting sqref="E1454">
    <cfRule type="containsText" dxfId="1551" priority="637" operator="containsText" text="1.敌方">
      <formula>NOT(ISERROR(SEARCH("1.敌方",E1454)))</formula>
    </cfRule>
    <cfRule type="containsText" dxfId="1550" priority="638" operator="containsText" text="0.我方">
      <formula>NOT(ISERROR(SEARCH("0.我方",E1454)))</formula>
    </cfRule>
  </conditionalFormatting>
  <conditionalFormatting sqref="E1453">
    <cfRule type="containsText" dxfId="1549" priority="639" operator="containsText" text="1.敌方">
      <formula>NOT(ISERROR(SEARCH("1.敌方",E1453)))</formula>
    </cfRule>
    <cfRule type="containsText" dxfId="1548" priority="640" operator="containsText" text="0.我方">
      <formula>NOT(ISERROR(SEARCH("0.我方",E1453)))</formula>
    </cfRule>
  </conditionalFormatting>
  <conditionalFormatting sqref="E1484">
    <cfRule type="containsText" dxfId="1547" priority="649" operator="containsText" text="1.敌方">
      <formula>NOT(ISERROR(SEARCH("1.敌方",E1484)))</formula>
    </cfRule>
    <cfRule type="containsText" dxfId="1546" priority="650" operator="containsText" text="0.我方">
      <formula>NOT(ISERROR(SEARCH("0.我方",E1484)))</formula>
    </cfRule>
  </conditionalFormatting>
  <conditionalFormatting sqref="E1485">
    <cfRule type="containsText" dxfId="1545" priority="645" operator="containsText" text="1.敌方">
      <formula>NOT(ISERROR(SEARCH("1.敌方",E1485)))</formula>
    </cfRule>
    <cfRule type="containsText" dxfId="1544" priority="646" operator="containsText" text="0.我方">
      <formula>NOT(ISERROR(SEARCH("0.我方",E1485)))</formula>
    </cfRule>
  </conditionalFormatting>
  <conditionalFormatting sqref="E1456">
    <cfRule type="containsText" dxfId="1543" priority="633" operator="containsText" text="1.敌方">
      <formula>NOT(ISERROR(SEARCH("1.敌方",E1456)))</formula>
    </cfRule>
    <cfRule type="containsText" dxfId="1542" priority="634" operator="containsText" text="0.我方">
      <formula>NOT(ISERROR(SEARCH("0.我方",E1456)))</formula>
    </cfRule>
  </conditionalFormatting>
  <conditionalFormatting sqref="E1460">
    <cfRule type="containsText" dxfId="1541" priority="625" operator="containsText" text="1.敌方">
      <formula>NOT(ISERROR(SEARCH("1.敌方",E1460)))</formula>
    </cfRule>
    <cfRule type="containsText" dxfId="1540" priority="626" operator="containsText" text="0.我方">
      <formula>NOT(ISERROR(SEARCH("0.我方",E1460)))</formula>
    </cfRule>
  </conditionalFormatting>
  <conditionalFormatting sqref="E1463">
    <cfRule type="containsText" dxfId="1539" priority="619" operator="containsText" text="1.敌方">
      <formula>NOT(ISERROR(SEARCH("1.敌方",E1463)))</formula>
    </cfRule>
    <cfRule type="containsText" dxfId="1538" priority="620" operator="containsText" text="0.我方">
      <formula>NOT(ISERROR(SEARCH("0.我方",E1463)))</formula>
    </cfRule>
  </conditionalFormatting>
  <conditionalFormatting sqref="E1467">
    <cfRule type="containsText" dxfId="1537" priority="611" operator="containsText" text="1.敌方">
      <formula>NOT(ISERROR(SEARCH("1.敌方",E1467)))</formula>
    </cfRule>
    <cfRule type="containsText" dxfId="1536" priority="612" operator="containsText" text="0.我方">
      <formula>NOT(ISERROR(SEARCH("0.我方",E1467)))</formula>
    </cfRule>
  </conditionalFormatting>
  <conditionalFormatting sqref="E1501">
    <cfRule type="containsText" dxfId="1535" priority="539" operator="containsText" text="1.敌方">
      <formula>NOT(ISERROR(SEARCH("1.敌方",E1501)))</formula>
    </cfRule>
    <cfRule type="containsText" dxfId="1534" priority="540" operator="containsText" text="0.我方">
      <formula>NOT(ISERROR(SEARCH("0.我方",E1501)))</formula>
    </cfRule>
  </conditionalFormatting>
  <conditionalFormatting sqref="E1498">
    <cfRule type="containsText" dxfId="1533" priority="545" operator="containsText" text="1.敌方">
      <formula>NOT(ISERROR(SEARCH("1.敌方",E1498)))</formula>
    </cfRule>
    <cfRule type="containsText" dxfId="1532" priority="546" operator="containsText" text="0.我方">
      <formula>NOT(ISERROR(SEARCH("0.我方",E1498)))</formula>
    </cfRule>
  </conditionalFormatting>
  <conditionalFormatting sqref="E1500">
    <cfRule type="containsText" dxfId="1531" priority="541" operator="containsText" text="1.敌方">
      <formula>NOT(ISERROR(SEARCH("1.敌方",E1500)))</formula>
    </cfRule>
    <cfRule type="containsText" dxfId="1530" priority="542" operator="containsText" text="0.我方">
      <formula>NOT(ISERROR(SEARCH("0.我方",E1500)))</formula>
    </cfRule>
  </conditionalFormatting>
  <conditionalFormatting sqref="E1493">
    <cfRule type="containsText" dxfId="1529" priority="555" operator="containsText" text="1.敌方">
      <formula>NOT(ISERROR(SEARCH("1.敌方",E1493)))</formula>
    </cfRule>
    <cfRule type="containsText" dxfId="1528" priority="556" operator="containsText" text="0.我方">
      <formula>NOT(ISERROR(SEARCH("0.我方",E1493)))</formula>
    </cfRule>
  </conditionalFormatting>
  <conditionalFormatting sqref="E1494">
    <cfRule type="containsText" dxfId="1527" priority="553" operator="containsText" text="1.敌方">
      <formula>NOT(ISERROR(SEARCH("1.敌方",E1494)))</formula>
    </cfRule>
    <cfRule type="containsText" dxfId="1526" priority="554" operator="containsText" text="0.我方">
      <formula>NOT(ISERROR(SEARCH("0.我方",E1494)))</formula>
    </cfRule>
  </conditionalFormatting>
  <conditionalFormatting sqref="E1497">
    <cfRule type="containsText" dxfId="1525" priority="547" operator="containsText" text="1.敌方">
      <formula>NOT(ISERROR(SEARCH("1.敌方",E1497)))</formula>
    </cfRule>
    <cfRule type="containsText" dxfId="1524" priority="548" operator="containsText" text="0.我方">
      <formula>NOT(ISERROR(SEARCH("0.我方",E1497)))</formula>
    </cfRule>
  </conditionalFormatting>
  <conditionalFormatting sqref="E1495">
    <cfRule type="containsText" dxfId="1523" priority="551" operator="containsText" text="1.敌方">
      <formula>NOT(ISERROR(SEARCH("1.敌方",E1495)))</formula>
    </cfRule>
    <cfRule type="containsText" dxfId="1522" priority="552" operator="containsText" text="0.我方">
      <formula>NOT(ISERROR(SEARCH("0.我方",E1495)))</formula>
    </cfRule>
  </conditionalFormatting>
  <conditionalFormatting sqref="E1496">
    <cfRule type="containsText" dxfId="1521" priority="549" operator="containsText" text="1.敌方">
      <formula>NOT(ISERROR(SEARCH("1.敌方",E1496)))</formula>
    </cfRule>
    <cfRule type="containsText" dxfId="1520" priority="550" operator="containsText" text="0.我方">
      <formula>NOT(ISERROR(SEARCH("0.我方",E1496)))</formula>
    </cfRule>
  </conditionalFormatting>
  <conditionalFormatting sqref="E1499">
    <cfRule type="containsText" dxfId="1519" priority="543" operator="containsText" text="1.敌方">
      <formula>NOT(ISERROR(SEARCH("1.敌方",E1499)))</formula>
    </cfRule>
    <cfRule type="containsText" dxfId="1518" priority="544" operator="containsText" text="0.我方">
      <formula>NOT(ISERROR(SEARCH("0.我方",E1499)))</formula>
    </cfRule>
  </conditionalFormatting>
  <conditionalFormatting sqref="E1527">
    <cfRule type="containsText" dxfId="1517" priority="487" operator="containsText" text="1.敌方">
      <formula>NOT(ISERROR(SEARCH("1.敌方",E1527)))</formula>
    </cfRule>
    <cfRule type="containsText" dxfId="1516" priority="488" operator="containsText" text="0.我方">
      <formula>NOT(ISERROR(SEARCH("0.我方",E1527)))</formula>
    </cfRule>
  </conditionalFormatting>
  <conditionalFormatting sqref="E1530">
    <cfRule type="containsText" dxfId="1515" priority="481" operator="containsText" text="1.敌方">
      <formula>NOT(ISERROR(SEARCH("1.敌方",E1530)))</formula>
    </cfRule>
    <cfRule type="containsText" dxfId="1514" priority="482" operator="containsText" text="0.我方">
      <formula>NOT(ISERROR(SEARCH("0.我方",E1530)))</formula>
    </cfRule>
  </conditionalFormatting>
  <conditionalFormatting sqref="E1491">
    <cfRule type="containsText" dxfId="1513" priority="559" operator="containsText" text="1.敌方">
      <formula>NOT(ISERROR(SEARCH("1.敌方",E1491)))</formula>
    </cfRule>
    <cfRule type="containsText" dxfId="1512" priority="560" operator="containsText" text="0.我方">
      <formula>NOT(ISERROR(SEARCH("0.我方",E1491)))</formula>
    </cfRule>
  </conditionalFormatting>
  <conditionalFormatting sqref="E1529">
    <cfRule type="containsText" dxfId="1511" priority="483" operator="containsText" text="1.敌方">
      <formula>NOT(ISERROR(SEARCH("1.敌方",E1529)))</formula>
    </cfRule>
    <cfRule type="containsText" dxfId="1510" priority="484" operator="containsText" text="0.我方">
      <formula>NOT(ISERROR(SEARCH("0.我方",E1529)))</formula>
    </cfRule>
  </conditionalFormatting>
  <conditionalFormatting sqref="E1553">
    <cfRule type="containsText" dxfId="1509" priority="567" operator="containsText" text="1.敌方">
      <formula>NOT(ISERROR(SEARCH("1.敌方",E1553)))</formula>
    </cfRule>
    <cfRule type="containsText" dxfId="1508" priority="568" operator="containsText" text="0.我方">
      <formula>NOT(ISERROR(SEARCH("0.我方",E1553)))</formula>
    </cfRule>
  </conditionalFormatting>
  <conditionalFormatting sqref="E1490">
    <cfRule type="containsText" dxfId="1507" priority="561" operator="containsText" text="1.敌方">
      <formula>NOT(ISERROR(SEARCH("1.敌方",E1490)))</formula>
    </cfRule>
    <cfRule type="containsText" dxfId="1506" priority="562" operator="containsText" text="0.我方">
      <formula>NOT(ISERROR(SEARCH("0.我方",E1490)))</formula>
    </cfRule>
  </conditionalFormatting>
  <conditionalFormatting sqref="E1547">
    <cfRule type="containsText" dxfId="1505" priority="577" operator="containsText" text="1.敌方">
      <formula>NOT(ISERROR(SEARCH("1.敌方",E1547)))</formula>
    </cfRule>
    <cfRule type="containsText" dxfId="1504" priority="578" operator="containsText" text="0.我方">
      <formula>NOT(ISERROR(SEARCH("0.我方",E1547)))</formula>
    </cfRule>
  </conditionalFormatting>
  <conditionalFormatting sqref="E1548">
    <cfRule type="containsText" dxfId="1503" priority="575" operator="containsText" text="1.敌方">
      <formula>NOT(ISERROR(SEARCH("1.敌方",E1548)))</formula>
    </cfRule>
    <cfRule type="containsText" dxfId="1502" priority="576" operator="containsText" text="0.我方">
      <formula>NOT(ISERROR(SEARCH("0.我方",E1548)))</formula>
    </cfRule>
  </conditionalFormatting>
  <conditionalFormatting sqref="E1526">
    <cfRule type="containsText" dxfId="1501" priority="489" operator="containsText" text="1.敌方">
      <formula>NOT(ISERROR(SEARCH("1.敌方",E1526)))</formula>
    </cfRule>
    <cfRule type="containsText" dxfId="1500" priority="490" operator="containsText" text="0.我方">
      <formula>NOT(ISERROR(SEARCH("0.我方",E1526)))</formula>
    </cfRule>
  </conditionalFormatting>
  <conditionalFormatting sqref="E1492">
    <cfRule type="containsText" dxfId="1499" priority="557" operator="containsText" text="1.敌方">
      <formula>NOT(ISERROR(SEARCH("1.敌方",E1492)))</formula>
    </cfRule>
    <cfRule type="containsText" dxfId="1498" priority="558" operator="containsText" text="0.我方">
      <formula>NOT(ISERROR(SEARCH("0.我方",E1492)))</formula>
    </cfRule>
  </conditionalFormatting>
  <conditionalFormatting sqref="E1489">
    <cfRule type="containsText" dxfId="1497" priority="563" operator="containsText" text="1.敌方">
      <formula>NOT(ISERROR(SEARCH("1.敌方",E1489)))</formula>
    </cfRule>
    <cfRule type="containsText" dxfId="1496" priority="564" operator="containsText" text="0.我方">
      <formula>NOT(ISERROR(SEARCH("0.我方",E1489)))</formula>
    </cfRule>
  </conditionalFormatting>
  <conditionalFormatting sqref="E1549">
    <cfRule type="containsText" dxfId="1495" priority="573" operator="containsText" text="1.敌方">
      <formula>NOT(ISERROR(SEARCH("1.敌方",E1549)))</formula>
    </cfRule>
    <cfRule type="containsText" dxfId="1494" priority="574" operator="containsText" text="0.我方">
      <formula>NOT(ISERROR(SEARCH("0.我方",E1549)))</formula>
    </cfRule>
  </conditionalFormatting>
  <conditionalFormatting sqref="E1550">
    <cfRule type="containsText" dxfId="1493" priority="571" operator="containsText" text="1.敌方">
      <formula>NOT(ISERROR(SEARCH("1.敌方",E1550)))</formula>
    </cfRule>
    <cfRule type="containsText" dxfId="1492" priority="572" operator="containsText" text="0.我方">
      <formula>NOT(ISERROR(SEARCH("0.我方",E1550)))</formula>
    </cfRule>
  </conditionalFormatting>
  <conditionalFormatting sqref="E1551">
    <cfRule type="containsText" dxfId="1491" priority="569" operator="containsText" text="1.敌方">
      <formula>NOT(ISERROR(SEARCH("1.敌方",E1551)))</formula>
    </cfRule>
    <cfRule type="containsText" dxfId="1490" priority="570" operator="containsText" text="0.我方">
      <formula>NOT(ISERROR(SEARCH("0.我方",E1551)))</formula>
    </cfRule>
  </conditionalFormatting>
  <conditionalFormatting sqref="E1552">
    <cfRule type="containsText" dxfId="1489" priority="565" operator="containsText" text="1.敌方">
      <formula>NOT(ISERROR(SEARCH("1.敌方",E1552)))</formula>
    </cfRule>
    <cfRule type="containsText" dxfId="1488" priority="566" operator="containsText" text="0.我方">
      <formula>NOT(ISERROR(SEARCH("0.我方",E1552)))</formula>
    </cfRule>
  </conditionalFormatting>
  <conditionalFormatting sqref="E1528">
    <cfRule type="containsText" dxfId="1487" priority="485" operator="containsText" text="1.敌方">
      <formula>NOT(ISERROR(SEARCH("1.敌方",E1528)))</formula>
    </cfRule>
    <cfRule type="containsText" dxfId="1486" priority="486" operator="containsText" text="0.我方">
      <formula>NOT(ISERROR(SEARCH("0.我方",E1528)))</formula>
    </cfRule>
  </conditionalFormatting>
  <conditionalFormatting sqref="E1531">
    <cfRule type="containsText" dxfId="1485" priority="479" operator="containsText" text="1.敌方">
      <formula>NOT(ISERROR(SEARCH("1.敌方",E1531)))</formula>
    </cfRule>
    <cfRule type="containsText" dxfId="1484" priority="480" operator="containsText" text="0.我方">
      <formula>NOT(ISERROR(SEARCH("0.我方",E1531)))</formula>
    </cfRule>
  </conditionalFormatting>
  <conditionalFormatting sqref="E1540">
    <cfRule type="containsText" dxfId="1483" priority="461" operator="containsText" text="1.敌方">
      <formula>NOT(ISERROR(SEARCH("1.敌方",E1540)))</formula>
    </cfRule>
    <cfRule type="containsText" dxfId="1482" priority="462" operator="containsText" text="0.我方">
      <formula>NOT(ISERROR(SEARCH("0.我方",E1540)))</formula>
    </cfRule>
  </conditionalFormatting>
  <conditionalFormatting sqref="E1533">
    <cfRule type="containsText" dxfId="1481" priority="475" operator="containsText" text="1.敌方">
      <formula>NOT(ISERROR(SEARCH("1.敌方",E1533)))</formula>
    </cfRule>
    <cfRule type="containsText" dxfId="1480" priority="476" operator="containsText" text="0.我方">
      <formula>NOT(ISERROR(SEARCH("0.我方",E1533)))</formula>
    </cfRule>
  </conditionalFormatting>
  <conditionalFormatting sqref="E1532">
    <cfRule type="containsText" dxfId="1479" priority="477" operator="containsText" text="1.敌方">
      <formula>NOT(ISERROR(SEARCH("1.敌方",E1532)))</formula>
    </cfRule>
    <cfRule type="containsText" dxfId="1478" priority="478" operator="containsText" text="0.我方">
      <formula>NOT(ISERROR(SEARCH("0.我方",E1532)))</formula>
    </cfRule>
  </conditionalFormatting>
  <conditionalFormatting sqref="E1507">
    <cfRule type="containsText" dxfId="1477" priority="527" operator="containsText" text="1.敌方">
      <formula>NOT(ISERROR(SEARCH("1.敌方",E1507)))</formula>
    </cfRule>
    <cfRule type="containsText" dxfId="1476" priority="528" operator="containsText" text="0.我方">
      <formula>NOT(ISERROR(SEARCH("0.我方",E1507)))</formula>
    </cfRule>
  </conditionalFormatting>
  <conditionalFormatting sqref="E1523">
    <cfRule type="containsText" dxfId="1475" priority="495" operator="containsText" text="1.敌方">
      <formula>NOT(ISERROR(SEARCH("1.敌方",E1523)))</formula>
    </cfRule>
    <cfRule type="containsText" dxfId="1474" priority="496" operator="containsText" text="0.我方">
      <formula>NOT(ISERROR(SEARCH("0.我方",E1523)))</formula>
    </cfRule>
  </conditionalFormatting>
  <conditionalFormatting sqref="E1503">
    <cfRule type="containsText" dxfId="1473" priority="535" operator="containsText" text="1.敌方">
      <formula>NOT(ISERROR(SEARCH("1.敌方",E1503)))</formula>
    </cfRule>
    <cfRule type="containsText" dxfId="1472" priority="536" operator="containsText" text="0.我方">
      <formula>NOT(ISERROR(SEARCH("0.我方",E1503)))</formula>
    </cfRule>
  </conditionalFormatting>
  <conditionalFormatting sqref="E1510">
    <cfRule type="containsText" dxfId="1471" priority="521" operator="containsText" text="1.敌方">
      <formula>NOT(ISERROR(SEARCH("1.敌方",E1510)))</formula>
    </cfRule>
    <cfRule type="containsText" dxfId="1470" priority="522" operator="containsText" text="0.我方">
      <formula>NOT(ISERROR(SEARCH("0.我方",E1510)))</formula>
    </cfRule>
  </conditionalFormatting>
  <conditionalFormatting sqref="E1506">
    <cfRule type="containsText" dxfId="1469" priority="529" operator="containsText" text="1.敌方">
      <formula>NOT(ISERROR(SEARCH("1.敌方",E1506)))</formula>
    </cfRule>
    <cfRule type="containsText" dxfId="1468" priority="530" operator="containsText" text="0.我方">
      <formula>NOT(ISERROR(SEARCH("0.我方",E1506)))</formula>
    </cfRule>
  </conditionalFormatting>
  <conditionalFormatting sqref="E1504">
    <cfRule type="containsText" dxfId="1467" priority="533" operator="containsText" text="1.敌方">
      <formula>NOT(ISERROR(SEARCH("1.敌方",E1504)))</formula>
    </cfRule>
    <cfRule type="containsText" dxfId="1466" priority="534" operator="containsText" text="0.我方">
      <formula>NOT(ISERROR(SEARCH("0.我方",E1504)))</formula>
    </cfRule>
  </conditionalFormatting>
  <conditionalFormatting sqref="E1505">
    <cfRule type="containsText" dxfId="1465" priority="531" operator="containsText" text="1.敌方">
      <formula>NOT(ISERROR(SEARCH("1.敌方",E1505)))</formula>
    </cfRule>
    <cfRule type="containsText" dxfId="1464" priority="532" operator="containsText" text="0.我方">
      <formula>NOT(ISERROR(SEARCH("0.我方",E1505)))</formula>
    </cfRule>
  </conditionalFormatting>
  <conditionalFormatting sqref="E1509">
    <cfRule type="containsText" dxfId="1463" priority="523" operator="containsText" text="1.敌方">
      <formula>NOT(ISERROR(SEARCH("1.敌方",E1509)))</formula>
    </cfRule>
    <cfRule type="containsText" dxfId="1462" priority="524" operator="containsText" text="0.我方">
      <formula>NOT(ISERROR(SEARCH("0.我方",E1509)))</formula>
    </cfRule>
  </conditionalFormatting>
  <conditionalFormatting sqref="E1508">
    <cfRule type="containsText" dxfId="1461" priority="525" operator="containsText" text="1.敌方">
      <formula>NOT(ISERROR(SEARCH("1.敌方",E1508)))</formula>
    </cfRule>
    <cfRule type="containsText" dxfId="1460" priority="526" operator="containsText" text="0.我方">
      <formula>NOT(ISERROR(SEARCH("0.我方",E1508)))</formula>
    </cfRule>
  </conditionalFormatting>
  <conditionalFormatting sqref="E1546">
    <cfRule type="containsText" dxfId="1459" priority="449" operator="containsText" text="1.敌方">
      <formula>NOT(ISERROR(SEARCH("1.敌方",E1546)))</formula>
    </cfRule>
    <cfRule type="containsText" dxfId="1458" priority="450" operator="containsText" text="0.我方">
      <formula>NOT(ISERROR(SEARCH("0.我方",E1546)))</formula>
    </cfRule>
  </conditionalFormatting>
  <conditionalFormatting sqref="E1538">
    <cfRule type="containsText" dxfId="1457" priority="465" operator="containsText" text="1.敌方">
      <formula>NOT(ISERROR(SEARCH("1.敌方",E1538)))</formula>
    </cfRule>
    <cfRule type="containsText" dxfId="1456" priority="466" operator="containsText" text="0.我方">
      <formula>NOT(ISERROR(SEARCH("0.我方",E1538)))</formula>
    </cfRule>
  </conditionalFormatting>
  <conditionalFormatting sqref="E1539">
    <cfRule type="containsText" dxfId="1455" priority="463" operator="containsText" text="1.敌方">
      <formula>NOT(ISERROR(SEARCH("1.敌方",E1539)))</formula>
    </cfRule>
    <cfRule type="containsText" dxfId="1454" priority="464" operator="containsText" text="0.我方">
      <formula>NOT(ISERROR(SEARCH("0.我方",E1539)))</formula>
    </cfRule>
  </conditionalFormatting>
  <conditionalFormatting sqref="E1536">
    <cfRule type="containsText" dxfId="1453" priority="469" operator="containsText" text="1.敌方">
      <formula>NOT(ISERROR(SEARCH("1.敌方",E1536)))</formula>
    </cfRule>
    <cfRule type="containsText" dxfId="1452" priority="470" operator="containsText" text="0.我方">
      <formula>NOT(ISERROR(SEARCH("0.我方",E1536)))</formula>
    </cfRule>
  </conditionalFormatting>
  <conditionalFormatting sqref="E1325">
    <cfRule type="containsText" dxfId="1451" priority="435" operator="containsText" text="1.敌方">
      <formula>NOT(ISERROR(SEARCH("1.敌方",E1325)))</formula>
    </cfRule>
    <cfRule type="containsText" dxfId="1450" priority="436" operator="containsText" text="0.我方">
      <formula>NOT(ISERROR(SEARCH("0.我方",E1325)))</formula>
    </cfRule>
  </conditionalFormatting>
  <conditionalFormatting sqref="E1535">
    <cfRule type="containsText" dxfId="1449" priority="471" operator="containsText" text="1.敌方">
      <formula>NOT(ISERROR(SEARCH("1.敌方",E1535)))</formula>
    </cfRule>
    <cfRule type="containsText" dxfId="1448" priority="472" operator="containsText" text="0.我方">
      <formula>NOT(ISERROR(SEARCH("0.我方",E1535)))</formula>
    </cfRule>
  </conditionalFormatting>
  <conditionalFormatting sqref="E1324">
    <cfRule type="containsText" dxfId="1447" priority="437" operator="containsText" text="1.敌方">
      <formula>NOT(ISERROR(SEARCH("1.敌方",E1324)))</formula>
    </cfRule>
    <cfRule type="containsText" dxfId="1446" priority="438" operator="containsText" text="0.我方">
      <formula>NOT(ISERROR(SEARCH("0.我方",E1324)))</formula>
    </cfRule>
  </conditionalFormatting>
  <conditionalFormatting sqref="E1537">
    <cfRule type="containsText" dxfId="1445" priority="467" operator="containsText" text="1.敌方">
      <formula>NOT(ISERROR(SEARCH("1.敌方",E1537)))</formula>
    </cfRule>
    <cfRule type="containsText" dxfId="1444" priority="468" operator="containsText" text="0.我方">
      <formula>NOT(ISERROR(SEARCH("0.我方",E1537)))</formula>
    </cfRule>
  </conditionalFormatting>
  <conditionalFormatting sqref="E1323">
    <cfRule type="containsText" dxfId="1443" priority="439" operator="containsText" text="1.敌方">
      <formula>NOT(ISERROR(SEARCH("1.敌方",E1323)))</formula>
    </cfRule>
    <cfRule type="containsText" dxfId="1442" priority="440" operator="containsText" text="0.我方">
      <formula>NOT(ISERROR(SEARCH("0.我方",E1323)))</formula>
    </cfRule>
  </conditionalFormatting>
  <conditionalFormatting sqref="E1522">
    <cfRule type="containsText" dxfId="1441" priority="497" operator="containsText" text="1.敌方">
      <formula>NOT(ISERROR(SEARCH("1.敌方",E1522)))</formula>
    </cfRule>
    <cfRule type="containsText" dxfId="1440" priority="498" operator="containsText" text="0.我方">
      <formula>NOT(ISERROR(SEARCH("0.我方",E1522)))</formula>
    </cfRule>
  </conditionalFormatting>
  <conditionalFormatting sqref="E1525">
    <cfRule type="containsText" dxfId="1439" priority="491" operator="containsText" text="1.敌方">
      <formula>NOT(ISERROR(SEARCH("1.敌方",E1525)))</formula>
    </cfRule>
    <cfRule type="containsText" dxfId="1438" priority="492" operator="containsText" text="0.我方">
      <formula>NOT(ISERROR(SEARCH("0.我方",E1525)))</formula>
    </cfRule>
  </conditionalFormatting>
  <conditionalFormatting sqref="E1521">
    <cfRule type="containsText" dxfId="1437" priority="499" operator="containsText" text="1.敌方">
      <formula>NOT(ISERROR(SEARCH("1.敌方",E1521)))</formula>
    </cfRule>
    <cfRule type="containsText" dxfId="1436" priority="500" operator="containsText" text="0.我方">
      <formula>NOT(ISERROR(SEARCH("0.我方",E1521)))</formula>
    </cfRule>
  </conditionalFormatting>
  <conditionalFormatting sqref="E1520">
    <cfRule type="containsText" dxfId="1435" priority="501" operator="containsText" text="1.敌方">
      <formula>NOT(ISERROR(SEARCH("1.敌方",E1520)))</formula>
    </cfRule>
    <cfRule type="containsText" dxfId="1434" priority="502" operator="containsText" text="0.我方">
      <formula>NOT(ISERROR(SEARCH("0.我方",E1520)))</formula>
    </cfRule>
  </conditionalFormatting>
  <conditionalFormatting sqref="E1524">
    <cfRule type="containsText" dxfId="1433" priority="493" operator="containsText" text="1.敌方">
      <formula>NOT(ISERROR(SEARCH("1.敌方",E1524)))</formula>
    </cfRule>
    <cfRule type="containsText" dxfId="1432" priority="494" operator="containsText" text="0.我方">
      <formula>NOT(ISERROR(SEARCH("0.我方",E1524)))</formula>
    </cfRule>
  </conditionalFormatting>
  <conditionalFormatting sqref="E1542">
    <cfRule type="containsText" dxfId="1431" priority="457" operator="containsText" text="1.敌方">
      <formula>NOT(ISERROR(SEARCH("1.敌方",E1542)))</formula>
    </cfRule>
    <cfRule type="containsText" dxfId="1430" priority="458" operator="containsText" text="0.我方">
      <formula>NOT(ISERROR(SEARCH("0.我方",E1542)))</formula>
    </cfRule>
  </conditionalFormatting>
  <conditionalFormatting sqref="E1320">
    <cfRule type="containsText" dxfId="1429" priority="423" operator="containsText" text="1.敌方">
      <formula>NOT(ISERROR(SEARCH("1.敌方",E1320)))</formula>
    </cfRule>
    <cfRule type="containsText" dxfId="1428" priority="424" operator="containsText" text="0.我方">
      <formula>NOT(ISERROR(SEARCH("0.我方",E1320)))</formula>
    </cfRule>
  </conditionalFormatting>
  <conditionalFormatting sqref="E1322">
    <cfRule type="containsText" dxfId="1427" priority="441" operator="containsText" text="1.敌方">
      <formula>NOT(ISERROR(SEARCH("1.敌方",E1322)))</formula>
    </cfRule>
    <cfRule type="containsText" dxfId="1426" priority="442" operator="containsText" text="0.我方">
      <formula>NOT(ISERROR(SEARCH("0.我方",E1322)))</formula>
    </cfRule>
  </conditionalFormatting>
  <conditionalFormatting sqref="E1541">
    <cfRule type="containsText" dxfId="1425" priority="459" operator="containsText" text="1.敌方">
      <formula>NOT(ISERROR(SEARCH("1.敌方",E1541)))</formula>
    </cfRule>
    <cfRule type="containsText" dxfId="1424" priority="460" operator="containsText" text="0.我方">
      <formula>NOT(ISERROR(SEARCH("0.我方",E1541)))</formula>
    </cfRule>
  </conditionalFormatting>
  <conditionalFormatting sqref="E1543">
    <cfRule type="containsText" dxfId="1423" priority="455" operator="containsText" text="1.敌方">
      <formula>NOT(ISERROR(SEARCH("1.敌方",E1543)))</formula>
    </cfRule>
    <cfRule type="containsText" dxfId="1422" priority="456" operator="containsText" text="0.我方">
      <formula>NOT(ISERROR(SEARCH("0.我方",E1543)))</formula>
    </cfRule>
  </conditionalFormatting>
  <conditionalFormatting sqref="E1545">
    <cfRule type="containsText" dxfId="1421" priority="451" operator="containsText" text="1.敌方">
      <formula>NOT(ISERROR(SEARCH("1.敌方",E1545)))</formula>
    </cfRule>
    <cfRule type="containsText" dxfId="1420" priority="452" operator="containsText" text="0.我方">
      <formula>NOT(ISERROR(SEARCH("0.我方",E1545)))</formula>
    </cfRule>
  </conditionalFormatting>
  <conditionalFormatting sqref="E1544">
    <cfRule type="containsText" dxfId="1419" priority="453" operator="containsText" text="1.敌方">
      <formula>NOT(ISERROR(SEARCH("1.敌方",E1544)))</formula>
    </cfRule>
    <cfRule type="containsText" dxfId="1418" priority="454" operator="containsText" text="0.我方">
      <formula>NOT(ISERROR(SEARCH("0.我方",E1544)))</formula>
    </cfRule>
  </conditionalFormatting>
  <conditionalFormatting sqref="E1432">
    <cfRule type="containsText" dxfId="1417" priority="365" operator="containsText" text="1.敌方">
      <formula>NOT(ISERROR(SEARCH("1.敌方",E1432)))</formula>
    </cfRule>
    <cfRule type="containsText" dxfId="1416" priority="366" operator="containsText" text="0.我方">
      <formula>NOT(ISERROR(SEARCH("0.我方",E1432)))</formula>
    </cfRule>
  </conditionalFormatting>
  <conditionalFormatting sqref="E1327">
    <cfRule type="containsText" dxfId="1415" priority="431" operator="containsText" text="1.敌方">
      <formula>NOT(ISERROR(SEARCH("1.敌方",E1327)))</formula>
    </cfRule>
    <cfRule type="containsText" dxfId="1414" priority="432" operator="containsText" text="0.我方">
      <formula>NOT(ISERROR(SEARCH("0.我方",E1327)))</formula>
    </cfRule>
  </conditionalFormatting>
  <conditionalFormatting sqref="E1326">
    <cfRule type="containsText" dxfId="1413" priority="433" operator="containsText" text="1.敌方">
      <formula>NOT(ISERROR(SEARCH("1.敌方",E1326)))</formula>
    </cfRule>
    <cfRule type="containsText" dxfId="1412" priority="434" operator="containsText" text="0.我方">
      <formula>NOT(ISERROR(SEARCH("0.我方",E1326)))</formula>
    </cfRule>
  </conditionalFormatting>
  <conditionalFormatting sqref="E1319">
    <cfRule type="containsText" dxfId="1411" priority="425" operator="containsText" text="1.敌方">
      <formula>NOT(ISERROR(SEARCH("1.敌方",E1319)))</formula>
    </cfRule>
    <cfRule type="containsText" dxfId="1410" priority="426" operator="containsText" text="0.我方">
      <formula>NOT(ISERROR(SEARCH("0.我方",E1319)))</formula>
    </cfRule>
  </conditionalFormatting>
  <conditionalFormatting sqref="E1328">
    <cfRule type="containsText" dxfId="1409" priority="429" operator="containsText" text="1.敌方">
      <formula>NOT(ISERROR(SEARCH("1.敌方",E1328)))</formula>
    </cfRule>
    <cfRule type="containsText" dxfId="1408" priority="430" operator="containsText" text="0.我方">
      <formula>NOT(ISERROR(SEARCH("0.我方",E1328)))</formula>
    </cfRule>
  </conditionalFormatting>
  <conditionalFormatting sqref="E1329">
    <cfRule type="containsText" dxfId="1407" priority="427" operator="containsText" text="1.敌方">
      <formula>NOT(ISERROR(SEARCH("1.敌方",E1329)))</formula>
    </cfRule>
    <cfRule type="containsText" dxfId="1406" priority="428" operator="containsText" text="0.我方">
      <formula>NOT(ISERROR(SEARCH("0.我方",E1329)))</formula>
    </cfRule>
  </conditionalFormatting>
  <conditionalFormatting sqref="E1437">
    <cfRule type="containsText" dxfId="1405" priority="359" operator="containsText" text="1.敌方">
      <formula>NOT(ISERROR(SEARCH("1.敌方",E1437)))</formula>
    </cfRule>
    <cfRule type="containsText" dxfId="1404" priority="360" operator="containsText" text="0.我方">
      <formula>NOT(ISERROR(SEARCH("0.我方",E1437)))</formula>
    </cfRule>
  </conditionalFormatting>
  <conditionalFormatting sqref="E1431">
    <cfRule type="containsText" dxfId="1403" priority="367" operator="containsText" text="1.敌方">
      <formula>NOT(ISERROR(SEARCH("1.敌方",E1431)))</formula>
    </cfRule>
    <cfRule type="containsText" dxfId="1402" priority="368" operator="containsText" text="0.我方">
      <formula>NOT(ISERROR(SEARCH("0.我方",E1431)))</formula>
    </cfRule>
  </conditionalFormatting>
  <conditionalFormatting sqref="E1331">
    <cfRule type="containsText" dxfId="1401" priority="419" operator="containsText" text="1.敌方">
      <formula>NOT(ISERROR(SEARCH("1.敌方",E1331)))</formula>
    </cfRule>
    <cfRule type="containsText" dxfId="1400" priority="420" operator="containsText" text="0.我方">
      <formula>NOT(ISERROR(SEARCH("0.我方",E1331)))</formula>
    </cfRule>
  </conditionalFormatting>
  <conditionalFormatting sqref="E1333">
    <cfRule type="containsText" dxfId="1399" priority="415" operator="containsText" text="1.敌方">
      <formula>NOT(ISERROR(SEARCH("1.敌方",E1333)))</formula>
    </cfRule>
    <cfRule type="containsText" dxfId="1398" priority="416" operator="containsText" text="0.我方">
      <formula>NOT(ISERROR(SEARCH("0.我方",E1333)))</formula>
    </cfRule>
  </conditionalFormatting>
  <conditionalFormatting sqref="E1438">
    <cfRule type="containsText" dxfId="1397" priority="369" operator="containsText" text="1.敌方">
      <formula>NOT(ISERROR(SEARCH("1.敌方",E1438)))</formula>
    </cfRule>
    <cfRule type="containsText" dxfId="1396" priority="370" operator="containsText" text="0.我方">
      <formula>NOT(ISERROR(SEARCH("0.我方",E1438)))</formula>
    </cfRule>
  </conditionalFormatting>
  <conditionalFormatting sqref="E1427">
    <cfRule type="containsText" dxfId="1395" priority="381" operator="containsText" text="1.敌方">
      <formula>NOT(ISERROR(SEARCH("1.敌方",E1427)))</formula>
    </cfRule>
    <cfRule type="containsText" dxfId="1394" priority="382" operator="containsText" text="0.我方">
      <formula>NOT(ISERROR(SEARCH("0.我方",E1427)))</formula>
    </cfRule>
  </conditionalFormatting>
  <conditionalFormatting sqref="E1332">
    <cfRule type="containsText" dxfId="1393" priority="417" operator="containsText" text="1.敌方">
      <formula>NOT(ISERROR(SEARCH("1.敌方",E1332)))</formula>
    </cfRule>
    <cfRule type="containsText" dxfId="1392" priority="418" operator="containsText" text="0.我方">
      <formula>NOT(ISERROR(SEARCH("0.我方",E1332)))</formula>
    </cfRule>
  </conditionalFormatting>
  <conditionalFormatting sqref="E1318">
    <cfRule type="containsText" dxfId="1391" priority="445" operator="containsText" text="1.敌方">
      <formula>NOT(ISERROR(SEARCH("1.敌方",E1318)))</formula>
    </cfRule>
    <cfRule type="containsText" dxfId="1390" priority="446" operator="containsText" text="0.我方">
      <formula>NOT(ISERROR(SEARCH("0.我方",E1318)))</formula>
    </cfRule>
  </conditionalFormatting>
  <conditionalFormatting sqref="E1317">
    <cfRule type="containsText" dxfId="1389" priority="447" operator="containsText" text="1.敌方">
      <formula>NOT(ISERROR(SEARCH("1.敌方",E1317)))</formula>
    </cfRule>
    <cfRule type="containsText" dxfId="1388" priority="448" operator="containsText" text="0.我方">
      <formula>NOT(ISERROR(SEARCH("0.我方",E1317)))</formula>
    </cfRule>
  </conditionalFormatting>
  <conditionalFormatting sqref="E1418">
    <cfRule type="containsText" dxfId="1387" priority="399" operator="containsText" text="1.敌方">
      <formula>NOT(ISERROR(SEARCH("1.敌方",E1418)))</formula>
    </cfRule>
    <cfRule type="containsText" dxfId="1386" priority="400" operator="containsText" text="0.我方">
      <formula>NOT(ISERROR(SEARCH("0.我方",E1418)))</formula>
    </cfRule>
  </conditionalFormatting>
  <conditionalFormatting sqref="E1321">
    <cfRule type="containsText" dxfId="1385" priority="443" operator="containsText" text="1.敌方">
      <formula>NOT(ISERROR(SEARCH("1.敌方",E1321)))</formula>
    </cfRule>
    <cfRule type="containsText" dxfId="1384" priority="444" operator="containsText" text="0.我方">
      <formula>NOT(ISERROR(SEARCH("0.我方",E1321)))</formula>
    </cfRule>
  </conditionalFormatting>
  <conditionalFormatting sqref="E1330">
    <cfRule type="containsText" dxfId="1383" priority="421" operator="containsText" text="1.敌方">
      <formula>NOT(ISERROR(SEARCH("1.敌方",E1330)))</formula>
    </cfRule>
    <cfRule type="containsText" dxfId="1382" priority="422" operator="containsText" text="0.我方">
      <formula>NOT(ISERROR(SEARCH("0.我方",E1330)))</formula>
    </cfRule>
  </conditionalFormatting>
  <conditionalFormatting sqref="E1334">
    <cfRule type="containsText" dxfId="1381" priority="413" operator="containsText" text="1.敌方">
      <formula>NOT(ISERROR(SEARCH("1.敌方",E1334)))</formula>
    </cfRule>
    <cfRule type="containsText" dxfId="1380" priority="414" operator="containsText" text="0.我方">
      <formula>NOT(ISERROR(SEARCH("0.我方",E1334)))</formula>
    </cfRule>
  </conditionalFormatting>
  <conditionalFormatting sqref="E1433">
    <cfRule type="containsText" dxfId="1379" priority="373" operator="containsText" text="1.敌方">
      <formula>NOT(ISERROR(SEARCH("1.敌方",E1433)))</formula>
    </cfRule>
    <cfRule type="containsText" dxfId="1378" priority="374" operator="containsText" text="0.我方">
      <formula>NOT(ISERROR(SEARCH("0.我方",E1433)))</formula>
    </cfRule>
  </conditionalFormatting>
  <conditionalFormatting sqref="E1430">
    <cfRule type="containsText" dxfId="1377" priority="375" operator="containsText" text="1.敌方">
      <formula>NOT(ISERROR(SEARCH("1.敌方",E1430)))</formula>
    </cfRule>
    <cfRule type="containsText" dxfId="1376" priority="376" operator="containsText" text="0.我方">
      <formula>NOT(ISERROR(SEARCH("0.我方",E1430)))</formula>
    </cfRule>
  </conditionalFormatting>
  <conditionalFormatting sqref="E1429">
    <cfRule type="containsText" dxfId="1375" priority="377" operator="containsText" text="1.敌方">
      <formula>NOT(ISERROR(SEARCH("1.敌方",E1429)))</formula>
    </cfRule>
    <cfRule type="containsText" dxfId="1374" priority="378" operator="containsText" text="0.我方">
      <formula>NOT(ISERROR(SEARCH("0.我方",E1429)))</formula>
    </cfRule>
  </conditionalFormatting>
  <conditionalFormatting sqref="E1435">
    <cfRule type="containsText" dxfId="1373" priority="363" operator="containsText" text="1.敌方">
      <formula>NOT(ISERROR(SEARCH("1.敌方",E1435)))</formula>
    </cfRule>
    <cfRule type="containsText" dxfId="1372" priority="364" operator="containsText" text="0.我方">
      <formula>NOT(ISERROR(SEARCH("0.我方",E1435)))</formula>
    </cfRule>
  </conditionalFormatting>
  <conditionalFormatting sqref="E1434">
    <cfRule type="containsText" dxfId="1371" priority="371" operator="containsText" text="1.敌方">
      <formula>NOT(ISERROR(SEARCH("1.敌方",E1434)))</formula>
    </cfRule>
    <cfRule type="containsText" dxfId="1370" priority="372" operator="containsText" text="0.我方">
      <formula>NOT(ISERROR(SEARCH("0.我方",E1434)))</formula>
    </cfRule>
  </conditionalFormatting>
  <conditionalFormatting sqref="E1436">
    <cfRule type="containsText" dxfId="1369" priority="361" operator="containsText" text="1.敌方">
      <formula>NOT(ISERROR(SEARCH("1.敌方",E1436)))</formula>
    </cfRule>
    <cfRule type="containsText" dxfId="1368" priority="362" operator="containsText" text="0.我方">
      <formula>NOT(ISERROR(SEARCH("0.我方",E1436)))</formula>
    </cfRule>
  </conditionalFormatting>
  <conditionalFormatting sqref="E1441">
    <cfRule type="containsText" dxfId="1367" priority="351" operator="containsText" text="1.敌方">
      <formula>NOT(ISERROR(SEARCH("1.敌方",E1441)))</formula>
    </cfRule>
    <cfRule type="containsText" dxfId="1366" priority="352" operator="containsText" text="0.我方">
      <formula>NOT(ISERROR(SEARCH("0.我方",E1441)))</formula>
    </cfRule>
  </conditionalFormatting>
  <conditionalFormatting sqref="E1428">
    <cfRule type="containsText" dxfId="1365" priority="379" operator="containsText" text="1.敌方">
      <formula>NOT(ISERROR(SEARCH("1.敌方",E1428)))</formula>
    </cfRule>
    <cfRule type="containsText" dxfId="1364" priority="380" operator="containsText" text="0.我方">
      <formula>NOT(ISERROR(SEARCH("0.我方",E1428)))</formula>
    </cfRule>
  </conditionalFormatting>
  <conditionalFormatting sqref="E1421">
    <cfRule type="containsText" dxfId="1363" priority="393" operator="containsText" text="1.敌方">
      <formula>NOT(ISERROR(SEARCH("1.敌方",E1421)))</formula>
    </cfRule>
    <cfRule type="containsText" dxfId="1362" priority="394" operator="containsText" text="0.我方">
      <formula>NOT(ISERROR(SEARCH("0.我方",E1421)))</formula>
    </cfRule>
  </conditionalFormatting>
  <conditionalFormatting sqref="E1440">
    <cfRule type="containsText" dxfId="1361" priority="353" operator="containsText" text="1.敌方">
      <formula>NOT(ISERROR(SEARCH("1.敌方",E1440)))</formula>
    </cfRule>
    <cfRule type="containsText" dxfId="1360" priority="354" operator="containsText" text="0.我方">
      <formula>NOT(ISERROR(SEARCH("0.我方",E1440)))</formula>
    </cfRule>
  </conditionalFormatting>
  <conditionalFormatting sqref="E1423">
    <cfRule type="containsText" dxfId="1359" priority="389" operator="containsText" text="1.敌方">
      <formula>NOT(ISERROR(SEARCH("1.敌方",E1423)))</formula>
    </cfRule>
    <cfRule type="containsText" dxfId="1358" priority="390" operator="containsText" text="0.我方">
      <formula>NOT(ISERROR(SEARCH("0.我方",E1423)))</formula>
    </cfRule>
  </conditionalFormatting>
  <conditionalFormatting sqref="E1425">
    <cfRule type="containsText" dxfId="1357" priority="385" operator="containsText" text="1.敌方">
      <formula>NOT(ISERROR(SEARCH("1.敌方",E1425)))</formula>
    </cfRule>
    <cfRule type="containsText" dxfId="1356" priority="386" operator="containsText" text="0.我方">
      <formula>NOT(ISERROR(SEARCH("0.我方",E1425)))</formula>
    </cfRule>
  </conditionalFormatting>
  <conditionalFormatting sqref="E1426">
    <cfRule type="containsText" dxfId="1355" priority="383" operator="containsText" text="1.敌方">
      <formula>NOT(ISERROR(SEARCH("1.敌方",E1426)))</formula>
    </cfRule>
    <cfRule type="containsText" dxfId="1354" priority="384" operator="containsText" text="0.我方">
      <formula>NOT(ISERROR(SEARCH("0.我方",E1426)))</formula>
    </cfRule>
  </conditionalFormatting>
  <conditionalFormatting sqref="E1439">
    <cfRule type="containsText" dxfId="1353" priority="355" operator="containsText" text="1.敌方">
      <formula>NOT(ISERROR(SEARCH("1.敌方",E1439)))</formula>
    </cfRule>
    <cfRule type="containsText" dxfId="1352" priority="356" operator="containsText" text="0.我方">
      <formula>NOT(ISERROR(SEARCH("0.我方",E1439)))</formula>
    </cfRule>
  </conditionalFormatting>
  <conditionalFormatting sqref="E1419">
    <cfRule type="containsText" dxfId="1351" priority="397" operator="containsText" text="1.敌方">
      <formula>NOT(ISERROR(SEARCH("1.敌方",E1419)))</formula>
    </cfRule>
    <cfRule type="containsText" dxfId="1350" priority="398" operator="containsText" text="0.我方">
      <formula>NOT(ISERROR(SEARCH("0.我方",E1419)))</formula>
    </cfRule>
  </conditionalFormatting>
  <conditionalFormatting sqref="E1422">
    <cfRule type="containsText" dxfId="1349" priority="391" operator="containsText" text="1.敌方">
      <formula>NOT(ISERROR(SEARCH("1.敌方",E1422)))</formula>
    </cfRule>
    <cfRule type="containsText" dxfId="1348" priority="392" operator="containsText" text="0.我方">
      <formula>NOT(ISERROR(SEARCH("0.我方",E1422)))</formula>
    </cfRule>
  </conditionalFormatting>
  <conditionalFormatting sqref="E1416">
    <cfRule type="containsText" dxfId="1347" priority="403" operator="containsText" text="1.敌方">
      <formula>NOT(ISERROR(SEARCH("1.敌方",E1416)))</formula>
    </cfRule>
    <cfRule type="containsText" dxfId="1346" priority="404" operator="containsText" text="0.我方">
      <formula>NOT(ISERROR(SEARCH("0.我方",E1416)))</formula>
    </cfRule>
  </conditionalFormatting>
  <conditionalFormatting sqref="E1415">
    <cfRule type="containsText" dxfId="1345" priority="405" operator="containsText" text="1.敌方">
      <formula>NOT(ISERROR(SEARCH("1.敌方",E1415)))</formula>
    </cfRule>
    <cfRule type="containsText" dxfId="1344" priority="406" operator="containsText" text="0.我方">
      <formula>NOT(ISERROR(SEARCH("0.我方",E1415)))</formula>
    </cfRule>
  </conditionalFormatting>
  <conditionalFormatting sqref="E1417">
    <cfRule type="containsText" dxfId="1343" priority="401" operator="containsText" text="1.敌方">
      <formula>NOT(ISERROR(SEARCH("1.敌方",E1417)))</formula>
    </cfRule>
    <cfRule type="containsText" dxfId="1342" priority="402" operator="containsText" text="0.我方">
      <formula>NOT(ISERROR(SEARCH("0.我方",E1417)))</formula>
    </cfRule>
  </conditionalFormatting>
  <conditionalFormatting sqref="E1420">
    <cfRule type="containsText" dxfId="1341" priority="395" operator="containsText" text="1.敌方">
      <formula>NOT(ISERROR(SEARCH("1.敌方",E1420)))</formula>
    </cfRule>
    <cfRule type="containsText" dxfId="1340" priority="396" operator="containsText" text="0.我方">
      <formula>NOT(ISERROR(SEARCH("0.我方",E1420)))</formula>
    </cfRule>
  </conditionalFormatting>
  <conditionalFormatting sqref="E1424">
    <cfRule type="containsText" dxfId="1339" priority="387" operator="containsText" text="1.敌方">
      <formula>NOT(ISERROR(SEARCH("1.敌方",E1424)))</formula>
    </cfRule>
    <cfRule type="containsText" dxfId="1338" priority="388" operator="containsText" text="0.我方">
      <formula>NOT(ISERROR(SEARCH("0.我方",E1424)))</formula>
    </cfRule>
  </conditionalFormatting>
  <conditionalFormatting sqref="E1442">
    <cfRule type="containsText" dxfId="1337" priority="357" operator="containsText" text="1.敌方">
      <formula>NOT(ISERROR(SEARCH("1.敌方",E1442)))</formula>
    </cfRule>
    <cfRule type="containsText" dxfId="1336" priority="358" operator="containsText" text="0.我方">
      <formula>NOT(ISERROR(SEARCH("0.我方",E1442)))</formula>
    </cfRule>
  </conditionalFormatting>
  <conditionalFormatting sqref="E1445">
    <cfRule type="containsText" dxfId="1335" priority="343" operator="containsText" text="1.敌方">
      <formula>NOT(ISERROR(SEARCH("1.敌方",E1445)))</formula>
    </cfRule>
    <cfRule type="containsText" dxfId="1334" priority="344" operator="containsText" text="0.我方">
      <formula>NOT(ISERROR(SEARCH("0.我方",E1445)))</formula>
    </cfRule>
  </conditionalFormatting>
  <conditionalFormatting sqref="E1444">
    <cfRule type="containsText" dxfId="1333" priority="345" operator="containsText" text="1.敌方">
      <formula>NOT(ISERROR(SEARCH("1.敌方",E1444)))</formula>
    </cfRule>
    <cfRule type="containsText" dxfId="1332" priority="346" operator="containsText" text="0.我方">
      <formula>NOT(ISERROR(SEARCH("0.我方",E1444)))</formula>
    </cfRule>
  </conditionalFormatting>
  <conditionalFormatting sqref="E1443">
    <cfRule type="containsText" dxfId="1331" priority="347" operator="containsText" text="1.敌方">
      <formula>NOT(ISERROR(SEARCH("1.敌方",E1443)))</formula>
    </cfRule>
    <cfRule type="containsText" dxfId="1330" priority="348" operator="containsText" text="0.我方">
      <formula>NOT(ISERROR(SEARCH("0.我方",E1443)))</formula>
    </cfRule>
  </conditionalFormatting>
  <conditionalFormatting sqref="E1446">
    <cfRule type="containsText" dxfId="1329" priority="349" operator="containsText" text="1.敌方">
      <formula>NOT(ISERROR(SEARCH("1.敌方",E1446)))</formula>
    </cfRule>
    <cfRule type="containsText" dxfId="1328" priority="350" operator="containsText" text="0.我方">
      <formula>NOT(ISERROR(SEARCH("0.我方",E1446)))</formula>
    </cfRule>
  </conditionalFormatting>
  <conditionalFormatting sqref="E127">
    <cfRule type="containsText" dxfId="1327" priority="341" operator="containsText" text="1.敌方">
      <formula>NOT(ISERROR(SEARCH("1.敌方",E127)))</formula>
    </cfRule>
    <cfRule type="containsText" dxfId="1326" priority="342" operator="containsText" text="0.我方">
      <formula>NOT(ISERROR(SEARCH("0.我方",E127)))</formula>
    </cfRule>
  </conditionalFormatting>
  <conditionalFormatting sqref="E128">
    <cfRule type="containsText" dxfId="1325" priority="339" operator="containsText" text="1.敌方">
      <formula>NOT(ISERROR(SEARCH("1.敌方",E128)))</formula>
    </cfRule>
    <cfRule type="containsText" dxfId="1324" priority="340" operator="containsText" text="0.我方">
      <formula>NOT(ISERROR(SEARCH("0.我方",E128)))</formula>
    </cfRule>
  </conditionalFormatting>
  <conditionalFormatting sqref="E130">
    <cfRule type="containsText" dxfId="1323" priority="335" operator="containsText" text="1.敌方">
      <formula>NOT(ISERROR(SEARCH("1.敌方",E130)))</formula>
    </cfRule>
    <cfRule type="containsText" dxfId="1322" priority="336" operator="containsText" text="0.我方">
      <formula>NOT(ISERROR(SEARCH("0.我方",E130)))</formula>
    </cfRule>
  </conditionalFormatting>
  <conditionalFormatting sqref="E131">
    <cfRule type="containsText" dxfId="1321" priority="333" operator="containsText" text="1.敌方">
      <formula>NOT(ISERROR(SEARCH("1.敌方",E131)))</formula>
    </cfRule>
    <cfRule type="containsText" dxfId="1320" priority="334" operator="containsText" text="0.我方">
      <formula>NOT(ISERROR(SEARCH("0.我方",E131)))</formula>
    </cfRule>
  </conditionalFormatting>
  <conditionalFormatting sqref="E129">
    <cfRule type="containsText" dxfId="1319" priority="337" operator="containsText" text="1.敌方">
      <formula>NOT(ISERROR(SEARCH("1.敌方",E129)))</formula>
    </cfRule>
    <cfRule type="containsText" dxfId="1318" priority="338" operator="containsText" text="0.我方">
      <formula>NOT(ISERROR(SEARCH("0.我方",E129)))</formula>
    </cfRule>
  </conditionalFormatting>
  <conditionalFormatting sqref="E132">
    <cfRule type="containsText" dxfId="1317" priority="331" operator="containsText" text="1.敌方">
      <formula>NOT(ISERROR(SEARCH("1.敌方",E132)))</formula>
    </cfRule>
    <cfRule type="containsText" dxfId="1316" priority="332" operator="containsText" text="0.我方">
      <formula>NOT(ISERROR(SEARCH("0.我方",E132)))</formula>
    </cfRule>
  </conditionalFormatting>
  <conditionalFormatting sqref="E133">
    <cfRule type="containsText" dxfId="1315" priority="329" operator="containsText" text="1.敌方">
      <formula>NOT(ISERROR(SEARCH("1.敌方",E133)))</formula>
    </cfRule>
    <cfRule type="containsText" dxfId="1314" priority="330" operator="containsText" text="0.我方">
      <formula>NOT(ISERROR(SEARCH("0.我方",E133)))</formula>
    </cfRule>
  </conditionalFormatting>
  <conditionalFormatting sqref="E134">
    <cfRule type="containsText" dxfId="1313" priority="327" operator="containsText" text="1.敌方">
      <formula>NOT(ISERROR(SEARCH("1.敌方",E134)))</formula>
    </cfRule>
    <cfRule type="containsText" dxfId="1312" priority="328" operator="containsText" text="0.我方">
      <formula>NOT(ISERROR(SEARCH("0.我方",E134)))</formula>
    </cfRule>
  </conditionalFormatting>
  <conditionalFormatting sqref="E135">
    <cfRule type="containsText" dxfId="1311" priority="325" operator="containsText" text="1.敌方">
      <formula>NOT(ISERROR(SEARCH("1.敌方",E135)))</formula>
    </cfRule>
    <cfRule type="containsText" dxfId="1310" priority="326" operator="containsText" text="0.我方">
      <formula>NOT(ISERROR(SEARCH("0.我方",E135)))</formula>
    </cfRule>
  </conditionalFormatting>
  <conditionalFormatting sqref="E137">
    <cfRule type="containsText" dxfId="1309" priority="321" operator="containsText" text="1.敌方">
      <formula>NOT(ISERROR(SEARCH("1.敌方",E137)))</formula>
    </cfRule>
    <cfRule type="containsText" dxfId="1308" priority="322" operator="containsText" text="0.我方">
      <formula>NOT(ISERROR(SEARCH("0.我方",E137)))</formula>
    </cfRule>
  </conditionalFormatting>
  <conditionalFormatting sqref="E138">
    <cfRule type="containsText" dxfId="1307" priority="319" operator="containsText" text="1.敌方">
      <formula>NOT(ISERROR(SEARCH("1.敌方",E138)))</formula>
    </cfRule>
    <cfRule type="containsText" dxfId="1306" priority="320" operator="containsText" text="0.我方">
      <formula>NOT(ISERROR(SEARCH("0.我方",E138)))</formula>
    </cfRule>
  </conditionalFormatting>
  <conditionalFormatting sqref="E136">
    <cfRule type="containsText" dxfId="1305" priority="323" operator="containsText" text="1.敌方">
      <formula>NOT(ISERROR(SEARCH("1.敌方",E136)))</formula>
    </cfRule>
    <cfRule type="containsText" dxfId="1304" priority="324" operator="containsText" text="0.我方">
      <formula>NOT(ISERROR(SEARCH("0.我方",E136)))</formula>
    </cfRule>
  </conditionalFormatting>
  <conditionalFormatting sqref="E139">
    <cfRule type="containsText" dxfId="1303" priority="317" operator="containsText" text="1.敌方">
      <formula>NOT(ISERROR(SEARCH("1.敌方",E139)))</formula>
    </cfRule>
    <cfRule type="containsText" dxfId="1302" priority="318" operator="containsText" text="0.我方">
      <formula>NOT(ISERROR(SEARCH("0.我方",E139)))</formula>
    </cfRule>
  </conditionalFormatting>
  <conditionalFormatting sqref="E140">
    <cfRule type="containsText" dxfId="1301" priority="315" operator="containsText" text="1.敌方">
      <formula>NOT(ISERROR(SEARCH("1.敌方",E140)))</formula>
    </cfRule>
    <cfRule type="containsText" dxfId="1300" priority="316" operator="containsText" text="0.我方">
      <formula>NOT(ISERROR(SEARCH("0.我方",E140)))</formula>
    </cfRule>
  </conditionalFormatting>
  <conditionalFormatting sqref="E141">
    <cfRule type="containsText" dxfId="1299" priority="313" operator="containsText" text="1.敌方">
      <formula>NOT(ISERROR(SEARCH("1.敌方",E141)))</formula>
    </cfRule>
    <cfRule type="containsText" dxfId="1298" priority="314" operator="containsText" text="0.我方">
      <formula>NOT(ISERROR(SEARCH("0.我方",E141)))</formula>
    </cfRule>
  </conditionalFormatting>
  <conditionalFormatting sqref="E143">
    <cfRule type="containsText" dxfId="1297" priority="309" operator="containsText" text="1.敌方">
      <formula>NOT(ISERROR(SEARCH("1.敌方",E143)))</formula>
    </cfRule>
    <cfRule type="containsText" dxfId="1296" priority="310" operator="containsText" text="0.我方">
      <formula>NOT(ISERROR(SEARCH("0.我方",E143)))</formula>
    </cfRule>
  </conditionalFormatting>
  <conditionalFormatting sqref="E144">
    <cfRule type="containsText" dxfId="1295" priority="307" operator="containsText" text="1.敌方">
      <formula>NOT(ISERROR(SEARCH("1.敌方",E144)))</formula>
    </cfRule>
    <cfRule type="containsText" dxfId="1294" priority="308" operator="containsText" text="0.我方">
      <formula>NOT(ISERROR(SEARCH("0.我方",E144)))</formula>
    </cfRule>
  </conditionalFormatting>
  <conditionalFormatting sqref="E142">
    <cfRule type="containsText" dxfId="1293" priority="311" operator="containsText" text="1.敌方">
      <formula>NOT(ISERROR(SEARCH("1.敌方",E142)))</formula>
    </cfRule>
    <cfRule type="containsText" dxfId="1292" priority="312" operator="containsText" text="0.我方">
      <formula>NOT(ISERROR(SEARCH("0.我方",E142)))</formula>
    </cfRule>
  </conditionalFormatting>
  <conditionalFormatting sqref="E412">
    <cfRule type="containsText" dxfId="1291" priority="303" operator="containsText" text="1.敌方">
      <formula>NOT(ISERROR(SEARCH("1.敌方",E412)))</formula>
    </cfRule>
    <cfRule type="containsText" dxfId="1290" priority="304" operator="containsText" text="0.我方">
      <formula>NOT(ISERROR(SEARCH("0.我方",E412)))</formula>
    </cfRule>
  </conditionalFormatting>
  <conditionalFormatting sqref="E413">
    <cfRule type="containsText" dxfId="1289" priority="301" operator="containsText" text="1.敌方">
      <formula>NOT(ISERROR(SEARCH("1.敌方",E413)))</formula>
    </cfRule>
    <cfRule type="containsText" dxfId="1288" priority="302" operator="containsText" text="0.我方">
      <formula>NOT(ISERROR(SEARCH("0.我方",E413)))</formula>
    </cfRule>
  </conditionalFormatting>
  <conditionalFormatting sqref="E411">
    <cfRule type="containsText" dxfId="1287" priority="305" operator="containsText" text="1.敌方">
      <formula>NOT(ISERROR(SEARCH("1.敌方",E411)))</formula>
    </cfRule>
    <cfRule type="containsText" dxfId="1286" priority="306" operator="containsText" text="0.我方">
      <formula>NOT(ISERROR(SEARCH("0.我方",E411)))</formula>
    </cfRule>
  </conditionalFormatting>
  <conditionalFormatting sqref="E414">
    <cfRule type="containsText" dxfId="1285" priority="299" operator="containsText" text="1.敌方">
      <formula>NOT(ISERROR(SEARCH("1.敌方",E414)))</formula>
    </cfRule>
    <cfRule type="containsText" dxfId="1284" priority="300" operator="containsText" text="0.我方">
      <formula>NOT(ISERROR(SEARCH("0.我方",E414)))</formula>
    </cfRule>
  </conditionalFormatting>
  <conditionalFormatting sqref="E416">
    <cfRule type="containsText" dxfId="1283" priority="295" operator="containsText" text="1.敌方">
      <formula>NOT(ISERROR(SEARCH("1.敌方",E416)))</formula>
    </cfRule>
    <cfRule type="containsText" dxfId="1282" priority="296" operator="containsText" text="0.我方">
      <formula>NOT(ISERROR(SEARCH("0.我方",E416)))</formula>
    </cfRule>
  </conditionalFormatting>
  <conditionalFormatting sqref="E417">
    <cfRule type="containsText" dxfId="1281" priority="293" operator="containsText" text="1.敌方">
      <formula>NOT(ISERROR(SEARCH("1.敌方",E417)))</formula>
    </cfRule>
    <cfRule type="containsText" dxfId="1280" priority="294" operator="containsText" text="0.我方">
      <formula>NOT(ISERROR(SEARCH("0.我方",E417)))</formula>
    </cfRule>
  </conditionalFormatting>
  <conditionalFormatting sqref="E415">
    <cfRule type="containsText" dxfId="1279" priority="297" operator="containsText" text="1.敌方">
      <formula>NOT(ISERROR(SEARCH("1.敌方",E415)))</formula>
    </cfRule>
    <cfRule type="containsText" dxfId="1278" priority="298" operator="containsText" text="0.我方">
      <formula>NOT(ISERROR(SEARCH("0.我方",E415)))</formula>
    </cfRule>
  </conditionalFormatting>
  <conditionalFormatting sqref="E418">
    <cfRule type="containsText" dxfId="1277" priority="291" operator="containsText" text="1.敌方">
      <formula>NOT(ISERROR(SEARCH("1.敌方",E418)))</formula>
    </cfRule>
    <cfRule type="containsText" dxfId="1276" priority="292" operator="containsText" text="0.我方">
      <formula>NOT(ISERROR(SEARCH("0.我方",E418)))</formula>
    </cfRule>
  </conditionalFormatting>
  <conditionalFormatting sqref="E420">
    <cfRule type="containsText" dxfId="1275" priority="287" operator="containsText" text="1.敌方">
      <formula>NOT(ISERROR(SEARCH("1.敌方",E420)))</formula>
    </cfRule>
    <cfRule type="containsText" dxfId="1274" priority="288" operator="containsText" text="0.我方">
      <formula>NOT(ISERROR(SEARCH("0.我方",E420)))</formula>
    </cfRule>
  </conditionalFormatting>
  <conditionalFormatting sqref="E421">
    <cfRule type="containsText" dxfId="1273" priority="285" operator="containsText" text="1.敌方">
      <formula>NOT(ISERROR(SEARCH("1.敌方",E421)))</formula>
    </cfRule>
    <cfRule type="containsText" dxfId="1272" priority="286" operator="containsText" text="0.我方">
      <formula>NOT(ISERROR(SEARCH("0.我方",E421)))</formula>
    </cfRule>
  </conditionalFormatting>
  <conditionalFormatting sqref="E419">
    <cfRule type="containsText" dxfId="1271" priority="289" operator="containsText" text="1.敌方">
      <formula>NOT(ISERROR(SEARCH("1.敌方",E419)))</formula>
    </cfRule>
    <cfRule type="containsText" dxfId="1270" priority="290" operator="containsText" text="0.我方">
      <formula>NOT(ISERROR(SEARCH("0.我方",E419)))</formula>
    </cfRule>
  </conditionalFormatting>
  <conditionalFormatting sqref="E422">
    <cfRule type="containsText" dxfId="1269" priority="283" operator="containsText" text="1.敌方">
      <formula>NOT(ISERROR(SEARCH("1.敌方",E422)))</formula>
    </cfRule>
    <cfRule type="containsText" dxfId="1268" priority="284" operator="containsText" text="0.我方">
      <formula>NOT(ISERROR(SEARCH("0.我方",E422)))</formula>
    </cfRule>
  </conditionalFormatting>
  <conditionalFormatting sqref="E424">
    <cfRule type="containsText" dxfId="1267" priority="279" operator="containsText" text="1.敌方">
      <formula>NOT(ISERROR(SEARCH("1.敌方",E424)))</formula>
    </cfRule>
    <cfRule type="containsText" dxfId="1266" priority="280" operator="containsText" text="0.我方">
      <formula>NOT(ISERROR(SEARCH("0.我方",E424)))</formula>
    </cfRule>
  </conditionalFormatting>
  <conditionalFormatting sqref="E425">
    <cfRule type="containsText" dxfId="1265" priority="277" operator="containsText" text="1.敌方">
      <formula>NOT(ISERROR(SEARCH("1.敌方",E425)))</formula>
    </cfRule>
    <cfRule type="containsText" dxfId="1264" priority="278" operator="containsText" text="0.我方">
      <formula>NOT(ISERROR(SEARCH("0.我方",E425)))</formula>
    </cfRule>
  </conditionalFormatting>
  <conditionalFormatting sqref="E423">
    <cfRule type="containsText" dxfId="1263" priority="281" operator="containsText" text="1.敌方">
      <formula>NOT(ISERROR(SEARCH("1.敌方",E423)))</formula>
    </cfRule>
    <cfRule type="containsText" dxfId="1262" priority="282" operator="containsText" text="0.我方">
      <formula>NOT(ISERROR(SEARCH("0.我方",E423)))</formula>
    </cfRule>
  </conditionalFormatting>
  <conditionalFormatting sqref="E426">
    <cfRule type="containsText" dxfId="1261" priority="275" operator="containsText" text="1.敌方">
      <formula>NOT(ISERROR(SEARCH("1.敌方",E426)))</formula>
    </cfRule>
    <cfRule type="containsText" dxfId="1260" priority="276" operator="containsText" text="0.我方">
      <formula>NOT(ISERROR(SEARCH("0.我方",E426)))</formula>
    </cfRule>
  </conditionalFormatting>
  <conditionalFormatting sqref="E428">
    <cfRule type="containsText" dxfId="1259" priority="271" operator="containsText" text="1.敌方">
      <formula>NOT(ISERROR(SEARCH("1.敌方",E428)))</formula>
    </cfRule>
    <cfRule type="containsText" dxfId="1258" priority="272" operator="containsText" text="0.我方">
      <formula>NOT(ISERROR(SEARCH("0.我方",E428)))</formula>
    </cfRule>
  </conditionalFormatting>
  <conditionalFormatting sqref="E429">
    <cfRule type="containsText" dxfId="1257" priority="269" operator="containsText" text="1.敌方">
      <formula>NOT(ISERROR(SEARCH("1.敌方",E429)))</formula>
    </cfRule>
    <cfRule type="containsText" dxfId="1256" priority="270" operator="containsText" text="0.我方">
      <formula>NOT(ISERROR(SEARCH("0.我方",E429)))</formula>
    </cfRule>
  </conditionalFormatting>
  <conditionalFormatting sqref="E427">
    <cfRule type="containsText" dxfId="1255" priority="273" operator="containsText" text="1.敌方">
      <formula>NOT(ISERROR(SEARCH("1.敌方",E427)))</formula>
    </cfRule>
    <cfRule type="containsText" dxfId="1254" priority="274" operator="containsText" text="0.我方">
      <formula>NOT(ISERROR(SEARCH("0.我方",E427)))</formula>
    </cfRule>
  </conditionalFormatting>
  <conditionalFormatting sqref="E430">
    <cfRule type="containsText" dxfId="1253" priority="267" operator="containsText" text="1.敌方">
      <formula>NOT(ISERROR(SEARCH("1.敌方",E430)))</formula>
    </cfRule>
    <cfRule type="containsText" dxfId="1252" priority="268" operator="containsText" text="0.我方">
      <formula>NOT(ISERROR(SEARCH("0.我方",E430)))</formula>
    </cfRule>
  </conditionalFormatting>
  <conditionalFormatting sqref="E432">
    <cfRule type="containsText" dxfId="1251" priority="263" operator="containsText" text="1.敌方">
      <formula>NOT(ISERROR(SEARCH("1.敌方",E432)))</formula>
    </cfRule>
    <cfRule type="containsText" dxfId="1250" priority="264" operator="containsText" text="0.我方">
      <formula>NOT(ISERROR(SEARCH("0.我方",E432)))</formula>
    </cfRule>
  </conditionalFormatting>
  <conditionalFormatting sqref="E433">
    <cfRule type="containsText" dxfId="1249" priority="261" operator="containsText" text="1.敌方">
      <formula>NOT(ISERROR(SEARCH("1.敌方",E433)))</formula>
    </cfRule>
    <cfRule type="containsText" dxfId="1248" priority="262" operator="containsText" text="0.我方">
      <formula>NOT(ISERROR(SEARCH("0.我方",E433)))</formula>
    </cfRule>
  </conditionalFormatting>
  <conditionalFormatting sqref="E431">
    <cfRule type="containsText" dxfId="1247" priority="265" operator="containsText" text="1.敌方">
      <formula>NOT(ISERROR(SEARCH("1.敌方",E431)))</formula>
    </cfRule>
    <cfRule type="containsText" dxfId="1246" priority="266" operator="containsText" text="0.我方">
      <formula>NOT(ISERROR(SEARCH("0.我方",E431)))</formula>
    </cfRule>
  </conditionalFormatting>
  <conditionalFormatting sqref="E434">
    <cfRule type="containsText" dxfId="1245" priority="259" operator="containsText" text="1.敌方">
      <formula>NOT(ISERROR(SEARCH("1.敌方",E434)))</formula>
    </cfRule>
    <cfRule type="containsText" dxfId="1244" priority="260" operator="containsText" text="0.我方">
      <formula>NOT(ISERROR(SEARCH("0.我方",E434)))</formula>
    </cfRule>
  </conditionalFormatting>
  <conditionalFormatting sqref="E436">
    <cfRule type="containsText" dxfId="1243" priority="255" operator="containsText" text="1.敌方">
      <formula>NOT(ISERROR(SEARCH("1.敌方",E436)))</formula>
    </cfRule>
    <cfRule type="containsText" dxfId="1242" priority="256" operator="containsText" text="0.我方">
      <formula>NOT(ISERROR(SEARCH("0.我方",E436)))</formula>
    </cfRule>
  </conditionalFormatting>
  <conditionalFormatting sqref="E437">
    <cfRule type="containsText" dxfId="1241" priority="253" operator="containsText" text="1.敌方">
      <formula>NOT(ISERROR(SEARCH("1.敌方",E437)))</formula>
    </cfRule>
    <cfRule type="containsText" dxfId="1240" priority="254" operator="containsText" text="0.我方">
      <formula>NOT(ISERROR(SEARCH("0.我方",E437)))</formula>
    </cfRule>
  </conditionalFormatting>
  <conditionalFormatting sqref="E435">
    <cfRule type="containsText" dxfId="1239" priority="257" operator="containsText" text="1.敌方">
      <formula>NOT(ISERROR(SEARCH("1.敌方",E435)))</formula>
    </cfRule>
    <cfRule type="containsText" dxfId="1238" priority="258" operator="containsText" text="0.我方">
      <formula>NOT(ISERROR(SEARCH("0.我方",E435)))</formula>
    </cfRule>
  </conditionalFormatting>
  <conditionalFormatting sqref="E438">
    <cfRule type="containsText" dxfId="1237" priority="251" operator="containsText" text="1.敌方">
      <formula>NOT(ISERROR(SEARCH("1.敌方",E438)))</formula>
    </cfRule>
    <cfRule type="containsText" dxfId="1236" priority="252" operator="containsText" text="0.我方">
      <formula>NOT(ISERROR(SEARCH("0.我方",E438)))</formula>
    </cfRule>
  </conditionalFormatting>
  <conditionalFormatting sqref="E440">
    <cfRule type="containsText" dxfId="1235" priority="247" operator="containsText" text="1.敌方">
      <formula>NOT(ISERROR(SEARCH("1.敌方",E440)))</formula>
    </cfRule>
    <cfRule type="containsText" dxfId="1234" priority="248" operator="containsText" text="0.我方">
      <formula>NOT(ISERROR(SEARCH("0.我方",E440)))</formula>
    </cfRule>
  </conditionalFormatting>
  <conditionalFormatting sqref="E441">
    <cfRule type="containsText" dxfId="1233" priority="245" operator="containsText" text="1.敌方">
      <formula>NOT(ISERROR(SEARCH("1.敌方",E441)))</formula>
    </cfRule>
    <cfRule type="containsText" dxfId="1232" priority="246" operator="containsText" text="0.我方">
      <formula>NOT(ISERROR(SEARCH("0.我方",E441)))</formula>
    </cfRule>
  </conditionalFormatting>
  <conditionalFormatting sqref="E439">
    <cfRule type="containsText" dxfId="1231" priority="249" operator="containsText" text="1.敌方">
      <formula>NOT(ISERROR(SEARCH("1.敌方",E439)))</formula>
    </cfRule>
    <cfRule type="containsText" dxfId="1230" priority="250" operator="containsText" text="0.我方">
      <formula>NOT(ISERROR(SEARCH("0.我方",E439)))</formula>
    </cfRule>
  </conditionalFormatting>
  <conditionalFormatting sqref="E442">
    <cfRule type="containsText" dxfId="1229" priority="243" operator="containsText" text="1.敌方">
      <formula>NOT(ISERROR(SEARCH("1.敌方",E442)))</formula>
    </cfRule>
    <cfRule type="containsText" dxfId="1228" priority="244" operator="containsText" text="0.我方">
      <formula>NOT(ISERROR(SEARCH("0.我方",E442)))</formula>
    </cfRule>
  </conditionalFormatting>
  <conditionalFormatting sqref="E444">
    <cfRule type="containsText" dxfId="1227" priority="239" operator="containsText" text="1.敌方">
      <formula>NOT(ISERROR(SEARCH("1.敌方",E444)))</formula>
    </cfRule>
    <cfRule type="containsText" dxfId="1226" priority="240" operator="containsText" text="0.我方">
      <formula>NOT(ISERROR(SEARCH("0.我方",E444)))</formula>
    </cfRule>
  </conditionalFormatting>
  <conditionalFormatting sqref="E445">
    <cfRule type="containsText" dxfId="1225" priority="237" operator="containsText" text="1.敌方">
      <formula>NOT(ISERROR(SEARCH("1.敌方",E445)))</formula>
    </cfRule>
    <cfRule type="containsText" dxfId="1224" priority="238" operator="containsText" text="0.我方">
      <formula>NOT(ISERROR(SEARCH("0.我方",E445)))</formula>
    </cfRule>
  </conditionalFormatting>
  <conditionalFormatting sqref="E443">
    <cfRule type="containsText" dxfId="1223" priority="241" operator="containsText" text="1.敌方">
      <formula>NOT(ISERROR(SEARCH("1.敌方",E443)))</formula>
    </cfRule>
    <cfRule type="containsText" dxfId="1222" priority="242" operator="containsText" text="0.我方">
      <formula>NOT(ISERROR(SEARCH("0.我方",E443)))</formula>
    </cfRule>
  </conditionalFormatting>
  <conditionalFormatting sqref="E446">
    <cfRule type="containsText" dxfId="1221" priority="235" operator="containsText" text="1.敌方">
      <formula>NOT(ISERROR(SEARCH("1.敌方",E446)))</formula>
    </cfRule>
    <cfRule type="containsText" dxfId="1220" priority="236" operator="containsText" text="0.我方">
      <formula>NOT(ISERROR(SEARCH("0.我方",E446)))</formula>
    </cfRule>
  </conditionalFormatting>
  <conditionalFormatting sqref="E448">
    <cfRule type="containsText" dxfId="1219" priority="231" operator="containsText" text="1.敌方">
      <formula>NOT(ISERROR(SEARCH("1.敌方",E448)))</formula>
    </cfRule>
    <cfRule type="containsText" dxfId="1218" priority="232" operator="containsText" text="0.我方">
      <formula>NOT(ISERROR(SEARCH("0.我方",E448)))</formula>
    </cfRule>
  </conditionalFormatting>
  <conditionalFormatting sqref="E449">
    <cfRule type="containsText" dxfId="1217" priority="229" operator="containsText" text="1.敌方">
      <formula>NOT(ISERROR(SEARCH("1.敌方",E449)))</formula>
    </cfRule>
    <cfRule type="containsText" dxfId="1216" priority="230" operator="containsText" text="0.我方">
      <formula>NOT(ISERROR(SEARCH("0.我方",E449)))</formula>
    </cfRule>
  </conditionalFormatting>
  <conditionalFormatting sqref="E447">
    <cfRule type="containsText" dxfId="1215" priority="233" operator="containsText" text="1.敌方">
      <formula>NOT(ISERROR(SEARCH("1.敌方",E447)))</formula>
    </cfRule>
    <cfRule type="containsText" dxfId="1214" priority="234" operator="containsText" text="0.我方">
      <formula>NOT(ISERROR(SEARCH("0.我方",E447)))</formula>
    </cfRule>
  </conditionalFormatting>
  <conditionalFormatting sqref="E450">
    <cfRule type="containsText" dxfId="1213" priority="227" operator="containsText" text="1.敌方">
      <formula>NOT(ISERROR(SEARCH("1.敌方",E450)))</formula>
    </cfRule>
    <cfRule type="containsText" dxfId="1212" priority="228" operator="containsText" text="0.我方">
      <formula>NOT(ISERROR(SEARCH("0.我方",E450)))</formula>
    </cfRule>
  </conditionalFormatting>
  <conditionalFormatting sqref="E699">
    <cfRule type="containsText" dxfId="1211" priority="225" operator="containsText" text="1.敌方">
      <formula>NOT(ISERROR(SEARCH("1.敌方",E699)))</formula>
    </cfRule>
    <cfRule type="containsText" dxfId="1210" priority="226" operator="containsText" text="0.我方">
      <formula>NOT(ISERROR(SEARCH("0.我方",E699)))</formula>
    </cfRule>
  </conditionalFormatting>
  <conditionalFormatting sqref="E700">
    <cfRule type="containsText" dxfId="1209" priority="223" operator="containsText" text="1.敌方">
      <formula>NOT(ISERROR(SEARCH("1.敌方",E700)))</formula>
    </cfRule>
    <cfRule type="containsText" dxfId="1208" priority="224" operator="containsText" text="0.我方">
      <formula>NOT(ISERROR(SEARCH("0.我方",E700)))</formula>
    </cfRule>
  </conditionalFormatting>
  <conditionalFormatting sqref="E701">
    <cfRule type="containsText" dxfId="1207" priority="221" operator="containsText" text="1.敌方">
      <formula>NOT(ISERROR(SEARCH("1.敌方",E701)))</formula>
    </cfRule>
    <cfRule type="containsText" dxfId="1206" priority="222" operator="containsText" text="0.我方">
      <formula>NOT(ISERROR(SEARCH("0.我方",E701)))</formula>
    </cfRule>
  </conditionalFormatting>
  <conditionalFormatting sqref="E702">
    <cfRule type="containsText" dxfId="1205" priority="219" operator="containsText" text="1.敌方">
      <formula>NOT(ISERROR(SEARCH("1.敌方",E702)))</formula>
    </cfRule>
    <cfRule type="containsText" dxfId="1204" priority="220" operator="containsText" text="0.我方">
      <formula>NOT(ISERROR(SEARCH("0.我方",E702)))</formula>
    </cfRule>
  </conditionalFormatting>
  <conditionalFormatting sqref="E703">
    <cfRule type="containsText" dxfId="1203" priority="217" operator="containsText" text="1.敌方">
      <formula>NOT(ISERROR(SEARCH("1.敌方",E703)))</formula>
    </cfRule>
    <cfRule type="containsText" dxfId="1202" priority="218" operator="containsText" text="0.我方">
      <formula>NOT(ISERROR(SEARCH("0.我方",E703)))</formula>
    </cfRule>
  </conditionalFormatting>
  <conditionalFormatting sqref="E704">
    <cfRule type="containsText" dxfId="1201" priority="215" operator="containsText" text="1.敌方">
      <formula>NOT(ISERROR(SEARCH("1.敌方",E704)))</formula>
    </cfRule>
    <cfRule type="containsText" dxfId="1200" priority="216" operator="containsText" text="0.我方">
      <formula>NOT(ISERROR(SEARCH("0.我方",E704)))</formula>
    </cfRule>
  </conditionalFormatting>
  <conditionalFormatting sqref="E705">
    <cfRule type="containsText" dxfId="1199" priority="213" operator="containsText" text="1.敌方">
      <formula>NOT(ISERROR(SEARCH("1.敌方",E705)))</formula>
    </cfRule>
    <cfRule type="containsText" dxfId="1198" priority="214" operator="containsText" text="0.我方">
      <formula>NOT(ISERROR(SEARCH("0.我方",E705)))</formula>
    </cfRule>
  </conditionalFormatting>
  <conditionalFormatting sqref="E706">
    <cfRule type="containsText" dxfId="1197" priority="211" operator="containsText" text="1.敌方">
      <formula>NOT(ISERROR(SEARCH("1.敌方",E706)))</formula>
    </cfRule>
    <cfRule type="containsText" dxfId="1196" priority="212" operator="containsText" text="0.我方">
      <formula>NOT(ISERROR(SEARCH("0.我方",E706)))</formula>
    </cfRule>
  </conditionalFormatting>
  <conditionalFormatting sqref="E707">
    <cfRule type="containsText" dxfId="1195" priority="209" operator="containsText" text="1.敌方">
      <formula>NOT(ISERROR(SEARCH("1.敌方",E707)))</formula>
    </cfRule>
    <cfRule type="containsText" dxfId="1194" priority="210" operator="containsText" text="0.我方">
      <formula>NOT(ISERROR(SEARCH("0.我方",E707)))</formula>
    </cfRule>
  </conditionalFormatting>
  <conditionalFormatting sqref="E708">
    <cfRule type="containsText" dxfId="1193" priority="207" operator="containsText" text="1.敌方">
      <formula>NOT(ISERROR(SEARCH("1.敌方",E708)))</formula>
    </cfRule>
    <cfRule type="containsText" dxfId="1192" priority="208" operator="containsText" text="0.我方">
      <formula>NOT(ISERROR(SEARCH("0.我方",E708)))</formula>
    </cfRule>
  </conditionalFormatting>
  <conditionalFormatting sqref="E709">
    <cfRule type="containsText" dxfId="1191" priority="205" operator="containsText" text="1.敌方">
      <formula>NOT(ISERROR(SEARCH("1.敌方",E709)))</formula>
    </cfRule>
    <cfRule type="containsText" dxfId="1190" priority="206" operator="containsText" text="0.我方">
      <formula>NOT(ISERROR(SEARCH("0.我方",E709)))</formula>
    </cfRule>
  </conditionalFormatting>
  <conditionalFormatting sqref="E710">
    <cfRule type="containsText" dxfId="1189" priority="203" operator="containsText" text="1.敌方">
      <formula>NOT(ISERROR(SEARCH("1.敌方",E710)))</formula>
    </cfRule>
    <cfRule type="containsText" dxfId="1188" priority="204" operator="containsText" text="0.我方">
      <formula>NOT(ISERROR(SEARCH("0.我方",E710)))</formula>
    </cfRule>
  </conditionalFormatting>
  <conditionalFormatting sqref="E711">
    <cfRule type="containsText" dxfId="1187" priority="201" operator="containsText" text="1.敌方">
      <formula>NOT(ISERROR(SEARCH("1.敌方",E711)))</formula>
    </cfRule>
    <cfRule type="containsText" dxfId="1186" priority="202" operator="containsText" text="0.我方">
      <formula>NOT(ISERROR(SEARCH("0.我方",E711)))</formula>
    </cfRule>
  </conditionalFormatting>
  <conditionalFormatting sqref="E712">
    <cfRule type="containsText" dxfId="1185" priority="199" operator="containsText" text="1.敌方">
      <formula>NOT(ISERROR(SEARCH("1.敌方",E712)))</formula>
    </cfRule>
    <cfRule type="containsText" dxfId="1184" priority="200" operator="containsText" text="0.我方">
      <formula>NOT(ISERROR(SEARCH("0.我方",E712)))</formula>
    </cfRule>
  </conditionalFormatting>
  <conditionalFormatting sqref="E713">
    <cfRule type="containsText" dxfId="1183" priority="197" operator="containsText" text="1.敌方">
      <formula>NOT(ISERROR(SEARCH("1.敌方",E713)))</formula>
    </cfRule>
    <cfRule type="containsText" dxfId="1182" priority="198" operator="containsText" text="0.我方">
      <formula>NOT(ISERROR(SEARCH("0.我方",E713)))</formula>
    </cfRule>
  </conditionalFormatting>
  <conditionalFormatting sqref="E714">
    <cfRule type="containsText" dxfId="1181" priority="195" operator="containsText" text="1.敌方">
      <formula>NOT(ISERROR(SEARCH("1.敌方",E714)))</formula>
    </cfRule>
    <cfRule type="containsText" dxfId="1180" priority="196" operator="containsText" text="0.我方">
      <formula>NOT(ISERROR(SEARCH("0.我方",E714)))</formula>
    </cfRule>
  </conditionalFormatting>
  <conditionalFormatting sqref="E715">
    <cfRule type="containsText" dxfId="1179" priority="193" operator="containsText" text="1.敌方">
      <formula>NOT(ISERROR(SEARCH("1.敌方",E715)))</formula>
    </cfRule>
    <cfRule type="containsText" dxfId="1178" priority="194" operator="containsText" text="0.我方">
      <formula>NOT(ISERROR(SEARCH("0.我方",E715)))</formula>
    </cfRule>
  </conditionalFormatting>
  <conditionalFormatting sqref="E716">
    <cfRule type="containsText" dxfId="1177" priority="191" operator="containsText" text="1.敌方">
      <formula>NOT(ISERROR(SEARCH("1.敌方",E716)))</formula>
    </cfRule>
    <cfRule type="containsText" dxfId="1176" priority="192" operator="containsText" text="0.我方">
      <formula>NOT(ISERROR(SEARCH("0.我方",E716)))</formula>
    </cfRule>
  </conditionalFormatting>
  <conditionalFormatting sqref="E717">
    <cfRule type="containsText" dxfId="1175" priority="189" operator="containsText" text="1.敌方">
      <formula>NOT(ISERROR(SEARCH("1.敌方",E717)))</formula>
    </cfRule>
    <cfRule type="containsText" dxfId="1174" priority="190" operator="containsText" text="0.我方">
      <formula>NOT(ISERROR(SEARCH("0.我方",E717)))</formula>
    </cfRule>
  </conditionalFormatting>
  <conditionalFormatting sqref="E718">
    <cfRule type="containsText" dxfId="1173" priority="187" operator="containsText" text="1.敌方">
      <formula>NOT(ISERROR(SEARCH("1.敌方",E718)))</formula>
    </cfRule>
    <cfRule type="containsText" dxfId="1172" priority="188" operator="containsText" text="0.我方">
      <formula>NOT(ISERROR(SEARCH("0.我方",E718)))</formula>
    </cfRule>
  </conditionalFormatting>
  <conditionalFormatting sqref="E719">
    <cfRule type="containsText" dxfId="1171" priority="185" operator="containsText" text="1.敌方">
      <formula>NOT(ISERROR(SEARCH("1.敌方",E719)))</formula>
    </cfRule>
    <cfRule type="containsText" dxfId="1170" priority="186" operator="containsText" text="0.我方">
      <formula>NOT(ISERROR(SEARCH("0.我方",E719)))</formula>
    </cfRule>
  </conditionalFormatting>
  <conditionalFormatting sqref="E720">
    <cfRule type="containsText" dxfId="1169" priority="183" operator="containsText" text="1.敌方">
      <formula>NOT(ISERROR(SEARCH("1.敌方",E720)))</formula>
    </cfRule>
    <cfRule type="containsText" dxfId="1168" priority="184" operator="containsText" text="0.我方">
      <formula>NOT(ISERROR(SEARCH("0.我方",E720)))</formula>
    </cfRule>
  </conditionalFormatting>
  <conditionalFormatting sqref="E721">
    <cfRule type="containsText" dxfId="1167" priority="181" operator="containsText" text="1.敌方">
      <formula>NOT(ISERROR(SEARCH("1.敌方",E721)))</formula>
    </cfRule>
    <cfRule type="containsText" dxfId="1166" priority="182" operator="containsText" text="0.我方">
      <formula>NOT(ISERROR(SEARCH("0.我方",E721)))</formula>
    </cfRule>
  </conditionalFormatting>
  <conditionalFormatting sqref="E722">
    <cfRule type="containsText" dxfId="1165" priority="179" operator="containsText" text="1.敌方">
      <formula>NOT(ISERROR(SEARCH("1.敌方",E722)))</formula>
    </cfRule>
    <cfRule type="containsText" dxfId="1164" priority="180" operator="containsText" text="0.我方">
      <formula>NOT(ISERROR(SEARCH("0.我方",E722)))</formula>
    </cfRule>
  </conditionalFormatting>
  <conditionalFormatting sqref="E723">
    <cfRule type="containsText" dxfId="1163" priority="177" operator="containsText" text="1.敌方">
      <formula>NOT(ISERROR(SEARCH("1.敌方",E723)))</formula>
    </cfRule>
    <cfRule type="containsText" dxfId="1162" priority="178" operator="containsText" text="0.我方">
      <formula>NOT(ISERROR(SEARCH("0.我方",E723)))</formula>
    </cfRule>
  </conditionalFormatting>
  <conditionalFormatting sqref="E724">
    <cfRule type="containsText" dxfId="1161" priority="175" operator="containsText" text="1.敌方">
      <formula>NOT(ISERROR(SEARCH("1.敌方",E724)))</formula>
    </cfRule>
    <cfRule type="containsText" dxfId="1160" priority="176" operator="containsText" text="0.我方">
      <formula>NOT(ISERROR(SEARCH("0.我方",E724)))</formula>
    </cfRule>
  </conditionalFormatting>
  <conditionalFormatting sqref="E725">
    <cfRule type="containsText" dxfId="1159" priority="173" operator="containsText" text="1.敌方">
      <formula>NOT(ISERROR(SEARCH("1.敌方",E725)))</formula>
    </cfRule>
    <cfRule type="containsText" dxfId="1158" priority="174" operator="containsText" text="0.我方">
      <formula>NOT(ISERROR(SEARCH("0.我方",E725)))</formula>
    </cfRule>
  </conditionalFormatting>
  <conditionalFormatting sqref="E106">
    <cfRule type="containsText" dxfId="1157" priority="171" operator="containsText" text="1.敌方">
      <formula>NOT(ISERROR(SEARCH("1.敌方",E106)))</formula>
    </cfRule>
    <cfRule type="containsText" dxfId="1156" priority="172" operator="containsText" text="0.我方">
      <formula>NOT(ISERROR(SEARCH("0.我方",E106)))</formula>
    </cfRule>
  </conditionalFormatting>
  <conditionalFormatting sqref="E105">
    <cfRule type="containsText" dxfId="1155" priority="169" operator="containsText" text="1.敌方">
      <formula>NOT(ISERROR(SEARCH("1.敌方",E105)))</formula>
    </cfRule>
    <cfRule type="containsText" dxfId="1154" priority="170" operator="containsText" text="0.我方">
      <formula>NOT(ISERROR(SEARCH("0.我方",E105)))</formula>
    </cfRule>
  </conditionalFormatting>
  <conditionalFormatting sqref="E104">
    <cfRule type="containsText" dxfId="1153" priority="167" operator="containsText" text="1.敌方">
      <formula>NOT(ISERROR(SEARCH("1.敌方",E104)))</formula>
    </cfRule>
    <cfRule type="containsText" dxfId="1152" priority="168" operator="containsText" text="0.我方">
      <formula>NOT(ISERROR(SEARCH("0.我方",E104)))</formula>
    </cfRule>
  </conditionalFormatting>
  <conditionalFormatting sqref="E104">
    <cfRule type="containsText" dxfId="1151" priority="165" operator="containsText" text="1.敌方">
      <formula>NOT(ISERROR(SEARCH("1.敌方",E104)))</formula>
    </cfRule>
    <cfRule type="containsText" dxfId="1150" priority="166" operator="containsText" text="0.我方">
      <formula>NOT(ISERROR(SEARCH("0.我方",E104)))</formula>
    </cfRule>
  </conditionalFormatting>
  <conditionalFormatting sqref="E104">
    <cfRule type="containsText" dxfId="1149" priority="163" operator="containsText" text="1.敌方">
      <formula>NOT(ISERROR(SEARCH("1.敌方",E104)))</formula>
    </cfRule>
    <cfRule type="containsText" dxfId="1148" priority="164" operator="containsText" text="0.我方">
      <formula>NOT(ISERROR(SEARCH("0.我方",E104)))</formula>
    </cfRule>
  </conditionalFormatting>
  <conditionalFormatting sqref="E102">
    <cfRule type="containsText" dxfId="1147" priority="161" operator="containsText" text="1.敌方">
      <formula>NOT(ISERROR(SEARCH("1.敌方",E102)))</formula>
    </cfRule>
    <cfRule type="containsText" dxfId="1146" priority="162" operator="containsText" text="0.我方">
      <formula>NOT(ISERROR(SEARCH("0.我方",E102)))</formula>
    </cfRule>
  </conditionalFormatting>
  <conditionalFormatting sqref="E174">
    <cfRule type="containsText" dxfId="1145" priority="159" operator="containsText" text="1.敌方">
      <formula>NOT(ISERROR(SEARCH("1.敌方",E174)))</formula>
    </cfRule>
    <cfRule type="containsText" dxfId="1144" priority="160" operator="containsText" text="0.我方">
      <formula>NOT(ISERROR(SEARCH("0.我方",E174)))</formula>
    </cfRule>
  </conditionalFormatting>
  <conditionalFormatting sqref="E194">
    <cfRule type="containsText" dxfId="1143" priority="157" operator="containsText" text="1.敌方">
      <formula>NOT(ISERROR(SEARCH("1.敌方",E194)))</formula>
    </cfRule>
    <cfRule type="containsText" dxfId="1142" priority="158" operator="containsText" text="0.我方">
      <formula>NOT(ISERROR(SEARCH("0.我方",E194)))</formula>
    </cfRule>
  </conditionalFormatting>
  <conditionalFormatting sqref="E241">
    <cfRule type="containsText" dxfId="1141" priority="155" operator="containsText" text="1.敌方">
      <formula>NOT(ISERROR(SEARCH("1.敌方",E241)))</formula>
    </cfRule>
    <cfRule type="containsText" dxfId="1140" priority="156" operator="containsText" text="0.我方">
      <formula>NOT(ISERROR(SEARCH("0.我方",E241)))</formula>
    </cfRule>
  </conditionalFormatting>
  <conditionalFormatting sqref="E264">
    <cfRule type="containsText" dxfId="1139" priority="153" operator="containsText" text="1.敌方">
      <formula>NOT(ISERROR(SEARCH("1.敌方",E264)))</formula>
    </cfRule>
    <cfRule type="containsText" dxfId="1138" priority="154" operator="containsText" text="0.我方">
      <formula>NOT(ISERROR(SEARCH("0.我方",E264)))</formula>
    </cfRule>
  </conditionalFormatting>
  <conditionalFormatting sqref="E263">
    <cfRule type="containsText" dxfId="1137" priority="151" operator="containsText" text="1.敌方">
      <formula>NOT(ISERROR(SEARCH("1.敌方",E263)))</formula>
    </cfRule>
    <cfRule type="containsText" dxfId="1136" priority="152" operator="containsText" text="0.我方">
      <formula>NOT(ISERROR(SEARCH("0.我方",E263)))</formula>
    </cfRule>
  </conditionalFormatting>
  <conditionalFormatting sqref="E262">
    <cfRule type="containsText" dxfId="1135" priority="149" operator="containsText" text="1.敌方">
      <formula>NOT(ISERROR(SEARCH("1.敌方",E262)))</formula>
    </cfRule>
    <cfRule type="containsText" dxfId="1134" priority="150" operator="containsText" text="0.我方">
      <formula>NOT(ISERROR(SEARCH("0.我方",E262)))</formula>
    </cfRule>
  </conditionalFormatting>
  <conditionalFormatting sqref="E282">
    <cfRule type="containsText" dxfId="1133" priority="147" operator="containsText" text="1.敌方">
      <formula>NOT(ISERROR(SEARCH("1.敌方",E282)))</formula>
    </cfRule>
    <cfRule type="containsText" dxfId="1132" priority="148" operator="containsText" text="0.我方">
      <formula>NOT(ISERROR(SEARCH("0.我方",E282)))</formula>
    </cfRule>
  </conditionalFormatting>
  <conditionalFormatting sqref="E283">
    <cfRule type="containsText" dxfId="1131" priority="145" operator="containsText" text="1.敌方">
      <formula>NOT(ISERROR(SEARCH("1.敌方",E283)))</formula>
    </cfRule>
    <cfRule type="containsText" dxfId="1130" priority="146" operator="containsText" text="0.我方">
      <formula>NOT(ISERROR(SEARCH("0.我方",E283)))</formula>
    </cfRule>
  </conditionalFormatting>
  <conditionalFormatting sqref="E284">
    <cfRule type="containsText" dxfId="1129" priority="143" operator="containsText" text="1.敌方">
      <formula>NOT(ISERROR(SEARCH("1.敌方",E284)))</formula>
    </cfRule>
    <cfRule type="containsText" dxfId="1128" priority="144" operator="containsText" text="0.我方">
      <formula>NOT(ISERROR(SEARCH("0.我方",E284)))</formula>
    </cfRule>
  </conditionalFormatting>
  <conditionalFormatting sqref="E285">
    <cfRule type="containsText" dxfId="1127" priority="141" operator="containsText" text="1.敌方">
      <formula>NOT(ISERROR(SEARCH("1.敌方",E285)))</formula>
    </cfRule>
    <cfRule type="containsText" dxfId="1126" priority="142" operator="containsText" text="0.我方">
      <formula>NOT(ISERROR(SEARCH("0.我方",E285)))</formula>
    </cfRule>
  </conditionalFormatting>
  <conditionalFormatting sqref="E300">
    <cfRule type="containsText" dxfId="1125" priority="139" operator="containsText" text="1.敌方">
      <formula>NOT(ISERROR(SEARCH("1.敌方",E300)))</formula>
    </cfRule>
    <cfRule type="containsText" dxfId="1124" priority="140" operator="containsText" text="0.我方">
      <formula>NOT(ISERROR(SEARCH("0.我方",E300)))</formula>
    </cfRule>
  </conditionalFormatting>
  <conditionalFormatting sqref="E301">
    <cfRule type="containsText" dxfId="1123" priority="137" operator="containsText" text="1.敌方">
      <formula>NOT(ISERROR(SEARCH("1.敌方",E301)))</formula>
    </cfRule>
    <cfRule type="containsText" dxfId="1122" priority="138" operator="containsText" text="0.我方">
      <formula>NOT(ISERROR(SEARCH("0.我方",E301)))</formula>
    </cfRule>
  </conditionalFormatting>
  <conditionalFormatting sqref="E302">
    <cfRule type="containsText" dxfId="1121" priority="135" operator="containsText" text="1.敌方">
      <formula>NOT(ISERROR(SEARCH("1.敌方",E302)))</formula>
    </cfRule>
    <cfRule type="containsText" dxfId="1120" priority="136" operator="containsText" text="0.我方">
      <formula>NOT(ISERROR(SEARCH("0.我方",E302)))</formula>
    </cfRule>
  </conditionalFormatting>
  <conditionalFormatting sqref="E303">
    <cfRule type="containsText" dxfId="1119" priority="133" operator="containsText" text="1.敌方">
      <formula>NOT(ISERROR(SEARCH("1.敌方",E303)))</formula>
    </cfRule>
    <cfRule type="containsText" dxfId="1118" priority="134" operator="containsText" text="0.我方">
      <formula>NOT(ISERROR(SEARCH("0.我方",E303)))</formula>
    </cfRule>
  </conditionalFormatting>
  <conditionalFormatting sqref="E304">
    <cfRule type="containsText" dxfId="1117" priority="131" operator="containsText" text="1.敌方">
      <formula>NOT(ISERROR(SEARCH("1.敌方",E304)))</formula>
    </cfRule>
    <cfRule type="containsText" dxfId="1116" priority="132" operator="containsText" text="0.我方">
      <formula>NOT(ISERROR(SEARCH("0.我方",E304)))</formula>
    </cfRule>
  </conditionalFormatting>
  <conditionalFormatting sqref="E305">
    <cfRule type="containsText" dxfId="1115" priority="129" operator="containsText" text="1.敌方">
      <formula>NOT(ISERROR(SEARCH("1.敌方",E305)))</formula>
    </cfRule>
    <cfRule type="containsText" dxfId="1114" priority="130" operator="containsText" text="0.我方">
      <formula>NOT(ISERROR(SEARCH("0.我方",E305)))</formula>
    </cfRule>
  </conditionalFormatting>
  <conditionalFormatting sqref="E306">
    <cfRule type="containsText" dxfId="1113" priority="127" operator="containsText" text="1.敌方">
      <formula>NOT(ISERROR(SEARCH("1.敌方",E306)))</formula>
    </cfRule>
    <cfRule type="containsText" dxfId="1112" priority="128" operator="containsText" text="0.我方">
      <formula>NOT(ISERROR(SEARCH("0.我方",E306)))</formula>
    </cfRule>
  </conditionalFormatting>
  <conditionalFormatting sqref="E307">
    <cfRule type="containsText" dxfId="1111" priority="125" operator="containsText" text="1.敌方">
      <formula>NOT(ISERROR(SEARCH("1.敌方",E307)))</formula>
    </cfRule>
    <cfRule type="containsText" dxfId="1110" priority="126" operator="containsText" text="0.我方">
      <formula>NOT(ISERROR(SEARCH("0.我方",E307)))</formula>
    </cfRule>
  </conditionalFormatting>
  <conditionalFormatting sqref="E308">
    <cfRule type="containsText" dxfId="1109" priority="123" operator="containsText" text="1.敌方">
      <formula>NOT(ISERROR(SEARCH("1.敌方",E308)))</formula>
    </cfRule>
    <cfRule type="containsText" dxfId="1108" priority="124" operator="containsText" text="0.我方">
      <formula>NOT(ISERROR(SEARCH("0.我方",E308)))</formula>
    </cfRule>
  </conditionalFormatting>
  <conditionalFormatting sqref="E309">
    <cfRule type="containsText" dxfId="1107" priority="121" operator="containsText" text="1.敌方">
      <formula>NOT(ISERROR(SEARCH("1.敌方",E309)))</formula>
    </cfRule>
    <cfRule type="containsText" dxfId="1106" priority="122" operator="containsText" text="0.我方">
      <formula>NOT(ISERROR(SEARCH("0.我方",E309)))</formula>
    </cfRule>
  </conditionalFormatting>
  <conditionalFormatting sqref="E310">
    <cfRule type="containsText" dxfId="1105" priority="119" operator="containsText" text="1.敌方">
      <formula>NOT(ISERROR(SEARCH("1.敌方",E310)))</formula>
    </cfRule>
    <cfRule type="containsText" dxfId="1104" priority="120" operator="containsText" text="0.我方">
      <formula>NOT(ISERROR(SEARCH("0.我方",E310)))</formula>
    </cfRule>
  </conditionalFormatting>
  <conditionalFormatting sqref="E311">
    <cfRule type="containsText" dxfId="1103" priority="117" operator="containsText" text="1.敌方">
      <formula>NOT(ISERROR(SEARCH("1.敌方",E311)))</formula>
    </cfRule>
    <cfRule type="containsText" dxfId="1102" priority="118" operator="containsText" text="0.我方">
      <formula>NOT(ISERROR(SEARCH("0.我方",E311)))</formula>
    </cfRule>
  </conditionalFormatting>
  <conditionalFormatting sqref="E312">
    <cfRule type="containsText" dxfId="1101" priority="115" operator="containsText" text="1.敌方">
      <formula>NOT(ISERROR(SEARCH("1.敌方",E312)))</formula>
    </cfRule>
    <cfRule type="containsText" dxfId="1100" priority="116" operator="containsText" text="0.我方">
      <formula>NOT(ISERROR(SEARCH("0.我方",E312)))</formula>
    </cfRule>
  </conditionalFormatting>
  <conditionalFormatting sqref="E313">
    <cfRule type="containsText" dxfId="1099" priority="113" operator="containsText" text="1.敌方">
      <formula>NOT(ISERROR(SEARCH("1.敌方",E313)))</formula>
    </cfRule>
    <cfRule type="containsText" dxfId="1098" priority="114" operator="containsText" text="0.我方">
      <formula>NOT(ISERROR(SEARCH("0.我方",E313)))</formula>
    </cfRule>
  </conditionalFormatting>
  <conditionalFormatting sqref="E314">
    <cfRule type="containsText" dxfId="1097" priority="103" operator="containsText" text="1.敌方">
      <formula>NOT(ISERROR(SEARCH("1.敌方",E314)))</formula>
    </cfRule>
    <cfRule type="containsText" dxfId="1096" priority="104" operator="containsText" text="0.我方">
      <formula>NOT(ISERROR(SEARCH("0.我方",E314)))</formula>
    </cfRule>
  </conditionalFormatting>
  <conditionalFormatting sqref="E315">
    <cfRule type="containsText" dxfId="1095" priority="101" operator="containsText" text="1.敌方">
      <formula>NOT(ISERROR(SEARCH("1.敌方",E315)))</formula>
    </cfRule>
    <cfRule type="containsText" dxfId="1094" priority="102" operator="containsText" text="0.我方">
      <formula>NOT(ISERROR(SEARCH("0.我方",E315)))</formula>
    </cfRule>
  </conditionalFormatting>
  <conditionalFormatting sqref="E316">
    <cfRule type="containsText" dxfId="1093" priority="99" operator="containsText" text="1.敌方">
      <formula>NOT(ISERROR(SEARCH("1.敌方",E316)))</formula>
    </cfRule>
    <cfRule type="containsText" dxfId="1092" priority="100" operator="containsText" text="0.我方">
      <formula>NOT(ISERROR(SEARCH("0.我方",E316)))</formula>
    </cfRule>
  </conditionalFormatting>
  <conditionalFormatting sqref="E317">
    <cfRule type="containsText" dxfId="1091" priority="97" operator="containsText" text="1.敌方">
      <formula>NOT(ISERROR(SEARCH("1.敌方",E317)))</formula>
    </cfRule>
    <cfRule type="containsText" dxfId="1090" priority="98" operator="containsText" text="0.我方">
      <formula>NOT(ISERROR(SEARCH("0.我方",E317)))</formula>
    </cfRule>
  </conditionalFormatting>
  <conditionalFormatting sqref="E318">
    <cfRule type="containsText" dxfId="1089" priority="95" operator="containsText" text="1.敌方">
      <formula>NOT(ISERROR(SEARCH("1.敌方",E318)))</formula>
    </cfRule>
    <cfRule type="containsText" dxfId="1088" priority="96" operator="containsText" text="0.我方">
      <formula>NOT(ISERROR(SEARCH("0.我方",E318)))</formula>
    </cfRule>
  </conditionalFormatting>
  <conditionalFormatting sqref="E319">
    <cfRule type="containsText" dxfId="1087" priority="93" operator="containsText" text="1.敌方">
      <formula>NOT(ISERROR(SEARCH("1.敌方",E319)))</formula>
    </cfRule>
    <cfRule type="containsText" dxfId="1086" priority="94" operator="containsText" text="0.我方">
      <formula>NOT(ISERROR(SEARCH("0.我方",E319)))</formula>
    </cfRule>
  </conditionalFormatting>
  <conditionalFormatting sqref="E320">
    <cfRule type="containsText" dxfId="1085" priority="91" operator="containsText" text="1.敌方">
      <formula>NOT(ISERROR(SEARCH("1.敌方",E320)))</formula>
    </cfRule>
    <cfRule type="containsText" dxfId="1084" priority="92" operator="containsText" text="0.我方">
      <formula>NOT(ISERROR(SEARCH("0.我方",E320)))</formula>
    </cfRule>
  </conditionalFormatting>
  <conditionalFormatting sqref="E321">
    <cfRule type="containsText" dxfId="1083" priority="89" operator="containsText" text="1.敌方">
      <formula>NOT(ISERROR(SEARCH("1.敌方",E321)))</formula>
    </cfRule>
    <cfRule type="containsText" dxfId="1082" priority="90" operator="containsText" text="0.我方">
      <formula>NOT(ISERROR(SEARCH("0.我方",E321)))</formula>
    </cfRule>
  </conditionalFormatting>
  <conditionalFormatting sqref="E322">
    <cfRule type="containsText" dxfId="1081" priority="87" operator="containsText" text="1.敌方">
      <formula>NOT(ISERROR(SEARCH("1.敌方",E322)))</formula>
    </cfRule>
    <cfRule type="containsText" dxfId="1080" priority="88" operator="containsText" text="0.我方">
      <formula>NOT(ISERROR(SEARCH("0.我方",E322)))</formula>
    </cfRule>
  </conditionalFormatting>
  <conditionalFormatting sqref="E323">
    <cfRule type="containsText" dxfId="1079" priority="85" operator="containsText" text="1.敌方">
      <formula>NOT(ISERROR(SEARCH("1.敌方",E323)))</formula>
    </cfRule>
    <cfRule type="containsText" dxfId="1078" priority="86" operator="containsText" text="0.我方">
      <formula>NOT(ISERROR(SEARCH("0.我方",E323)))</formula>
    </cfRule>
  </conditionalFormatting>
  <conditionalFormatting sqref="E324">
    <cfRule type="containsText" dxfId="1077" priority="83" operator="containsText" text="1.敌方">
      <formula>NOT(ISERROR(SEARCH("1.敌方",E324)))</formula>
    </cfRule>
    <cfRule type="containsText" dxfId="1076" priority="84" operator="containsText" text="0.我方">
      <formula>NOT(ISERROR(SEARCH("0.我方",E324)))</formula>
    </cfRule>
  </conditionalFormatting>
  <conditionalFormatting sqref="E325">
    <cfRule type="containsText" dxfId="1075" priority="81" operator="containsText" text="1.敌方">
      <formula>NOT(ISERROR(SEARCH("1.敌方",E325)))</formula>
    </cfRule>
    <cfRule type="containsText" dxfId="1074" priority="82" operator="containsText" text="0.我方">
      <formula>NOT(ISERROR(SEARCH("0.我方",E325)))</formula>
    </cfRule>
  </conditionalFormatting>
  <conditionalFormatting sqref="E326">
    <cfRule type="containsText" dxfId="1073" priority="79" operator="containsText" text="1.敌方">
      <formula>NOT(ISERROR(SEARCH("1.敌方",E326)))</formula>
    </cfRule>
    <cfRule type="containsText" dxfId="1072" priority="80" operator="containsText" text="0.我方">
      <formula>NOT(ISERROR(SEARCH("0.我方",E326)))</formula>
    </cfRule>
  </conditionalFormatting>
  <conditionalFormatting sqref="E327">
    <cfRule type="containsText" dxfId="1071" priority="77" operator="containsText" text="1.敌方">
      <formula>NOT(ISERROR(SEARCH("1.敌方",E327)))</formula>
    </cfRule>
    <cfRule type="containsText" dxfId="1070" priority="78" operator="containsText" text="0.我方">
      <formula>NOT(ISERROR(SEARCH("0.我方",E327)))</formula>
    </cfRule>
  </conditionalFormatting>
  <conditionalFormatting sqref="E328">
    <cfRule type="containsText" dxfId="1069" priority="75" operator="containsText" text="1.敌方">
      <formula>NOT(ISERROR(SEARCH("1.敌方",E328)))</formula>
    </cfRule>
    <cfRule type="containsText" dxfId="1068" priority="76" operator="containsText" text="0.我方">
      <formula>NOT(ISERROR(SEARCH("0.我方",E328)))</formula>
    </cfRule>
  </conditionalFormatting>
  <conditionalFormatting sqref="E329">
    <cfRule type="containsText" dxfId="1067" priority="73" operator="containsText" text="1.敌方">
      <formula>NOT(ISERROR(SEARCH("1.敌方",E329)))</formula>
    </cfRule>
    <cfRule type="containsText" dxfId="1066" priority="74" operator="containsText" text="0.我方">
      <formula>NOT(ISERROR(SEARCH("0.我方",E329)))</formula>
    </cfRule>
  </conditionalFormatting>
  <conditionalFormatting sqref="E338">
    <cfRule type="containsText" dxfId="1065" priority="71" operator="containsText" text="1.敌方">
      <formula>NOT(ISERROR(SEARCH("1.敌方",E338)))</formula>
    </cfRule>
    <cfRule type="containsText" dxfId="1064" priority="72" operator="containsText" text="0.我方">
      <formula>NOT(ISERROR(SEARCH("0.我方",E338)))</formula>
    </cfRule>
  </conditionalFormatting>
  <conditionalFormatting sqref="E354">
    <cfRule type="containsText" dxfId="1063" priority="69" operator="containsText" text="1.敌方">
      <formula>NOT(ISERROR(SEARCH("1.敌方",E354)))</formula>
    </cfRule>
    <cfRule type="containsText" dxfId="1062" priority="70" operator="containsText" text="0.我方">
      <formula>NOT(ISERROR(SEARCH("0.我方",E354)))</formula>
    </cfRule>
  </conditionalFormatting>
  <conditionalFormatting sqref="E355">
    <cfRule type="containsText" dxfId="1061" priority="67" operator="containsText" text="1.敌方">
      <formula>NOT(ISERROR(SEARCH("1.敌方",E355)))</formula>
    </cfRule>
    <cfRule type="containsText" dxfId="1060" priority="68" operator="containsText" text="0.我方">
      <formula>NOT(ISERROR(SEARCH("0.我方",E355)))</formula>
    </cfRule>
  </conditionalFormatting>
  <conditionalFormatting sqref="E356">
    <cfRule type="containsText" dxfId="1059" priority="65" operator="containsText" text="1.敌方">
      <formula>NOT(ISERROR(SEARCH("1.敌方",E356)))</formula>
    </cfRule>
    <cfRule type="containsText" dxfId="1058" priority="66" operator="containsText" text="0.我方">
      <formula>NOT(ISERROR(SEARCH("0.我方",E356)))</formula>
    </cfRule>
  </conditionalFormatting>
  <conditionalFormatting sqref="E357">
    <cfRule type="containsText" dxfId="1057" priority="63" operator="containsText" text="1.敌方">
      <formula>NOT(ISERROR(SEARCH("1.敌方",E357)))</formula>
    </cfRule>
    <cfRule type="containsText" dxfId="1056" priority="64" operator="containsText" text="0.我方">
      <formula>NOT(ISERROR(SEARCH("0.我方",E357)))</formula>
    </cfRule>
  </conditionalFormatting>
  <conditionalFormatting sqref="E391">
    <cfRule type="containsText" dxfId="1055" priority="61" operator="containsText" text="1.敌方">
      <formula>NOT(ISERROR(SEARCH("1.敌方",E391)))</formula>
    </cfRule>
    <cfRule type="containsText" dxfId="1054" priority="62" operator="containsText" text="0.我方">
      <formula>NOT(ISERROR(SEARCH("0.我方",E391)))</formula>
    </cfRule>
  </conditionalFormatting>
  <conditionalFormatting sqref="E392">
    <cfRule type="containsText" dxfId="1053" priority="59" operator="containsText" text="1.敌方">
      <formula>NOT(ISERROR(SEARCH("1.敌方",E392)))</formula>
    </cfRule>
    <cfRule type="containsText" dxfId="1052" priority="60" operator="containsText" text="0.我方">
      <formula>NOT(ISERROR(SEARCH("0.我方",E392)))</formula>
    </cfRule>
  </conditionalFormatting>
  <conditionalFormatting sqref="E393">
    <cfRule type="containsText" dxfId="1051" priority="57" operator="containsText" text="1.敌方">
      <formula>NOT(ISERROR(SEARCH("1.敌方",E393)))</formula>
    </cfRule>
    <cfRule type="containsText" dxfId="1050" priority="58" operator="containsText" text="0.我方">
      <formula>NOT(ISERROR(SEARCH("0.我方",E393)))</formula>
    </cfRule>
  </conditionalFormatting>
  <conditionalFormatting sqref="E484">
    <cfRule type="containsText" dxfId="1049" priority="55" operator="containsText" text="1.敌方">
      <formula>NOT(ISERROR(SEARCH("1.敌方",E484)))</formula>
    </cfRule>
    <cfRule type="containsText" dxfId="1048" priority="56" operator="containsText" text="0.我方">
      <formula>NOT(ISERROR(SEARCH("0.我方",E484)))</formula>
    </cfRule>
  </conditionalFormatting>
  <conditionalFormatting sqref="E488">
    <cfRule type="containsText" dxfId="1047" priority="53" operator="containsText" text="1.敌方">
      <formula>NOT(ISERROR(SEARCH("1.敌方",E488)))</formula>
    </cfRule>
    <cfRule type="containsText" dxfId="1046" priority="54" operator="containsText" text="0.我方">
      <formula>NOT(ISERROR(SEARCH("0.我方",E488)))</formula>
    </cfRule>
  </conditionalFormatting>
  <conditionalFormatting sqref="E504">
    <cfRule type="containsText" dxfId="1045" priority="51" operator="containsText" text="1.敌方">
      <formula>NOT(ISERROR(SEARCH("1.敌方",E504)))</formula>
    </cfRule>
    <cfRule type="containsText" dxfId="1044" priority="52" operator="containsText" text="0.我方">
      <formula>NOT(ISERROR(SEARCH("0.我方",E504)))</formula>
    </cfRule>
  </conditionalFormatting>
  <conditionalFormatting sqref="E524">
    <cfRule type="containsText" dxfId="1043" priority="49" operator="containsText" text="1.敌方">
      <formula>NOT(ISERROR(SEARCH("1.敌方",E524)))</formula>
    </cfRule>
    <cfRule type="containsText" dxfId="1042" priority="50" operator="containsText" text="0.我方">
      <formula>NOT(ISERROR(SEARCH("0.我方",E524)))</formula>
    </cfRule>
  </conditionalFormatting>
  <conditionalFormatting sqref="E543">
    <cfRule type="containsText" dxfId="1041" priority="47" operator="containsText" text="1.敌方">
      <formula>NOT(ISERROR(SEARCH("1.敌方",E543)))</formula>
    </cfRule>
    <cfRule type="containsText" dxfId="1040" priority="48" operator="containsText" text="0.我方">
      <formula>NOT(ISERROR(SEARCH("0.我方",E543)))</formula>
    </cfRule>
  </conditionalFormatting>
  <conditionalFormatting sqref="E544">
    <cfRule type="containsText" dxfId="1039" priority="45" operator="containsText" text="1.敌方">
      <formula>NOT(ISERROR(SEARCH("1.敌方",E544)))</formula>
    </cfRule>
    <cfRule type="containsText" dxfId="1038" priority="46" operator="containsText" text="0.我方">
      <formula>NOT(ISERROR(SEARCH("0.我方",E544)))</formula>
    </cfRule>
  </conditionalFormatting>
  <conditionalFormatting sqref="E545">
    <cfRule type="containsText" dxfId="1037" priority="43" operator="containsText" text="1.敌方">
      <formula>NOT(ISERROR(SEARCH("1.敌方",E545)))</formula>
    </cfRule>
    <cfRule type="containsText" dxfId="1036" priority="44" operator="containsText" text="0.我方">
      <formula>NOT(ISERROR(SEARCH("0.我方",E545)))</formula>
    </cfRule>
  </conditionalFormatting>
  <conditionalFormatting sqref="E667">
    <cfRule type="containsText" dxfId="1035" priority="41" operator="containsText" text="1.敌方">
      <formula>NOT(ISERROR(SEARCH("1.敌方",E667)))</formula>
    </cfRule>
    <cfRule type="containsText" dxfId="1034" priority="42" operator="containsText" text="0.我方">
      <formula>NOT(ISERROR(SEARCH("0.我方",E667)))</formula>
    </cfRule>
  </conditionalFormatting>
  <conditionalFormatting sqref="E668">
    <cfRule type="containsText" dxfId="1033" priority="39" operator="containsText" text="1.敌方">
      <formula>NOT(ISERROR(SEARCH("1.敌方",E668)))</formula>
    </cfRule>
    <cfRule type="containsText" dxfId="1032" priority="40" operator="containsText" text="0.我方">
      <formula>NOT(ISERROR(SEARCH("0.我方",E668)))</formula>
    </cfRule>
  </conditionalFormatting>
  <conditionalFormatting sqref="E688">
    <cfRule type="containsText" dxfId="1031" priority="37" operator="containsText" text="1.敌方">
      <formula>NOT(ISERROR(SEARCH("1.敌方",E688)))</formula>
    </cfRule>
    <cfRule type="containsText" dxfId="1030" priority="38" operator="containsText" text="0.我方">
      <formula>NOT(ISERROR(SEARCH("0.我方",E688)))</formula>
    </cfRule>
  </conditionalFormatting>
  <conditionalFormatting sqref="E1026">
    <cfRule type="containsText" dxfId="1029" priority="35" operator="containsText" text="1.敌方">
      <formula>NOT(ISERROR(SEARCH("1.敌方",E1026)))</formula>
    </cfRule>
    <cfRule type="containsText" dxfId="1028" priority="36" operator="containsText" text="0.我方">
      <formula>NOT(ISERROR(SEARCH("0.我方",E1026)))</formula>
    </cfRule>
  </conditionalFormatting>
  <conditionalFormatting sqref="E1024">
    <cfRule type="containsText" dxfId="1027" priority="33" operator="containsText" text="1.敌方">
      <formula>NOT(ISERROR(SEARCH("1.敌方",E1024)))</formula>
    </cfRule>
    <cfRule type="containsText" dxfId="1026" priority="34" operator="containsText" text="0.我方">
      <formula>NOT(ISERROR(SEARCH("0.我方",E1024)))</formula>
    </cfRule>
  </conditionalFormatting>
  <conditionalFormatting sqref="E276">
    <cfRule type="containsText" dxfId="1025" priority="31" operator="containsText" text="1.敌方">
      <formula>NOT(ISERROR(SEARCH("1.敌方",E276)))</formula>
    </cfRule>
    <cfRule type="containsText" dxfId="1024" priority="32" operator="containsText" text="0.我方">
      <formula>NOT(ISERROR(SEARCH("0.我方",E276)))</formula>
    </cfRule>
  </conditionalFormatting>
  <conditionalFormatting sqref="E824">
    <cfRule type="containsText" dxfId="1023" priority="29" operator="containsText" text="1.敌方">
      <formula>NOT(ISERROR(SEARCH("1.敌方",E824)))</formula>
    </cfRule>
    <cfRule type="containsText" dxfId="1022" priority="30" operator="containsText" text="0.我方">
      <formula>NOT(ISERROR(SEARCH("0.我方",E824)))</formula>
    </cfRule>
  </conditionalFormatting>
  <conditionalFormatting sqref="E11">
    <cfRule type="containsText" dxfId="1021" priority="25" operator="containsText" text="1.敌方">
      <formula>NOT(ISERROR(SEARCH("1.敌方",E11)))</formula>
    </cfRule>
    <cfRule type="containsText" dxfId="1020" priority="26" operator="containsText" text="0.我方">
      <formula>NOT(ISERROR(SEARCH("0.我方",E11)))</formula>
    </cfRule>
  </conditionalFormatting>
  <conditionalFormatting sqref="E12">
    <cfRule type="containsText" dxfId="1019" priority="23" operator="containsText" text="1.敌方">
      <formula>NOT(ISERROR(SEARCH("1.敌方",E12)))</formula>
    </cfRule>
    <cfRule type="containsText" dxfId="1018" priority="24" operator="containsText" text="0.我方">
      <formula>NOT(ISERROR(SEARCH("0.我方",E12)))</formula>
    </cfRule>
  </conditionalFormatting>
  <conditionalFormatting sqref="E13">
    <cfRule type="containsText" dxfId="1017" priority="21" operator="containsText" text="1.敌方">
      <formula>NOT(ISERROR(SEARCH("1.敌方",E13)))</formula>
    </cfRule>
    <cfRule type="containsText" dxfId="1016" priority="22" operator="containsText" text="0.我方">
      <formula>NOT(ISERROR(SEARCH("0.我方",E13)))</formula>
    </cfRule>
  </conditionalFormatting>
  <conditionalFormatting sqref="E9">
    <cfRule type="containsText" dxfId="1015" priority="15" operator="containsText" text="1.敌方">
      <formula>NOT(ISERROR(SEARCH("1.敌方",E9)))</formula>
    </cfRule>
    <cfRule type="containsText" dxfId="1014" priority="16" operator="containsText" text="0.我方">
      <formula>NOT(ISERROR(SEARCH("0.我方",E9)))</formula>
    </cfRule>
  </conditionalFormatting>
  <conditionalFormatting sqref="E39">
    <cfRule type="containsText" dxfId="1013" priority="13" operator="containsText" text="1.敌方">
      <formula>NOT(ISERROR(SEARCH("1.敌方",E39)))</formula>
    </cfRule>
    <cfRule type="containsText" dxfId="1012" priority="14" operator="containsText" text="0.我方">
      <formula>NOT(ISERROR(SEARCH("0.我方",E39)))</formula>
    </cfRule>
  </conditionalFormatting>
  <conditionalFormatting sqref="E40">
    <cfRule type="containsText" dxfId="1011" priority="11" operator="containsText" text="1.敌方">
      <formula>NOT(ISERROR(SEARCH("1.敌方",E40)))</formula>
    </cfRule>
    <cfRule type="containsText" dxfId="1010" priority="12" operator="containsText" text="0.我方">
      <formula>NOT(ISERROR(SEARCH("0.我方",E40)))</formula>
    </cfRule>
  </conditionalFormatting>
  <conditionalFormatting sqref="E41">
    <cfRule type="containsText" dxfId="1009" priority="9" operator="containsText" text="1.敌方">
      <formula>NOT(ISERROR(SEARCH("1.敌方",E41)))</formula>
    </cfRule>
    <cfRule type="containsText" dxfId="1008" priority="10" operator="containsText" text="0.我方">
      <formula>NOT(ISERROR(SEARCH("0.我方",E41)))</formula>
    </cfRule>
  </conditionalFormatting>
  <conditionalFormatting sqref="E42">
    <cfRule type="containsText" dxfId="1007" priority="7" operator="containsText" text="1.敌方">
      <formula>NOT(ISERROR(SEARCH("1.敌方",E42)))</formula>
    </cfRule>
    <cfRule type="containsText" dxfId="1006" priority="8" operator="containsText" text="0.我方">
      <formula>NOT(ISERROR(SEARCH("0.我方",E42)))</formula>
    </cfRule>
  </conditionalFormatting>
  <conditionalFormatting sqref="E14">
    <cfRule type="containsText" dxfId="1005" priority="5" operator="containsText" text="1.敌方">
      <formula>NOT(ISERROR(SEARCH("1.敌方",E14)))</formula>
    </cfRule>
    <cfRule type="containsText" dxfId="1004" priority="6" operator="containsText" text="0.我方">
      <formula>NOT(ISERROR(SEARCH("0.我方",E14)))</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枚举!$B:$B</xm:f>
          </x14:formula1>
          <xm:sqref>E1:E1048576</xm:sqref>
        </x14:dataValidation>
        <x14:dataValidation type="list" allowBlank="1" showInputMessage="1" showErrorMessage="1">
          <x14:formula1>
            <xm:f>枚举!$G:$G</xm:f>
          </x14:formula1>
          <xm:sqref>C1:C1048576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61" workbookViewId="0">
      <selection activeCell="C102" sqref="C102"/>
    </sheetView>
  </sheetViews>
  <sheetFormatPr defaultColWidth="9" defaultRowHeight="13.5"/>
  <cols>
    <col min="1" max="1" width="11" customWidth="1"/>
    <col min="2" max="2" width="25" customWidth="1"/>
    <col min="3" max="3" width="27.125" customWidth="1"/>
    <col min="4" max="4" width="25" customWidth="1"/>
    <col min="5" max="5" width="27.125" customWidth="1"/>
  </cols>
  <sheetData>
    <row r="1" spans="1:5">
      <c r="A1" s="1" t="s">
        <v>92</v>
      </c>
      <c r="B1" s="1" t="s">
        <v>93</v>
      </c>
      <c r="C1" s="1" t="s">
        <v>94</v>
      </c>
      <c r="D1" s="1" t="s">
        <v>95</v>
      </c>
      <c r="E1" s="1" t="s">
        <v>96</v>
      </c>
    </row>
    <row r="2" spans="1:5">
      <c r="A2" s="11" t="s">
        <v>1929</v>
      </c>
      <c r="B2" t="s">
        <v>97</v>
      </c>
      <c r="C2" t="s">
        <v>97</v>
      </c>
      <c r="D2" t="s">
        <v>97</v>
      </c>
      <c r="E2" t="s">
        <v>97</v>
      </c>
    </row>
    <row r="3" spans="1:5">
      <c r="A3" t="s">
        <v>980</v>
      </c>
      <c r="B3" t="s">
        <v>1012</v>
      </c>
      <c r="C3" t="s">
        <v>1012</v>
      </c>
      <c r="D3" t="s">
        <v>1012</v>
      </c>
      <c r="E3" t="s">
        <v>1012</v>
      </c>
    </row>
    <row r="4" spans="1:5">
      <c r="A4" t="s">
        <v>1010</v>
      </c>
      <c r="B4" t="s">
        <v>1013</v>
      </c>
      <c r="C4" t="s">
        <v>1013</v>
      </c>
      <c r="D4" t="s">
        <v>1013</v>
      </c>
      <c r="E4" t="s">
        <v>1013</v>
      </c>
    </row>
    <row r="5" spans="1:5">
      <c r="A5" t="s">
        <v>1009</v>
      </c>
      <c r="B5" t="s">
        <v>1014</v>
      </c>
      <c r="C5" t="s">
        <v>1014</v>
      </c>
      <c r="D5" t="s">
        <v>1014</v>
      </c>
      <c r="E5" t="s">
        <v>1014</v>
      </c>
    </row>
    <row r="6" spans="1:5">
      <c r="A6" t="s">
        <v>1011</v>
      </c>
      <c r="B6" t="s">
        <v>1015</v>
      </c>
      <c r="C6" t="s">
        <v>1015</v>
      </c>
      <c r="D6" t="s">
        <v>1015</v>
      </c>
      <c r="E6" t="s">
        <v>1015</v>
      </c>
    </row>
    <row r="7" spans="1:5">
      <c r="A7" t="s">
        <v>990</v>
      </c>
      <c r="B7" t="s">
        <v>1016</v>
      </c>
      <c r="C7" t="s">
        <v>1016</v>
      </c>
      <c r="D7" t="s">
        <v>1016</v>
      </c>
      <c r="E7" t="s">
        <v>1016</v>
      </c>
    </row>
    <row r="8" spans="1:5">
      <c r="A8" t="s">
        <v>983</v>
      </c>
      <c r="B8" t="s">
        <v>1017</v>
      </c>
      <c r="C8" t="s">
        <v>1017</v>
      </c>
      <c r="D8" t="s">
        <v>1017</v>
      </c>
      <c r="E8" t="s">
        <v>1017</v>
      </c>
    </row>
    <row r="9" spans="1:5">
      <c r="A9" s="11" t="s">
        <v>995</v>
      </c>
      <c r="B9" t="s">
        <v>1018</v>
      </c>
      <c r="C9" t="s">
        <v>1018</v>
      </c>
      <c r="D9" t="s">
        <v>1018</v>
      </c>
      <c r="E9" t="s">
        <v>1018</v>
      </c>
    </row>
    <row r="10" spans="1:5">
      <c r="A10" t="s">
        <v>982</v>
      </c>
      <c r="B10" t="s">
        <v>1019</v>
      </c>
      <c r="C10" t="s">
        <v>1019</v>
      </c>
      <c r="D10" t="s">
        <v>1019</v>
      </c>
      <c r="E10" t="s">
        <v>1019</v>
      </c>
    </row>
    <row r="11" spans="1:5">
      <c r="A11" t="s">
        <v>977</v>
      </c>
      <c r="B11" t="s">
        <v>1020</v>
      </c>
      <c r="C11" t="s">
        <v>1020</v>
      </c>
      <c r="D11" t="s">
        <v>1020</v>
      </c>
      <c r="E11" t="s">
        <v>1020</v>
      </c>
    </row>
    <row r="12" spans="1:5">
      <c r="A12" s="11" t="s">
        <v>988</v>
      </c>
      <c r="B12" t="s">
        <v>1021</v>
      </c>
      <c r="C12" t="s">
        <v>1021</v>
      </c>
      <c r="D12" t="s">
        <v>1021</v>
      </c>
      <c r="E12" t="s">
        <v>1021</v>
      </c>
    </row>
    <row r="13" spans="1:5">
      <c r="A13" t="s">
        <v>981</v>
      </c>
      <c r="B13" t="s">
        <v>1022</v>
      </c>
      <c r="C13" t="s">
        <v>1022</v>
      </c>
      <c r="D13" t="s">
        <v>1022</v>
      </c>
      <c r="E13" t="s">
        <v>1022</v>
      </c>
    </row>
    <row r="14" spans="1:5">
      <c r="A14" t="s">
        <v>1001</v>
      </c>
      <c r="B14" t="s">
        <v>1023</v>
      </c>
      <c r="C14" t="s">
        <v>1023</v>
      </c>
      <c r="D14" t="s">
        <v>1023</v>
      </c>
      <c r="E14" t="s">
        <v>1023</v>
      </c>
    </row>
    <row r="15" spans="1:5">
      <c r="A15" t="s">
        <v>1008</v>
      </c>
      <c r="B15" t="s">
        <v>1024</v>
      </c>
      <c r="C15" t="s">
        <v>1024</v>
      </c>
      <c r="D15" t="s">
        <v>1024</v>
      </c>
      <c r="E15" t="s">
        <v>1024</v>
      </c>
    </row>
    <row r="16" spans="1:5">
      <c r="A16" t="s">
        <v>775</v>
      </c>
      <c r="B16" t="s">
        <v>1025</v>
      </c>
      <c r="C16" t="s">
        <v>1025</v>
      </c>
      <c r="D16" t="s">
        <v>1025</v>
      </c>
      <c r="E16" t="s">
        <v>1025</v>
      </c>
    </row>
    <row r="17" spans="1:5">
      <c r="A17" t="s">
        <v>993</v>
      </c>
      <c r="B17" t="s">
        <v>1026</v>
      </c>
      <c r="C17" t="s">
        <v>1026</v>
      </c>
      <c r="D17" t="s">
        <v>1026</v>
      </c>
      <c r="E17" t="s">
        <v>1026</v>
      </c>
    </row>
    <row r="18" spans="1:5">
      <c r="A18" t="s">
        <v>994</v>
      </c>
      <c r="B18" t="s">
        <v>1027</v>
      </c>
      <c r="C18" t="s">
        <v>1027</v>
      </c>
      <c r="D18" t="s">
        <v>1027</v>
      </c>
      <c r="E18" t="s">
        <v>1027</v>
      </c>
    </row>
    <row r="19" spans="1:5">
      <c r="A19" t="s">
        <v>992</v>
      </c>
      <c r="B19" t="s">
        <v>1028</v>
      </c>
      <c r="C19" t="s">
        <v>1028</v>
      </c>
      <c r="D19" t="s">
        <v>1028</v>
      </c>
      <c r="E19" t="s">
        <v>1028</v>
      </c>
    </row>
    <row r="20" spans="1:5">
      <c r="A20" t="s">
        <v>1004</v>
      </c>
      <c r="B20" t="s">
        <v>1029</v>
      </c>
      <c r="C20" t="s">
        <v>1029</v>
      </c>
      <c r="D20" t="s">
        <v>1029</v>
      </c>
      <c r="E20" t="s">
        <v>1029</v>
      </c>
    </row>
    <row r="21" spans="1:5">
      <c r="A21" t="s">
        <v>1005</v>
      </c>
      <c r="B21" t="s">
        <v>1030</v>
      </c>
      <c r="C21" t="s">
        <v>1030</v>
      </c>
      <c r="D21" t="s">
        <v>1030</v>
      </c>
      <c r="E21" t="s">
        <v>1030</v>
      </c>
    </row>
    <row r="22" spans="1:5">
      <c r="A22" t="s">
        <v>1003</v>
      </c>
      <c r="B22" t="s">
        <v>1016</v>
      </c>
      <c r="C22" t="s">
        <v>1016</v>
      </c>
      <c r="D22" t="s">
        <v>1016</v>
      </c>
      <c r="E22" t="s">
        <v>1016</v>
      </c>
    </row>
    <row r="23" spans="1:5">
      <c r="A23" t="s">
        <v>985</v>
      </c>
      <c r="B23" t="s">
        <v>1031</v>
      </c>
      <c r="C23" t="s">
        <v>1031</v>
      </c>
      <c r="D23" t="s">
        <v>1031</v>
      </c>
      <c r="E23" t="s">
        <v>1031</v>
      </c>
    </row>
    <row r="24" spans="1:5">
      <c r="A24" t="s">
        <v>989</v>
      </c>
      <c r="B24" t="s">
        <v>1031</v>
      </c>
      <c r="C24" t="s">
        <v>1031</v>
      </c>
      <c r="D24" t="s">
        <v>1031</v>
      </c>
      <c r="E24" t="s">
        <v>1031</v>
      </c>
    </row>
    <row r="25" spans="1:5">
      <c r="A25" t="s">
        <v>991</v>
      </c>
      <c r="B25" t="s">
        <v>1029</v>
      </c>
      <c r="C25" t="s">
        <v>1029</v>
      </c>
      <c r="D25" t="s">
        <v>1029</v>
      </c>
      <c r="E25" t="s">
        <v>1029</v>
      </c>
    </row>
    <row r="26" spans="1:5">
      <c r="A26" t="s">
        <v>986</v>
      </c>
      <c r="B26" t="s">
        <v>1032</v>
      </c>
      <c r="C26" t="s">
        <v>1032</v>
      </c>
      <c r="D26" t="s">
        <v>1032</v>
      </c>
      <c r="E26" t="s">
        <v>1032</v>
      </c>
    </row>
    <row r="27" spans="1:5">
      <c r="A27" t="s">
        <v>1000</v>
      </c>
      <c r="B27" t="s">
        <v>1033</v>
      </c>
      <c r="C27" t="s">
        <v>1033</v>
      </c>
      <c r="D27" t="s">
        <v>1033</v>
      </c>
      <c r="E27" t="s">
        <v>1033</v>
      </c>
    </row>
    <row r="28" spans="1:5">
      <c r="A28" t="s">
        <v>998</v>
      </c>
      <c r="B28" t="s">
        <v>1034</v>
      </c>
      <c r="C28" t="s">
        <v>1034</v>
      </c>
      <c r="D28" t="s">
        <v>1034</v>
      </c>
      <c r="E28" t="s">
        <v>1034</v>
      </c>
    </row>
    <row r="29" spans="1:5">
      <c r="A29" t="s">
        <v>997</v>
      </c>
      <c r="B29" t="s">
        <v>1035</v>
      </c>
      <c r="C29" t="s">
        <v>1035</v>
      </c>
      <c r="D29" t="s">
        <v>1035</v>
      </c>
      <c r="E29" t="s">
        <v>1035</v>
      </c>
    </row>
    <row r="30" spans="1:5">
      <c r="A30" t="s">
        <v>999</v>
      </c>
      <c r="B30" t="s">
        <v>1035</v>
      </c>
      <c r="C30" t="s">
        <v>1035</v>
      </c>
      <c r="D30" t="s">
        <v>1035</v>
      </c>
      <c r="E30" t="s">
        <v>1035</v>
      </c>
    </row>
    <row r="31" spans="1:5">
      <c r="A31" t="s">
        <v>978</v>
      </c>
      <c r="B31" t="s">
        <v>1017</v>
      </c>
      <c r="C31" t="s">
        <v>1017</v>
      </c>
      <c r="D31" t="s">
        <v>1017</v>
      </c>
      <c r="E31" t="s">
        <v>1017</v>
      </c>
    </row>
    <row r="32" spans="1:5">
      <c r="A32" t="s">
        <v>1002</v>
      </c>
      <c r="B32" t="s">
        <v>1036</v>
      </c>
      <c r="C32" t="s">
        <v>1036</v>
      </c>
      <c r="D32" t="s">
        <v>1036</v>
      </c>
      <c r="E32" t="s">
        <v>1036</v>
      </c>
    </row>
    <row r="33" spans="1:5">
      <c r="A33" s="11" t="s">
        <v>987</v>
      </c>
      <c r="B33" t="s">
        <v>1037</v>
      </c>
      <c r="C33" t="s">
        <v>1037</v>
      </c>
      <c r="D33" t="s">
        <v>1037</v>
      </c>
      <c r="E33" t="s">
        <v>1037</v>
      </c>
    </row>
    <row r="34" spans="1:5">
      <c r="A34" t="s">
        <v>979</v>
      </c>
      <c r="B34" t="s">
        <v>1038</v>
      </c>
      <c r="C34" t="s">
        <v>1038</v>
      </c>
      <c r="D34" t="s">
        <v>1038</v>
      </c>
      <c r="E34" t="s">
        <v>1038</v>
      </c>
    </row>
    <row r="35" spans="1:5">
      <c r="A35" t="s">
        <v>996</v>
      </c>
      <c r="B35" t="s">
        <v>1039</v>
      </c>
      <c r="C35" t="s">
        <v>1039</v>
      </c>
      <c r="D35" t="s">
        <v>1039</v>
      </c>
      <c r="E35" t="s">
        <v>1039</v>
      </c>
    </row>
    <row r="36" spans="1:5">
      <c r="A36" t="s">
        <v>984</v>
      </c>
      <c r="B36" t="s">
        <v>1040</v>
      </c>
      <c r="C36" t="s">
        <v>1040</v>
      </c>
      <c r="D36" t="s">
        <v>1040</v>
      </c>
      <c r="E36" t="s">
        <v>1040</v>
      </c>
    </row>
    <row r="37" spans="1:5">
      <c r="A37" t="s">
        <v>1007</v>
      </c>
      <c r="B37" t="s">
        <v>1020</v>
      </c>
      <c r="C37" t="s">
        <v>1020</v>
      </c>
      <c r="D37" t="s">
        <v>1020</v>
      </c>
      <c r="E37" t="s">
        <v>1020</v>
      </c>
    </row>
    <row r="38" spans="1:5">
      <c r="A38" t="s">
        <v>1006</v>
      </c>
      <c r="B38" t="s">
        <v>1031</v>
      </c>
      <c r="C38" t="s">
        <v>1031</v>
      </c>
      <c r="D38" t="s">
        <v>1031</v>
      </c>
      <c r="E38" t="s">
        <v>1031</v>
      </c>
    </row>
    <row r="39" spans="1:5">
      <c r="A39" t="s">
        <v>1041</v>
      </c>
      <c r="B39" t="s">
        <v>1042</v>
      </c>
      <c r="C39" t="s">
        <v>1042</v>
      </c>
      <c r="D39" t="s">
        <v>1042</v>
      </c>
      <c r="E39" t="s">
        <v>1042</v>
      </c>
    </row>
    <row r="40" spans="1:5">
      <c r="A40" s="11" t="s">
        <v>1043</v>
      </c>
      <c r="B40" s="11" t="s">
        <v>1096</v>
      </c>
      <c r="C40" s="11" t="s">
        <v>1096</v>
      </c>
      <c r="D40" s="11" t="s">
        <v>1096</v>
      </c>
      <c r="E40" s="11" t="s">
        <v>1096</v>
      </c>
    </row>
    <row r="41" spans="1:5">
      <c r="A41" s="11" t="s">
        <v>1044</v>
      </c>
      <c r="B41" s="11" t="s">
        <v>1097</v>
      </c>
      <c r="C41" s="11" t="s">
        <v>1097</v>
      </c>
      <c r="D41" s="11" t="s">
        <v>1097</v>
      </c>
      <c r="E41" s="11" t="s">
        <v>1097</v>
      </c>
    </row>
    <row r="42" spans="1:5">
      <c r="A42" s="11" t="s">
        <v>1045</v>
      </c>
      <c r="B42" s="11" t="s">
        <v>1098</v>
      </c>
      <c r="C42" s="11" t="s">
        <v>1098</v>
      </c>
      <c r="D42" s="11" t="s">
        <v>1098</v>
      </c>
      <c r="E42" s="11" t="s">
        <v>1098</v>
      </c>
    </row>
    <row r="43" spans="1:5">
      <c r="A43" s="11" t="s">
        <v>1046</v>
      </c>
      <c r="B43" s="11" t="s">
        <v>1099</v>
      </c>
      <c r="C43" s="11" t="s">
        <v>1099</v>
      </c>
      <c r="D43" s="11" t="s">
        <v>1099</v>
      </c>
      <c r="E43" s="11" t="s">
        <v>1099</v>
      </c>
    </row>
    <row r="44" spans="1:5">
      <c r="A44" s="11" t="s">
        <v>1047</v>
      </c>
      <c r="B44" s="11" t="s">
        <v>1100</v>
      </c>
      <c r="C44" s="11" t="s">
        <v>1100</v>
      </c>
      <c r="D44" s="11" t="s">
        <v>1100</v>
      </c>
      <c r="E44" s="11" t="s">
        <v>1100</v>
      </c>
    </row>
    <row r="45" spans="1:5">
      <c r="A45" s="11" t="s">
        <v>1048</v>
      </c>
      <c r="B45" s="11" t="s">
        <v>1101</v>
      </c>
      <c r="C45" s="11" t="s">
        <v>1101</v>
      </c>
      <c r="D45" s="11" t="s">
        <v>1101</v>
      </c>
      <c r="E45" s="11" t="s">
        <v>1101</v>
      </c>
    </row>
    <row r="46" spans="1:5">
      <c r="A46" s="11" t="s">
        <v>1049</v>
      </c>
      <c r="B46" s="11" t="s">
        <v>1102</v>
      </c>
      <c r="C46" s="11" t="s">
        <v>1102</v>
      </c>
      <c r="D46" s="11" t="s">
        <v>1102</v>
      </c>
      <c r="E46" s="11" t="s">
        <v>1102</v>
      </c>
    </row>
    <row r="47" spans="1:5">
      <c r="A47" s="11" t="s">
        <v>1050</v>
      </c>
      <c r="B47" s="11" t="s">
        <v>1103</v>
      </c>
      <c r="C47" s="11" t="s">
        <v>1103</v>
      </c>
      <c r="D47" s="11" t="s">
        <v>1103</v>
      </c>
      <c r="E47" s="11" t="s">
        <v>1103</v>
      </c>
    </row>
    <row r="48" spans="1:5">
      <c r="A48" s="11" t="s">
        <v>1051</v>
      </c>
      <c r="B48" s="11" t="s">
        <v>1104</v>
      </c>
      <c r="C48" s="11" t="s">
        <v>1104</v>
      </c>
      <c r="D48" s="11" t="s">
        <v>1104</v>
      </c>
      <c r="E48" s="11" t="s">
        <v>1104</v>
      </c>
    </row>
    <row r="49" spans="1:5">
      <c r="A49" s="11" t="s">
        <v>1052</v>
      </c>
      <c r="B49" s="11" t="s">
        <v>1105</v>
      </c>
      <c r="C49" s="11" t="s">
        <v>1105</v>
      </c>
      <c r="D49" s="11" t="s">
        <v>1105</v>
      </c>
      <c r="E49" s="11" t="s">
        <v>1105</v>
      </c>
    </row>
    <row r="50" spans="1:5">
      <c r="A50" s="11" t="s">
        <v>1053</v>
      </c>
      <c r="B50" s="11" t="s">
        <v>1106</v>
      </c>
      <c r="C50" s="11" t="s">
        <v>1106</v>
      </c>
      <c r="D50" s="11" t="s">
        <v>1106</v>
      </c>
      <c r="E50" s="11" t="s">
        <v>1106</v>
      </c>
    </row>
    <row r="51" spans="1:5">
      <c r="A51" s="11" t="s">
        <v>1054</v>
      </c>
      <c r="B51" s="11" t="s">
        <v>1107</v>
      </c>
      <c r="C51" s="11" t="s">
        <v>1107</v>
      </c>
      <c r="D51" s="11" t="s">
        <v>1107</v>
      </c>
      <c r="E51" s="11" t="s">
        <v>1107</v>
      </c>
    </row>
    <row r="52" spans="1:5">
      <c r="A52" s="11" t="s">
        <v>1055</v>
      </c>
      <c r="B52" s="11" t="s">
        <v>1108</v>
      </c>
      <c r="C52" s="11" t="s">
        <v>1108</v>
      </c>
      <c r="D52" s="11" t="s">
        <v>1108</v>
      </c>
      <c r="E52" s="11" t="s">
        <v>1108</v>
      </c>
    </row>
    <row r="53" spans="1:5">
      <c r="A53" s="11" t="s">
        <v>1056</v>
      </c>
      <c r="B53" s="11" t="s">
        <v>1109</v>
      </c>
      <c r="C53" s="11" t="s">
        <v>1109</v>
      </c>
      <c r="D53" s="11" t="s">
        <v>1109</v>
      </c>
      <c r="E53" s="11" t="s">
        <v>1109</v>
      </c>
    </row>
    <row r="54" spans="1:5">
      <c r="A54" s="11" t="s">
        <v>1057</v>
      </c>
      <c r="B54" s="11" t="s">
        <v>1110</v>
      </c>
      <c r="C54" s="11" t="s">
        <v>1110</v>
      </c>
      <c r="D54" s="11" t="s">
        <v>1110</v>
      </c>
      <c r="E54" s="11" t="s">
        <v>1110</v>
      </c>
    </row>
    <row r="55" spans="1:5">
      <c r="A55" s="11" t="s">
        <v>1058</v>
      </c>
      <c r="B55" s="11" t="s">
        <v>1111</v>
      </c>
      <c r="C55" s="11" t="s">
        <v>1111</v>
      </c>
      <c r="D55" s="11" t="s">
        <v>1111</v>
      </c>
      <c r="E55" s="11" t="s">
        <v>1111</v>
      </c>
    </row>
    <row r="56" spans="1:5">
      <c r="A56" s="11" t="s">
        <v>1059</v>
      </c>
      <c r="B56" s="11" t="s">
        <v>1112</v>
      </c>
      <c r="C56" s="11" t="s">
        <v>1112</v>
      </c>
      <c r="D56" s="11" t="s">
        <v>1112</v>
      </c>
      <c r="E56" s="11" t="s">
        <v>1112</v>
      </c>
    </row>
    <row r="57" spans="1:5">
      <c r="A57" s="11" t="s">
        <v>1060</v>
      </c>
      <c r="B57" s="11" t="s">
        <v>1113</v>
      </c>
      <c r="C57" s="11" t="s">
        <v>1113</v>
      </c>
      <c r="D57" s="11" t="s">
        <v>1113</v>
      </c>
      <c r="E57" s="11" t="s">
        <v>1113</v>
      </c>
    </row>
    <row r="58" spans="1:5">
      <c r="A58" s="11" t="s">
        <v>1061</v>
      </c>
      <c r="B58" s="11" t="s">
        <v>1114</v>
      </c>
      <c r="C58" s="11" t="s">
        <v>1114</v>
      </c>
      <c r="D58" s="11" t="s">
        <v>1114</v>
      </c>
      <c r="E58" s="11" t="s">
        <v>1114</v>
      </c>
    </row>
    <row r="59" spans="1:5">
      <c r="A59" s="11" t="s">
        <v>1062</v>
      </c>
      <c r="B59" s="11" t="s">
        <v>1115</v>
      </c>
      <c r="C59" s="11" t="s">
        <v>1115</v>
      </c>
      <c r="D59" s="11" t="s">
        <v>1115</v>
      </c>
      <c r="E59" s="11" t="s">
        <v>1115</v>
      </c>
    </row>
    <row r="60" spans="1:5">
      <c r="A60" s="11" t="s">
        <v>1063</v>
      </c>
      <c r="B60" s="11" t="s">
        <v>1116</v>
      </c>
      <c r="C60" s="11" t="s">
        <v>1116</v>
      </c>
      <c r="D60" s="11" t="s">
        <v>1116</v>
      </c>
      <c r="E60" s="11" t="s">
        <v>1116</v>
      </c>
    </row>
    <row r="61" spans="1:5">
      <c r="A61" s="11" t="s">
        <v>1064</v>
      </c>
      <c r="B61" s="11" t="s">
        <v>1117</v>
      </c>
      <c r="C61" s="11" t="s">
        <v>1117</v>
      </c>
      <c r="D61" s="11" t="s">
        <v>1117</v>
      </c>
      <c r="E61" s="11" t="s">
        <v>1117</v>
      </c>
    </row>
    <row r="62" spans="1:5">
      <c r="A62" s="11" t="s">
        <v>1065</v>
      </c>
      <c r="B62" s="11" t="s">
        <v>1118</v>
      </c>
      <c r="C62" s="11" t="s">
        <v>1118</v>
      </c>
      <c r="D62" s="11" t="s">
        <v>1118</v>
      </c>
      <c r="E62" s="11" t="s">
        <v>1118</v>
      </c>
    </row>
    <row r="63" spans="1:5">
      <c r="A63" s="11" t="s">
        <v>1066</v>
      </c>
      <c r="B63" t="s">
        <v>1022</v>
      </c>
      <c r="C63" t="s">
        <v>1022</v>
      </c>
      <c r="D63" t="s">
        <v>1022</v>
      </c>
      <c r="E63" t="s">
        <v>1022</v>
      </c>
    </row>
    <row r="64" spans="1:5">
      <c r="A64" s="11" t="s">
        <v>1067</v>
      </c>
      <c r="B64" s="11" t="s">
        <v>1119</v>
      </c>
      <c r="C64" s="11" t="s">
        <v>1119</v>
      </c>
      <c r="D64" s="11" t="s">
        <v>1119</v>
      </c>
      <c r="E64" s="11" t="s">
        <v>1119</v>
      </c>
    </row>
    <row r="65" spans="1:5">
      <c r="A65" s="11" t="s">
        <v>1068</v>
      </c>
      <c r="B65" s="11" t="s">
        <v>1120</v>
      </c>
      <c r="C65" s="11" t="s">
        <v>1120</v>
      </c>
      <c r="D65" s="11" t="s">
        <v>1120</v>
      </c>
      <c r="E65" s="11" t="s">
        <v>1120</v>
      </c>
    </row>
    <row r="66" spans="1:5">
      <c r="A66" s="11" t="s">
        <v>1069</v>
      </c>
      <c r="B66" s="11" t="s">
        <v>1121</v>
      </c>
      <c r="C66" s="11" t="s">
        <v>1121</v>
      </c>
      <c r="D66" s="11" t="s">
        <v>1121</v>
      </c>
      <c r="E66" s="11" t="s">
        <v>1121</v>
      </c>
    </row>
    <row r="67" spans="1:5">
      <c r="A67" s="11" t="s">
        <v>1070</v>
      </c>
      <c r="B67" s="11" t="s">
        <v>1122</v>
      </c>
      <c r="C67" s="11" t="s">
        <v>1122</v>
      </c>
      <c r="D67" s="11" t="s">
        <v>1122</v>
      </c>
      <c r="E67" s="11" t="s">
        <v>1122</v>
      </c>
    </row>
    <row r="68" spans="1:5">
      <c r="A68" s="11" t="s">
        <v>1071</v>
      </c>
      <c r="B68" s="11" t="s">
        <v>1123</v>
      </c>
      <c r="C68" s="11" t="s">
        <v>1123</v>
      </c>
      <c r="D68" s="11" t="s">
        <v>1123</v>
      </c>
      <c r="E68" s="11" t="s">
        <v>1123</v>
      </c>
    </row>
    <row r="69" spans="1:5">
      <c r="A69" s="11" t="s">
        <v>1072</v>
      </c>
      <c r="B69" s="11" t="s">
        <v>1124</v>
      </c>
      <c r="C69" s="11" t="s">
        <v>1124</v>
      </c>
      <c r="D69" s="11" t="s">
        <v>1124</v>
      </c>
      <c r="E69" s="11" t="s">
        <v>1124</v>
      </c>
    </row>
    <row r="70" spans="1:5">
      <c r="A70" s="11" t="s">
        <v>1073</v>
      </c>
      <c r="B70" s="11" t="s">
        <v>1125</v>
      </c>
      <c r="C70" s="11" t="s">
        <v>1125</v>
      </c>
      <c r="D70" s="11" t="s">
        <v>1125</v>
      </c>
      <c r="E70" s="11" t="s">
        <v>1125</v>
      </c>
    </row>
    <row r="71" spans="1:5">
      <c r="A71" s="11" t="s">
        <v>1074</v>
      </c>
      <c r="B71" s="11" t="s">
        <v>1126</v>
      </c>
      <c r="C71" s="11" t="s">
        <v>1126</v>
      </c>
      <c r="D71" s="11" t="s">
        <v>1126</v>
      </c>
      <c r="E71" s="11" t="s">
        <v>1126</v>
      </c>
    </row>
    <row r="72" spans="1:5">
      <c r="A72" s="11" t="s">
        <v>1075</v>
      </c>
      <c r="B72" s="11" t="s">
        <v>1127</v>
      </c>
      <c r="C72" s="11" t="s">
        <v>1127</v>
      </c>
      <c r="D72" s="11" t="s">
        <v>1127</v>
      </c>
      <c r="E72" s="11" t="s">
        <v>1127</v>
      </c>
    </row>
    <row r="73" spans="1:5">
      <c r="A73" t="s">
        <v>1080</v>
      </c>
      <c r="B73" s="11" t="s">
        <v>1128</v>
      </c>
      <c r="C73" s="11" t="s">
        <v>1128</v>
      </c>
      <c r="D73" s="11" t="s">
        <v>1128</v>
      </c>
      <c r="E73" s="11" t="s">
        <v>1128</v>
      </c>
    </row>
    <row r="74" spans="1:5">
      <c r="A74" t="s">
        <v>1081</v>
      </c>
      <c r="B74" s="11" t="s">
        <v>1129</v>
      </c>
      <c r="C74" s="11" t="s">
        <v>1129</v>
      </c>
      <c r="D74" s="11" t="s">
        <v>1129</v>
      </c>
      <c r="E74" s="11" t="s">
        <v>1129</v>
      </c>
    </row>
    <row r="75" spans="1:5">
      <c r="A75" s="11" t="s">
        <v>1082</v>
      </c>
      <c r="B75" s="11" t="s">
        <v>1130</v>
      </c>
      <c r="C75" s="11" t="s">
        <v>1130</v>
      </c>
      <c r="D75" s="11" t="s">
        <v>1130</v>
      </c>
      <c r="E75" s="11" t="s">
        <v>1130</v>
      </c>
    </row>
    <row r="76" spans="1:5">
      <c r="A76" t="s">
        <v>1083</v>
      </c>
      <c r="B76" s="11" t="s">
        <v>1131</v>
      </c>
      <c r="C76" s="11" t="s">
        <v>1131</v>
      </c>
      <c r="D76" s="11" t="s">
        <v>1131</v>
      </c>
      <c r="E76" s="11" t="s">
        <v>1131</v>
      </c>
    </row>
    <row r="77" spans="1:5">
      <c r="A77" s="11" t="s">
        <v>1084</v>
      </c>
      <c r="B77" s="11" t="s">
        <v>1132</v>
      </c>
      <c r="C77" s="11" t="s">
        <v>1132</v>
      </c>
      <c r="D77" s="11" t="s">
        <v>1132</v>
      </c>
      <c r="E77" s="11" t="s">
        <v>1132</v>
      </c>
    </row>
    <row r="78" spans="1:5">
      <c r="A78" s="11" t="s">
        <v>1085</v>
      </c>
      <c r="B78" t="s">
        <v>1021</v>
      </c>
      <c r="C78" t="s">
        <v>1021</v>
      </c>
      <c r="D78" t="s">
        <v>1021</v>
      </c>
      <c r="E78" t="s">
        <v>1021</v>
      </c>
    </row>
    <row r="79" spans="1:5">
      <c r="A79" t="s">
        <v>1086</v>
      </c>
      <c r="B79" s="11" t="s">
        <v>1133</v>
      </c>
      <c r="C79" s="11" t="s">
        <v>1133</v>
      </c>
      <c r="D79" s="11" t="s">
        <v>1133</v>
      </c>
      <c r="E79" s="11" t="s">
        <v>1133</v>
      </c>
    </row>
    <row r="80" spans="1:5">
      <c r="A80" t="s">
        <v>1087</v>
      </c>
      <c r="B80" s="11" t="s">
        <v>1134</v>
      </c>
      <c r="C80" s="11" t="s">
        <v>1134</v>
      </c>
      <c r="D80" s="11" t="s">
        <v>1134</v>
      </c>
      <c r="E80" s="11" t="s">
        <v>1134</v>
      </c>
    </row>
    <row r="81" spans="1:5">
      <c r="A81" t="s">
        <v>1088</v>
      </c>
      <c r="B81" s="11" t="s">
        <v>1135</v>
      </c>
      <c r="C81" s="11" t="s">
        <v>1135</v>
      </c>
      <c r="D81" s="11" t="s">
        <v>1135</v>
      </c>
      <c r="E81" s="11" t="s">
        <v>1135</v>
      </c>
    </row>
    <row r="82" spans="1:5">
      <c r="A82" t="s">
        <v>1089</v>
      </c>
      <c r="B82" s="11" t="s">
        <v>1136</v>
      </c>
      <c r="C82" s="11" t="s">
        <v>1136</v>
      </c>
      <c r="D82" s="11" t="s">
        <v>1136</v>
      </c>
      <c r="E82" s="11" t="s">
        <v>1136</v>
      </c>
    </row>
    <row r="83" spans="1:5">
      <c r="A83" t="s">
        <v>1090</v>
      </c>
      <c r="B83" t="s">
        <v>1020</v>
      </c>
      <c r="C83" t="s">
        <v>1020</v>
      </c>
      <c r="D83" t="s">
        <v>1020</v>
      </c>
      <c r="E83" t="s">
        <v>1020</v>
      </c>
    </row>
    <row r="84" spans="1:5">
      <c r="A84" t="s">
        <v>1091</v>
      </c>
      <c r="B84" s="11" t="s">
        <v>1137</v>
      </c>
      <c r="C84" s="11" t="s">
        <v>1137</v>
      </c>
      <c r="D84" s="11" t="s">
        <v>1137</v>
      </c>
      <c r="E84" s="11" t="s">
        <v>1137</v>
      </c>
    </row>
    <row r="85" spans="1:5">
      <c r="A85" t="s">
        <v>1092</v>
      </c>
      <c r="B85" s="11" t="s">
        <v>1136</v>
      </c>
      <c r="C85" s="11" t="s">
        <v>1136</v>
      </c>
      <c r="D85" s="11" t="s">
        <v>1136</v>
      </c>
      <c r="E85" s="11" t="s">
        <v>1136</v>
      </c>
    </row>
    <row r="86" spans="1:5">
      <c r="A86" s="11" t="s">
        <v>1093</v>
      </c>
      <c r="B86" s="11" t="s">
        <v>1138</v>
      </c>
      <c r="C86" s="11" t="s">
        <v>1138</v>
      </c>
      <c r="D86" s="11" t="s">
        <v>1138</v>
      </c>
      <c r="E86" s="11" t="s">
        <v>1138</v>
      </c>
    </row>
    <row r="87" spans="1:5">
      <c r="A87" t="s">
        <v>1094</v>
      </c>
      <c r="B87" t="s">
        <v>1031</v>
      </c>
      <c r="C87" t="s">
        <v>1031</v>
      </c>
      <c r="D87" t="s">
        <v>1031</v>
      </c>
      <c r="E87" t="s">
        <v>1031</v>
      </c>
    </row>
    <row r="88" spans="1:5">
      <c r="A88" s="11" t="s">
        <v>1095</v>
      </c>
      <c r="B88" s="11" t="s">
        <v>1139</v>
      </c>
      <c r="C88" s="11" t="s">
        <v>1139</v>
      </c>
      <c r="D88" s="11" t="s">
        <v>1139</v>
      </c>
      <c r="E88" s="11" t="s">
        <v>1139</v>
      </c>
    </row>
    <row r="89" spans="1:5">
      <c r="A89" s="11" t="s">
        <v>2982</v>
      </c>
      <c r="B89" s="11" t="s">
        <v>2983</v>
      </c>
      <c r="C89" s="11" t="s">
        <v>2983</v>
      </c>
      <c r="D89" s="11" t="s">
        <v>2983</v>
      </c>
      <c r="E89" s="11" t="s">
        <v>2983</v>
      </c>
    </row>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workbookViewId="0">
      <selection activeCell="C6" sqref="C6:C11"/>
    </sheetView>
  </sheetViews>
  <sheetFormatPr defaultColWidth="9" defaultRowHeight="13.5"/>
  <cols>
    <col min="2" max="2" width="13" customWidth="1"/>
    <col min="3" max="3" width="51" customWidth="1"/>
  </cols>
  <sheetData>
    <row r="1" spans="1:19">
      <c r="A1" t="s">
        <v>34</v>
      </c>
      <c r="B1" t="s">
        <v>35</v>
      </c>
      <c r="C1" s="1" t="s">
        <v>98</v>
      </c>
      <c r="D1" s="1" t="s">
        <v>99</v>
      </c>
      <c r="E1" s="1" t="s">
        <v>598</v>
      </c>
    </row>
    <row r="2" spans="1:19">
      <c r="A2">
        <v>1</v>
      </c>
      <c r="B2" s="11" t="s">
        <v>1774</v>
      </c>
      <c r="C2" s="11" t="s">
        <v>734</v>
      </c>
      <c r="D2">
        <v>100</v>
      </c>
      <c r="E2">
        <v>9999999</v>
      </c>
      <c r="G2" t="s">
        <v>725</v>
      </c>
      <c r="S2" s="11" t="s">
        <v>2032</v>
      </c>
    </row>
    <row r="3" spans="1:19">
      <c r="A3">
        <v>2</v>
      </c>
      <c r="B3" s="11" t="s">
        <v>1773</v>
      </c>
      <c r="C3" s="11" t="s">
        <v>735</v>
      </c>
      <c r="D3">
        <v>100</v>
      </c>
      <c r="E3">
        <v>9999999</v>
      </c>
      <c r="G3" t="s">
        <v>726</v>
      </c>
      <c r="S3" s="11" t="s">
        <v>2030</v>
      </c>
    </row>
    <row r="4" spans="1:19">
      <c r="A4">
        <v>3</v>
      </c>
      <c r="B4" s="11" t="s">
        <v>1771</v>
      </c>
      <c r="C4" s="11" t="s">
        <v>736</v>
      </c>
      <c r="D4">
        <v>200</v>
      </c>
      <c r="E4">
        <v>9999999</v>
      </c>
      <c r="G4" t="s">
        <v>727</v>
      </c>
      <c r="S4" s="11" t="s">
        <v>2034</v>
      </c>
    </row>
    <row r="5" spans="1:19">
      <c r="A5">
        <v>4</v>
      </c>
      <c r="B5" s="11" t="s">
        <v>1772</v>
      </c>
      <c r="C5" s="11" t="s">
        <v>737</v>
      </c>
      <c r="D5">
        <v>200</v>
      </c>
      <c r="E5">
        <v>9999999</v>
      </c>
      <c r="G5" t="s">
        <v>728</v>
      </c>
      <c r="S5" s="11" t="s">
        <v>2036</v>
      </c>
    </row>
    <row r="6" spans="1:19">
      <c r="A6">
        <v>5</v>
      </c>
      <c r="B6" s="11" t="s">
        <v>1912</v>
      </c>
      <c r="C6" s="11" t="s">
        <v>1961</v>
      </c>
      <c r="D6">
        <v>150</v>
      </c>
      <c r="E6">
        <v>15</v>
      </c>
      <c r="G6" t="s">
        <v>729</v>
      </c>
      <c r="O6" t="s">
        <v>1790</v>
      </c>
      <c r="S6" s="11" t="s">
        <v>2040</v>
      </c>
    </row>
    <row r="7" spans="1:19">
      <c r="A7">
        <v>6</v>
      </c>
      <c r="B7" s="11" t="s">
        <v>1913</v>
      </c>
      <c r="C7" s="11" t="s">
        <v>1958</v>
      </c>
      <c r="D7">
        <v>150</v>
      </c>
      <c r="E7">
        <v>1</v>
      </c>
      <c r="G7" s="11" t="s">
        <v>1499</v>
      </c>
      <c r="O7" t="s">
        <v>1791</v>
      </c>
      <c r="S7" s="11" t="s">
        <v>2028</v>
      </c>
    </row>
    <row r="8" spans="1:19">
      <c r="A8">
        <v>7</v>
      </c>
      <c r="B8" s="11" t="s">
        <v>1914</v>
      </c>
      <c r="C8" s="11" t="s">
        <v>1957</v>
      </c>
      <c r="D8">
        <v>300</v>
      </c>
      <c r="E8">
        <v>6</v>
      </c>
      <c r="G8" t="s">
        <v>730</v>
      </c>
      <c r="O8" t="s">
        <v>1792</v>
      </c>
      <c r="S8" s="11" t="s">
        <v>2038</v>
      </c>
    </row>
    <row r="9" spans="1:19">
      <c r="A9">
        <v>8</v>
      </c>
      <c r="B9" s="11" t="s">
        <v>1915</v>
      </c>
      <c r="C9" s="11" t="s">
        <v>1959</v>
      </c>
      <c r="D9">
        <v>450</v>
      </c>
      <c r="E9">
        <v>30</v>
      </c>
      <c r="G9" t="s">
        <v>731</v>
      </c>
      <c r="O9" t="s">
        <v>1793</v>
      </c>
      <c r="S9" s="11" t="s">
        <v>2042</v>
      </c>
    </row>
    <row r="10" spans="1:19">
      <c r="A10">
        <v>9</v>
      </c>
      <c r="B10" s="11" t="s">
        <v>1916</v>
      </c>
      <c r="C10" s="11" t="s">
        <v>1960</v>
      </c>
      <c r="D10">
        <v>450</v>
      </c>
      <c r="E10">
        <v>30</v>
      </c>
      <c r="G10" t="s">
        <v>732</v>
      </c>
      <c r="O10" t="s">
        <v>1794</v>
      </c>
      <c r="S10" s="11" t="s">
        <v>2044</v>
      </c>
    </row>
    <row r="11" spans="1:19">
      <c r="A11">
        <v>10</v>
      </c>
      <c r="B11" s="11" t="s">
        <v>1917</v>
      </c>
      <c r="C11" s="11" t="s">
        <v>2739</v>
      </c>
      <c r="D11">
        <v>600</v>
      </c>
      <c r="E11">
        <v>1</v>
      </c>
      <c r="G11" t="s">
        <v>733</v>
      </c>
      <c r="O11" t="s">
        <v>1795</v>
      </c>
      <c r="S11" s="11" t="s">
        <v>2045</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3" sqref="D3:D15"/>
    </sheetView>
  </sheetViews>
  <sheetFormatPr defaultColWidth="9" defaultRowHeight="13.5"/>
  <cols>
    <col min="4" max="4" width="58.625" customWidth="1"/>
  </cols>
  <sheetData>
    <row r="1" spans="1:6">
      <c r="A1" t="s">
        <v>91</v>
      </c>
      <c r="B1" t="s">
        <v>100</v>
      </c>
      <c r="C1" t="s">
        <v>101</v>
      </c>
      <c r="D1" t="s">
        <v>102</v>
      </c>
      <c r="E1" t="s">
        <v>103</v>
      </c>
      <c r="F1" t="s">
        <v>104</v>
      </c>
    </row>
    <row r="2" spans="1:6">
      <c r="A2">
        <v>1</v>
      </c>
      <c r="B2">
        <v>5</v>
      </c>
      <c r="D2" s="1">
        <v>111111</v>
      </c>
      <c r="E2" s="1" t="s">
        <v>105</v>
      </c>
      <c r="F2">
        <v>2</v>
      </c>
    </row>
    <row r="3" spans="1:6">
      <c r="A3">
        <v>2</v>
      </c>
      <c r="B3">
        <v>0</v>
      </c>
      <c r="D3" s="1" t="s">
        <v>106</v>
      </c>
      <c r="E3" s="1" t="s">
        <v>105</v>
      </c>
      <c r="F3">
        <v>3</v>
      </c>
    </row>
    <row r="4" spans="1:6">
      <c r="A4">
        <v>3</v>
      </c>
      <c r="B4">
        <v>0</v>
      </c>
      <c r="D4" s="1" t="s">
        <v>107</v>
      </c>
      <c r="E4" s="1" t="s">
        <v>105</v>
      </c>
      <c r="F4">
        <v>4</v>
      </c>
    </row>
    <row r="5" spans="1:6">
      <c r="A5">
        <v>4</v>
      </c>
      <c r="B5">
        <v>2</v>
      </c>
      <c r="D5" s="1" t="s">
        <v>108</v>
      </c>
      <c r="E5" s="1" t="s">
        <v>109</v>
      </c>
      <c r="F5">
        <v>5</v>
      </c>
    </row>
    <row r="6" spans="1:6">
      <c r="A6">
        <v>5</v>
      </c>
      <c r="B6">
        <v>7</v>
      </c>
      <c r="D6" s="1" t="s">
        <v>110</v>
      </c>
      <c r="E6" s="1" t="s">
        <v>105</v>
      </c>
      <c r="F6">
        <v>6</v>
      </c>
    </row>
    <row r="7" spans="1:6">
      <c r="A7">
        <v>6</v>
      </c>
      <c r="B7">
        <v>8</v>
      </c>
      <c r="D7" s="1" t="s">
        <v>111</v>
      </c>
      <c r="E7" s="1" t="s">
        <v>105</v>
      </c>
      <c r="F7">
        <v>7</v>
      </c>
    </row>
    <row r="8" spans="1:6">
      <c r="A8">
        <v>7</v>
      </c>
      <c r="B8">
        <v>3</v>
      </c>
      <c r="D8" s="1" t="s">
        <v>112</v>
      </c>
      <c r="E8" s="1" t="s">
        <v>109</v>
      </c>
      <c r="F8">
        <v>8</v>
      </c>
    </row>
    <row r="9" spans="1:6">
      <c r="A9">
        <v>8</v>
      </c>
      <c r="B9">
        <v>3</v>
      </c>
      <c r="D9" s="1" t="s">
        <v>113</v>
      </c>
      <c r="E9" s="1" t="s">
        <v>105</v>
      </c>
      <c r="F9">
        <v>0</v>
      </c>
    </row>
  </sheetData>
  <phoneticPr fontId="3"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C1" workbookViewId="0">
      <selection activeCell="D38" sqref="D38:F39"/>
    </sheetView>
  </sheetViews>
  <sheetFormatPr defaultColWidth="9" defaultRowHeight="13.5"/>
  <cols>
    <col min="2" max="2" width="14.625" customWidth="1"/>
    <col min="3" max="3" width="28.875" bestFit="1" customWidth="1"/>
    <col min="4" max="4" width="19.875" customWidth="1"/>
    <col min="5" max="5" width="9" style="12"/>
  </cols>
  <sheetData>
    <row r="1" spans="1:11">
      <c r="A1" s="1" t="s">
        <v>114</v>
      </c>
      <c r="B1" s="1" t="s">
        <v>115</v>
      </c>
      <c r="C1" s="1" t="s">
        <v>116</v>
      </c>
      <c r="D1" s="11" t="s">
        <v>433</v>
      </c>
      <c r="E1" s="13" t="s">
        <v>738</v>
      </c>
    </row>
    <row r="2" spans="1:11">
      <c r="A2">
        <v>1</v>
      </c>
      <c r="B2" s="11" t="s">
        <v>1976</v>
      </c>
      <c r="C2" s="11" t="s">
        <v>1969</v>
      </c>
      <c r="D2" s="11" t="s">
        <v>1760</v>
      </c>
      <c r="E2" s="13" t="s">
        <v>817</v>
      </c>
      <c r="F2">
        <v>101</v>
      </c>
      <c r="G2">
        <v>150</v>
      </c>
      <c r="H2" t="str">
        <f>F2&amp;","&amp;G2</f>
        <v>101,150</v>
      </c>
      <c r="I2" s="11" t="s">
        <v>782</v>
      </c>
      <c r="J2">
        <v>43925</v>
      </c>
      <c r="K2">
        <f>G2*1.5</f>
        <v>225</v>
      </c>
    </row>
    <row r="3" spans="1:11">
      <c r="A3">
        <v>2</v>
      </c>
      <c r="B3" s="11" t="s">
        <v>1974</v>
      </c>
      <c r="C3" s="11" t="s">
        <v>1970</v>
      </c>
      <c r="D3" s="11" t="s">
        <v>1761</v>
      </c>
      <c r="E3" s="13" t="s">
        <v>2011</v>
      </c>
      <c r="F3">
        <v>101</v>
      </c>
      <c r="G3">
        <v>300</v>
      </c>
      <c r="H3" t="str">
        <f t="shared" ref="H3:H51" si="0">F3&amp;","&amp;G3</f>
        <v>101,300</v>
      </c>
      <c r="I3" s="11" t="s">
        <v>783</v>
      </c>
      <c r="J3">
        <f>SUM(G:G)</f>
        <v>17100</v>
      </c>
      <c r="K3">
        <f t="shared" ref="K3:K45" si="1">G3*1.5</f>
        <v>450</v>
      </c>
    </row>
    <row r="4" spans="1:11">
      <c r="A4">
        <v>3</v>
      </c>
      <c r="B4" s="11" t="s">
        <v>1975</v>
      </c>
      <c r="C4" s="11" t="s">
        <v>1971</v>
      </c>
      <c r="D4" s="11" t="s">
        <v>1762</v>
      </c>
      <c r="E4" s="13" t="s">
        <v>2012</v>
      </c>
      <c r="F4">
        <v>101</v>
      </c>
      <c r="G4">
        <v>450</v>
      </c>
      <c r="H4" t="str">
        <f t="shared" si="0"/>
        <v>101,450</v>
      </c>
      <c r="K4">
        <f t="shared" si="1"/>
        <v>675</v>
      </c>
    </row>
    <row r="5" spans="1:11">
      <c r="A5">
        <v>4</v>
      </c>
      <c r="B5" s="11" t="s">
        <v>1977</v>
      </c>
      <c r="C5" s="11" t="s">
        <v>1972</v>
      </c>
      <c r="D5" s="11" t="s">
        <v>1763</v>
      </c>
      <c r="E5" s="13" t="s">
        <v>2013</v>
      </c>
      <c r="F5">
        <v>101</v>
      </c>
      <c r="G5">
        <v>600</v>
      </c>
      <c r="H5" t="str">
        <f t="shared" si="0"/>
        <v>101,600</v>
      </c>
      <c r="K5">
        <f t="shared" si="1"/>
        <v>900</v>
      </c>
    </row>
    <row r="6" spans="1:11">
      <c r="A6">
        <v>5</v>
      </c>
      <c r="B6" s="11" t="s">
        <v>1978</v>
      </c>
      <c r="C6" s="11" t="s">
        <v>1973</v>
      </c>
      <c r="D6" s="11" t="s">
        <v>2651</v>
      </c>
      <c r="E6" s="13" t="s">
        <v>2014</v>
      </c>
      <c r="F6">
        <v>101</v>
      </c>
      <c r="G6">
        <v>750</v>
      </c>
      <c r="H6" t="str">
        <f t="shared" ref="H6" si="2">F6&amp;","&amp;G6</f>
        <v>101,750</v>
      </c>
      <c r="K6">
        <f t="shared" si="1"/>
        <v>1125</v>
      </c>
    </row>
    <row r="7" spans="1:11">
      <c r="A7">
        <v>6</v>
      </c>
      <c r="B7" s="11" t="s">
        <v>740</v>
      </c>
      <c r="C7" s="11" t="s">
        <v>739</v>
      </c>
      <c r="D7" s="11" t="s">
        <v>2064</v>
      </c>
      <c r="E7" s="13" t="s">
        <v>817</v>
      </c>
      <c r="F7">
        <v>101</v>
      </c>
      <c r="G7">
        <v>150</v>
      </c>
      <c r="H7" t="str">
        <f t="shared" si="0"/>
        <v>101,150</v>
      </c>
      <c r="K7">
        <f t="shared" si="1"/>
        <v>225</v>
      </c>
    </row>
    <row r="8" spans="1:11">
      <c r="A8">
        <v>7</v>
      </c>
      <c r="B8" s="11" t="s">
        <v>741</v>
      </c>
      <c r="C8" s="11" t="s">
        <v>1979</v>
      </c>
      <c r="D8" s="11" t="s">
        <v>2065</v>
      </c>
      <c r="E8" s="13" t="s">
        <v>2011</v>
      </c>
      <c r="F8">
        <v>101</v>
      </c>
      <c r="G8">
        <v>300</v>
      </c>
      <c r="H8" t="str">
        <f t="shared" si="0"/>
        <v>101,300</v>
      </c>
      <c r="K8">
        <f t="shared" si="1"/>
        <v>450</v>
      </c>
    </row>
    <row r="9" spans="1:11">
      <c r="A9">
        <v>8</v>
      </c>
      <c r="B9" s="11" t="s">
        <v>742</v>
      </c>
      <c r="C9" s="11" t="s">
        <v>1968</v>
      </c>
      <c r="D9" s="11" t="s">
        <v>2066</v>
      </c>
      <c r="E9" s="13" t="s">
        <v>2012</v>
      </c>
      <c r="F9">
        <v>101</v>
      </c>
      <c r="G9">
        <v>450</v>
      </c>
      <c r="H9" t="str">
        <f t="shared" si="0"/>
        <v>101,450</v>
      </c>
      <c r="K9">
        <f t="shared" si="1"/>
        <v>675</v>
      </c>
    </row>
    <row r="10" spans="1:11">
      <c r="A10">
        <v>9</v>
      </c>
      <c r="B10" s="11" t="s">
        <v>2672</v>
      </c>
      <c r="C10" s="11" t="s">
        <v>1980</v>
      </c>
      <c r="D10" s="11" t="s">
        <v>2063</v>
      </c>
      <c r="E10" s="13" t="s">
        <v>817</v>
      </c>
      <c r="F10">
        <v>101</v>
      </c>
      <c r="G10">
        <v>150</v>
      </c>
      <c r="H10" t="str">
        <f t="shared" si="0"/>
        <v>101,150</v>
      </c>
      <c r="K10">
        <f t="shared" si="1"/>
        <v>225</v>
      </c>
    </row>
    <row r="11" spans="1:11">
      <c r="A11">
        <v>10</v>
      </c>
      <c r="B11" s="11" t="s">
        <v>2673</v>
      </c>
      <c r="C11" s="11" t="s">
        <v>743</v>
      </c>
      <c r="D11" s="11" t="s">
        <v>744</v>
      </c>
      <c r="E11" s="13" t="s">
        <v>2011</v>
      </c>
      <c r="F11">
        <v>101</v>
      </c>
      <c r="G11">
        <v>300</v>
      </c>
      <c r="H11" t="str">
        <f t="shared" si="0"/>
        <v>101,300</v>
      </c>
      <c r="K11">
        <f t="shared" si="1"/>
        <v>450</v>
      </c>
    </row>
    <row r="12" spans="1:11">
      <c r="A12">
        <v>11</v>
      </c>
      <c r="B12" s="11" t="s">
        <v>751</v>
      </c>
      <c r="C12" s="11" t="s">
        <v>1981</v>
      </c>
      <c r="D12" s="11" t="s">
        <v>2062</v>
      </c>
      <c r="E12" s="13" t="s">
        <v>817</v>
      </c>
      <c r="F12">
        <v>101</v>
      </c>
      <c r="G12">
        <v>150</v>
      </c>
      <c r="H12" t="str">
        <f t="shared" si="0"/>
        <v>101,150</v>
      </c>
      <c r="K12">
        <f t="shared" si="1"/>
        <v>225</v>
      </c>
    </row>
    <row r="13" spans="1:11">
      <c r="A13">
        <v>12</v>
      </c>
      <c r="B13" s="11" t="s">
        <v>1985</v>
      </c>
      <c r="C13" s="11" t="s">
        <v>752</v>
      </c>
      <c r="D13" s="11" t="s">
        <v>757</v>
      </c>
      <c r="E13" s="13" t="s">
        <v>2011</v>
      </c>
      <c r="F13">
        <v>101</v>
      </c>
      <c r="G13">
        <v>300</v>
      </c>
      <c r="H13" t="str">
        <f t="shared" si="0"/>
        <v>101,300</v>
      </c>
      <c r="K13">
        <f t="shared" si="1"/>
        <v>450</v>
      </c>
    </row>
    <row r="14" spans="1:11">
      <c r="A14">
        <v>13</v>
      </c>
      <c r="B14" s="11" t="s">
        <v>753</v>
      </c>
      <c r="C14" s="11" t="s">
        <v>1982</v>
      </c>
      <c r="D14" s="11" t="s">
        <v>2061</v>
      </c>
      <c r="E14" s="13" t="s">
        <v>817</v>
      </c>
      <c r="F14">
        <v>101</v>
      </c>
      <c r="G14">
        <v>150</v>
      </c>
      <c r="H14" t="str">
        <f t="shared" si="0"/>
        <v>101,150</v>
      </c>
      <c r="K14">
        <f t="shared" si="1"/>
        <v>225</v>
      </c>
    </row>
    <row r="15" spans="1:11">
      <c r="A15">
        <v>14</v>
      </c>
      <c r="B15" s="11" t="s">
        <v>755</v>
      </c>
      <c r="C15" s="11" t="s">
        <v>756</v>
      </c>
      <c r="D15" s="11" t="s">
        <v>758</v>
      </c>
      <c r="E15" s="13" t="s">
        <v>2011</v>
      </c>
      <c r="F15">
        <v>101</v>
      </c>
      <c r="G15">
        <v>300</v>
      </c>
      <c r="H15" t="str">
        <f t="shared" si="0"/>
        <v>101,300</v>
      </c>
      <c r="K15">
        <f t="shared" si="1"/>
        <v>450</v>
      </c>
    </row>
    <row r="16" spans="1:11">
      <c r="A16">
        <v>15</v>
      </c>
      <c r="B16" s="11" t="s">
        <v>745</v>
      </c>
      <c r="C16" s="11" t="s">
        <v>1983</v>
      </c>
      <c r="D16" s="11" t="s">
        <v>2060</v>
      </c>
      <c r="E16" s="13" t="s">
        <v>817</v>
      </c>
      <c r="F16">
        <v>101</v>
      </c>
      <c r="G16">
        <v>150</v>
      </c>
      <c r="H16" t="str">
        <f t="shared" si="0"/>
        <v>101,150</v>
      </c>
      <c r="K16">
        <f t="shared" si="1"/>
        <v>225</v>
      </c>
    </row>
    <row r="17" spans="1:11">
      <c r="A17">
        <v>16</v>
      </c>
      <c r="B17" s="11" t="s">
        <v>750</v>
      </c>
      <c r="C17" s="11" t="s">
        <v>760</v>
      </c>
      <c r="D17" s="11" t="s">
        <v>759</v>
      </c>
      <c r="E17" s="13" t="s">
        <v>2011</v>
      </c>
      <c r="F17">
        <v>101</v>
      </c>
      <c r="G17">
        <v>300</v>
      </c>
      <c r="H17" t="str">
        <f t="shared" si="0"/>
        <v>101,300</v>
      </c>
      <c r="K17">
        <f t="shared" si="1"/>
        <v>450</v>
      </c>
    </row>
    <row r="18" spans="1:11">
      <c r="A18">
        <v>17</v>
      </c>
      <c r="B18" s="11" t="s">
        <v>1986</v>
      </c>
      <c r="C18" s="11" t="s">
        <v>1984</v>
      </c>
      <c r="D18" s="11" t="s">
        <v>2059</v>
      </c>
      <c r="E18" s="13" t="s">
        <v>817</v>
      </c>
      <c r="F18">
        <v>101</v>
      </c>
      <c r="G18">
        <v>150</v>
      </c>
      <c r="H18" t="str">
        <f t="shared" si="0"/>
        <v>101,150</v>
      </c>
      <c r="K18">
        <f t="shared" si="1"/>
        <v>225</v>
      </c>
    </row>
    <row r="19" spans="1:11">
      <c r="A19">
        <v>18</v>
      </c>
      <c r="B19" s="11" t="s">
        <v>1987</v>
      </c>
      <c r="C19" s="11" t="s">
        <v>762</v>
      </c>
      <c r="D19" s="11" t="s">
        <v>761</v>
      </c>
      <c r="E19" s="13" t="s">
        <v>2011</v>
      </c>
      <c r="F19">
        <v>101</v>
      </c>
      <c r="G19">
        <v>300</v>
      </c>
      <c r="H19" t="str">
        <f t="shared" si="0"/>
        <v>101,300</v>
      </c>
      <c r="K19">
        <f t="shared" si="1"/>
        <v>450</v>
      </c>
    </row>
    <row r="20" spans="1:11">
      <c r="A20">
        <v>19</v>
      </c>
      <c r="B20" s="11" t="s">
        <v>771</v>
      </c>
      <c r="C20" s="11" t="s">
        <v>763</v>
      </c>
      <c r="D20" s="11" t="s">
        <v>767</v>
      </c>
      <c r="E20" s="13" t="s">
        <v>817</v>
      </c>
      <c r="F20">
        <v>101</v>
      </c>
      <c r="G20">
        <v>150</v>
      </c>
      <c r="H20" t="str">
        <f t="shared" si="0"/>
        <v>101,150</v>
      </c>
      <c r="K20">
        <f t="shared" si="1"/>
        <v>225</v>
      </c>
    </row>
    <row r="21" spans="1:11">
      <c r="A21">
        <v>20</v>
      </c>
      <c r="B21" s="11" t="s">
        <v>772</v>
      </c>
      <c r="C21" s="11" t="s">
        <v>764</v>
      </c>
      <c r="D21" s="11" t="s">
        <v>768</v>
      </c>
      <c r="E21" s="13" t="s">
        <v>2011</v>
      </c>
      <c r="F21">
        <v>101</v>
      </c>
      <c r="G21">
        <v>300</v>
      </c>
      <c r="H21" t="str">
        <f t="shared" si="0"/>
        <v>101,300</v>
      </c>
      <c r="K21">
        <f t="shared" si="1"/>
        <v>450</v>
      </c>
    </row>
    <row r="22" spans="1:11">
      <c r="A22">
        <v>21</v>
      </c>
      <c r="B22" s="11" t="s">
        <v>773</v>
      </c>
      <c r="C22" s="11" t="s">
        <v>765</v>
      </c>
      <c r="D22" s="11" t="s">
        <v>769</v>
      </c>
      <c r="E22" s="13" t="s">
        <v>2012</v>
      </c>
      <c r="F22">
        <v>101</v>
      </c>
      <c r="G22">
        <v>450</v>
      </c>
      <c r="H22" t="str">
        <f t="shared" si="0"/>
        <v>101,450</v>
      </c>
      <c r="K22">
        <f t="shared" si="1"/>
        <v>675</v>
      </c>
    </row>
    <row r="23" spans="1:11">
      <c r="A23">
        <v>22</v>
      </c>
      <c r="B23" s="11" t="s">
        <v>774</v>
      </c>
      <c r="C23" s="11" t="s">
        <v>766</v>
      </c>
      <c r="D23" s="11" t="s">
        <v>770</v>
      </c>
      <c r="E23" s="13" t="s">
        <v>2013</v>
      </c>
      <c r="F23">
        <v>101</v>
      </c>
      <c r="G23">
        <v>600</v>
      </c>
      <c r="H23" t="str">
        <f t="shared" si="0"/>
        <v>101,600</v>
      </c>
      <c r="K23">
        <f t="shared" si="1"/>
        <v>900</v>
      </c>
    </row>
    <row r="24" spans="1:11">
      <c r="A24">
        <v>23</v>
      </c>
      <c r="B24" s="11" t="s">
        <v>784</v>
      </c>
      <c r="C24" s="11" t="s">
        <v>1988</v>
      </c>
      <c r="D24" s="11" t="s">
        <v>2400</v>
      </c>
      <c r="E24" s="12" t="s">
        <v>817</v>
      </c>
      <c r="F24">
        <v>101</v>
      </c>
      <c r="G24">
        <v>150</v>
      </c>
      <c r="H24" t="str">
        <f t="shared" si="0"/>
        <v>101,150</v>
      </c>
      <c r="K24">
        <f t="shared" si="1"/>
        <v>225</v>
      </c>
    </row>
    <row r="25" spans="1:11">
      <c r="A25">
        <v>24</v>
      </c>
      <c r="B25" s="11" t="s">
        <v>785</v>
      </c>
      <c r="C25" s="11" t="s">
        <v>1989</v>
      </c>
      <c r="D25" s="11" t="s">
        <v>2050</v>
      </c>
      <c r="E25" s="12" t="s">
        <v>817</v>
      </c>
      <c r="F25">
        <v>101</v>
      </c>
      <c r="G25">
        <v>150</v>
      </c>
      <c r="H25" t="str">
        <f t="shared" si="0"/>
        <v>101,150</v>
      </c>
      <c r="K25">
        <f t="shared" si="1"/>
        <v>225</v>
      </c>
    </row>
    <row r="26" spans="1:11">
      <c r="A26">
        <v>25</v>
      </c>
      <c r="B26" s="11" t="s">
        <v>786</v>
      </c>
      <c r="C26" s="11" t="s">
        <v>1990</v>
      </c>
      <c r="D26" s="11" t="s">
        <v>2051</v>
      </c>
      <c r="E26" s="13" t="s">
        <v>2015</v>
      </c>
      <c r="F26">
        <v>101</v>
      </c>
      <c r="G26">
        <v>150</v>
      </c>
      <c r="H26" t="str">
        <f t="shared" si="0"/>
        <v>101,150</v>
      </c>
      <c r="K26">
        <f t="shared" si="1"/>
        <v>225</v>
      </c>
    </row>
    <row r="27" spans="1:11">
      <c r="A27">
        <v>26</v>
      </c>
      <c r="B27" s="11" t="s">
        <v>787</v>
      </c>
      <c r="C27" s="11" t="s">
        <v>1991</v>
      </c>
      <c r="D27" s="11" t="s">
        <v>2052</v>
      </c>
      <c r="E27" s="12" t="s">
        <v>817</v>
      </c>
      <c r="F27">
        <v>101</v>
      </c>
      <c r="G27">
        <v>150</v>
      </c>
      <c r="H27" t="str">
        <f t="shared" si="0"/>
        <v>101,150</v>
      </c>
      <c r="K27">
        <f t="shared" si="1"/>
        <v>225</v>
      </c>
    </row>
    <row r="28" spans="1:11">
      <c r="A28">
        <v>27</v>
      </c>
      <c r="B28" s="11" t="s">
        <v>788</v>
      </c>
      <c r="C28" s="11" t="s">
        <v>1992</v>
      </c>
      <c r="D28" s="11" t="s">
        <v>2053</v>
      </c>
      <c r="E28" s="12" t="s">
        <v>817</v>
      </c>
      <c r="F28">
        <v>101</v>
      </c>
      <c r="G28">
        <v>150</v>
      </c>
      <c r="H28" t="str">
        <f t="shared" si="0"/>
        <v>101,150</v>
      </c>
      <c r="K28">
        <f t="shared" si="1"/>
        <v>225</v>
      </c>
    </row>
    <row r="29" spans="1:11">
      <c r="A29">
        <v>28</v>
      </c>
      <c r="B29" s="11" t="s">
        <v>2002</v>
      </c>
      <c r="C29" s="11" t="s">
        <v>1993</v>
      </c>
      <c r="D29" s="11" t="s">
        <v>2054</v>
      </c>
      <c r="E29" s="12" t="s">
        <v>817</v>
      </c>
      <c r="F29">
        <v>101</v>
      </c>
      <c r="G29">
        <v>150</v>
      </c>
      <c r="H29" t="str">
        <f t="shared" si="0"/>
        <v>101,150</v>
      </c>
      <c r="K29">
        <f t="shared" si="1"/>
        <v>225</v>
      </c>
    </row>
    <row r="30" spans="1:11">
      <c r="A30">
        <v>29</v>
      </c>
      <c r="B30" s="11" t="s">
        <v>2003</v>
      </c>
      <c r="C30" s="11" t="s">
        <v>1994</v>
      </c>
      <c r="D30" s="11" t="s">
        <v>2055</v>
      </c>
      <c r="E30" s="12" t="s">
        <v>2011</v>
      </c>
      <c r="F30">
        <v>101</v>
      </c>
      <c r="G30">
        <v>300</v>
      </c>
      <c r="H30" t="str">
        <f t="shared" si="0"/>
        <v>101,300</v>
      </c>
      <c r="K30">
        <f t="shared" si="1"/>
        <v>450</v>
      </c>
    </row>
    <row r="31" spans="1:11">
      <c r="A31">
        <v>30</v>
      </c>
      <c r="B31" s="11" t="s">
        <v>2004</v>
      </c>
      <c r="C31" s="11" t="s">
        <v>1995</v>
      </c>
      <c r="D31" s="11" t="s">
        <v>2056</v>
      </c>
      <c r="E31" s="12" t="s">
        <v>2012</v>
      </c>
      <c r="F31">
        <v>101</v>
      </c>
      <c r="G31">
        <v>450</v>
      </c>
      <c r="H31" t="str">
        <f t="shared" si="0"/>
        <v>101,450</v>
      </c>
      <c r="K31">
        <f t="shared" si="1"/>
        <v>675</v>
      </c>
    </row>
    <row r="32" spans="1:11">
      <c r="A32">
        <v>31</v>
      </c>
      <c r="B32" s="11" t="s">
        <v>1999</v>
      </c>
      <c r="C32" s="11" t="s">
        <v>1996</v>
      </c>
      <c r="D32" s="11" t="s">
        <v>793</v>
      </c>
      <c r="E32" s="12" t="s">
        <v>817</v>
      </c>
      <c r="F32">
        <v>101</v>
      </c>
      <c r="G32">
        <v>150</v>
      </c>
      <c r="H32" t="str">
        <f t="shared" si="0"/>
        <v>101,150</v>
      </c>
      <c r="K32">
        <f t="shared" si="1"/>
        <v>225</v>
      </c>
    </row>
    <row r="33" spans="1:11">
      <c r="A33">
        <v>32</v>
      </c>
      <c r="B33" s="11" t="s">
        <v>2000</v>
      </c>
      <c r="C33" s="11" t="s">
        <v>1997</v>
      </c>
      <c r="D33" s="11" t="s">
        <v>794</v>
      </c>
      <c r="E33" s="12" t="s">
        <v>2011</v>
      </c>
      <c r="F33">
        <v>101</v>
      </c>
      <c r="G33">
        <v>300</v>
      </c>
      <c r="H33" t="str">
        <f t="shared" si="0"/>
        <v>101,300</v>
      </c>
      <c r="K33">
        <f t="shared" si="1"/>
        <v>450</v>
      </c>
    </row>
    <row r="34" spans="1:11">
      <c r="A34">
        <v>33</v>
      </c>
      <c r="B34" s="11" t="s">
        <v>2001</v>
      </c>
      <c r="C34" s="11" t="s">
        <v>1998</v>
      </c>
      <c r="D34" s="11" t="s">
        <v>2057</v>
      </c>
      <c r="E34" s="12" t="s">
        <v>2012</v>
      </c>
      <c r="F34">
        <v>101</v>
      </c>
      <c r="G34">
        <v>450</v>
      </c>
      <c r="H34" t="str">
        <f t="shared" si="0"/>
        <v>101,450</v>
      </c>
      <c r="K34">
        <f t="shared" si="1"/>
        <v>675</v>
      </c>
    </row>
    <row r="35" spans="1:11">
      <c r="A35">
        <v>34</v>
      </c>
      <c r="B35" s="11" t="s">
        <v>2005</v>
      </c>
      <c r="C35" s="11" t="s">
        <v>789</v>
      </c>
      <c r="D35" s="11" t="s">
        <v>792</v>
      </c>
      <c r="E35" s="12" t="s">
        <v>817</v>
      </c>
      <c r="F35">
        <v>101</v>
      </c>
      <c r="G35">
        <v>150</v>
      </c>
      <c r="H35" t="str">
        <f t="shared" si="0"/>
        <v>101,150</v>
      </c>
      <c r="K35">
        <f t="shared" si="1"/>
        <v>225</v>
      </c>
    </row>
    <row r="36" spans="1:11">
      <c r="A36">
        <v>35</v>
      </c>
      <c r="B36" s="11" t="s">
        <v>2006</v>
      </c>
      <c r="C36" s="11" t="s">
        <v>790</v>
      </c>
      <c r="D36" s="11" t="s">
        <v>795</v>
      </c>
      <c r="E36" s="12" t="s">
        <v>2011</v>
      </c>
      <c r="F36">
        <v>101</v>
      </c>
      <c r="G36">
        <v>300</v>
      </c>
      <c r="H36" t="str">
        <f t="shared" si="0"/>
        <v>101,300</v>
      </c>
      <c r="K36">
        <f t="shared" si="1"/>
        <v>450</v>
      </c>
    </row>
    <row r="37" spans="1:11">
      <c r="A37">
        <v>36</v>
      </c>
      <c r="B37" s="11" t="s">
        <v>2007</v>
      </c>
      <c r="C37" s="11" t="s">
        <v>791</v>
      </c>
      <c r="D37" s="11" t="s">
        <v>796</v>
      </c>
      <c r="E37" s="12" t="s">
        <v>2012</v>
      </c>
      <c r="F37">
        <v>101</v>
      </c>
      <c r="G37">
        <v>450</v>
      </c>
      <c r="H37" t="str">
        <f t="shared" si="0"/>
        <v>101,450</v>
      </c>
      <c r="K37">
        <f t="shared" si="1"/>
        <v>675</v>
      </c>
    </row>
    <row r="38" spans="1:11">
      <c r="A38">
        <v>37</v>
      </c>
      <c r="B38" s="11" t="s">
        <v>2008</v>
      </c>
      <c r="C38" s="11" t="s">
        <v>797</v>
      </c>
      <c r="D38" s="11" t="s">
        <v>798</v>
      </c>
      <c r="E38" s="12" t="s">
        <v>817</v>
      </c>
      <c r="F38">
        <v>101</v>
      </c>
      <c r="G38">
        <v>150</v>
      </c>
      <c r="H38" t="str">
        <f t="shared" si="0"/>
        <v>101,150</v>
      </c>
      <c r="K38">
        <f t="shared" si="1"/>
        <v>225</v>
      </c>
    </row>
    <row r="39" spans="1:11">
      <c r="A39">
        <v>38</v>
      </c>
      <c r="B39" s="11" t="s">
        <v>2009</v>
      </c>
      <c r="C39" s="11" t="s">
        <v>800</v>
      </c>
      <c r="D39" s="11" t="s">
        <v>799</v>
      </c>
      <c r="E39" s="12" t="s">
        <v>2011</v>
      </c>
      <c r="F39">
        <v>101</v>
      </c>
      <c r="G39">
        <v>300</v>
      </c>
      <c r="H39" t="str">
        <f t="shared" si="0"/>
        <v>101,300</v>
      </c>
      <c r="K39">
        <f t="shared" si="1"/>
        <v>450</v>
      </c>
    </row>
    <row r="40" spans="1:11">
      <c r="A40">
        <v>39</v>
      </c>
      <c r="B40" s="11" t="s">
        <v>2010</v>
      </c>
      <c r="C40" s="11" t="s">
        <v>801</v>
      </c>
      <c r="D40" s="11" t="s">
        <v>2058</v>
      </c>
      <c r="E40" s="12" t="s">
        <v>2012</v>
      </c>
      <c r="F40">
        <v>101</v>
      </c>
      <c r="G40">
        <v>450</v>
      </c>
      <c r="H40" t="str">
        <f t="shared" si="0"/>
        <v>101,450</v>
      </c>
      <c r="K40">
        <f t="shared" si="1"/>
        <v>675</v>
      </c>
    </row>
    <row r="41" spans="1:11">
      <c r="A41">
        <v>40</v>
      </c>
      <c r="B41" s="11" t="s">
        <v>804</v>
      </c>
      <c r="C41" s="11" t="s">
        <v>803</v>
      </c>
      <c r="D41" s="11" t="s">
        <v>812</v>
      </c>
      <c r="E41" s="12" t="s">
        <v>817</v>
      </c>
      <c r="F41">
        <v>101</v>
      </c>
      <c r="G41">
        <v>150</v>
      </c>
      <c r="H41" t="str">
        <f t="shared" si="0"/>
        <v>101,150</v>
      </c>
      <c r="K41">
        <f t="shared" si="1"/>
        <v>225</v>
      </c>
    </row>
    <row r="42" spans="1:11">
      <c r="A42">
        <v>41</v>
      </c>
      <c r="B42" s="11" t="s">
        <v>805</v>
      </c>
      <c r="C42" s="11" t="s">
        <v>802</v>
      </c>
      <c r="D42" s="11" t="s">
        <v>813</v>
      </c>
      <c r="E42" s="12" t="s">
        <v>2011</v>
      </c>
      <c r="F42">
        <v>101</v>
      </c>
      <c r="G42">
        <v>300</v>
      </c>
      <c r="H42" t="str">
        <f t="shared" si="0"/>
        <v>101,300</v>
      </c>
      <c r="K42">
        <f t="shared" si="1"/>
        <v>450</v>
      </c>
    </row>
    <row r="43" spans="1:11">
      <c r="A43">
        <v>42</v>
      </c>
      <c r="B43" s="11" t="s">
        <v>810</v>
      </c>
      <c r="C43" s="11" t="s">
        <v>806</v>
      </c>
      <c r="D43" s="11" t="s">
        <v>814</v>
      </c>
      <c r="E43" s="12" t="s">
        <v>2012</v>
      </c>
      <c r="F43">
        <v>101</v>
      </c>
      <c r="G43">
        <v>450</v>
      </c>
      <c r="H43" t="str">
        <f t="shared" si="0"/>
        <v>101,450</v>
      </c>
      <c r="K43">
        <f t="shared" si="1"/>
        <v>675</v>
      </c>
    </row>
    <row r="44" spans="1:11">
      <c r="A44">
        <v>43</v>
      </c>
      <c r="B44" s="11" t="s">
        <v>809</v>
      </c>
      <c r="C44" s="11" t="s">
        <v>807</v>
      </c>
      <c r="D44" s="11" t="s">
        <v>815</v>
      </c>
      <c r="E44" s="12" t="s">
        <v>2013</v>
      </c>
      <c r="F44">
        <v>101</v>
      </c>
      <c r="G44">
        <v>600</v>
      </c>
      <c r="H44" t="str">
        <f t="shared" si="0"/>
        <v>101,600</v>
      </c>
      <c r="K44">
        <f t="shared" si="1"/>
        <v>900</v>
      </c>
    </row>
    <row r="45" spans="1:11">
      <c r="A45">
        <v>44</v>
      </c>
      <c r="B45" s="11" t="s">
        <v>808</v>
      </c>
      <c r="C45" s="11" t="s">
        <v>811</v>
      </c>
      <c r="D45" s="11" t="s">
        <v>816</v>
      </c>
      <c r="E45" s="12" t="s">
        <v>2014</v>
      </c>
      <c r="F45">
        <v>101</v>
      </c>
      <c r="G45">
        <v>750</v>
      </c>
      <c r="H45" t="str">
        <f t="shared" si="0"/>
        <v>101,750</v>
      </c>
      <c r="K45">
        <f t="shared" si="1"/>
        <v>1125</v>
      </c>
    </row>
    <row r="46" spans="1:11">
      <c r="A46">
        <v>45</v>
      </c>
      <c r="B46" s="11" t="s">
        <v>2667</v>
      </c>
      <c r="C46" s="11" t="s">
        <v>2666</v>
      </c>
      <c r="D46" s="11" t="s">
        <v>2668</v>
      </c>
      <c r="E46" s="13" t="s">
        <v>2669</v>
      </c>
      <c r="F46">
        <v>101</v>
      </c>
      <c r="G46">
        <v>600</v>
      </c>
      <c r="H46" t="str">
        <f t="shared" si="0"/>
        <v>101,600</v>
      </c>
      <c r="K46">
        <f t="shared" ref="K46" si="3">G46*1.5</f>
        <v>900</v>
      </c>
    </row>
    <row r="47" spans="1:11">
      <c r="A47">
        <v>46</v>
      </c>
      <c r="B47" s="11" t="s">
        <v>2674</v>
      </c>
      <c r="C47" s="11" t="s">
        <v>2656</v>
      </c>
      <c r="D47" s="11" t="s">
        <v>2661</v>
      </c>
      <c r="E47" s="13" t="s">
        <v>2669</v>
      </c>
      <c r="F47">
        <v>101</v>
      </c>
      <c r="G47">
        <v>600</v>
      </c>
      <c r="H47" t="str">
        <f t="shared" si="0"/>
        <v>101,600</v>
      </c>
      <c r="K47">
        <v>450</v>
      </c>
    </row>
    <row r="48" spans="1:11">
      <c r="A48">
        <v>47</v>
      </c>
      <c r="B48" s="11" t="s">
        <v>2670</v>
      </c>
      <c r="C48" s="11" t="s">
        <v>2657</v>
      </c>
      <c r="D48" s="11" t="s">
        <v>2662</v>
      </c>
      <c r="E48" s="13" t="s">
        <v>2669</v>
      </c>
      <c r="F48">
        <v>101</v>
      </c>
      <c r="G48">
        <v>600</v>
      </c>
      <c r="H48" t="str">
        <f t="shared" si="0"/>
        <v>101,600</v>
      </c>
      <c r="K48">
        <v>450</v>
      </c>
    </row>
    <row r="49" spans="1:11">
      <c r="A49">
        <v>48</v>
      </c>
      <c r="B49" s="11" t="s">
        <v>2671</v>
      </c>
      <c r="C49" s="11" t="s">
        <v>2658</v>
      </c>
      <c r="D49" s="11" t="s">
        <v>2663</v>
      </c>
      <c r="E49" s="13" t="s">
        <v>2669</v>
      </c>
      <c r="F49">
        <v>101</v>
      </c>
      <c r="G49">
        <v>600</v>
      </c>
      <c r="H49" t="str">
        <f t="shared" si="0"/>
        <v>101,600</v>
      </c>
      <c r="K49">
        <v>450</v>
      </c>
    </row>
    <row r="50" spans="1:11">
      <c r="A50">
        <v>49</v>
      </c>
      <c r="B50" s="11" t="s">
        <v>2676</v>
      </c>
      <c r="C50" s="11" t="s">
        <v>2659</v>
      </c>
      <c r="D50" s="11" t="s">
        <v>2664</v>
      </c>
      <c r="E50" s="13" t="s">
        <v>2669</v>
      </c>
      <c r="F50">
        <v>101</v>
      </c>
      <c r="G50">
        <v>600</v>
      </c>
      <c r="H50" t="str">
        <f t="shared" si="0"/>
        <v>101,600</v>
      </c>
      <c r="K50">
        <v>450</v>
      </c>
    </row>
    <row r="51" spans="1:11">
      <c r="A51">
        <v>50</v>
      </c>
      <c r="B51" s="11" t="s">
        <v>2675</v>
      </c>
      <c r="C51" s="11" t="s">
        <v>2660</v>
      </c>
      <c r="D51" s="11" t="s">
        <v>2665</v>
      </c>
      <c r="E51" s="13" t="s">
        <v>2669</v>
      </c>
      <c r="F51">
        <v>101</v>
      </c>
      <c r="G51">
        <v>600</v>
      </c>
      <c r="H51" t="str">
        <f t="shared" si="0"/>
        <v>101,600</v>
      </c>
      <c r="K51">
        <v>450</v>
      </c>
    </row>
  </sheetData>
  <phoneticPr fontId="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D60" sqref="D60"/>
    </sheetView>
  </sheetViews>
  <sheetFormatPr defaultColWidth="8.875" defaultRowHeight="13.5"/>
  <sheetData>
    <row r="1" spans="1:5">
      <c r="A1" t="s">
        <v>117</v>
      </c>
      <c r="B1" t="s">
        <v>118</v>
      </c>
      <c r="C1" t="s">
        <v>119</v>
      </c>
      <c r="D1" t="s">
        <v>120</v>
      </c>
      <c r="E1" t="s">
        <v>121</v>
      </c>
    </row>
    <row r="2" spans="1:5">
      <c r="A2" s="13">
        <v>0</v>
      </c>
      <c r="B2" s="13">
        <v>1</v>
      </c>
      <c r="C2" s="13">
        <v>1</v>
      </c>
      <c r="D2" s="13" t="s">
        <v>1162</v>
      </c>
      <c r="E2" s="15">
        <v>0</v>
      </c>
    </row>
    <row r="3" spans="1:5">
      <c r="A3" s="12">
        <v>1</v>
      </c>
      <c r="B3" s="13">
        <v>1.1000000000000001</v>
      </c>
      <c r="C3" s="13">
        <v>1.1000000000000001</v>
      </c>
      <c r="D3" s="13">
        <v>1.1000000000000001</v>
      </c>
      <c r="E3" s="15">
        <v>10</v>
      </c>
    </row>
    <row r="4" spans="1:5">
      <c r="A4" s="12">
        <v>2</v>
      </c>
      <c r="B4" s="13">
        <v>1.2</v>
      </c>
      <c r="C4" s="13">
        <v>1.2</v>
      </c>
      <c r="D4" s="13">
        <v>1.2</v>
      </c>
      <c r="E4" s="15">
        <v>22</v>
      </c>
    </row>
    <row r="5" spans="1:5">
      <c r="A5" s="12">
        <v>3</v>
      </c>
      <c r="B5" s="13">
        <v>1.3</v>
      </c>
      <c r="C5" s="13">
        <v>1.3</v>
      </c>
      <c r="D5" s="13">
        <v>1.3</v>
      </c>
      <c r="E5" s="15">
        <v>38</v>
      </c>
    </row>
    <row r="6" spans="1:5">
      <c r="A6" s="12">
        <v>4</v>
      </c>
      <c r="B6" s="13">
        <v>1.4</v>
      </c>
      <c r="C6" s="13">
        <v>1.4</v>
      </c>
      <c r="D6" s="13">
        <v>1.4</v>
      </c>
      <c r="E6" s="15">
        <v>58</v>
      </c>
    </row>
    <row r="7" spans="1:5">
      <c r="A7" s="12">
        <v>5</v>
      </c>
      <c r="B7" s="13">
        <v>1.5</v>
      </c>
      <c r="C7" s="13">
        <v>1.5</v>
      </c>
      <c r="D7" s="13">
        <v>1.5</v>
      </c>
      <c r="E7" s="15">
        <v>80</v>
      </c>
    </row>
    <row r="8" spans="1:5">
      <c r="A8" s="12">
        <v>6</v>
      </c>
      <c r="B8" s="13">
        <v>1.6</v>
      </c>
      <c r="C8" s="13">
        <v>1.6</v>
      </c>
      <c r="D8" s="13">
        <v>1.6</v>
      </c>
      <c r="E8" s="15">
        <v>106</v>
      </c>
    </row>
    <row r="9" spans="1:5">
      <c r="A9" s="12">
        <v>7</v>
      </c>
      <c r="B9" s="13">
        <v>1.7</v>
      </c>
      <c r="C9" s="13">
        <v>1.7</v>
      </c>
      <c r="D9" s="13">
        <v>1.7</v>
      </c>
      <c r="E9" s="15">
        <v>134</v>
      </c>
    </row>
    <row r="10" spans="1:5">
      <c r="A10" s="12">
        <v>8</v>
      </c>
      <c r="B10" s="13">
        <v>1.8</v>
      </c>
      <c r="C10" s="13">
        <v>1.8</v>
      </c>
      <c r="D10" s="13">
        <v>1.8</v>
      </c>
      <c r="E10" s="15">
        <v>166</v>
      </c>
    </row>
    <row r="11" spans="1:5">
      <c r="A11" s="12">
        <v>9</v>
      </c>
      <c r="B11" s="13">
        <v>1.9</v>
      </c>
      <c r="C11" s="13">
        <v>1.9</v>
      </c>
      <c r="D11" s="13">
        <v>1.9</v>
      </c>
      <c r="E11" s="15">
        <v>202</v>
      </c>
    </row>
    <row r="12" spans="1:5">
      <c r="A12" s="12">
        <v>10</v>
      </c>
      <c r="B12" s="13">
        <v>2</v>
      </c>
      <c r="C12" s="13">
        <v>2</v>
      </c>
      <c r="D12" s="13">
        <v>2</v>
      </c>
      <c r="E12" s="15">
        <v>240</v>
      </c>
    </row>
    <row r="13" spans="1:5">
      <c r="A13" s="12">
        <v>11</v>
      </c>
      <c r="B13" s="13">
        <v>2.1</v>
      </c>
      <c r="C13" s="13">
        <v>2.1</v>
      </c>
      <c r="D13" s="13">
        <v>2.1</v>
      </c>
      <c r="E13">
        <v>282</v>
      </c>
    </row>
    <row r="14" spans="1:5">
      <c r="A14" s="12">
        <v>12</v>
      </c>
      <c r="B14" s="13">
        <v>2.2000000000000002</v>
      </c>
      <c r="C14" s="13">
        <v>2.2000000000000002</v>
      </c>
      <c r="D14" s="13">
        <v>2.2000000000000002</v>
      </c>
      <c r="E14">
        <v>326</v>
      </c>
    </row>
    <row r="15" spans="1:5">
      <c r="A15" s="12">
        <v>13</v>
      </c>
      <c r="B15" s="13">
        <v>2.2999999999999998</v>
      </c>
      <c r="C15" s="13">
        <v>2.2999999999999998</v>
      </c>
      <c r="D15" s="13">
        <v>2.2999999999999998</v>
      </c>
      <c r="E15">
        <v>374</v>
      </c>
    </row>
    <row r="16" spans="1:5">
      <c r="A16" s="12">
        <v>14</v>
      </c>
      <c r="B16" s="13">
        <v>2.4</v>
      </c>
      <c r="C16" s="13">
        <v>2.4</v>
      </c>
      <c r="D16" s="13">
        <v>2.4</v>
      </c>
      <c r="E16">
        <v>426</v>
      </c>
    </row>
    <row r="17" spans="1:5">
      <c r="A17" s="12">
        <v>15</v>
      </c>
      <c r="B17" s="13">
        <v>2.5</v>
      </c>
      <c r="C17" s="13">
        <v>2.5</v>
      </c>
      <c r="D17" s="13">
        <v>2.5</v>
      </c>
      <c r="E17">
        <v>480</v>
      </c>
    </row>
    <row r="18" spans="1:5">
      <c r="A18" s="12">
        <v>16</v>
      </c>
      <c r="B18" s="13">
        <v>2.6</v>
      </c>
      <c r="C18" s="13">
        <v>2.6</v>
      </c>
      <c r="D18" s="13">
        <v>2.6</v>
      </c>
      <c r="E18">
        <v>538</v>
      </c>
    </row>
    <row r="19" spans="1:5">
      <c r="A19" s="12">
        <v>17</v>
      </c>
      <c r="B19" s="13">
        <v>2.7</v>
      </c>
      <c r="C19" s="13">
        <v>2.7</v>
      </c>
      <c r="D19" s="13">
        <v>2.7</v>
      </c>
      <c r="E19">
        <v>598</v>
      </c>
    </row>
    <row r="20" spans="1:5">
      <c r="A20" s="12">
        <v>18</v>
      </c>
      <c r="B20" s="13">
        <v>2.8</v>
      </c>
      <c r="C20" s="13">
        <v>2.8</v>
      </c>
      <c r="D20" s="13">
        <v>2.8</v>
      </c>
      <c r="E20">
        <v>662</v>
      </c>
    </row>
    <row r="21" spans="1:5">
      <c r="A21" s="12">
        <v>19</v>
      </c>
      <c r="B21" s="13">
        <v>2.9</v>
      </c>
      <c r="C21" s="13">
        <v>2.9</v>
      </c>
      <c r="D21" s="13">
        <v>2.9</v>
      </c>
      <c r="E21">
        <v>730</v>
      </c>
    </row>
    <row r="22" spans="1:5">
      <c r="A22" s="12">
        <v>20</v>
      </c>
      <c r="B22" s="13">
        <v>3</v>
      </c>
      <c r="C22" s="13">
        <v>3</v>
      </c>
      <c r="D22" s="13">
        <v>3</v>
      </c>
      <c r="E22">
        <v>800</v>
      </c>
    </row>
    <row r="23" spans="1:5">
      <c r="A23" s="12">
        <v>21</v>
      </c>
      <c r="B23" s="13">
        <v>3.1</v>
      </c>
      <c r="C23" s="13">
        <v>3.1</v>
      </c>
      <c r="D23" s="13">
        <v>3.1</v>
      </c>
      <c r="E23">
        <v>874</v>
      </c>
    </row>
    <row r="24" spans="1:5">
      <c r="A24" s="12">
        <v>22</v>
      </c>
      <c r="B24" s="13">
        <v>3.2</v>
      </c>
      <c r="C24" s="13">
        <v>3.2</v>
      </c>
      <c r="D24" s="13">
        <v>3.2</v>
      </c>
      <c r="E24">
        <v>950</v>
      </c>
    </row>
    <row r="25" spans="1:5">
      <c r="A25" s="12">
        <v>23</v>
      </c>
      <c r="B25" s="13">
        <v>3.3</v>
      </c>
      <c r="C25" s="13">
        <v>3.3</v>
      </c>
      <c r="D25" s="13">
        <v>3.3</v>
      </c>
      <c r="E25">
        <v>1030</v>
      </c>
    </row>
    <row r="26" spans="1:5">
      <c r="A26" s="12">
        <v>24</v>
      </c>
      <c r="B26" s="13">
        <v>3.4</v>
      </c>
      <c r="C26" s="13">
        <v>3.4</v>
      </c>
      <c r="D26" s="13">
        <v>3.4</v>
      </c>
      <c r="E26">
        <v>1114</v>
      </c>
    </row>
    <row r="27" spans="1:5">
      <c r="A27" s="12">
        <v>25</v>
      </c>
      <c r="B27" s="13">
        <v>3.5</v>
      </c>
      <c r="C27" s="13">
        <v>3.5</v>
      </c>
      <c r="D27" s="13">
        <v>3.5</v>
      </c>
      <c r="E27">
        <v>1200</v>
      </c>
    </row>
    <row r="28" spans="1:5">
      <c r="A28" s="12">
        <v>26</v>
      </c>
      <c r="B28" s="13">
        <v>3.6</v>
      </c>
      <c r="C28" s="13">
        <v>3.6</v>
      </c>
      <c r="D28" s="13">
        <v>3.6</v>
      </c>
      <c r="E28">
        <v>1290</v>
      </c>
    </row>
    <row r="29" spans="1:5">
      <c r="A29" s="12">
        <v>27</v>
      </c>
      <c r="B29" s="13">
        <v>3.7</v>
      </c>
      <c r="C29" s="13">
        <v>3.7</v>
      </c>
      <c r="D29" s="13">
        <v>3.7</v>
      </c>
      <c r="E29">
        <v>1382</v>
      </c>
    </row>
    <row r="30" spans="1:5">
      <c r="A30" s="12">
        <v>28</v>
      </c>
      <c r="B30" s="13">
        <v>3.8</v>
      </c>
      <c r="C30" s="13">
        <v>3.8</v>
      </c>
      <c r="D30" s="13">
        <v>3.8</v>
      </c>
      <c r="E30">
        <v>1478</v>
      </c>
    </row>
    <row r="31" spans="1:5">
      <c r="A31" s="12">
        <v>29</v>
      </c>
      <c r="B31" s="13">
        <v>3.9</v>
      </c>
      <c r="C31" s="13">
        <v>3.9</v>
      </c>
      <c r="D31" s="13">
        <v>3.9</v>
      </c>
      <c r="E31">
        <v>1578</v>
      </c>
    </row>
    <row r="32" spans="1:5">
      <c r="A32" s="12">
        <v>30</v>
      </c>
      <c r="B32" s="13">
        <v>4</v>
      </c>
      <c r="C32" s="13">
        <v>4</v>
      </c>
      <c r="D32" s="13">
        <v>4</v>
      </c>
      <c r="E32">
        <v>1680</v>
      </c>
    </row>
    <row r="33" spans="1:5">
      <c r="A33" s="12">
        <v>31</v>
      </c>
      <c r="B33" s="13">
        <v>4.0999999999999996</v>
      </c>
      <c r="C33" s="13">
        <v>4.0999999999999996</v>
      </c>
      <c r="D33" s="13">
        <v>4.0999999999999996</v>
      </c>
      <c r="E33">
        <v>1786</v>
      </c>
    </row>
    <row r="34" spans="1:5">
      <c r="A34" s="12">
        <v>32</v>
      </c>
      <c r="B34" s="13">
        <v>4.2</v>
      </c>
      <c r="C34" s="13">
        <v>4.2</v>
      </c>
      <c r="D34" s="13">
        <v>4.2</v>
      </c>
      <c r="E34">
        <v>1894</v>
      </c>
    </row>
    <row r="35" spans="1:5">
      <c r="A35" s="12">
        <v>33</v>
      </c>
      <c r="B35" s="13">
        <v>4.3</v>
      </c>
      <c r="C35" s="13">
        <v>4.3</v>
      </c>
      <c r="D35" s="13">
        <v>4.3</v>
      </c>
      <c r="E35">
        <v>2006</v>
      </c>
    </row>
    <row r="36" spans="1:5">
      <c r="A36" s="12">
        <v>34</v>
      </c>
      <c r="B36" s="13">
        <v>4.4000000000000004</v>
      </c>
      <c r="C36" s="13">
        <v>4.4000000000000004</v>
      </c>
      <c r="D36" s="13">
        <v>4.4000000000000004</v>
      </c>
      <c r="E36">
        <v>2122</v>
      </c>
    </row>
    <row r="37" spans="1:5">
      <c r="A37" s="12">
        <v>35</v>
      </c>
      <c r="B37" s="13">
        <v>4.5</v>
      </c>
      <c r="C37" s="13">
        <v>4.5</v>
      </c>
      <c r="D37" s="13">
        <v>4.5</v>
      </c>
      <c r="E37">
        <v>2240</v>
      </c>
    </row>
    <row r="38" spans="1:5">
      <c r="A38" s="12">
        <v>36</v>
      </c>
      <c r="B38" s="13">
        <v>4.5999999999999996</v>
      </c>
      <c r="C38" s="13">
        <v>4.5999999999999996</v>
      </c>
      <c r="D38" s="13">
        <v>4.5999999999999996</v>
      </c>
      <c r="E38">
        <v>2362</v>
      </c>
    </row>
    <row r="39" spans="1:5">
      <c r="A39" s="12">
        <v>37</v>
      </c>
      <c r="B39" s="13">
        <v>4.7</v>
      </c>
      <c r="C39" s="13">
        <v>4.7</v>
      </c>
      <c r="D39" s="13">
        <v>4.7</v>
      </c>
      <c r="E39">
        <v>2486</v>
      </c>
    </row>
    <row r="40" spans="1:5">
      <c r="A40" s="12">
        <v>38</v>
      </c>
      <c r="B40" s="13">
        <v>4.8</v>
      </c>
      <c r="C40" s="13">
        <v>4.8</v>
      </c>
      <c r="D40" s="13">
        <v>4.7999999999999901</v>
      </c>
      <c r="E40">
        <v>2614</v>
      </c>
    </row>
    <row r="41" spans="1:5">
      <c r="A41" s="12">
        <v>39</v>
      </c>
      <c r="B41" s="13">
        <v>4.9000000000000004</v>
      </c>
      <c r="C41" s="13">
        <v>4.9000000000000004</v>
      </c>
      <c r="D41" s="13">
        <v>4.8999999999999897</v>
      </c>
      <c r="E41">
        <v>2746</v>
      </c>
    </row>
    <row r="42" spans="1:5">
      <c r="A42" s="12">
        <v>40</v>
      </c>
      <c r="B42" s="13">
        <v>5</v>
      </c>
      <c r="C42" s="13">
        <v>5</v>
      </c>
      <c r="D42" s="13">
        <v>5</v>
      </c>
      <c r="E42">
        <v>2880</v>
      </c>
    </row>
    <row r="43" spans="1:5">
      <c r="A43" s="12">
        <v>41</v>
      </c>
      <c r="B43" s="13">
        <v>5.0999999999999996</v>
      </c>
      <c r="C43" s="13">
        <v>5.0999999999999996</v>
      </c>
      <c r="D43" s="13">
        <v>5.0999999999999899</v>
      </c>
      <c r="E43">
        <v>3018</v>
      </c>
    </row>
    <row r="44" spans="1:5">
      <c r="A44" s="12">
        <v>42</v>
      </c>
      <c r="B44" s="13">
        <v>5.2</v>
      </c>
      <c r="C44" s="13">
        <v>5.2</v>
      </c>
      <c r="D44" s="13">
        <v>5.1999999999999904</v>
      </c>
      <c r="E44">
        <v>3158</v>
      </c>
    </row>
    <row r="45" spans="1:5">
      <c r="A45" s="12">
        <v>43</v>
      </c>
      <c r="B45" s="13">
        <v>5.3</v>
      </c>
      <c r="C45" s="13">
        <v>5.3</v>
      </c>
      <c r="D45" s="13">
        <v>5.2999999999999901</v>
      </c>
      <c r="E45">
        <v>3302</v>
      </c>
    </row>
    <row r="46" spans="1:5">
      <c r="A46" s="12">
        <v>44</v>
      </c>
      <c r="B46" s="13">
        <v>5.4</v>
      </c>
      <c r="C46" s="13">
        <v>5.4</v>
      </c>
      <c r="D46" s="13">
        <v>5.3999999999999897</v>
      </c>
      <c r="E46">
        <v>3450</v>
      </c>
    </row>
    <row r="47" spans="1:5">
      <c r="A47" s="12">
        <v>45</v>
      </c>
      <c r="B47" s="13">
        <v>5.5</v>
      </c>
      <c r="C47" s="13">
        <v>5.5</v>
      </c>
      <c r="D47" s="13">
        <v>5.4999999999999902</v>
      </c>
      <c r="E47">
        <v>3600</v>
      </c>
    </row>
    <row r="48" spans="1:5">
      <c r="A48" s="12">
        <v>46</v>
      </c>
      <c r="B48" s="13">
        <v>5.6</v>
      </c>
      <c r="C48" s="13">
        <v>5.6</v>
      </c>
      <c r="D48" s="13">
        <v>5.5999999999999899</v>
      </c>
      <c r="E48">
        <v>3754</v>
      </c>
    </row>
    <row r="49" spans="1:5">
      <c r="A49" s="12">
        <v>47</v>
      </c>
      <c r="B49" s="13">
        <v>5.7</v>
      </c>
      <c r="C49" s="13">
        <v>5.7</v>
      </c>
      <c r="D49" s="13">
        <v>5.6999999999999904</v>
      </c>
      <c r="E49">
        <v>3910</v>
      </c>
    </row>
    <row r="50" spans="1:5">
      <c r="A50" s="12">
        <v>48</v>
      </c>
      <c r="B50" s="13">
        <v>5.8</v>
      </c>
      <c r="C50" s="13">
        <v>5.8</v>
      </c>
      <c r="D50" s="13">
        <v>5.7999999999999901</v>
      </c>
      <c r="E50">
        <v>4070</v>
      </c>
    </row>
    <row r="51" spans="1:5">
      <c r="A51" s="12">
        <v>49</v>
      </c>
      <c r="B51" s="13">
        <v>5.9</v>
      </c>
      <c r="C51" s="13">
        <v>5.9</v>
      </c>
      <c r="D51" s="13">
        <v>5.8999999999999897</v>
      </c>
      <c r="E51">
        <v>4234</v>
      </c>
    </row>
    <row r="52" spans="1:5">
      <c r="A52" s="12">
        <v>50</v>
      </c>
      <c r="B52" s="13">
        <v>6</v>
      </c>
      <c r="C52" s="13">
        <v>6</v>
      </c>
      <c r="D52" s="13">
        <v>5.9999999999999902</v>
      </c>
      <c r="E52">
        <v>4400</v>
      </c>
    </row>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A2" sqref="A2"/>
    </sheetView>
  </sheetViews>
  <sheetFormatPr defaultColWidth="9" defaultRowHeight="13.5"/>
  <cols>
    <col min="1" max="1" width="9" style="12"/>
    <col min="2" max="2" width="12.125" style="12" bestFit="1" customWidth="1"/>
    <col min="3" max="5" width="9" style="12"/>
    <col min="6" max="6" width="12.625" style="12" bestFit="1" customWidth="1"/>
    <col min="7" max="7" width="9" style="12"/>
    <col min="8" max="8" width="31.625" style="12" bestFit="1" customWidth="1"/>
    <col min="9" max="16384" width="9" style="12"/>
  </cols>
  <sheetData>
    <row r="1" spans="1:10">
      <c r="A1" s="12" t="s">
        <v>128</v>
      </c>
      <c r="B1" s="12" t="s">
        <v>129</v>
      </c>
      <c r="C1" s="12" t="s">
        <v>130</v>
      </c>
      <c r="D1" s="12" t="s">
        <v>131</v>
      </c>
      <c r="E1" s="12" t="s">
        <v>132</v>
      </c>
      <c r="F1" s="12" t="s">
        <v>133</v>
      </c>
      <c r="G1" s="12" t="s">
        <v>134</v>
      </c>
      <c r="H1" s="12" t="s">
        <v>135</v>
      </c>
      <c r="I1" s="12" t="s">
        <v>136</v>
      </c>
      <c r="J1" s="13" t="s">
        <v>138</v>
      </c>
    </row>
    <row r="2" spans="1:10">
      <c r="A2" s="12">
        <v>1</v>
      </c>
      <c r="B2" s="13" t="s">
        <v>176</v>
      </c>
      <c r="C2" s="12">
        <v>0</v>
      </c>
      <c r="D2" s="12">
        <v>20</v>
      </c>
      <c r="E2" s="13">
        <v>0</v>
      </c>
      <c r="F2" s="13" t="s">
        <v>207</v>
      </c>
      <c r="G2" s="23">
        <v>1</v>
      </c>
      <c r="H2" s="13" t="s">
        <v>238</v>
      </c>
      <c r="I2" s="13" t="s">
        <v>139</v>
      </c>
      <c r="J2" s="12">
        <v>1000</v>
      </c>
    </row>
    <row r="3" spans="1:10">
      <c r="A3" s="12">
        <v>2</v>
      </c>
      <c r="B3" s="13" t="s">
        <v>146</v>
      </c>
      <c r="C3" s="13">
        <v>1010</v>
      </c>
      <c r="D3" s="13">
        <v>21</v>
      </c>
      <c r="E3" s="13">
        <v>0</v>
      </c>
      <c r="F3" s="13" t="s">
        <v>208</v>
      </c>
      <c r="G3" s="24">
        <v>1</v>
      </c>
      <c r="H3" s="13" t="s">
        <v>177</v>
      </c>
      <c r="I3" s="13" t="s">
        <v>139</v>
      </c>
      <c r="J3" s="12">
        <v>1000</v>
      </c>
    </row>
    <row r="4" spans="1:10">
      <c r="A4" s="12">
        <v>3</v>
      </c>
      <c r="B4" s="13" t="s">
        <v>147</v>
      </c>
      <c r="C4" s="13">
        <v>1020</v>
      </c>
      <c r="D4" s="13">
        <v>22</v>
      </c>
      <c r="E4" s="13">
        <v>0</v>
      </c>
      <c r="F4" s="13" t="s">
        <v>209</v>
      </c>
      <c r="G4" s="23">
        <v>1</v>
      </c>
      <c r="H4" s="13" t="s">
        <v>178</v>
      </c>
      <c r="I4" s="13" t="s">
        <v>139</v>
      </c>
      <c r="J4" s="12">
        <v>1000</v>
      </c>
    </row>
    <row r="5" spans="1:10">
      <c r="A5" s="12">
        <v>4</v>
      </c>
      <c r="B5" s="13" t="s">
        <v>148</v>
      </c>
      <c r="C5" s="13">
        <v>1030</v>
      </c>
      <c r="D5" s="13">
        <v>23</v>
      </c>
      <c r="E5" s="13">
        <v>0</v>
      </c>
      <c r="F5" s="13" t="s">
        <v>210</v>
      </c>
      <c r="G5" s="24">
        <v>1</v>
      </c>
      <c r="H5" s="13" t="s">
        <v>179</v>
      </c>
      <c r="I5" s="13" t="s">
        <v>139</v>
      </c>
      <c r="J5" s="12">
        <v>1000</v>
      </c>
    </row>
    <row r="6" spans="1:10">
      <c r="A6" s="12">
        <v>5</v>
      </c>
      <c r="B6" s="13" t="s">
        <v>149</v>
      </c>
      <c r="C6" s="13">
        <v>1040</v>
      </c>
      <c r="D6" s="13">
        <v>24</v>
      </c>
      <c r="E6" s="13">
        <v>0</v>
      </c>
      <c r="F6" s="13" t="s">
        <v>211</v>
      </c>
      <c r="G6" s="23">
        <v>1</v>
      </c>
      <c r="H6" s="13" t="s">
        <v>180</v>
      </c>
      <c r="I6" s="13" t="s">
        <v>139</v>
      </c>
      <c r="J6" s="12">
        <v>1000</v>
      </c>
    </row>
    <row r="7" spans="1:10">
      <c r="A7" s="12">
        <v>6</v>
      </c>
      <c r="B7" s="13" t="s">
        <v>150</v>
      </c>
      <c r="C7" s="13">
        <v>1050</v>
      </c>
      <c r="D7" s="13">
        <v>25</v>
      </c>
      <c r="E7" s="13">
        <v>5</v>
      </c>
      <c r="F7" s="13" t="s">
        <v>212</v>
      </c>
      <c r="G7" s="24">
        <v>1</v>
      </c>
      <c r="H7" s="13" t="s">
        <v>181</v>
      </c>
      <c r="I7" s="13" t="s">
        <v>140</v>
      </c>
      <c r="J7" s="13">
        <v>1040</v>
      </c>
    </row>
    <row r="8" spans="1:10">
      <c r="A8" s="12">
        <v>7</v>
      </c>
      <c r="B8" s="13" t="s">
        <v>151</v>
      </c>
      <c r="C8" s="13">
        <v>1100</v>
      </c>
      <c r="D8" s="13">
        <v>26</v>
      </c>
      <c r="E8" s="13">
        <v>5</v>
      </c>
      <c r="F8" s="13" t="s">
        <v>213</v>
      </c>
      <c r="G8" s="23">
        <v>1</v>
      </c>
      <c r="H8" s="13" t="s">
        <v>182</v>
      </c>
      <c r="I8" s="13" t="s">
        <v>140</v>
      </c>
      <c r="J8" s="13">
        <v>1040</v>
      </c>
    </row>
    <row r="9" spans="1:10">
      <c r="A9" s="12">
        <v>8</v>
      </c>
      <c r="B9" s="13" t="s">
        <v>152</v>
      </c>
      <c r="C9" s="13">
        <v>1125</v>
      </c>
      <c r="D9" s="13">
        <v>27</v>
      </c>
      <c r="E9" s="13">
        <v>5</v>
      </c>
      <c r="F9" s="13" t="s">
        <v>214</v>
      </c>
      <c r="G9" s="24">
        <v>1</v>
      </c>
      <c r="H9" s="13" t="s">
        <v>183</v>
      </c>
      <c r="I9" s="13" t="s">
        <v>140</v>
      </c>
      <c r="J9" s="13">
        <v>1040</v>
      </c>
    </row>
    <row r="10" spans="1:10">
      <c r="A10" s="12">
        <v>9</v>
      </c>
      <c r="B10" s="13" t="s">
        <v>153</v>
      </c>
      <c r="C10" s="13">
        <v>1150</v>
      </c>
      <c r="D10" s="13">
        <v>28</v>
      </c>
      <c r="E10" s="13">
        <v>6</v>
      </c>
      <c r="F10" s="13" t="s">
        <v>215</v>
      </c>
      <c r="G10" s="23">
        <v>1</v>
      </c>
      <c r="H10" s="13" t="s">
        <v>184</v>
      </c>
      <c r="I10" s="13" t="s">
        <v>140</v>
      </c>
      <c r="J10" s="13">
        <v>1040</v>
      </c>
    </row>
    <row r="11" spans="1:10">
      <c r="A11" s="12">
        <v>10</v>
      </c>
      <c r="B11" s="13" t="s">
        <v>154</v>
      </c>
      <c r="C11" s="13">
        <v>1175</v>
      </c>
      <c r="D11" s="13">
        <v>29</v>
      </c>
      <c r="E11" s="13">
        <v>6</v>
      </c>
      <c r="F11" s="13" t="s">
        <v>216</v>
      </c>
      <c r="G11" s="24">
        <v>1</v>
      </c>
      <c r="H11" s="13" t="s">
        <v>185</v>
      </c>
      <c r="I11" s="13" t="s">
        <v>140</v>
      </c>
      <c r="J11" s="13">
        <v>1040</v>
      </c>
    </row>
    <row r="12" spans="1:10">
      <c r="A12" s="12">
        <v>11</v>
      </c>
      <c r="B12" s="13" t="s">
        <v>155</v>
      </c>
      <c r="C12" s="12">
        <v>1200</v>
      </c>
      <c r="D12" s="13">
        <v>30</v>
      </c>
      <c r="E12" s="13">
        <v>8</v>
      </c>
      <c r="F12" s="13" t="s">
        <v>217</v>
      </c>
      <c r="G12" s="23">
        <v>1</v>
      </c>
      <c r="H12" s="13" t="s">
        <v>186</v>
      </c>
      <c r="I12" s="13" t="s">
        <v>141</v>
      </c>
      <c r="J12" s="12">
        <v>1060</v>
      </c>
    </row>
    <row r="13" spans="1:10">
      <c r="A13" s="12">
        <v>12</v>
      </c>
      <c r="B13" s="13" t="s">
        <v>156</v>
      </c>
      <c r="C13" s="12">
        <v>1240</v>
      </c>
      <c r="D13" s="13">
        <v>32</v>
      </c>
      <c r="E13" s="13">
        <v>8</v>
      </c>
      <c r="F13" s="13" t="s">
        <v>218</v>
      </c>
      <c r="G13" s="24">
        <v>1</v>
      </c>
      <c r="H13" s="13" t="s">
        <v>187</v>
      </c>
      <c r="I13" s="13" t="s">
        <v>141</v>
      </c>
      <c r="J13" s="12">
        <v>1072</v>
      </c>
    </row>
    <row r="14" spans="1:10">
      <c r="A14" s="12">
        <v>13</v>
      </c>
      <c r="B14" s="13" t="s">
        <v>157</v>
      </c>
      <c r="C14" s="12">
        <v>1280</v>
      </c>
      <c r="D14" s="13">
        <v>34</v>
      </c>
      <c r="E14" s="13">
        <v>9</v>
      </c>
      <c r="F14" s="13" t="s">
        <v>219</v>
      </c>
      <c r="G14" s="23">
        <v>1</v>
      </c>
      <c r="H14" s="13" t="s">
        <v>188</v>
      </c>
      <c r="I14" s="13" t="s">
        <v>141</v>
      </c>
      <c r="J14" s="12">
        <v>1084</v>
      </c>
    </row>
    <row r="15" spans="1:10">
      <c r="A15" s="12">
        <v>14</v>
      </c>
      <c r="B15" s="13" t="s">
        <v>158</v>
      </c>
      <c r="C15" s="12">
        <v>1320</v>
      </c>
      <c r="D15" s="13">
        <v>36</v>
      </c>
      <c r="E15" s="13">
        <v>9</v>
      </c>
      <c r="F15" s="13" t="s">
        <v>220</v>
      </c>
      <c r="G15" s="24">
        <v>1</v>
      </c>
      <c r="H15" s="13" t="s">
        <v>189</v>
      </c>
      <c r="I15" s="13" t="s">
        <v>141</v>
      </c>
      <c r="J15" s="12">
        <v>1096</v>
      </c>
    </row>
    <row r="16" spans="1:10">
      <c r="A16" s="12">
        <v>15</v>
      </c>
      <c r="B16" s="13" t="s">
        <v>159</v>
      </c>
      <c r="C16" s="12">
        <v>1360</v>
      </c>
      <c r="D16" s="13">
        <v>38</v>
      </c>
      <c r="E16" s="13">
        <v>10</v>
      </c>
      <c r="F16" s="13" t="s">
        <v>221</v>
      </c>
      <c r="G16" s="23">
        <v>1</v>
      </c>
      <c r="H16" s="13" t="s">
        <v>190</v>
      </c>
      <c r="I16" s="13" t="s">
        <v>141</v>
      </c>
      <c r="J16" s="12">
        <v>1108</v>
      </c>
    </row>
    <row r="17" spans="1:10">
      <c r="A17" s="12">
        <v>16</v>
      </c>
      <c r="B17" s="13" t="s">
        <v>160</v>
      </c>
      <c r="C17" s="12">
        <v>1400</v>
      </c>
      <c r="D17" s="13">
        <v>40</v>
      </c>
      <c r="E17" s="13">
        <v>13</v>
      </c>
      <c r="F17" s="13" t="s">
        <v>222</v>
      </c>
      <c r="G17" s="24">
        <v>1</v>
      </c>
      <c r="H17" s="13" t="s">
        <v>191</v>
      </c>
      <c r="I17" s="13" t="s">
        <v>142</v>
      </c>
      <c r="J17" s="12">
        <v>1120</v>
      </c>
    </row>
    <row r="18" spans="1:10">
      <c r="A18" s="12">
        <v>17</v>
      </c>
      <c r="B18" s="13" t="s">
        <v>161</v>
      </c>
      <c r="C18" s="12">
        <v>1440</v>
      </c>
      <c r="D18" s="13">
        <v>42</v>
      </c>
      <c r="E18" s="13">
        <v>14</v>
      </c>
      <c r="F18" s="13" t="s">
        <v>223</v>
      </c>
      <c r="G18" s="23">
        <v>1</v>
      </c>
      <c r="H18" s="13" t="s">
        <v>192</v>
      </c>
      <c r="I18" s="13" t="s">
        <v>142</v>
      </c>
      <c r="J18" s="12">
        <v>1132</v>
      </c>
    </row>
    <row r="19" spans="1:10">
      <c r="A19" s="12">
        <v>18</v>
      </c>
      <c r="B19" s="13" t="s">
        <v>162</v>
      </c>
      <c r="C19" s="12">
        <v>1480</v>
      </c>
      <c r="D19" s="13">
        <v>44</v>
      </c>
      <c r="E19" s="13">
        <v>15</v>
      </c>
      <c r="F19" s="13" t="s">
        <v>224</v>
      </c>
      <c r="G19" s="24">
        <v>1</v>
      </c>
      <c r="H19" s="13" t="s">
        <v>193</v>
      </c>
      <c r="I19" s="13" t="s">
        <v>142</v>
      </c>
      <c r="J19" s="12">
        <v>1144</v>
      </c>
    </row>
    <row r="20" spans="1:10">
      <c r="A20" s="12">
        <v>19</v>
      </c>
      <c r="B20" s="13" t="s">
        <v>163</v>
      </c>
      <c r="C20" s="12">
        <v>1520</v>
      </c>
      <c r="D20" s="13">
        <v>46</v>
      </c>
      <c r="E20" s="13">
        <v>15</v>
      </c>
      <c r="F20" s="13" t="s">
        <v>225</v>
      </c>
      <c r="G20" s="23">
        <v>1</v>
      </c>
      <c r="H20" s="13" t="s">
        <v>194</v>
      </c>
      <c r="I20" s="13" t="s">
        <v>142</v>
      </c>
      <c r="J20" s="12">
        <v>1156</v>
      </c>
    </row>
    <row r="21" spans="1:10">
      <c r="A21" s="12">
        <v>20</v>
      </c>
      <c r="B21" s="13" t="s">
        <v>164</v>
      </c>
      <c r="C21" s="12">
        <v>1560</v>
      </c>
      <c r="D21" s="13">
        <v>48</v>
      </c>
      <c r="E21" s="13">
        <v>16</v>
      </c>
      <c r="F21" s="13" t="s">
        <v>226</v>
      </c>
      <c r="G21" s="24">
        <v>1</v>
      </c>
      <c r="H21" s="13" t="s">
        <v>195</v>
      </c>
      <c r="I21" s="13" t="s">
        <v>142</v>
      </c>
      <c r="J21" s="12">
        <v>1168</v>
      </c>
    </row>
    <row r="22" spans="1:10">
      <c r="A22" s="12">
        <v>21</v>
      </c>
      <c r="B22" s="13" t="s">
        <v>165</v>
      </c>
      <c r="C22" s="12">
        <v>1600</v>
      </c>
      <c r="D22" s="13">
        <v>50</v>
      </c>
      <c r="E22" s="13">
        <v>25</v>
      </c>
      <c r="F22" s="13" t="s">
        <v>227</v>
      </c>
      <c r="G22" s="23">
        <v>1</v>
      </c>
      <c r="H22" s="13" t="s">
        <v>196</v>
      </c>
      <c r="I22" s="13" t="s">
        <v>143</v>
      </c>
      <c r="J22" s="12">
        <v>1180</v>
      </c>
    </row>
    <row r="23" spans="1:10">
      <c r="A23" s="12">
        <v>22</v>
      </c>
      <c r="B23" s="13" t="s">
        <v>166</v>
      </c>
      <c r="C23" s="12">
        <v>1680</v>
      </c>
      <c r="D23" s="13">
        <v>53</v>
      </c>
      <c r="E23" s="13">
        <v>27</v>
      </c>
      <c r="F23" s="13" t="s">
        <v>228</v>
      </c>
      <c r="G23" s="24">
        <v>1</v>
      </c>
      <c r="H23" s="13" t="s">
        <v>197</v>
      </c>
      <c r="I23" s="13" t="s">
        <v>143</v>
      </c>
      <c r="J23" s="12">
        <v>1204</v>
      </c>
    </row>
    <row r="24" spans="1:10">
      <c r="A24" s="12">
        <v>23</v>
      </c>
      <c r="B24" s="13" t="s">
        <v>167</v>
      </c>
      <c r="C24" s="12">
        <v>1760</v>
      </c>
      <c r="D24" s="13">
        <v>56</v>
      </c>
      <c r="E24" s="13">
        <v>28</v>
      </c>
      <c r="F24" s="13" t="s">
        <v>229</v>
      </c>
      <c r="G24" s="23">
        <v>1</v>
      </c>
      <c r="H24" s="13" t="s">
        <v>198</v>
      </c>
      <c r="I24" s="13" t="s">
        <v>143</v>
      </c>
      <c r="J24" s="12">
        <v>1228</v>
      </c>
    </row>
    <row r="25" spans="1:10">
      <c r="A25" s="12">
        <v>24</v>
      </c>
      <c r="B25" s="13" t="s">
        <v>168</v>
      </c>
      <c r="C25" s="12">
        <v>1840</v>
      </c>
      <c r="D25" s="13">
        <v>59</v>
      </c>
      <c r="E25" s="13">
        <v>30</v>
      </c>
      <c r="F25" s="13" t="s">
        <v>230</v>
      </c>
      <c r="G25" s="24">
        <v>1</v>
      </c>
      <c r="H25" s="13" t="s">
        <v>199</v>
      </c>
      <c r="I25" s="13" t="s">
        <v>143</v>
      </c>
      <c r="J25" s="12">
        <v>1252</v>
      </c>
    </row>
    <row r="26" spans="1:10">
      <c r="A26" s="12">
        <v>25</v>
      </c>
      <c r="B26" s="13" t="s">
        <v>169</v>
      </c>
      <c r="C26" s="12">
        <v>1920</v>
      </c>
      <c r="D26" s="13">
        <v>62</v>
      </c>
      <c r="E26" s="13">
        <v>31</v>
      </c>
      <c r="F26" s="13" t="s">
        <v>231</v>
      </c>
      <c r="G26" s="23">
        <v>1</v>
      </c>
      <c r="H26" s="13" t="s">
        <v>200</v>
      </c>
      <c r="I26" s="13" t="s">
        <v>143</v>
      </c>
      <c r="J26" s="12">
        <v>1276</v>
      </c>
    </row>
    <row r="27" spans="1:10">
      <c r="A27" s="12">
        <v>26</v>
      </c>
      <c r="B27" s="13" t="s">
        <v>170</v>
      </c>
      <c r="C27" s="12">
        <v>2000</v>
      </c>
      <c r="D27" s="13">
        <v>65</v>
      </c>
      <c r="E27" s="13">
        <v>72</v>
      </c>
      <c r="F27" s="13" t="s">
        <v>232</v>
      </c>
      <c r="G27" s="24">
        <v>1</v>
      </c>
      <c r="H27" s="13" t="s">
        <v>201</v>
      </c>
      <c r="I27" s="13" t="s">
        <v>144</v>
      </c>
      <c r="J27" s="12">
        <v>1300</v>
      </c>
    </row>
    <row r="28" spans="1:10">
      <c r="A28" s="12">
        <v>27</v>
      </c>
      <c r="B28" s="13" t="s">
        <v>171</v>
      </c>
      <c r="C28" s="12">
        <v>2100</v>
      </c>
      <c r="D28" s="13">
        <v>68</v>
      </c>
      <c r="E28" s="13">
        <v>75</v>
      </c>
      <c r="F28" s="13" t="s">
        <v>233</v>
      </c>
      <c r="G28" s="23">
        <v>1</v>
      </c>
      <c r="H28" s="13" t="s">
        <v>202</v>
      </c>
      <c r="I28" s="13" t="s">
        <v>144</v>
      </c>
      <c r="J28" s="12">
        <v>1330</v>
      </c>
    </row>
    <row r="29" spans="1:10">
      <c r="A29" s="12">
        <v>28</v>
      </c>
      <c r="B29" s="13" t="s">
        <v>172</v>
      </c>
      <c r="C29" s="12">
        <v>2200</v>
      </c>
      <c r="D29" s="13">
        <v>71</v>
      </c>
      <c r="E29" s="13">
        <v>78</v>
      </c>
      <c r="F29" s="13" t="s">
        <v>234</v>
      </c>
      <c r="G29" s="24">
        <v>1</v>
      </c>
      <c r="H29" s="13" t="s">
        <v>203</v>
      </c>
      <c r="I29" s="13" t="s">
        <v>144</v>
      </c>
      <c r="J29" s="12">
        <v>1360</v>
      </c>
    </row>
    <row r="30" spans="1:10">
      <c r="A30" s="12">
        <v>29</v>
      </c>
      <c r="B30" s="13" t="s">
        <v>173</v>
      </c>
      <c r="C30" s="12">
        <v>2300</v>
      </c>
      <c r="D30" s="13">
        <v>75</v>
      </c>
      <c r="E30" s="13">
        <v>83</v>
      </c>
      <c r="F30" s="13" t="s">
        <v>235</v>
      </c>
      <c r="G30" s="23">
        <v>1</v>
      </c>
      <c r="H30" s="13" t="s">
        <v>204</v>
      </c>
      <c r="I30" s="13" t="s">
        <v>144</v>
      </c>
      <c r="J30" s="12">
        <v>1390</v>
      </c>
    </row>
    <row r="31" spans="1:10">
      <c r="A31" s="12">
        <v>30</v>
      </c>
      <c r="B31" s="13" t="s">
        <v>174</v>
      </c>
      <c r="C31" s="12">
        <v>2400</v>
      </c>
      <c r="D31" s="13">
        <v>79</v>
      </c>
      <c r="E31" s="13">
        <v>87</v>
      </c>
      <c r="F31" s="13" t="s">
        <v>236</v>
      </c>
      <c r="G31" s="24">
        <v>1</v>
      </c>
      <c r="H31" s="13" t="s">
        <v>205</v>
      </c>
      <c r="I31" s="13" t="s">
        <v>144</v>
      </c>
      <c r="J31" s="12">
        <v>1420</v>
      </c>
    </row>
    <row r="32" spans="1:10">
      <c r="A32" s="12">
        <v>31</v>
      </c>
      <c r="B32" s="13" t="s">
        <v>175</v>
      </c>
      <c r="C32" s="13">
        <v>2800</v>
      </c>
      <c r="D32" s="13">
        <v>83</v>
      </c>
      <c r="E32" s="13">
        <v>125</v>
      </c>
      <c r="F32" s="13" t="s">
        <v>237</v>
      </c>
      <c r="G32" s="23">
        <v>1</v>
      </c>
      <c r="H32" s="13" t="s">
        <v>206</v>
      </c>
      <c r="I32" s="13" t="s">
        <v>145</v>
      </c>
      <c r="J32" s="12">
        <v>1480</v>
      </c>
    </row>
  </sheetData>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opLeftCell="G1" workbookViewId="0">
      <selection activeCell="I53" sqref="I53"/>
    </sheetView>
  </sheetViews>
  <sheetFormatPr defaultColWidth="11" defaultRowHeight="13.5"/>
  <cols>
    <col min="7" max="7" width="81.625" bestFit="1" customWidth="1"/>
    <col min="9" max="9" width="67.375" bestFit="1" customWidth="1"/>
    <col min="11" max="11" width="13" customWidth="1"/>
    <col min="12" max="12" width="73.375" bestFit="1" customWidth="1"/>
    <col min="13" max="13" width="11.125" bestFit="1" customWidth="1"/>
    <col min="14" max="14" width="16" customWidth="1"/>
  </cols>
  <sheetData>
    <row r="1" spans="1:14" s="12" customFormat="1">
      <c r="A1" s="12" t="s">
        <v>128</v>
      </c>
      <c r="B1" s="13" t="s">
        <v>307</v>
      </c>
      <c r="C1" s="13" t="s">
        <v>308</v>
      </c>
      <c r="D1" s="13" t="s">
        <v>315</v>
      </c>
      <c r="E1" s="13" t="s">
        <v>321</v>
      </c>
      <c r="F1" s="13" t="s">
        <v>330</v>
      </c>
      <c r="G1" s="13" t="s">
        <v>332</v>
      </c>
      <c r="H1" s="13" t="s">
        <v>333</v>
      </c>
      <c r="I1" s="13" t="s">
        <v>334</v>
      </c>
      <c r="J1" s="13" t="s">
        <v>335</v>
      </c>
      <c r="K1" s="11" t="s">
        <v>336</v>
      </c>
      <c r="L1" s="13" t="s">
        <v>337</v>
      </c>
      <c r="M1" s="13" t="s">
        <v>338</v>
      </c>
      <c r="N1" s="13" t="s">
        <v>644</v>
      </c>
    </row>
    <row r="2" spans="1:14" s="12" customFormat="1">
      <c r="A2" s="13" t="s">
        <v>821</v>
      </c>
      <c r="B2" s="38" t="s">
        <v>1234</v>
      </c>
      <c r="C2" s="13" t="s">
        <v>1444</v>
      </c>
      <c r="D2" s="13" t="s">
        <v>2239</v>
      </c>
      <c r="E2" s="13" t="s">
        <v>322</v>
      </c>
      <c r="F2" s="13" t="s">
        <v>1497</v>
      </c>
      <c r="G2" s="69" t="s">
        <v>1454</v>
      </c>
      <c r="H2" s="13" t="s">
        <v>496</v>
      </c>
      <c r="I2" s="13" t="s">
        <v>1455</v>
      </c>
      <c r="J2" s="13" t="s">
        <v>912</v>
      </c>
      <c r="K2">
        <v>1</v>
      </c>
      <c r="L2" s="13" t="s">
        <v>1469</v>
      </c>
      <c r="M2" s="13" t="s">
        <v>339</v>
      </c>
      <c r="N2">
        <v>6</v>
      </c>
    </row>
    <row r="3" spans="1:14" s="12" customFormat="1">
      <c r="A3" s="13" t="s">
        <v>820</v>
      </c>
      <c r="B3" s="38" t="s">
        <v>1235</v>
      </c>
      <c r="C3" s="13" t="s">
        <v>1445</v>
      </c>
      <c r="D3" s="13" t="s">
        <v>1443</v>
      </c>
      <c r="E3" s="13" t="s">
        <v>328</v>
      </c>
      <c r="F3" s="13" t="s">
        <v>1483</v>
      </c>
      <c r="G3" s="69" t="s">
        <v>1447</v>
      </c>
      <c r="H3" s="13" t="s">
        <v>671</v>
      </c>
      <c r="I3" s="13" t="s">
        <v>2405</v>
      </c>
      <c r="J3" s="13" t="s">
        <v>912</v>
      </c>
      <c r="K3">
        <v>1</v>
      </c>
      <c r="L3" s="13" t="s">
        <v>1470</v>
      </c>
      <c r="M3" s="13" t="s">
        <v>340</v>
      </c>
      <c r="N3">
        <v>12</v>
      </c>
    </row>
    <row r="4" spans="1:14" s="12" customFormat="1">
      <c r="A4" s="13" t="s">
        <v>686</v>
      </c>
      <c r="B4" s="37" t="s">
        <v>1236</v>
      </c>
      <c r="C4" s="13" t="s">
        <v>1446</v>
      </c>
      <c r="D4" s="13" t="s">
        <v>597</v>
      </c>
      <c r="E4" s="13" t="s">
        <v>328</v>
      </c>
      <c r="F4" s="13" t="s">
        <v>2652</v>
      </c>
      <c r="G4" s="69" t="s">
        <v>1472</v>
      </c>
      <c r="H4" s="13" t="s">
        <v>496</v>
      </c>
      <c r="I4" s="13" t="s">
        <v>2286</v>
      </c>
      <c r="J4" s="13" t="s">
        <v>1461</v>
      </c>
      <c r="K4">
        <v>1</v>
      </c>
      <c r="L4" s="13" t="s">
        <v>1471</v>
      </c>
      <c r="M4" s="13" t="s">
        <v>1463</v>
      </c>
      <c r="N4">
        <v>18</v>
      </c>
    </row>
    <row r="5" spans="1:14" s="12" customFormat="1">
      <c r="A5" s="13" t="s">
        <v>687</v>
      </c>
      <c r="B5" s="37" t="s">
        <v>1237</v>
      </c>
      <c r="C5" s="13" t="s">
        <v>309</v>
      </c>
      <c r="D5" s="13" t="s">
        <v>1443</v>
      </c>
      <c r="E5" s="13" t="s">
        <v>324</v>
      </c>
      <c r="F5" s="13" t="s">
        <v>1482</v>
      </c>
      <c r="G5" s="69" t="s">
        <v>1448</v>
      </c>
      <c r="H5" s="13" t="s">
        <v>671</v>
      </c>
      <c r="I5" s="13" t="s">
        <v>1848</v>
      </c>
      <c r="J5" s="13" t="s">
        <v>320</v>
      </c>
      <c r="K5">
        <v>1</v>
      </c>
      <c r="L5" s="13" t="s">
        <v>1473</v>
      </c>
      <c r="M5" s="13" t="s">
        <v>1464</v>
      </c>
      <c r="N5">
        <v>24</v>
      </c>
    </row>
    <row r="6" spans="1:14" s="12" customFormat="1">
      <c r="A6" s="13" t="s">
        <v>688</v>
      </c>
      <c r="B6" s="38" t="s">
        <v>1238</v>
      </c>
      <c r="C6" s="13" t="s">
        <v>310</v>
      </c>
      <c r="D6" s="13" t="s">
        <v>2240</v>
      </c>
      <c r="E6" s="13" t="s">
        <v>322</v>
      </c>
      <c r="F6" s="13" t="s">
        <v>2653</v>
      </c>
      <c r="G6" s="69" t="s">
        <v>1456</v>
      </c>
      <c r="H6" s="13" t="s">
        <v>671</v>
      </c>
      <c r="I6" s="13" t="s">
        <v>1457</v>
      </c>
      <c r="J6" s="13" t="s">
        <v>597</v>
      </c>
      <c r="K6">
        <v>1</v>
      </c>
      <c r="L6" s="13" t="s">
        <v>1474</v>
      </c>
      <c r="M6" s="13" t="s">
        <v>1465</v>
      </c>
      <c r="N6">
        <v>30</v>
      </c>
    </row>
    <row r="7" spans="1:14" s="12" customFormat="1">
      <c r="A7" s="13" t="s">
        <v>689</v>
      </c>
      <c r="B7" s="37" t="s">
        <v>1239</v>
      </c>
      <c r="C7" s="13" t="s">
        <v>311</v>
      </c>
      <c r="D7" s="13" t="s">
        <v>1443</v>
      </c>
      <c r="E7" s="13" t="s">
        <v>322</v>
      </c>
      <c r="F7" s="13" t="s">
        <v>2654</v>
      </c>
      <c r="G7" s="69" t="s">
        <v>1449</v>
      </c>
      <c r="H7" s="13" t="s">
        <v>671</v>
      </c>
      <c r="I7" s="13" t="s">
        <v>1450</v>
      </c>
      <c r="J7" s="13" t="s">
        <v>316</v>
      </c>
      <c r="K7">
        <v>1</v>
      </c>
      <c r="L7" s="13" t="s">
        <v>1475</v>
      </c>
      <c r="M7" s="13" t="s">
        <v>1466</v>
      </c>
      <c r="N7">
        <v>36</v>
      </c>
    </row>
    <row r="8" spans="1:14" s="12" customFormat="1">
      <c r="A8" s="13" t="s">
        <v>690</v>
      </c>
      <c r="B8" s="38" t="s">
        <v>1240</v>
      </c>
      <c r="C8" s="13" t="s">
        <v>312</v>
      </c>
      <c r="D8" s="13" t="s">
        <v>2241</v>
      </c>
      <c r="E8" s="13" t="s">
        <v>326</v>
      </c>
      <c r="F8" s="13" t="s">
        <v>2655</v>
      </c>
      <c r="G8" s="69" t="s">
        <v>1458</v>
      </c>
      <c r="H8" s="13" t="s">
        <v>671</v>
      </c>
      <c r="I8" s="13" t="s">
        <v>1459</v>
      </c>
      <c r="J8" s="13" t="s">
        <v>317</v>
      </c>
      <c r="K8">
        <v>1</v>
      </c>
      <c r="L8" s="13" t="s">
        <v>1476</v>
      </c>
      <c r="M8" s="13" t="s">
        <v>1467</v>
      </c>
      <c r="N8">
        <v>42</v>
      </c>
    </row>
    <row r="9" spans="1:14" s="12" customFormat="1">
      <c r="A9" s="13" t="s">
        <v>691</v>
      </c>
      <c r="B9" s="37" t="s">
        <v>485</v>
      </c>
      <c r="C9" s="13" t="s">
        <v>313</v>
      </c>
      <c r="D9" s="13" t="s">
        <v>1443</v>
      </c>
      <c r="E9" s="13" t="s">
        <v>328</v>
      </c>
      <c r="F9" s="13" t="s">
        <v>1481</v>
      </c>
      <c r="G9" s="69" t="s">
        <v>1451</v>
      </c>
      <c r="H9" s="13" t="s">
        <v>671</v>
      </c>
      <c r="I9" s="13" t="s">
        <v>1477</v>
      </c>
      <c r="J9" s="13" t="s">
        <v>318</v>
      </c>
      <c r="K9">
        <v>1</v>
      </c>
      <c r="L9" s="13" t="s">
        <v>1478</v>
      </c>
      <c r="M9" s="13" t="s">
        <v>341</v>
      </c>
      <c r="N9">
        <v>48</v>
      </c>
    </row>
    <row r="10" spans="1:14">
      <c r="A10" s="13" t="s">
        <v>692</v>
      </c>
      <c r="B10" s="37" t="s">
        <v>482</v>
      </c>
      <c r="C10" s="13" t="s">
        <v>314</v>
      </c>
      <c r="D10" s="13" t="s">
        <v>2240</v>
      </c>
      <c r="E10" s="13" t="s">
        <v>324</v>
      </c>
      <c r="F10" s="13" t="s">
        <v>1484</v>
      </c>
      <c r="G10" s="69" t="s">
        <v>1460</v>
      </c>
      <c r="H10" s="13" t="s">
        <v>496</v>
      </c>
      <c r="I10" s="13" t="s">
        <v>2287</v>
      </c>
      <c r="J10" s="13" t="s">
        <v>1462</v>
      </c>
      <c r="K10">
        <v>1</v>
      </c>
      <c r="L10" s="13" t="s">
        <v>1479</v>
      </c>
      <c r="M10" s="13" t="s">
        <v>342</v>
      </c>
      <c r="N10">
        <v>54</v>
      </c>
    </row>
    <row r="11" spans="1:14">
      <c r="A11" s="13" t="s">
        <v>693</v>
      </c>
      <c r="B11" s="37" t="s">
        <v>1241</v>
      </c>
      <c r="C11" s="13" t="s">
        <v>486</v>
      </c>
      <c r="D11" s="13" t="s">
        <v>1443</v>
      </c>
      <c r="E11" s="13" t="s">
        <v>324</v>
      </c>
      <c r="F11" s="13" t="s">
        <v>1485</v>
      </c>
      <c r="G11" s="69" t="s">
        <v>1452</v>
      </c>
      <c r="H11" s="13" t="s">
        <v>671</v>
      </c>
      <c r="I11" s="13" t="s">
        <v>1453</v>
      </c>
      <c r="J11" s="13" t="s">
        <v>319</v>
      </c>
      <c r="K11">
        <v>1</v>
      </c>
      <c r="L11" s="13" t="s">
        <v>1480</v>
      </c>
      <c r="M11" s="13" t="s">
        <v>1468</v>
      </c>
      <c r="N11">
        <v>60</v>
      </c>
    </row>
    <row r="12" spans="1:14">
      <c r="G12" s="36"/>
    </row>
  </sheetData>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枚举!$N:$N</xm:f>
          </x14:formula1>
          <xm:sqref>E1:E11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E34" sqref="E34"/>
    </sheetView>
  </sheetViews>
  <sheetFormatPr defaultColWidth="11" defaultRowHeight="13.5"/>
  <cols>
    <col min="4" max="4" width="71.875" bestFit="1" customWidth="1"/>
    <col min="5" max="5" width="10.375" customWidth="1"/>
  </cols>
  <sheetData>
    <row r="1" spans="1:9">
      <c r="A1" s="12" t="s">
        <v>128</v>
      </c>
      <c r="B1" s="13" t="s">
        <v>343</v>
      </c>
      <c r="C1" s="13" t="s">
        <v>344</v>
      </c>
      <c r="D1" s="13" t="s">
        <v>345</v>
      </c>
      <c r="E1" s="13" t="s">
        <v>346</v>
      </c>
      <c r="F1" s="13" t="s">
        <v>347</v>
      </c>
      <c r="G1" s="13" t="s">
        <v>348</v>
      </c>
    </row>
    <row r="2" spans="1:9">
      <c r="A2" s="12">
        <v>1</v>
      </c>
      <c r="B2" s="13" t="s">
        <v>487</v>
      </c>
      <c r="C2" s="13" t="s">
        <v>671</v>
      </c>
      <c r="D2" s="11" t="s">
        <v>827</v>
      </c>
      <c r="E2" s="15">
        <v>5</v>
      </c>
      <c r="F2">
        <v>50</v>
      </c>
      <c r="G2">
        <v>5</v>
      </c>
      <c r="H2" t="s">
        <v>778</v>
      </c>
      <c r="I2">
        <v>17100</v>
      </c>
    </row>
    <row r="3" spans="1:9">
      <c r="A3" s="12">
        <v>2</v>
      </c>
      <c r="B3" s="13" t="s">
        <v>488</v>
      </c>
      <c r="C3" s="13" t="s">
        <v>1818</v>
      </c>
      <c r="D3" s="11" t="s">
        <v>828</v>
      </c>
      <c r="E3" s="15">
        <v>5</v>
      </c>
      <c r="F3">
        <v>100</v>
      </c>
      <c r="G3">
        <v>5</v>
      </c>
      <c r="H3" t="s">
        <v>779</v>
      </c>
      <c r="I3">
        <v>9725</v>
      </c>
    </row>
    <row r="4" spans="1:9">
      <c r="A4" s="12">
        <v>3</v>
      </c>
      <c r="B4" s="13" t="s">
        <v>489</v>
      </c>
      <c r="C4" s="13" t="s">
        <v>686</v>
      </c>
      <c r="D4" s="11" t="s">
        <v>829</v>
      </c>
      <c r="E4" s="15">
        <v>5</v>
      </c>
      <c r="F4">
        <v>200</v>
      </c>
      <c r="G4">
        <v>5</v>
      </c>
      <c r="H4" t="s">
        <v>780</v>
      </c>
      <c r="I4">
        <v>17100</v>
      </c>
    </row>
    <row r="5" spans="1:9">
      <c r="A5" s="12">
        <v>4</v>
      </c>
      <c r="B5" s="13" t="s">
        <v>490</v>
      </c>
      <c r="C5" s="13" t="s">
        <v>687</v>
      </c>
      <c r="D5" s="11" t="s">
        <v>3094</v>
      </c>
      <c r="E5" s="15">
        <v>10</v>
      </c>
      <c r="F5">
        <v>400</v>
      </c>
      <c r="G5">
        <v>5</v>
      </c>
      <c r="H5" t="s">
        <v>781</v>
      </c>
      <c r="I5">
        <f>SUM(I2:I4)</f>
        <v>43925</v>
      </c>
    </row>
    <row r="6" spans="1:9">
      <c r="A6" s="12">
        <v>5</v>
      </c>
      <c r="B6" s="13" t="s">
        <v>491</v>
      </c>
      <c r="C6" s="13" t="s">
        <v>688</v>
      </c>
      <c r="D6" s="11" t="s">
        <v>830</v>
      </c>
      <c r="E6" s="15">
        <v>10</v>
      </c>
      <c r="F6">
        <v>800</v>
      </c>
      <c r="G6">
        <v>5</v>
      </c>
    </row>
    <row r="7" spans="1:9">
      <c r="A7" s="12">
        <v>6</v>
      </c>
      <c r="B7" s="13" t="s">
        <v>819</v>
      </c>
      <c r="C7" s="13" t="s">
        <v>689</v>
      </c>
      <c r="D7" t="s">
        <v>494</v>
      </c>
      <c r="E7" s="15">
        <v>0</v>
      </c>
      <c r="F7">
        <v>1600</v>
      </c>
      <c r="G7">
        <v>1</v>
      </c>
    </row>
    <row r="8" spans="1:9">
      <c r="A8" s="12">
        <v>7</v>
      </c>
      <c r="B8" s="13" t="s">
        <v>492</v>
      </c>
      <c r="C8" s="13" t="s">
        <v>690</v>
      </c>
      <c r="D8" s="11" t="s">
        <v>831</v>
      </c>
      <c r="E8" s="15">
        <v>10</v>
      </c>
      <c r="F8" s="15">
        <v>50</v>
      </c>
      <c r="G8">
        <v>10</v>
      </c>
    </row>
    <row r="9" spans="1:9">
      <c r="A9" s="12">
        <v>8</v>
      </c>
      <c r="B9" s="13" t="s">
        <v>818</v>
      </c>
      <c r="C9" s="13" t="s">
        <v>691</v>
      </c>
      <c r="D9" s="11" t="s">
        <v>832</v>
      </c>
      <c r="E9" s="15">
        <v>10</v>
      </c>
      <c r="F9" s="15">
        <v>200</v>
      </c>
      <c r="G9">
        <v>10</v>
      </c>
    </row>
    <row r="10" spans="1:9">
      <c r="A10" s="12">
        <v>9</v>
      </c>
      <c r="B10" s="13" t="s">
        <v>1864</v>
      </c>
      <c r="C10" s="13" t="s">
        <v>692</v>
      </c>
      <c r="D10" s="11" t="s">
        <v>2047</v>
      </c>
      <c r="E10" s="15">
        <v>20</v>
      </c>
      <c r="F10" s="15">
        <v>1600</v>
      </c>
      <c r="G10">
        <v>1</v>
      </c>
    </row>
    <row r="11" spans="1:9">
      <c r="A11" s="12">
        <v>10</v>
      </c>
      <c r="B11" s="13" t="s">
        <v>1865</v>
      </c>
      <c r="C11" s="13" t="s">
        <v>693</v>
      </c>
      <c r="D11" s="11" t="s">
        <v>2048</v>
      </c>
      <c r="E11" s="15">
        <v>10</v>
      </c>
      <c r="F11">
        <v>50</v>
      </c>
      <c r="G11">
        <v>5</v>
      </c>
    </row>
    <row r="12" spans="1:9">
      <c r="A12" s="12">
        <v>11</v>
      </c>
      <c r="B12" s="13" t="s">
        <v>1866</v>
      </c>
      <c r="C12" s="13" t="s">
        <v>694</v>
      </c>
      <c r="D12" s="11" t="s">
        <v>2049</v>
      </c>
      <c r="E12" s="15">
        <v>75</v>
      </c>
      <c r="F12">
        <v>100</v>
      </c>
      <c r="G12">
        <v>5</v>
      </c>
    </row>
    <row r="13" spans="1:9">
      <c r="A13" s="12">
        <v>12</v>
      </c>
      <c r="B13" s="13" t="s">
        <v>1867</v>
      </c>
      <c r="C13" s="13" t="s">
        <v>685</v>
      </c>
      <c r="D13" s="11" t="s">
        <v>1356</v>
      </c>
      <c r="E13" s="15">
        <v>1</v>
      </c>
      <c r="F13">
        <v>200</v>
      </c>
      <c r="G13">
        <v>5</v>
      </c>
    </row>
    <row r="14" spans="1:9">
      <c r="A14" s="12">
        <v>13</v>
      </c>
      <c r="B14" s="13" t="s">
        <v>1501</v>
      </c>
      <c r="C14" s="13" t="s">
        <v>695</v>
      </c>
      <c r="D14" s="11" t="s">
        <v>1357</v>
      </c>
      <c r="E14" s="15">
        <v>20</v>
      </c>
      <c r="F14">
        <v>400</v>
      </c>
      <c r="G14">
        <v>5</v>
      </c>
    </row>
    <row r="15" spans="1:9">
      <c r="A15" s="12">
        <v>14</v>
      </c>
      <c r="B15" s="13" t="s">
        <v>1502</v>
      </c>
      <c r="C15" s="13" t="s">
        <v>696</v>
      </c>
      <c r="D15" s="11" t="s">
        <v>1358</v>
      </c>
      <c r="E15" s="15">
        <v>2</v>
      </c>
      <c r="F15">
        <v>800</v>
      </c>
      <c r="G15">
        <v>5</v>
      </c>
    </row>
    <row r="16" spans="1:9">
      <c r="A16" s="12">
        <v>15</v>
      </c>
      <c r="B16" s="13" t="s">
        <v>1503</v>
      </c>
      <c r="C16" s="13" t="s">
        <v>697</v>
      </c>
      <c r="D16" s="11" t="s">
        <v>1359</v>
      </c>
      <c r="E16" s="15">
        <v>2</v>
      </c>
      <c r="F16">
        <v>1600</v>
      </c>
      <c r="G16">
        <v>1</v>
      </c>
    </row>
  </sheetData>
  <phoneticPr fontId="3"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F25" sqref="F25"/>
    </sheetView>
  </sheetViews>
  <sheetFormatPr defaultColWidth="11" defaultRowHeight="13.5"/>
  <cols>
    <col min="1" max="1" width="9" style="4" customWidth="1"/>
    <col min="2" max="2" width="9"/>
  </cols>
  <sheetData>
    <row r="1" spans="1:3">
      <c r="A1" s="15" t="s">
        <v>268</v>
      </c>
      <c r="B1" s="15" t="s">
        <v>278</v>
      </c>
      <c r="C1" s="11" t="s">
        <v>352</v>
      </c>
    </row>
    <row r="2" spans="1:3">
      <c r="A2" s="15" t="s">
        <v>353</v>
      </c>
      <c r="B2" s="15" t="s">
        <v>285</v>
      </c>
      <c r="C2">
        <v>1.3</v>
      </c>
    </row>
    <row r="3" spans="1:3">
      <c r="A3" s="15" t="s">
        <v>353</v>
      </c>
      <c r="B3" s="15" t="s">
        <v>281</v>
      </c>
      <c r="C3">
        <v>1.3</v>
      </c>
    </row>
    <row r="4" spans="1:3">
      <c r="A4" s="15" t="s">
        <v>353</v>
      </c>
      <c r="B4" s="15" t="s">
        <v>279</v>
      </c>
      <c r="C4">
        <v>1.3</v>
      </c>
    </row>
    <row r="5" spans="1:3">
      <c r="A5" s="15" t="s">
        <v>353</v>
      </c>
      <c r="B5" s="15" t="s">
        <v>274</v>
      </c>
      <c r="C5">
        <v>1.3</v>
      </c>
    </row>
    <row r="6" spans="1:3">
      <c r="A6" s="15" t="s">
        <v>353</v>
      </c>
      <c r="B6" s="15" t="s">
        <v>283</v>
      </c>
      <c r="C6">
        <v>1.3</v>
      </c>
    </row>
    <row r="7" spans="1:3">
      <c r="A7" s="15" t="s">
        <v>272</v>
      </c>
      <c r="B7" s="15" t="s">
        <v>285</v>
      </c>
      <c r="C7">
        <v>1.5</v>
      </c>
    </row>
    <row r="8" spans="1:3">
      <c r="A8" s="15" t="s">
        <v>272</v>
      </c>
      <c r="B8" s="15" t="s">
        <v>281</v>
      </c>
      <c r="C8">
        <v>1</v>
      </c>
    </row>
    <row r="9" spans="1:3">
      <c r="A9" s="15" t="s">
        <v>272</v>
      </c>
      <c r="B9" s="15" t="s">
        <v>279</v>
      </c>
      <c r="C9">
        <v>0.9</v>
      </c>
    </row>
    <row r="10" spans="1:3">
      <c r="A10" s="15" t="s">
        <v>272</v>
      </c>
      <c r="B10" s="15" t="s">
        <v>274</v>
      </c>
      <c r="C10">
        <v>1.5</v>
      </c>
    </row>
    <row r="11" spans="1:3">
      <c r="A11" s="15" t="s">
        <v>272</v>
      </c>
      <c r="B11" s="15" t="s">
        <v>283</v>
      </c>
      <c r="C11">
        <v>0.9</v>
      </c>
    </row>
    <row r="12" spans="1:3">
      <c r="A12" s="15" t="s">
        <v>270</v>
      </c>
      <c r="B12" s="15" t="s">
        <v>285</v>
      </c>
      <c r="C12">
        <v>1</v>
      </c>
    </row>
    <row r="13" spans="1:3">
      <c r="A13" s="15" t="s">
        <v>270</v>
      </c>
      <c r="B13" s="15" t="s">
        <v>281</v>
      </c>
      <c r="C13">
        <v>1.5</v>
      </c>
    </row>
    <row r="14" spans="1:3">
      <c r="A14" s="15" t="s">
        <v>270</v>
      </c>
      <c r="B14" s="15" t="s">
        <v>279</v>
      </c>
      <c r="C14">
        <v>1</v>
      </c>
    </row>
    <row r="15" spans="1:3">
      <c r="A15" s="15" t="s">
        <v>270</v>
      </c>
      <c r="B15" s="15" t="s">
        <v>274</v>
      </c>
      <c r="C15">
        <v>0.9</v>
      </c>
    </row>
    <row r="16" spans="1:3">
      <c r="A16" s="15" t="s">
        <v>270</v>
      </c>
      <c r="B16" s="15" t="s">
        <v>283</v>
      </c>
      <c r="C16">
        <v>1</v>
      </c>
    </row>
    <row r="17" spans="1:3">
      <c r="A17" s="15" t="s">
        <v>274</v>
      </c>
      <c r="B17" s="15" t="s">
        <v>285</v>
      </c>
      <c r="C17">
        <v>1</v>
      </c>
    </row>
    <row r="18" spans="1:3">
      <c r="A18" s="15" t="s">
        <v>274</v>
      </c>
      <c r="B18" s="15" t="s">
        <v>281</v>
      </c>
      <c r="C18">
        <v>0.9</v>
      </c>
    </row>
    <row r="19" spans="1:3">
      <c r="A19" s="15" t="s">
        <v>274</v>
      </c>
      <c r="B19" s="15" t="s">
        <v>279</v>
      </c>
      <c r="C19">
        <v>1.5</v>
      </c>
    </row>
    <row r="20" spans="1:3">
      <c r="A20" s="15" t="s">
        <v>274</v>
      </c>
      <c r="B20" s="15" t="s">
        <v>274</v>
      </c>
      <c r="C20">
        <v>1</v>
      </c>
    </row>
    <row r="21" spans="1:3">
      <c r="A21" s="15" t="s">
        <v>274</v>
      </c>
      <c r="B21" s="15" t="s">
        <v>283</v>
      </c>
      <c r="C21">
        <v>1</v>
      </c>
    </row>
    <row r="22" spans="1:3">
      <c r="A22" s="15" t="s">
        <v>354</v>
      </c>
      <c r="B22" s="15" t="s">
        <v>285</v>
      </c>
      <c r="C22">
        <v>1.5</v>
      </c>
    </row>
    <row r="23" spans="1:3">
      <c r="A23" s="15" t="s">
        <v>354</v>
      </c>
      <c r="B23" s="15" t="s">
        <v>281</v>
      </c>
      <c r="C23">
        <v>1</v>
      </c>
    </row>
    <row r="24" spans="1:3">
      <c r="A24" s="15" t="s">
        <v>354</v>
      </c>
      <c r="B24" s="15" t="s">
        <v>279</v>
      </c>
      <c r="C24">
        <v>0.9</v>
      </c>
    </row>
    <row r="25" spans="1:3">
      <c r="A25" s="15" t="s">
        <v>354</v>
      </c>
      <c r="B25" s="15" t="s">
        <v>274</v>
      </c>
      <c r="C25">
        <v>0.9</v>
      </c>
    </row>
    <row r="26" spans="1:3">
      <c r="A26" s="15" t="s">
        <v>354</v>
      </c>
      <c r="B26" s="15" t="s">
        <v>283</v>
      </c>
      <c r="C26">
        <v>1.5</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disablePrompts="1" count="2">
        <x14:dataValidation type="list" allowBlank="1" showInputMessage="1" showErrorMessage="1">
          <x14:formula1>
            <xm:f>枚举!$K:$K</xm:f>
          </x14:formula1>
          <xm:sqref>A1:A26</xm:sqref>
        </x14:dataValidation>
        <x14:dataValidation type="list" allowBlank="1" showInputMessage="1" showErrorMessage="1">
          <x14:formula1>
            <xm:f>枚举!$L:$L</xm:f>
          </x14:formula1>
          <xm:sqref>B1:B26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4"/>
  <sheetViews>
    <sheetView workbookViewId="0">
      <selection activeCell="D43" sqref="D43:D45"/>
    </sheetView>
  </sheetViews>
  <sheetFormatPr defaultColWidth="11" defaultRowHeight="13.5"/>
  <cols>
    <col min="1" max="1" width="10.875" style="28"/>
    <col min="2" max="2" width="10.875" style="27"/>
    <col min="4" max="4" width="75.125" style="27" customWidth="1"/>
    <col min="5" max="5" width="13.125" customWidth="1"/>
    <col min="10" max="11" width="11" style="12"/>
  </cols>
  <sheetData>
    <row r="1" spans="1:14">
      <c r="A1" s="28" t="s">
        <v>128</v>
      </c>
      <c r="B1" s="26" t="s">
        <v>356</v>
      </c>
      <c r="C1" s="13" t="s">
        <v>357</v>
      </c>
      <c r="D1" s="26" t="s">
        <v>358</v>
      </c>
      <c r="E1" s="13" t="s">
        <v>384</v>
      </c>
      <c r="F1" s="13" t="s">
        <v>348</v>
      </c>
      <c r="G1" s="13" t="s">
        <v>383</v>
      </c>
      <c r="H1" s="13" t="s">
        <v>359</v>
      </c>
      <c r="I1" s="13" t="s">
        <v>360</v>
      </c>
      <c r="J1" s="13" t="s">
        <v>1313</v>
      </c>
      <c r="K1" s="13" t="s">
        <v>1330</v>
      </c>
    </row>
    <row r="2" spans="1:14">
      <c r="A2" s="30">
        <v>0</v>
      </c>
      <c r="B2" s="26" t="s">
        <v>305</v>
      </c>
      <c r="C2" s="12">
        <v>1</v>
      </c>
      <c r="D2" s="26" t="s">
        <v>305</v>
      </c>
      <c r="E2" s="15">
        <v>0</v>
      </c>
      <c r="F2" s="15">
        <v>0</v>
      </c>
      <c r="G2" s="15">
        <v>0</v>
      </c>
      <c r="H2" s="15">
        <v>0</v>
      </c>
      <c r="I2" s="15">
        <v>0</v>
      </c>
      <c r="J2" s="13" t="s">
        <v>1334</v>
      </c>
      <c r="K2" s="13" t="s">
        <v>1335</v>
      </c>
      <c r="L2">
        <v>1</v>
      </c>
    </row>
    <row r="3" spans="1:14" s="46" customFormat="1">
      <c r="A3" s="42">
        <v>1</v>
      </c>
      <c r="B3" s="47" t="s">
        <v>1375</v>
      </c>
      <c r="C3" s="43">
        <v>1</v>
      </c>
      <c r="D3" s="44" t="s">
        <v>2261</v>
      </c>
      <c r="E3" s="45">
        <v>1000</v>
      </c>
      <c r="F3" s="45">
        <v>1</v>
      </c>
      <c r="G3" s="45">
        <v>10</v>
      </c>
      <c r="H3" s="45">
        <v>3</v>
      </c>
      <c r="I3" s="45">
        <v>500</v>
      </c>
      <c r="J3" s="42" t="s">
        <v>1360</v>
      </c>
      <c r="K3" s="42" t="s">
        <v>2260</v>
      </c>
      <c r="L3" s="46">
        <v>3</v>
      </c>
      <c r="M3" s="46" t="str">
        <f>VLOOKUP(A3,单位种子!D:Y,22,FALSE)</f>
        <v>3.传说</v>
      </c>
      <c r="N3" s="46" t="s">
        <v>1157</v>
      </c>
    </row>
    <row r="4" spans="1:14" s="46" customFormat="1">
      <c r="A4" s="42">
        <v>2</v>
      </c>
      <c r="B4" s="47" t="s">
        <v>1163</v>
      </c>
      <c r="C4" s="43">
        <v>2</v>
      </c>
      <c r="D4" s="47" t="s">
        <v>2017</v>
      </c>
      <c r="E4" s="45">
        <v>1000</v>
      </c>
      <c r="F4" s="45">
        <v>1</v>
      </c>
      <c r="G4" s="45">
        <v>10</v>
      </c>
      <c r="H4" s="45">
        <v>15</v>
      </c>
      <c r="I4" s="45">
        <v>1000</v>
      </c>
      <c r="J4" s="42">
        <v>5</v>
      </c>
      <c r="K4" s="42" t="s">
        <v>1331</v>
      </c>
      <c r="L4" s="46">
        <v>5</v>
      </c>
      <c r="M4" s="46" t="str">
        <f>VLOOKUP(A4,单位种子!D:Y,22,FALSE)</f>
        <v>3.传说</v>
      </c>
      <c r="N4" s="51" t="s">
        <v>1160</v>
      </c>
    </row>
    <row r="5" spans="1:14" s="46" customFormat="1">
      <c r="A5" s="42">
        <v>3</v>
      </c>
      <c r="B5" s="47" t="s">
        <v>1164</v>
      </c>
      <c r="C5" s="43">
        <v>3</v>
      </c>
      <c r="D5" s="47" t="s">
        <v>2259</v>
      </c>
      <c r="E5" s="45">
        <v>1000</v>
      </c>
      <c r="F5" s="45">
        <v>1</v>
      </c>
      <c r="G5" s="45">
        <v>10</v>
      </c>
      <c r="H5" s="45">
        <v>3</v>
      </c>
      <c r="I5" s="45">
        <v>1000</v>
      </c>
      <c r="J5" s="42" t="s">
        <v>495</v>
      </c>
      <c r="K5" s="42" t="s">
        <v>1332</v>
      </c>
      <c r="L5" s="46">
        <v>7</v>
      </c>
      <c r="M5" s="46" t="str">
        <f>VLOOKUP(A5,单位种子!D:Y,22,FALSE)</f>
        <v>3.传说</v>
      </c>
      <c r="N5" s="46" t="s">
        <v>1158</v>
      </c>
    </row>
    <row r="6" spans="1:14" s="46" customFormat="1">
      <c r="A6" s="42">
        <v>4</v>
      </c>
      <c r="B6" s="47" t="s">
        <v>2736</v>
      </c>
      <c r="C6" s="43">
        <v>4</v>
      </c>
      <c r="D6" s="47" t="s">
        <v>2737</v>
      </c>
      <c r="E6" s="45">
        <v>1000</v>
      </c>
      <c r="F6" s="45">
        <v>1</v>
      </c>
      <c r="G6" s="45">
        <v>10</v>
      </c>
      <c r="H6" s="45">
        <v>3</v>
      </c>
      <c r="I6" s="45">
        <v>1000</v>
      </c>
      <c r="J6" s="42">
        <v>4</v>
      </c>
      <c r="K6" s="42" t="s">
        <v>2738</v>
      </c>
      <c r="L6" s="46">
        <v>9</v>
      </c>
      <c r="M6" s="46" t="str">
        <f>VLOOKUP(A6,单位种子!D:Y,22,FALSE)</f>
        <v>3.传说</v>
      </c>
      <c r="N6" s="46" t="s">
        <v>1159</v>
      </c>
    </row>
    <row r="7" spans="1:14" s="46" customFormat="1">
      <c r="A7" s="42">
        <v>5</v>
      </c>
      <c r="B7" s="47" t="s">
        <v>1165</v>
      </c>
      <c r="C7" s="43">
        <v>5</v>
      </c>
      <c r="D7" s="47" t="s">
        <v>2018</v>
      </c>
      <c r="E7" s="45">
        <v>1000</v>
      </c>
      <c r="F7" s="45">
        <v>1</v>
      </c>
      <c r="G7" s="45">
        <v>10</v>
      </c>
      <c r="H7" s="45">
        <v>3</v>
      </c>
      <c r="I7" s="45">
        <v>1000</v>
      </c>
      <c r="J7" s="42" t="s">
        <v>495</v>
      </c>
      <c r="K7" s="42" t="s">
        <v>1336</v>
      </c>
      <c r="L7" s="46">
        <v>11</v>
      </c>
      <c r="M7" s="46" t="str">
        <f>VLOOKUP(A7,单位种子!D:Y,22,FALSE)</f>
        <v>3.传说</v>
      </c>
      <c r="N7" s="51" t="s">
        <v>2258</v>
      </c>
    </row>
    <row r="8" spans="1:14">
      <c r="A8" s="13">
        <v>6</v>
      </c>
      <c r="B8" s="25" t="s">
        <v>1011</v>
      </c>
      <c r="C8" s="12">
        <v>6</v>
      </c>
      <c r="D8" s="25" t="s">
        <v>1326</v>
      </c>
      <c r="E8" s="15">
        <v>5</v>
      </c>
      <c r="F8" s="15">
        <v>10</v>
      </c>
      <c r="G8" s="15">
        <v>5</v>
      </c>
      <c r="H8" s="15">
        <v>6</v>
      </c>
      <c r="I8" s="15">
        <v>0</v>
      </c>
      <c r="J8" s="13" t="s">
        <v>495</v>
      </c>
      <c r="K8" s="13" t="s">
        <v>1337</v>
      </c>
      <c r="L8">
        <v>13</v>
      </c>
      <c r="M8" t="str">
        <f>VLOOKUP(A8,单位种子!D:Y,22,FALSE)</f>
        <v>3.传说</v>
      </c>
      <c r="N8" t="s">
        <v>918</v>
      </c>
    </row>
    <row r="9" spans="1:14">
      <c r="A9" s="13">
        <v>7</v>
      </c>
      <c r="B9" s="29" t="s">
        <v>1166</v>
      </c>
      <c r="C9" s="12">
        <v>7</v>
      </c>
      <c r="D9" s="25" t="s">
        <v>1314</v>
      </c>
      <c r="E9" s="15">
        <v>5</v>
      </c>
      <c r="F9" s="15">
        <v>10</v>
      </c>
      <c r="G9" s="15">
        <v>5</v>
      </c>
      <c r="H9" s="15">
        <v>10</v>
      </c>
      <c r="I9" s="15">
        <v>0</v>
      </c>
      <c r="J9" s="13" t="s">
        <v>1338</v>
      </c>
      <c r="K9" s="13" t="s">
        <v>1339</v>
      </c>
      <c r="L9">
        <v>15</v>
      </c>
      <c r="M9" t="str">
        <f>VLOOKUP(A9,单位种子!D:Y,22,FALSE)</f>
        <v>3.传说</v>
      </c>
      <c r="N9" t="s">
        <v>919</v>
      </c>
    </row>
    <row r="10" spans="1:14">
      <c r="A10" s="13">
        <v>8</v>
      </c>
      <c r="B10" s="25" t="s">
        <v>1167</v>
      </c>
      <c r="C10" s="12">
        <v>8</v>
      </c>
      <c r="D10" s="25" t="s">
        <v>1319</v>
      </c>
      <c r="E10" s="15">
        <v>5</v>
      </c>
      <c r="F10" s="15">
        <v>10</v>
      </c>
      <c r="G10" s="15">
        <v>5</v>
      </c>
      <c r="H10" s="15">
        <v>1</v>
      </c>
      <c r="I10" s="15">
        <v>0</v>
      </c>
      <c r="J10" s="13" t="s">
        <v>1340</v>
      </c>
      <c r="K10" s="13" t="s">
        <v>1335</v>
      </c>
      <c r="L10">
        <v>17</v>
      </c>
      <c r="M10" t="str">
        <f>VLOOKUP(A10,单位种子!D:Y,22,FALSE)</f>
        <v>3.传说</v>
      </c>
      <c r="N10" t="s">
        <v>920</v>
      </c>
    </row>
    <row r="11" spans="1:14">
      <c r="A11" s="13">
        <v>9</v>
      </c>
      <c r="B11" s="25" t="s">
        <v>1178</v>
      </c>
      <c r="C11" s="12">
        <v>9</v>
      </c>
      <c r="D11" s="25" t="s">
        <v>1315</v>
      </c>
      <c r="E11" s="15">
        <v>5</v>
      </c>
      <c r="F11" s="15">
        <v>10</v>
      </c>
      <c r="G11" s="15">
        <v>5</v>
      </c>
      <c r="H11" s="15">
        <v>5</v>
      </c>
      <c r="I11" s="15">
        <v>0</v>
      </c>
      <c r="J11" s="13" t="s">
        <v>495</v>
      </c>
      <c r="K11" s="13" t="s">
        <v>1341</v>
      </c>
      <c r="L11">
        <v>19</v>
      </c>
      <c r="M11" t="str">
        <f>VLOOKUP(A11,单位种子!D:Y,22,FALSE)</f>
        <v>3.传说</v>
      </c>
      <c r="N11" t="s">
        <v>921</v>
      </c>
    </row>
    <row r="12" spans="1:14">
      <c r="A12" s="13">
        <v>10</v>
      </c>
      <c r="B12" s="25" t="s">
        <v>1169</v>
      </c>
      <c r="C12" s="12">
        <v>9</v>
      </c>
      <c r="D12" s="25" t="s">
        <v>1316</v>
      </c>
      <c r="E12" s="15">
        <v>5</v>
      </c>
      <c r="F12" s="15">
        <v>10</v>
      </c>
      <c r="G12" s="15">
        <v>5</v>
      </c>
      <c r="H12" s="15">
        <v>0</v>
      </c>
      <c r="I12" s="15">
        <v>0</v>
      </c>
      <c r="J12" s="13" t="s">
        <v>1338</v>
      </c>
      <c r="K12" s="13" t="s">
        <v>1342</v>
      </c>
      <c r="L12">
        <f>SUM(L2:L11)</f>
        <v>100</v>
      </c>
      <c r="M12" t="str">
        <f>VLOOKUP(A12,单位种子!D:Y,22,FALSE)</f>
        <v>3.传说</v>
      </c>
      <c r="N12" t="s">
        <v>367</v>
      </c>
    </row>
    <row r="13" spans="1:14">
      <c r="A13" s="13">
        <v>11</v>
      </c>
      <c r="B13" s="25" t="s">
        <v>1170</v>
      </c>
      <c r="C13" s="12">
        <v>9</v>
      </c>
      <c r="D13" s="25" t="s">
        <v>1317</v>
      </c>
      <c r="E13" s="15">
        <v>5</v>
      </c>
      <c r="F13" s="15">
        <v>10</v>
      </c>
      <c r="G13" s="15">
        <v>5</v>
      </c>
      <c r="H13" s="15">
        <v>10</v>
      </c>
      <c r="I13" s="15">
        <v>0</v>
      </c>
      <c r="J13" s="13" t="s">
        <v>1338</v>
      </c>
      <c r="K13" s="13" t="s">
        <v>1342</v>
      </c>
      <c r="M13" t="str">
        <f>VLOOKUP(A13,单位种子!D:Y,22,FALSE)</f>
        <v>3.传说</v>
      </c>
      <c r="N13" t="s">
        <v>922</v>
      </c>
    </row>
    <row r="14" spans="1:14">
      <c r="A14" s="13">
        <v>12</v>
      </c>
      <c r="B14" s="25" t="s">
        <v>1171</v>
      </c>
      <c r="C14" s="12">
        <v>9</v>
      </c>
      <c r="D14" s="25" t="s">
        <v>1318</v>
      </c>
      <c r="E14" s="15">
        <v>5</v>
      </c>
      <c r="F14" s="15">
        <v>10</v>
      </c>
      <c r="G14" s="15">
        <v>5</v>
      </c>
      <c r="H14" s="15">
        <v>0</v>
      </c>
      <c r="I14" s="15">
        <v>0</v>
      </c>
      <c r="J14" s="13" t="s">
        <v>1338</v>
      </c>
      <c r="K14" s="13" t="s">
        <v>1343</v>
      </c>
      <c r="M14" t="str">
        <f>VLOOKUP(A14,单位种子!D:Y,22,FALSE)</f>
        <v>3.传说</v>
      </c>
      <c r="N14" t="s">
        <v>923</v>
      </c>
    </row>
    <row r="15" spans="1:14">
      <c r="A15" s="13">
        <v>13</v>
      </c>
      <c r="B15" s="25" t="s">
        <v>1172</v>
      </c>
      <c r="C15" s="12">
        <v>9</v>
      </c>
      <c r="D15" s="25" t="s">
        <v>1320</v>
      </c>
      <c r="E15" s="15">
        <v>5</v>
      </c>
      <c r="F15" s="15">
        <v>10</v>
      </c>
      <c r="G15" s="15">
        <v>5</v>
      </c>
      <c r="H15" s="15">
        <v>1</v>
      </c>
      <c r="I15" s="15">
        <v>0</v>
      </c>
      <c r="J15" s="13" t="s">
        <v>1340</v>
      </c>
      <c r="K15" s="13" t="s">
        <v>1344</v>
      </c>
      <c r="M15" t="str">
        <f>VLOOKUP(A15,单位种子!D:Y,22,FALSE)</f>
        <v>3.传说</v>
      </c>
      <c r="N15" t="s">
        <v>924</v>
      </c>
    </row>
    <row r="16" spans="1:14">
      <c r="A16" s="13">
        <v>14</v>
      </c>
      <c r="B16" s="25" t="s">
        <v>1173</v>
      </c>
      <c r="C16" s="12">
        <v>9</v>
      </c>
      <c r="D16" s="25" t="s">
        <v>1321</v>
      </c>
      <c r="E16" s="15">
        <v>5</v>
      </c>
      <c r="F16" s="15">
        <v>10</v>
      </c>
      <c r="G16" s="15">
        <v>5</v>
      </c>
      <c r="H16" s="15">
        <v>1</v>
      </c>
      <c r="I16" s="15">
        <v>0</v>
      </c>
      <c r="J16" s="13" t="s">
        <v>1338</v>
      </c>
      <c r="K16" s="13" t="s">
        <v>1345</v>
      </c>
      <c r="M16" t="str">
        <f>VLOOKUP(A16,单位种子!D:Y,22,FALSE)</f>
        <v>3.传说</v>
      </c>
      <c r="N16" t="s">
        <v>925</v>
      </c>
    </row>
    <row r="17" spans="1:14">
      <c r="A17" s="13">
        <v>15</v>
      </c>
      <c r="B17" s="25" t="s">
        <v>1174</v>
      </c>
      <c r="C17" s="12">
        <v>9</v>
      </c>
      <c r="D17" s="25" t="s">
        <v>1322</v>
      </c>
      <c r="E17" s="15">
        <v>5</v>
      </c>
      <c r="F17" s="15">
        <v>10</v>
      </c>
      <c r="G17" s="15">
        <v>5</v>
      </c>
      <c r="H17" s="15">
        <v>1</v>
      </c>
      <c r="I17" s="15">
        <v>0</v>
      </c>
      <c r="J17" s="13" t="s">
        <v>1340</v>
      </c>
      <c r="K17" s="13" t="s">
        <v>1335</v>
      </c>
      <c r="M17" t="str">
        <f>VLOOKUP(A17,单位种子!D:Y,22,FALSE)</f>
        <v>3.传说</v>
      </c>
      <c r="N17" t="s">
        <v>926</v>
      </c>
    </row>
    <row r="18" spans="1:14">
      <c r="A18" s="13">
        <v>16</v>
      </c>
      <c r="B18" s="25" t="s">
        <v>1175</v>
      </c>
      <c r="C18" s="12">
        <v>9</v>
      </c>
      <c r="D18" s="25" t="s">
        <v>2283</v>
      </c>
      <c r="E18" s="15">
        <v>5</v>
      </c>
      <c r="F18" s="15">
        <v>10</v>
      </c>
      <c r="G18" s="15">
        <v>5</v>
      </c>
      <c r="H18" s="15">
        <v>1</v>
      </c>
      <c r="I18" s="15">
        <v>0</v>
      </c>
      <c r="J18" s="13" t="s">
        <v>635</v>
      </c>
      <c r="K18" s="13" t="s">
        <v>2282</v>
      </c>
      <c r="M18" t="str">
        <f>VLOOKUP(A18,单位种子!D:Y,22,FALSE)</f>
        <v>3.传说</v>
      </c>
      <c r="N18" t="s">
        <v>927</v>
      </c>
    </row>
    <row r="19" spans="1:14">
      <c r="A19" s="13">
        <v>17</v>
      </c>
      <c r="B19" s="25" t="s">
        <v>1176</v>
      </c>
      <c r="C19" s="12">
        <v>9</v>
      </c>
      <c r="D19" s="25" t="s">
        <v>1323</v>
      </c>
      <c r="E19" s="15">
        <v>5</v>
      </c>
      <c r="F19" s="15">
        <v>10</v>
      </c>
      <c r="G19" s="15">
        <v>5</v>
      </c>
      <c r="H19" s="15">
        <v>1</v>
      </c>
      <c r="I19" s="15">
        <v>0</v>
      </c>
      <c r="J19" s="13" t="s">
        <v>1338</v>
      </c>
      <c r="K19" s="13" t="s">
        <v>1346</v>
      </c>
      <c r="M19" t="str">
        <f>VLOOKUP(A19,单位种子!D:Y,22,FALSE)</f>
        <v>3.传说</v>
      </c>
      <c r="N19" t="s">
        <v>928</v>
      </c>
    </row>
    <row r="20" spans="1:14">
      <c r="A20" s="13">
        <v>18</v>
      </c>
      <c r="B20" s="25" t="s">
        <v>1177</v>
      </c>
      <c r="C20" s="12">
        <v>9</v>
      </c>
      <c r="D20" s="25" t="s">
        <v>1324</v>
      </c>
      <c r="E20" s="15">
        <v>5</v>
      </c>
      <c r="F20" s="15">
        <v>10</v>
      </c>
      <c r="G20" s="15">
        <v>5</v>
      </c>
      <c r="H20" s="15">
        <v>1</v>
      </c>
      <c r="I20" s="15">
        <v>0</v>
      </c>
      <c r="J20" s="13" t="s">
        <v>1338</v>
      </c>
      <c r="K20" s="13" t="s">
        <v>1345</v>
      </c>
      <c r="M20" t="str">
        <f>VLOOKUP(A20,单位种子!D:Y,22,FALSE)</f>
        <v>3.传说</v>
      </c>
      <c r="N20" t="s">
        <v>929</v>
      </c>
    </row>
    <row r="21" spans="1:14">
      <c r="A21" s="13">
        <v>19</v>
      </c>
      <c r="B21" s="25" t="s">
        <v>1179</v>
      </c>
      <c r="C21" s="12">
        <v>9</v>
      </c>
      <c r="D21" s="25" t="s">
        <v>1325</v>
      </c>
      <c r="E21" s="15">
        <v>5</v>
      </c>
      <c r="F21" s="15">
        <v>10</v>
      </c>
      <c r="G21" s="15">
        <v>5</v>
      </c>
      <c r="H21" s="15">
        <v>8</v>
      </c>
      <c r="I21" s="15">
        <v>0</v>
      </c>
      <c r="J21" s="13" t="s">
        <v>1333</v>
      </c>
      <c r="K21" s="13" t="s">
        <v>1347</v>
      </c>
      <c r="M21" t="str">
        <f>VLOOKUP(A21,单位种子!D:Y,22,FALSE)</f>
        <v>3.传说</v>
      </c>
      <c r="N21" t="s">
        <v>930</v>
      </c>
    </row>
    <row r="22" spans="1:14">
      <c r="A22" s="13">
        <v>20</v>
      </c>
      <c r="B22" s="25" t="s">
        <v>1168</v>
      </c>
      <c r="C22" s="12">
        <v>9</v>
      </c>
      <c r="D22" s="25" t="s">
        <v>2601</v>
      </c>
      <c r="E22" s="15">
        <v>5</v>
      </c>
      <c r="F22" s="15">
        <v>10</v>
      </c>
      <c r="G22" s="15">
        <v>5</v>
      </c>
      <c r="H22" s="15">
        <v>6</v>
      </c>
      <c r="I22" s="15">
        <v>0</v>
      </c>
      <c r="J22" s="13" t="s">
        <v>1338</v>
      </c>
      <c r="K22" s="13" t="s">
        <v>1343</v>
      </c>
      <c r="M22" t="str">
        <f>VLOOKUP(A22,单位种子!D:Y,22,FALSE)</f>
        <v>3.传说</v>
      </c>
      <c r="N22" t="s">
        <v>931</v>
      </c>
    </row>
    <row r="23" spans="1:14">
      <c r="A23" s="13">
        <v>21</v>
      </c>
      <c r="B23" s="25" t="s">
        <v>1180</v>
      </c>
      <c r="C23" s="12">
        <v>9</v>
      </c>
      <c r="D23" s="25" t="s">
        <v>1349</v>
      </c>
      <c r="E23" s="15">
        <v>5</v>
      </c>
      <c r="F23" s="15">
        <v>10</v>
      </c>
      <c r="G23" s="15">
        <v>5</v>
      </c>
      <c r="H23" s="15">
        <v>30</v>
      </c>
      <c r="I23" s="15">
        <v>0</v>
      </c>
      <c r="J23" s="13" t="s">
        <v>1340</v>
      </c>
      <c r="K23" s="13" t="s">
        <v>1348</v>
      </c>
      <c r="M23" t="str">
        <f>VLOOKUP(A23,单位种子!D:Y,22,FALSE)</f>
        <v>3.传说</v>
      </c>
      <c r="N23" t="s">
        <v>932</v>
      </c>
    </row>
    <row r="24" spans="1:14">
      <c r="A24" s="13">
        <v>22</v>
      </c>
      <c r="B24" s="25" t="s">
        <v>1181</v>
      </c>
      <c r="C24" s="12">
        <v>9</v>
      </c>
      <c r="D24" s="25" t="s">
        <v>1327</v>
      </c>
      <c r="E24" s="15">
        <v>5</v>
      </c>
      <c r="F24" s="15">
        <v>10</v>
      </c>
      <c r="G24" s="15">
        <v>5</v>
      </c>
      <c r="H24" s="15">
        <v>1</v>
      </c>
      <c r="I24" s="15">
        <v>0</v>
      </c>
      <c r="J24" s="13" t="s">
        <v>1340</v>
      </c>
      <c r="K24" s="13" t="s">
        <v>1351</v>
      </c>
      <c r="M24" t="str">
        <f>VLOOKUP(A24,单位种子!D:Y,22,FALSE)</f>
        <v>3.传说</v>
      </c>
      <c r="N24" t="s">
        <v>933</v>
      </c>
    </row>
    <row r="25" spans="1:14">
      <c r="A25" s="13">
        <v>23</v>
      </c>
      <c r="B25" s="25" t="s">
        <v>1182</v>
      </c>
      <c r="C25" s="12">
        <v>9</v>
      </c>
      <c r="D25" s="25" t="s">
        <v>1328</v>
      </c>
      <c r="E25" s="15">
        <v>5</v>
      </c>
      <c r="F25" s="15">
        <v>10</v>
      </c>
      <c r="G25" s="15">
        <v>5</v>
      </c>
      <c r="H25" s="15">
        <v>1</v>
      </c>
      <c r="I25" s="15">
        <v>0</v>
      </c>
      <c r="J25" s="13" t="s">
        <v>495</v>
      </c>
      <c r="K25" s="13" t="s">
        <v>1352</v>
      </c>
      <c r="M25" t="str">
        <f>VLOOKUP(A25,单位种子!D:Y,22,FALSE)</f>
        <v>3.传说</v>
      </c>
      <c r="N25" t="s">
        <v>934</v>
      </c>
    </row>
    <row r="26" spans="1:14">
      <c r="A26" s="13">
        <v>24</v>
      </c>
      <c r="B26" s="25" t="s">
        <v>1183</v>
      </c>
      <c r="C26" s="12">
        <v>9</v>
      </c>
      <c r="D26" s="25" t="s">
        <v>2740</v>
      </c>
      <c r="E26" s="15">
        <v>5</v>
      </c>
      <c r="F26" s="15">
        <v>10</v>
      </c>
      <c r="G26" s="15">
        <v>5</v>
      </c>
      <c r="H26" s="15">
        <v>1</v>
      </c>
      <c r="I26" s="15">
        <v>0</v>
      </c>
      <c r="J26" s="13" t="s">
        <v>1334</v>
      </c>
      <c r="K26" s="13" t="s">
        <v>1498</v>
      </c>
      <c r="M26" t="str">
        <f>VLOOKUP(A26,单位种子!D:Y,22,FALSE)</f>
        <v>3.传说</v>
      </c>
      <c r="N26" t="s">
        <v>935</v>
      </c>
    </row>
    <row r="27" spans="1:14">
      <c r="A27" s="13">
        <v>25</v>
      </c>
      <c r="B27" s="25" t="s">
        <v>1184</v>
      </c>
      <c r="C27" s="12">
        <v>9</v>
      </c>
      <c r="D27" s="25" t="s">
        <v>1350</v>
      </c>
      <c r="E27" s="15">
        <v>5</v>
      </c>
      <c r="F27" s="15">
        <v>10</v>
      </c>
      <c r="G27" s="15">
        <v>5</v>
      </c>
      <c r="H27" s="15">
        <v>1</v>
      </c>
      <c r="I27" s="15">
        <v>0</v>
      </c>
      <c r="J27" s="13" t="s">
        <v>1338</v>
      </c>
      <c r="K27" s="13" t="s">
        <v>1353</v>
      </c>
      <c r="M27" t="str">
        <f>VLOOKUP(A27,单位种子!D:Y,22,FALSE)</f>
        <v>3.传说</v>
      </c>
      <c r="N27" t="s">
        <v>936</v>
      </c>
    </row>
    <row r="28" spans="1:14">
      <c r="A28" s="13">
        <v>26</v>
      </c>
      <c r="B28" s="29" t="s">
        <v>1185</v>
      </c>
      <c r="C28" s="12">
        <v>9</v>
      </c>
      <c r="D28" s="25" t="s">
        <v>1329</v>
      </c>
      <c r="E28" s="15">
        <v>5</v>
      </c>
      <c r="F28" s="15">
        <v>10</v>
      </c>
      <c r="G28" s="15">
        <v>5</v>
      </c>
      <c r="H28" s="15">
        <v>1</v>
      </c>
      <c r="I28" s="15">
        <v>0</v>
      </c>
      <c r="J28" s="13" t="s">
        <v>1338</v>
      </c>
      <c r="K28" s="13" t="s">
        <v>1354</v>
      </c>
      <c r="M28" t="str">
        <f>VLOOKUP(A28,单位种子!D:Y,22,FALSE)</f>
        <v>3.传说</v>
      </c>
      <c r="N28" t="s">
        <v>937</v>
      </c>
    </row>
    <row r="29" spans="1:14">
      <c r="A29" s="13">
        <v>27</v>
      </c>
      <c r="B29" s="85" t="s">
        <v>2795</v>
      </c>
      <c r="C29" s="12">
        <v>9</v>
      </c>
      <c r="D29" s="25" t="s">
        <v>3007</v>
      </c>
      <c r="E29" s="45">
        <v>5</v>
      </c>
      <c r="F29" s="45">
        <v>10</v>
      </c>
      <c r="G29" s="45">
        <v>5</v>
      </c>
      <c r="H29" s="45">
        <v>1</v>
      </c>
      <c r="I29" s="45">
        <v>0</v>
      </c>
      <c r="J29" s="13" t="s">
        <v>495</v>
      </c>
      <c r="K29" s="13" t="s">
        <v>1337</v>
      </c>
      <c r="M29" t="str">
        <f>VLOOKUP(A29,单位种子!D:Y,22,FALSE)</f>
        <v>3.传说</v>
      </c>
      <c r="N29" t="s">
        <v>2960</v>
      </c>
    </row>
    <row r="30" spans="1:14">
      <c r="A30" s="13">
        <v>28</v>
      </c>
      <c r="B30" s="85" t="s">
        <v>2796</v>
      </c>
      <c r="C30" s="12">
        <v>9</v>
      </c>
      <c r="D30" s="25" t="s">
        <v>3006</v>
      </c>
      <c r="E30" s="45">
        <v>5</v>
      </c>
      <c r="F30" s="45">
        <v>10</v>
      </c>
      <c r="G30" s="45">
        <v>5</v>
      </c>
      <c r="H30" s="45">
        <v>0</v>
      </c>
      <c r="I30" s="45">
        <v>0</v>
      </c>
      <c r="J30" s="13" t="s">
        <v>495</v>
      </c>
      <c r="K30" s="13" t="s">
        <v>2801</v>
      </c>
      <c r="M30" t="str">
        <f>VLOOKUP(A30,单位种子!D:Y,22,FALSE)</f>
        <v>3.传说</v>
      </c>
      <c r="N30" t="s">
        <v>2961</v>
      </c>
    </row>
    <row r="31" spans="1:14">
      <c r="A31" s="13">
        <v>29</v>
      </c>
      <c r="B31" s="85" t="s">
        <v>2797</v>
      </c>
      <c r="C31" s="12">
        <v>9</v>
      </c>
      <c r="D31" s="25" t="s">
        <v>3005</v>
      </c>
      <c r="E31" s="45">
        <v>5</v>
      </c>
      <c r="F31" s="45">
        <v>10</v>
      </c>
      <c r="G31" s="45">
        <v>5</v>
      </c>
      <c r="H31" s="45">
        <v>0</v>
      </c>
      <c r="I31" s="45">
        <v>0</v>
      </c>
      <c r="J31" s="13" t="s">
        <v>495</v>
      </c>
      <c r="K31" s="13" t="s">
        <v>3004</v>
      </c>
      <c r="M31" t="str">
        <f>VLOOKUP(A31,单位种子!D:Y,22,FALSE)</f>
        <v>3.传说</v>
      </c>
      <c r="N31" t="s">
        <v>2962</v>
      </c>
    </row>
    <row r="32" spans="1:14">
      <c r="A32" s="13">
        <v>30</v>
      </c>
      <c r="B32" s="86" t="s">
        <v>2798</v>
      </c>
      <c r="C32" s="12">
        <v>9</v>
      </c>
      <c r="D32" s="25" t="s">
        <v>3003</v>
      </c>
      <c r="E32" s="45">
        <v>5</v>
      </c>
      <c r="F32" s="45">
        <v>10</v>
      </c>
      <c r="G32" s="45">
        <v>5</v>
      </c>
      <c r="H32" s="45">
        <v>0</v>
      </c>
      <c r="I32" s="45">
        <v>0</v>
      </c>
      <c r="J32" s="13" t="s">
        <v>495</v>
      </c>
      <c r="K32" s="13" t="s">
        <v>1337</v>
      </c>
      <c r="M32" t="str">
        <f>VLOOKUP(A32,单位种子!D:Y,22,FALSE)</f>
        <v>3.传说</v>
      </c>
      <c r="N32" s="11" t="s">
        <v>2965</v>
      </c>
    </row>
    <row r="33" spans="1:14">
      <c r="A33" s="13">
        <v>31</v>
      </c>
      <c r="B33" s="85" t="s">
        <v>2799</v>
      </c>
      <c r="C33" s="12">
        <v>9</v>
      </c>
      <c r="D33" s="25" t="s">
        <v>3002</v>
      </c>
      <c r="E33" s="45">
        <v>1000</v>
      </c>
      <c r="F33" s="45">
        <v>1</v>
      </c>
      <c r="G33" s="45">
        <v>10</v>
      </c>
      <c r="H33" s="45">
        <v>3</v>
      </c>
      <c r="I33" s="45">
        <v>300</v>
      </c>
      <c r="J33" s="13" t="s">
        <v>495</v>
      </c>
      <c r="K33" s="13" t="s">
        <v>3004</v>
      </c>
      <c r="M33" t="str">
        <f>VLOOKUP(A33,单位种子!D:Y,22,FALSE)</f>
        <v>3.传说</v>
      </c>
      <c r="N33" t="s">
        <v>2963</v>
      </c>
    </row>
    <row r="34" spans="1:14">
      <c r="A34" s="13">
        <v>32</v>
      </c>
      <c r="B34" s="86" t="s">
        <v>2800</v>
      </c>
      <c r="C34" s="12">
        <v>9</v>
      </c>
      <c r="D34" s="25" t="s">
        <v>3015</v>
      </c>
      <c r="E34" s="45">
        <v>1000</v>
      </c>
      <c r="F34" s="45">
        <v>1</v>
      </c>
      <c r="G34" s="45">
        <v>10</v>
      </c>
      <c r="H34" s="45">
        <v>3</v>
      </c>
      <c r="I34" s="45">
        <v>1000</v>
      </c>
      <c r="J34" s="13" t="s">
        <v>495</v>
      </c>
      <c r="K34" s="13" t="s">
        <v>1347</v>
      </c>
      <c r="M34" t="str">
        <f>VLOOKUP(A34,单位种子!D:Y,22,FALSE)</f>
        <v>3.传说</v>
      </c>
      <c r="N34" t="s">
        <v>2964</v>
      </c>
    </row>
  </sheetData>
  <phoneticPr fontId="3" type="noConversion"/>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H40" sqref="H40"/>
    </sheetView>
  </sheetViews>
  <sheetFormatPr defaultColWidth="11" defaultRowHeight="13.5"/>
  <cols>
    <col min="3" max="3" width="13.875" customWidth="1"/>
    <col min="7" max="7" width="13.125" customWidth="1"/>
  </cols>
  <sheetData>
    <row r="1" spans="1:17">
      <c r="A1" s="12" t="s">
        <v>128</v>
      </c>
      <c r="B1" s="13" t="s">
        <v>394</v>
      </c>
      <c r="C1" s="13" t="s">
        <v>398</v>
      </c>
      <c r="D1" s="13" t="s">
        <v>348</v>
      </c>
      <c r="E1" s="13" t="s">
        <v>395</v>
      </c>
      <c r="F1" s="13" t="s">
        <v>396</v>
      </c>
      <c r="G1" s="13" t="s">
        <v>397</v>
      </c>
      <c r="H1" s="13" t="s">
        <v>1640</v>
      </c>
      <c r="I1" s="13" t="s">
        <v>1809</v>
      </c>
      <c r="J1" s="13" t="s">
        <v>1808</v>
      </c>
      <c r="K1" s="13" t="s">
        <v>1641</v>
      </c>
      <c r="L1" s="13" t="s">
        <v>2684</v>
      </c>
      <c r="M1" s="13" t="s">
        <v>2685</v>
      </c>
      <c r="N1" s="13" t="s">
        <v>2686</v>
      </c>
    </row>
    <row r="2" spans="1:17">
      <c r="A2" s="13">
        <v>1</v>
      </c>
      <c r="B2" s="12">
        <v>1</v>
      </c>
      <c r="C2" s="15">
        <v>1</v>
      </c>
      <c r="D2" s="15">
        <v>50</v>
      </c>
      <c r="E2" s="11">
        <v>0.2</v>
      </c>
      <c r="F2" s="11">
        <v>3</v>
      </c>
      <c r="G2" s="11">
        <v>0.02</v>
      </c>
      <c r="H2" s="15">
        <v>0</v>
      </c>
      <c r="I2" s="15">
        <v>0</v>
      </c>
      <c r="J2" s="15">
        <v>0</v>
      </c>
      <c r="K2" s="15">
        <v>0</v>
      </c>
      <c r="L2" s="15">
        <v>0</v>
      </c>
      <c r="M2" s="15">
        <v>0</v>
      </c>
      <c r="N2" s="15">
        <v>0</v>
      </c>
      <c r="O2" s="15"/>
      <c r="P2" s="15"/>
      <c r="Q2" s="15"/>
    </row>
    <row r="3" spans="1:17">
      <c r="A3" s="13">
        <v>2</v>
      </c>
      <c r="B3" s="13" t="s">
        <v>2794</v>
      </c>
      <c r="C3" s="15">
        <v>1</v>
      </c>
      <c r="D3" s="15">
        <v>50</v>
      </c>
      <c r="E3" s="11">
        <v>0.15</v>
      </c>
      <c r="F3" s="11">
        <v>0</v>
      </c>
      <c r="G3" s="11">
        <v>0</v>
      </c>
      <c r="H3" s="15">
        <v>0</v>
      </c>
      <c r="I3" s="15">
        <v>1</v>
      </c>
      <c r="J3" s="15">
        <v>0</v>
      </c>
      <c r="K3" s="15">
        <v>0.2</v>
      </c>
      <c r="L3" s="15">
        <v>0</v>
      </c>
      <c r="M3" s="15">
        <v>0</v>
      </c>
      <c r="N3" s="15">
        <v>0</v>
      </c>
      <c r="O3" s="15"/>
      <c r="P3" s="15"/>
      <c r="Q3" s="15"/>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49" workbookViewId="0">
      <selection activeCell="A61" sqref="A61:XFD61"/>
    </sheetView>
  </sheetViews>
  <sheetFormatPr defaultColWidth="11" defaultRowHeight="13.5"/>
  <cols>
    <col min="1" max="1" width="10.875" style="22"/>
    <col min="3" max="3" width="10.875" style="22"/>
    <col min="4" max="4" width="72.625" customWidth="1"/>
    <col min="5" max="5" width="11" style="12"/>
  </cols>
  <sheetData>
    <row r="1" spans="1:7">
      <c r="A1" s="34" t="s">
        <v>128</v>
      </c>
      <c r="B1" s="13" t="s">
        <v>399</v>
      </c>
      <c r="C1" s="30" t="s">
        <v>400</v>
      </c>
      <c r="D1" s="13" t="s">
        <v>401</v>
      </c>
      <c r="E1" s="13" t="s">
        <v>402</v>
      </c>
      <c r="F1" s="13" t="s">
        <v>416</v>
      </c>
      <c r="G1" s="13" t="s">
        <v>417</v>
      </c>
    </row>
    <row r="2" spans="1:7">
      <c r="A2" s="34">
        <v>1</v>
      </c>
      <c r="B2" s="13" t="s">
        <v>497</v>
      </c>
      <c r="C2" s="34">
        <v>1</v>
      </c>
      <c r="D2" s="13" t="s">
        <v>497</v>
      </c>
      <c r="E2" s="13" t="s">
        <v>637</v>
      </c>
      <c r="F2" s="15">
        <v>1</v>
      </c>
      <c r="G2">
        <v>10</v>
      </c>
    </row>
    <row r="3" spans="1:7">
      <c r="A3" s="34">
        <v>2</v>
      </c>
      <c r="B3" s="13" t="s">
        <v>498</v>
      </c>
      <c r="C3" s="34">
        <v>2</v>
      </c>
      <c r="D3" s="13" t="s">
        <v>498</v>
      </c>
      <c r="E3" s="13" t="s">
        <v>403</v>
      </c>
      <c r="F3" s="15">
        <v>1</v>
      </c>
      <c r="G3">
        <v>10</v>
      </c>
    </row>
    <row r="4" spans="1:7">
      <c r="A4" s="34">
        <v>3</v>
      </c>
      <c r="B4" s="13" t="s">
        <v>499</v>
      </c>
      <c r="C4" s="34">
        <v>3</v>
      </c>
      <c r="D4" s="15" t="s">
        <v>2765</v>
      </c>
      <c r="E4" s="13" t="s">
        <v>331</v>
      </c>
      <c r="F4" s="15">
        <v>1</v>
      </c>
      <c r="G4">
        <v>20</v>
      </c>
    </row>
    <row r="5" spans="1:7">
      <c r="A5" s="34">
        <v>4</v>
      </c>
      <c r="B5" s="13" t="s">
        <v>500</v>
      </c>
      <c r="C5" s="34">
        <v>4</v>
      </c>
      <c r="D5" s="15" t="s">
        <v>2766</v>
      </c>
      <c r="E5" s="13" t="s">
        <v>404</v>
      </c>
      <c r="F5" s="15">
        <v>1</v>
      </c>
      <c r="G5">
        <v>20</v>
      </c>
    </row>
    <row r="6" spans="1:7">
      <c r="A6" s="34">
        <v>5</v>
      </c>
      <c r="B6" s="13" t="s">
        <v>501</v>
      </c>
      <c r="C6" s="34">
        <v>5</v>
      </c>
      <c r="D6" s="15" t="s">
        <v>2767</v>
      </c>
      <c r="E6" s="13" t="s">
        <v>405</v>
      </c>
      <c r="F6" s="15">
        <v>1</v>
      </c>
      <c r="G6">
        <v>20</v>
      </c>
    </row>
    <row r="7" spans="1:7">
      <c r="A7" s="34">
        <v>6</v>
      </c>
      <c r="B7" s="13" t="s">
        <v>502</v>
      </c>
      <c r="C7" s="34">
        <v>6</v>
      </c>
      <c r="D7" s="15" t="s">
        <v>2768</v>
      </c>
      <c r="E7" s="13" t="s">
        <v>406</v>
      </c>
      <c r="F7" s="15">
        <v>1</v>
      </c>
      <c r="G7">
        <v>20</v>
      </c>
    </row>
    <row r="8" spans="1:7">
      <c r="A8" s="34">
        <v>7</v>
      </c>
      <c r="B8" s="13" t="s">
        <v>2757</v>
      </c>
      <c r="C8" s="34">
        <v>7</v>
      </c>
      <c r="D8" s="15" t="s">
        <v>2769</v>
      </c>
      <c r="E8" s="13" t="s">
        <v>407</v>
      </c>
      <c r="F8" s="15">
        <v>1</v>
      </c>
      <c r="G8">
        <v>20</v>
      </c>
    </row>
    <row r="9" spans="1:7">
      <c r="A9" s="34">
        <v>8</v>
      </c>
      <c r="B9" s="13" t="s">
        <v>2758</v>
      </c>
      <c r="C9" s="34">
        <v>8</v>
      </c>
      <c r="D9" s="15" t="s">
        <v>2770</v>
      </c>
      <c r="E9" s="13" t="s">
        <v>408</v>
      </c>
      <c r="F9" s="15">
        <v>1</v>
      </c>
      <c r="G9">
        <v>20</v>
      </c>
    </row>
    <row r="10" spans="1:7">
      <c r="A10" s="34">
        <v>9</v>
      </c>
      <c r="B10" s="13" t="s">
        <v>2762</v>
      </c>
      <c r="C10" s="34">
        <v>9</v>
      </c>
      <c r="D10" s="15" t="s">
        <v>2771</v>
      </c>
      <c r="E10" s="13" t="s">
        <v>409</v>
      </c>
      <c r="F10" s="15">
        <v>1</v>
      </c>
      <c r="G10">
        <v>20</v>
      </c>
    </row>
    <row r="11" spans="1:7">
      <c r="A11" s="33">
        <v>10</v>
      </c>
      <c r="B11" s="13" t="s">
        <v>2759</v>
      </c>
      <c r="C11" s="33">
        <v>10</v>
      </c>
      <c r="D11" s="15" t="s">
        <v>2772</v>
      </c>
      <c r="E11" s="13" t="s">
        <v>410</v>
      </c>
      <c r="F11" s="15">
        <v>1</v>
      </c>
      <c r="G11">
        <v>20</v>
      </c>
    </row>
    <row r="12" spans="1:7">
      <c r="A12" s="33">
        <v>11</v>
      </c>
      <c r="B12" s="13" t="s">
        <v>2760</v>
      </c>
      <c r="C12" s="33">
        <v>11</v>
      </c>
      <c r="D12" s="15" t="s">
        <v>2773</v>
      </c>
      <c r="E12" s="13" t="s">
        <v>411</v>
      </c>
      <c r="F12" s="15">
        <v>1</v>
      </c>
      <c r="G12">
        <v>20</v>
      </c>
    </row>
    <row r="13" spans="1:7">
      <c r="A13" s="33">
        <v>12</v>
      </c>
      <c r="B13" s="13" t="s">
        <v>2761</v>
      </c>
      <c r="C13" s="33">
        <v>12</v>
      </c>
      <c r="D13" s="15" t="s">
        <v>2774</v>
      </c>
      <c r="E13" s="13" t="s">
        <v>412</v>
      </c>
      <c r="F13" s="15">
        <v>1</v>
      </c>
      <c r="G13">
        <v>20</v>
      </c>
    </row>
    <row r="14" spans="1:7">
      <c r="A14" s="33">
        <v>13</v>
      </c>
      <c r="B14" s="13" t="s">
        <v>509</v>
      </c>
      <c r="C14" s="33">
        <v>13</v>
      </c>
      <c r="D14" s="15" t="s">
        <v>561</v>
      </c>
      <c r="E14" s="13" t="s">
        <v>413</v>
      </c>
      <c r="F14" s="15">
        <v>1</v>
      </c>
      <c r="G14">
        <v>30</v>
      </c>
    </row>
    <row r="15" spans="1:7">
      <c r="A15" s="33">
        <v>14</v>
      </c>
      <c r="B15" s="13" t="s">
        <v>52</v>
      </c>
      <c r="C15" s="33">
        <v>14</v>
      </c>
      <c r="D15" s="15" t="s">
        <v>562</v>
      </c>
      <c r="E15" s="13" t="s">
        <v>414</v>
      </c>
      <c r="F15" s="15">
        <v>1</v>
      </c>
      <c r="G15">
        <v>30</v>
      </c>
    </row>
    <row r="16" spans="1:7">
      <c r="A16" s="33">
        <v>15</v>
      </c>
      <c r="B16" s="13" t="s">
        <v>510</v>
      </c>
      <c r="C16" s="33">
        <v>15</v>
      </c>
      <c r="D16" s="15" t="s">
        <v>563</v>
      </c>
      <c r="E16" s="13" t="s">
        <v>415</v>
      </c>
      <c r="F16" s="15">
        <v>2</v>
      </c>
      <c r="G16">
        <v>30</v>
      </c>
    </row>
    <row r="17" spans="1:7">
      <c r="A17" s="33">
        <v>16</v>
      </c>
      <c r="B17" s="13" t="s">
        <v>511</v>
      </c>
      <c r="C17" s="33">
        <v>16</v>
      </c>
      <c r="D17" s="15" t="s">
        <v>564</v>
      </c>
      <c r="E17" s="13" t="s">
        <v>528</v>
      </c>
      <c r="F17" s="15">
        <v>1</v>
      </c>
      <c r="G17">
        <v>30</v>
      </c>
    </row>
    <row r="18" spans="1:7">
      <c r="A18" s="33">
        <v>17</v>
      </c>
      <c r="B18" t="s">
        <v>512</v>
      </c>
      <c r="C18" s="33">
        <v>17</v>
      </c>
      <c r="D18" s="15" t="s">
        <v>565</v>
      </c>
      <c r="E18" s="13" t="s">
        <v>529</v>
      </c>
      <c r="F18" s="15">
        <v>1</v>
      </c>
      <c r="G18">
        <v>30</v>
      </c>
    </row>
    <row r="19" spans="1:7">
      <c r="A19" s="33">
        <v>18</v>
      </c>
      <c r="B19" t="s">
        <v>513</v>
      </c>
      <c r="C19" s="33">
        <v>18</v>
      </c>
      <c r="D19" s="15" t="s">
        <v>566</v>
      </c>
      <c r="E19" s="13" t="s">
        <v>530</v>
      </c>
      <c r="F19" s="15">
        <v>3</v>
      </c>
      <c r="G19">
        <v>30</v>
      </c>
    </row>
    <row r="20" spans="1:7">
      <c r="A20" s="33">
        <v>19</v>
      </c>
      <c r="B20" t="s">
        <v>514</v>
      </c>
      <c r="C20" s="33">
        <v>19</v>
      </c>
      <c r="D20" s="15" t="s">
        <v>567</v>
      </c>
      <c r="E20" s="13" t="s">
        <v>531</v>
      </c>
      <c r="F20" s="15">
        <v>3</v>
      </c>
      <c r="G20">
        <v>30</v>
      </c>
    </row>
    <row r="21" spans="1:7">
      <c r="A21" s="33">
        <v>20</v>
      </c>
      <c r="B21" t="s">
        <v>515</v>
      </c>
      <c r="C21" s="33">
        <v>20</v>
      </c>
      <c r="D21" s="15" t="s">
        <v>568</v>
      </c>
      <c r="E21" s="13" t="s">
        <v>532</v>
      </c>
      <c r="F21" s="15">
        <v>3</v>
      </c>
      <c r="G21">
        <v>30</v>
      </c>
    </row>
    <row r="22" spans="1:7">
      <c r="A22" s="33">
        <v>21</v>
      </c>
      <c r="B22" t="s">
        <v>516</v>
      </c>
      <c r="C22" s="33">
        <v>21</v>
      </c>
      <c r="D22" s="15" t="s">
        <v>569</v>
      </c>
      <c r="E22" s="13" t="s">
        <v>533</v>
      </c>
      <c r="F22" s="15">
        <v>3</v>
      </c>
      <c r="G22">
        <v>30</v>
      </c>
    </row>
    <row r="23" spans="1:7">
      <c r="A23" s="33">
        <v>22</v>
      </c>
      <c r="B23" t="s">
        <v>517</v>
      </c>
      <c r="C23" s="33">
        <v>22</v>
      </c>
      <c r="D23" s="15" t="s">
        <v>570</v>
      </c>
      <c r="E23" s="13" t="s">
        <v>534</v>
      </c>
      <c r="F23" s="15">
        <v>3</v>
      </c>
      <c r="G23">
        <v>30</v>
      </c>
    </row>
    <row r="24" spans="1:7">
      <c r="A24" s="33">
        <v>23</v>
      </c>
      <c r="B24" t="s">
        <v>518</v>
      </c>
      <c r="C24" s="33">
        <v>23</v>
      </c>
      <c r="D24" s="15" t="s">
        <v>571</v>
      </c>
      <c r="E24" s="13" t="s">
        <v>535</v>
      </c>
      <c r="F24" s="15">
        <v>2</v>
      </c>
      <c r="G24">
        <v>30</v>
      </c>
    </row>
    <row r="25" spans="1:7">
      <c r="A25" s="33">
        <v>24</v>
      </c>
      <c r="B25" t="s">
        <v>519</v>
      </c>
      <c r="C25" s="33">
        <v>24</v>
      </c>
      <c r="D25" s="15" t="s">
        <v>572</v>
      </c>
      <c r="E25" s="13" t="s">
        <v>536</v>
      </c>
      <c r="F25" s="15">
        <v>1</v>
      </c>
      <c r="G25">
        <v>30</v>
      </c>
    </row>
    <row r="26" spans="1:7">
      <c r="A26" s="33">
        <v>25</v>
      </c>
      <c r="B26" t="s">
        <v>493</v>
      </c>
      <c r="C26" s="33">
        <v>25</v>
      </c>
      <c r="D26" s="15" t="s">
        <v>573</v>
      </c>
      <c r="E26" s="13" t="s">
        <v>537</v>
      </c>
      <c r="F26" s="15">
        <v>2</v>
      </c>
      <c r="G26">
        <v>30</v>
      </c>
    </row>
    <row r="27" spans="1:7">
      <c r="A27" s="33">
        <v>26</v>
      </c>
      <c r="B27" t="s">
        <v>520</v>
      </c>
      <c r="C27" s="33">
        <v>26</v>
      </c>
      <c r="D27" s="15" t="s">
        <v>574</v>
      </c>
      <c r="E27" s="13" t="s">
        <v>538</v>
      </c>
      <c r="F27" s="15">
        <v>2</v>
      </c>
      <c r="G27">
        <v>30</v>
      </c>
    </row>
    <row r="28" spans="1:7">
      <c r="A28" s="33">
        <v>27</v>
      </c>
      <c r="B28" t="s">
        <v>521</v>
      </c>
      <c r="C28" s="33">
        <v>27</v>
      </c>
      <c r="D28" s="15" t="s">
        <v>575</v>
      </c>
      <c r="E28" s="13" t="s">
        <v>539</v>
      </c>
      <c r="F28" s="15">
        <v>1</v>
      </c>
      <c r="G28">
        <v>30</v>
      </c>
    </row>
    <row r="29" spans="1:7">
      <c r="A29" s="33">
        <v>28</v>
      </c>
      <c r="B29" t="s">
        <v>522</v>
      </c>
      <c r="C29" s="33">
        <v>28</v>
      </c>
      <c r="D29" s="15" t="s">
        <v>576</v>
      </c>
      <c r="E29" s="13" t="s">
        <v>540</v>
      </c>
      <c r="F29" s="15">
        <v>1</v>
      </c>
      <c r="G29">
        <v>30</v>
      </c>
    </row>
    <row r="30" spans="1:7">
      <c r="A30" s="33">
        <v>29</v>
      </c>
      <c r="B30" t="s">
        <v>523</v>
      </c>
      <c r="C30" s="33">
        <v>29</v>
      </c>
      <c r="D30" s="15" t="s">
        <v>577</v>
      </c>
      <c r="E30" s="13" t="s">
        <v>541</v>
      </c>
      <c r="F30" s="15">
        <v>1</v>
      </c>
      <c r="G30">
        <v>30</v>
      </c>
    </row>
    <row r="31" spans="1:7">
      <c r="A31" s="33">
        <v>30</v>
      </c>
      <c r="B31" t="s">
        <v>524</v>
      </c>
      <c r="C31" s="33">
        <v>30</v>
      </c>
      <c r="D31" s="15" t="s">
        <v>578</v>
      </c>
      <c r="E31" s="13" t="s">
        <v>542</v>
      </c>
      <c r="F31" s="15">
        <v>2</v>
      </c>
      <c r="G31">
        <v>30</v>
      </c>
    </row>
    <row r="32" spans="1:7">
      <c r="A32" s="33">
        <v>31</v>
      </c>
      <c r="B32" t="s">
        <v>525</v>
      </c>
      <c r="C32" s="33">
        <v>31</v>
      </c>
      <c r="D32" s="15" t="s">
        <v>579</v>
      </c>
      <c r="E32" s="13" t="s">
        <v>543</v>
      </c>
      <c r="F32" s="15">
        <v>2</v>
      </c>
      <c r="G32">
        <v>30</v>
      </c>
    </row>
    <row r="33" spans="1:7">
      <c r="A33" s="33">
        <v>32</v>
      </c>
      <c r="B33" t="s">
        <v>526</v>
      </c>
      <c r="C33" s="33">
        <v>32</v>
      </c>
      <c r="D33" s="15" t="s">
        <v>580</v>
      </c>
      <c r="E33" s="13" t="s">
        <v>544</v>
      </c>
      <c r="F33" s="15">
        <v>3</v>
      </c>
      <c r="G33">
        <v>30</v>
      </c>
    </row>
    <row r="34" spans="1:7">
      <c r="A34" s="33">
        <v>33</v>
      </c>
      <c r="B34" t="s">
        <v>527</v>
      </c>
      <c r="C34" s="33">
        <v>33</v>
      </c>
      <c r="D34" s="15" t="s">
        <v>581</v>
      </c>
      <c r="E34" s="13" t="s">
        <v>545</v>
      </c>
      <c r="F34" s="15">
        <v>1</v>
      </c>
      <c r="G34">
        <v>30</v>
      </c>
    </row>
    <row r="35" spans="1:7">
      <c r="A35" s="33">
        <v>34</v>
      </c>
      <c r="B35" t="s">
        <v>456</v>
      </c>
      <c r="C35" s="33">
        <v>34</v>
      </c>
      <c r="D35" s="15" t="s">
        <v>582</v>
      </c>
      <c r="E35" s="13" t="s">
        <v>546</v>
      </c>
      <c r="F35" s="15">
        <v>2</v>
      </c>
      <c r="G35">
        <v>30</v>
      </c>
    </row>
    <row r="36" spans="1:7">
      <c r="A36" s="33">
        <v>35</v>
      </c>
      <c r="B36" t="s">
        <v>452</v>
      </c>
      <c r="C36" s="33">
        <v>35</v>
      </c>
      <c r="D36" s="15" t="s">
        <v>583</v>
      </c>
      <c r="E36" s="13" t="s">
        <v>547</v>
      </c>
      <c r="F36" s="15">
        <v>1</v>
      </c>
      <c r="G36">
        <v>30</v>
      </c>
    </row>
    <row r="37" spans="1:7">
      <c r="A37" s="33">
        <v>36</v>
      </c>
      <c r="B37" t="s">
        <v>453</v>
      </c>
      <c r="C37" s="33">
        <v>36</v>
      </c>
      <c r="D37" s="15" t="s">
        <v>584</v>
      </c>
      <c r="E37" s="13" t="s">
        <v>548</v>
      </c>
      <c r="F37" s="15">
        <v>2</v>
      </c>
      <c r="G37">
        <v>30</v>
      </c>
    </row>
    <row r="38" spans="1:7">
      <c r="A38" s="33">
        <v>37</v>
      </c>
      <c r="B38" t="s">
        <v>454</v>
      </c>
      <c r="C38" s="33">
        <v>37</v>
      </c>
      <c r="D38" s="15" t="s">
        <v>585</v>
      </c>
      <c r="E38" s="13" t="s">
        <v>549</v>
      </c>
      <c r="F38" s="15">
        <v>2</v>
      </c>
      <c r="G38">
        <v>30</v>
      </c>
    </row>
    <row r="39" spans="1:7">
      <c r="A39" s="33">
        <v>38</v>
      </c>
      <c r="B39" t="s">
        <v>455</v>
      </c>
      <c r="C39" s="33">
        <v>38</v>
      </c>
      <c r="D39" s="15" t="s">
        <v>586</v>
      </c>
      <c r="E39" s="13" t="s">
        <v>550</v>
      </c>
      <c r="F39" s="15">
        <v>2</v>
      </c>
      <c r="G39">
        <v>30</v>
      </c>
    </row>
    <row r="40" spans="1:7">
      <c r="A40" s="33">
        <v>40</v>
      </c>
      <c r="B40" t="s">
        <v>457</v>
      </c>
      <c r="C40" s="33">
        <v>40</v>
      </c>
      <c r="D40" s="15" t="s">
        <v>587</v>
      </c>
      <c r="E40" s="13" t="s">
        <v>551</v>
      </c>
      <c r="F40" s="15">
        <v>2</v>
      </c>
      <c r="G40">
        <v>30</v>
      </c>
    </row>
    <row r="41" spans="1:7">
      <c r="A41" s="33">
        <v>41</v>
      </c>
      <c r="B41" t="s">
        <v>458</v>
      </c>
      <c r="C41" s="33">
        <v>41</v>
      </c>
      <c r="D41" s="15" t="s">
        <v>588</v>
      </c>
      <c r="E41" s="13" t="s">
        <v>552</v>
      </c>
      <c r="F41" s="15">
        <v>2</v>
      </c>
      <c r="G41">
        <v>30</v>
      </c>
    </row>
    <row r="42" spans="1:7">
      <c r="A42" s="33">
        <v>42</v>
      </c>
      <c r="B42" t="s">
        <v>459</v>
      </c>
      <c r="C42" s="33">
        <v>42</v>
      </c>
      <c r="D42" s="15" t="s">
        <v>589</v>
      </c>
      <c r="E42" s="13" t="s">
        <v>553</v>
      </c>
      <c r="F42" s="15">
        <v>2</v>
      </c>
      <c r="G42">
        <v>30</v>
      </c>
    </row>
    <row r="43" spans="1:7">
      <c r="A43" s="33">
        <v>43</v>
      </c>
      <c r="B43" t="s">
        <v>460</v>
      </c>
      <c r="C43" s="33">
        <v>43</v>
      </c>
      <c r="D43" s="15" t="s">
        <v>590</v>
      </c>
      <c r="E43" s="13" t="s">
        <v>554</v>
      </c>
      <c r="F43" s="15">
        <v>2</v>
      </c>
      <c r="G43">
        <v>30</v>
      </c>
    </row>
    <row r="44" spans="1:7">
      <c r="A44" s="33">
        <v>44</v>
      </c>
      <c r="B44" t="s">
        <v>461</v>
      </c>
      <c r="C44" s="33">
        <v>44</v>
      </c>
      <c r="D44" s="15" t="s">
        <v>591</v>
      </c>
      <c r="E44" s="13" t="s">
        <v>555</v>
      </c>
      <c r="F44" s="15">
        <v>2</v>
      </c>
      <c r="G44">
        <v>30</v>
      </c>
    </row>
    <row r="45" spans="1:7">
      <c r="A45" s="33">
        <v>45</v>
      </c>
      <c r="B45" t="s">
        <v>462</v>
      </c>
      <c r="C45" s="33">
        <v>45</v>
      </c>
      <c r="D45" s="15" t="s">
        <v>592</v>
      </c>
      <c r="E45" s="13" t="s">
        <v>556</v>
      </c>
      <c r="F45" s="15">
        <v>3</v>
      </c>
      <c r="G45">
        <v>30</v>
      </c>
    </row>
    <row r="46" spans="1:7">
      <c r="A46" s="33">
        <v>46</v>
      </c>
      <c r="B46" t="s">
        <v>463</v>
      </c>
      <c r="C46" s="33">
        <v>46</v>
      </c>
      <c r="D46" s="15" t="s">
        <v>593</v>
      </c>
      <c r="E46" s="13" t="s">
        <v>557</v>
      </c>
      <c r="F46" s="15">
        <v>3</v>
      </c>
      <c r="G46">
        <v>30</v>
      </c>
    </row>
    <row r="47" spans="1:7">
      <c r="A47" s="33">
        <v>47</v>
      </c>
      <c r="B47" t="s">
        <v>464</v>
      </c>
      <c r="C47" s="33">
        <v>47</v>
      </c>
      <c r="D47" s="15" t="s">
        <v>594</v>
      </c>
      <c r="E47" s="13" t="s">
        <v>558</v>
      </c>
      <c r="F47" s="15">
        <v>3</v>
      </c>
      <c r="G47">
        <v>30</v>
      </c>
    </row>
    <row r="48" spans="1:7">
      <c r="A48" s="33">
        <v>48</v>
      </c>
      <c r="B48" t="s">
        <v>465</v>
      </c>
      <c r="C48" s="33">
        <v>48</v>
      </c>
      <c r="D48" s="15" t="s">
        <v>595</v>
      </c>
      <c r="E48" s="13" t="s">
        <v>559</v>
      </c>
      <c r="F48" s="15">
        <v>3</v>
      </c>
      <c r="G48">
        <v>30</v>
      </c>
    </row>
    <row r="49" spans="1:7">
      <c r="A49" s="33">
        <v>49</v>
      </c>
      <c r="B49" t="s">
        <v>466</v>
      </c>
      <c r="C49" s="33">
        <v>49</v>
      </c>
      <c r="D49" s="15" t="s">
        <v>596</v>
      </c>
      <c r="E49" s="13" t="s">
        <v>560</v>
      </c>
      <c r="F49" s="15">
        <v>1</v>
      </c>
      <c r="G49">
        <v>30</v>
      </c>
    </row>
    <row r="50" spans="1:7">
      <c r="A50" s="22">
        <v>101</v>
      </c>
      <c r="B50" s="11" t="s">
        <v>776</v>
      </c>
      <c r="C50" s="22">
        <v>101</v>
      </c>
      <c r="D50" s="15" t="s">
        <v>777</v>
      </c>
      <c r="E50" s="30" t="s">
        <v>2763</v>
      </c>
      <c r="F50" s="15">
        <v>3</v>
      </c>
      <c r="G50">
        <v>1000</v>
      </c>
    </row>
    <row r="51" spans="1:7">
      <c r="A51" s="22">
        <v>102</v>
      </c>
      <c r="B51" s="11" t="s">
        <v>1796</v>
      </c>
      <c r="C51" s="22">
        <v>102</v>
      </c>
      <c r="D51" s="15" t="s">
        <v>2717</v>
      </c>
      <c r="E51" s="30" t="s">
        <v>2744</v>
      </c>
      <c r="F51" s="15">
        <v>3</v>
      </c>
      <c r="G51">
        <v>1000</v>
      </c>
    </row>
    <row r="52" spans="1:7">
      <c r="A52" s="22">
        <v>103</v>
      </c>
      <c r="B52" s="11" t="s">
        <v>2716</v>
      </c>
      <c r="C52" s="22">
        <v>103</v>
      </c>
      <c r="D52" s="15" t="s">
        <v>2718</v>
      </c>
      <c r="E52" s="30" t="s">
        <v>2764</v>
      </c>
      <c r="F52" s="15">
        <v>3</v>
      </c>
      <c r="G52">
        <v>1000</v>
      </c>
    </row>
    <row r="53" spans="1:7">
      <c r="A53" s="22">
        <v>104</v>
      </c>
      <c r="B53" s="11" t="s">
        <v>2776</v>
      </c>
      <c r="C53" s="22">
        <v>104</v>
      </c>
      <c r="D53" s="15" t="s">
        <v>2777</v>
      </c>
      <c r="E53" s="30" t="s">
        <v>2778</v>
      </c>
      <c r="F53" s="15">
        <v>1</v>
      </c>
      <c r="G53">
        <v>1000</v>
      </c>
    </row>
    <row r="54" spans="1:7">
      <c r="A54" s="22">
        <v>105</v>
      </c>
      <c r="B54" s="11" t="s">
        <v>2984</v>
      </c>
      <c r="C54" s="22">
        <v>105</v>
      </c>
      <c r="D54" s="15" t="s">
        <v>2985</v>
      </c>
      <c r="E54" s="30" t="s">
        <v>2986</v>
      </c>
      <c r="F54" s="15">
        <v>1</v>
      </c>
      <c r="G54">
        <v>100</v>
      </c>
    </row>
    <row r="55" spans="1:7">
      <c r="A55" s="33">
        <v>50</v>
      </c>
      <c r="B55" t="s">
        <v>2940</v>
      </c>
      <c r="C55" s="33">
        <v>44</v>
      </c>
      <c r="D55" s="15" t="s">
        <v>2996</v>
      </c>
      <c r="E55" s="13" t="s">
        <v>2987</v>
      </c>
      <c r="F55" s="15">
        <v>3</v>
      </c>
      <c r="G55">
        <v>30</v>
      </c>
    </row>
    <row r="56" spans="1:7">
      <c r="A56" s="33">
        <v>51</v>
      </c>
      <c r="B56" t="s">
        <v>2944</v>
      </c>
      <c r="C56" s="33">
        <v>45</v>
      </c>
      <c r="D56" s="15" t="s">
        <v>2998</v>
      </c>
      <c r="E56" s="13" t="s">
        <v>2988</v>
      </c>
      <c r="F56" s="15">
        <v>3</v>
      </c>
      <c r="G56">
        <v>30</v>
      </c>
    </row>
    <row r="57" spans="1:7">
      <c r="A57" s="33">
        <v>52</v>
      </c>
      <c r="B57" t="s">
        <v>2993</v>
      </c>
      <c r="C57" s="33">
        <v>46</v>
      </c>
      <c r="D57" s="15" t="s">
        <v>2997</v>
      </c>
      <c r="E57" s="13" t="s">
        <v>2989</v>
      </c>
      <c r="F57" s="15">
        <v>3</v>
      </c>
      <c r="G57">
        <v>30</v>
      </c>
    </row>
    <row r="58" spans="1:7">
      <c r="A58" s="33">
        <v>53</v>
      </c>
      <c r="B58" t="s">
        <v>2952</v>
      </c>
      <c r="C58" s="33">
        <v>47</v>
      </c>
      <c r="D58" s="15" t="s">
        <v>2999</v>
      </c>
      <c r="E58" s="13" t="s">
        <v>2990</v>
      </c>
      <c r="F58" s="15">
        <v>3</v>
      </c>
      <c r="G58">
        <v>30</v>
      </c>
    </row>
    <row r="59" spans="1:7">
      <c r="A59" s="33">
        <v>54</v>
      </c>
      <c r="B59" t="s">
        <v>2994</v>
      </c>
      <c r="C59" s="33">
        <v>48</v>
      </c>
      <c r="D59" s="15" t="s">
        <v>3000</v>
      </c>
      <c r="E59" s="13" t="s">
        <v>2991</v>
      </c>
      <c r="F59" s="15">
        <v>3</v>
      </c>
      <c r="G59">
        <v>30</v>
      </c>
    </row>
    <row r="60" spans="1:7">
      <c r="A60" s="33">
        <v>55</v>
      </c>
      <c r="B60" t="s">
        <v>2995</v>
      </c>
      <c r="C60" s="33">
        <v>49</v>
      </c>
      <c r="D60" s="15" t="s">
        <v>3001</v>
      </c>
      <c r="E60" s="13" t="s">
        <v>2992</v>
      </c>
      <c r="F60" s="15">
        <v>3</v>
      </c>
      <c r="G60">
        <v>30</v>
      </c>
    </row>
    <row r="61" spans="1:7">
      <c r="A61" s="22">
        <v>106</v>
      </c>
      <c r="B61" s="11" t="s">
        <v>3088</v>
      </c>
      <c r="C61" s="22">
        <v>106</v>
      </c>
      <c r="D61" s="15" t="s">
        <v>3089</v>
      </c>
      <c r="E61" s="30" t="s">
        <v>3090</v>
      </c>
      <c r="F61" s="15">
        <v>1</v>
      </c>
      <c r="G61">
        <v>100</v>
      </c>
    </row>
  </sheetData>
  <phoneticPr fontId="3"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topLeftCell="A262" workbookViewId="0">
      <selection activeCell="A271" sqref="A271"/>
    </sheetView>
  </sheetViews>
  <sheetFormatPr defaultColWidth="11" defaultRowHeight="13.5"/>
  <cols>
    <col min="1" max="1" width="11" style="12"/>
    <col min="2" max="2" width="17.875" style="12" bestFit="1" customWidth="1"/>
    <col min="3" max="5" width="11" style="12"/>
    <col min="6" max="6" width="11" style="81"/>
    <col min="7" max="8" width="11" style="12"/>
  </cols>
  <sheetData>
    <row r="1" spans="1:11">
      <c r="A1" s="34" t="s">
        <v>128</v>
      </c>
      <c r="B1" s="13" t="s">
        <v>431</v>
      </c>
      <c r="C1" s="13" t="s">
        <v>419</v>
      </c>
    </row>
    <row r="2" spans="1:11">
      <c r="A2" s="30">
        <v>1</v>
      </c>
      <c r="B2" s="13" t="s">
        <v>624</v>
      </c>
      <c r="C2" s="13">
        <v>322</v>
      </c>
      <c r="D2" s="13" t="s">
        <v>408</v>
      </c>
      <c r="E2" s="13" t="s">
        <v>504</v>
      </c>
      <c r="F2" s="13" t="s">
        <v>610</v>
      </c>
      <c r="G2" s="81">
        <f t="shared" ref="G2:G29" si="0">ROUND(VLOOKUP(F2,$I$2:$J$8,2,FALSE)/COUNTIF($F$2:$F$47,F2),2)*100</f>
        <v>322</v>
      </c>
      <c r="I2" s="11"/>
    </row>
    <row r="3" spans="1:11">
      <c r="A3" s="30">
        <v>2</v>
      </c>
      <c r="B3" s="13" t="s">
        <v>625</v>
      </c>
      <c r="C3" s="13">
        <v>322</v>
      </c>
      <c r="D3" s="13" t="s">
        <v>409</v>
      </c>
      <c r="E3" s="13" t="s">
        <v>505</v>
      </c>
      <c r="F3" s="13" t="s">
        <v>610</v>
      </c>
      <c r="G3" s="81">
        <f t="shared" si="0"/>
        <v>322</v>
      </c>
      <c r="I3" s="11" t="s">
        <v>610</v>
      </c>
      <c r="J3">
        <v>29</v>
      </c>
    </row>
    <row r="4" spans="1:11">
      <c r="A4" s="30">
        <v>3</v>
      </c>
      <c r="B4" s="13" t="s">
        <v>626</v>
      </c>
      <c r="C4" s="13">
        <v>322</v>
      </c>
      <c r="D4" s="13" t="s">
        <v>410</v>
      </c>
      <c r="E4" s="13" t="s">
        <v>506</v>
      </c>
      <c r="F4" s="13" t="s">
        <v>610</v>
      </c>
      <c r="G4" s="81">
        <f t="shared" si="0"/>
        <v>322</v>
      </c>
      <c r="I4" s="11" t="s">
        <v>611</v>
      </c>
      <c r="J4">
        <v>1</v>
      </c>
    </row>
    <row r="5" spans="1:11">
      <c r="A5" s="30">
        <v>4</v>
      </c>
      <c r="B5" s="13" t="s">
        <v>627</v>
      </c>
      <c r="C5" s="13">
        <v>322</v>
      </c>
      <c r="D5" s="13" t="s">
        <v>411</v>
      </c>
      <c r="E5" s="13" t="s">
        <v>507</v>
      </c>
      <c r="F5" s="13" t="s">
        <v>610</v>
      </c>
      <c r="G5" s="81">
        <f t="shared" si="0"/>
        <v>322</v>
      </c>
      <c r="I5" s="11" t="s">
        <v>612</v>
      </c>
      <c r="J5">
        <v>0</v>
      </c>
    </row>
    <row r="6" spans="1:11">
      <c r="A6" s="30">
        <v>5</v>
      </c>
      <c r="B6" s="13" t="s">
        <v>623</v>
      </c>
      <c r="C6" s="13">
        <v>322</v>
      </c>
      <c r="D6" s="13" t="s">
        <v>407</v>
      </c>
      <c r="E6" s="13" t="s">
        <v>503</v>
      </c>
      <c r="F6" s="13" t="s">
        <v>610</v>
      </c>
      <c r="G6" s="81">
        <f t="shared" si="0"/>
        <v>322</v>
      </c>
      <c r="I6" s="11" t="s">
        <v>613</v>
      </c>
      <c r="J6">
        <v>55</v>
      </c>
    </row>
    <row r="7" spans="1:11">
      <c r="A7" s="30">
        <v>6</v>
      </c>
      <c r="B7" s="13" t="s">
        <v>624</v>
      </c>
      <c r="C7" s="13">
        <v>322</v>
      </c>
      <c r="D7" s="13" t="s">
        <v>408</v>
      </c>
      <c r="E7" s="13" t="s">
        <v>504</v>
      </c>
      <c r="F7" s="13" t="s">
        <v>610</v>
      </c>
      <c r="G7" s="81">
        <f t="shared" si="0"/>
        <v>322</v>
      </c>
      <c r="I7" s="11" t="s">
        <v>614</v>
      </c>
      <c r="J7">
        <v>12</v>
      </c>
    </row>
    <row r="8" spans="1:11">
      <c r="A8" s="30">
        <v>7</v>
      </c>
      <c r="B8" s="13" t="s">
        <v>625</v>
      </c>
      <c r="C8" s="13">
        <v>322</v>
      </c>
      <c r="D8" s="13" t="s">
        <v>409</v>
      </c>
      <c r="E8" s="13" t="s">
        <v>505</v>
      </c>
      <c r="F8" s="13" t="s">
        <v>610</v>
      </c>
      <c r="G8" s="81">
        <f t="shared" si="0"/>
        <v>322</v>
      </c>
      <c r="I8" s="11" t="s">
        <v>615</v>
      </c>
      <c r="J8">
        <v>3</v>
      </c>
    </row>
    <row r="9" spans="1:11">
      <c r="A9" s="30">
        <v>8</v>
      </c>
      <c r="B9" s="13" t="s">
        <v>626</v>
      </c>
      <c r="C9" s="13">
        <v>322</v>
      </c>
      <c r="D9" s="13" t="s">
        <v>410</v>
      </c>
      <c r="E9" s="13" t="s">
        <v>506</v>
      </c>
      <c r="F9" s="13" t="s">
        <v>610</v>
      </c>
      <c r="G9" s="81">
        <f t="shared" si="0"/>
        <v>322</v>
      </c>
      <c r="J9">
        <f>SUM(J2:J8)</f>
        <v>100</v>
      </c>
      <c r="K9">
        <f>SUM(G2:G47)</f>
        <v>10003</v>
      </c>
    </row>
    <row r="10" spans="1:11">
      <c r="A10" s="30">
        <v>9</v>
      </c>
      <c r="B10" s="13" t="s">
        <v>627</v>
      </c>
      <c r="C10" s="13">
        <v>322</v>
      </c>
      <c r="D10" s="13" t="s">
        <v>411</v>
      </c>
      <c r="E10" s="13" t="s">
        <v>507</v>
      </c>
      <c r="F10" s="13" t="s">
        <v>610</v>
      </c>
      <c r="G10" s="81">
        <f t="shared" si="0"/>
        <v>322</v>
      </c>
    </row>
    <row r="11" spans="1:11">
      <c r="A11" s="30">
        <v>10</v>
      </c>
      <c r="B11" s="13" t="s">
        <v>628</v>
      </c>
      <c r="C11" s="13">
        <v>100</v>
      </c>
      <c r="D11" s="13" t="s">
        <v>412</v>
      </c>
      <c r="E11" s="13" t="s">
        <v>508</v>
      </c>
      <c r="F11" s="13" t="s">
        <v>611</v>
      </c>
      <c r="G11" s="81">
        <f t="shared" si="0"/>
        <v>100</v>
      </c>
      <c r="I11" s="12">
        <f>SUM(H12:H47)</f>
        <v>7002</v>
      </c>
      <c r="J11">
        <v>661</v>
      </c>
      <c r="K11" s="12">
        <f>SUM(I11:J11)</f>
        <v>7663</v>
      </c>
    </row>
    <row r="12" spans="1:11">
      <c r="A12" s="30">
        <v>11</v>
      </c>
      <c r="B12" s="13" t="s">
        <v>629</v>
      </c>
      <c r="C12" s="13">
        <v>0</v>
      </c>
      <c r="D12" s="13" t="s">
        <v>413</v>
      </c>
      <c r="E12" s="13" t="s">
        <v>509</v>
      </c>
      <c r="F12" t="s">
        <v>2873</v>
      </c>
      <c r="G12" s="81">
        <f t="shared" si="0"/>
        <v>0</v>
      </c>
      <c r="H12" s="81">
        <v>0</v>
      </c>
    </row>
    <row r="13" spans="1:11">
      <c r="A13" s="30">
        <v>12</v>
      </c>
      <c r="B13" s="13" t="s">
        <v>630</v>
      </c>
      <c r="C13" s="13">
        <v>0</v>
      </c>
      <c r="D13" s="13" t="s">
        <v>414</v>
      </c>
      <c r="E13" s="13" t="s">
        <v>52</v>
      </c>
      <c r="F13" t="s">
        <v>2873</v>
      </c>
      <c r="G13" s="81">
        <f t="shared" si="0"/>
        <v>0</v>
      </c>
      <c r="H13" s="81">
        <v>0</v>
      </c>
    </row>
    <row r="14" spans="1:11">
      <c r="A14" s="30">
        <v>13</v>
      </c>
      <c r="B14" s="13" t="s">
        <v>2824</v>
      </c>
      <c r="C14" s="13">
        <v>63</v>
      </c>
      <c r="D14" s="13" t="s">
        <v>415</v>
      </c>
      <c r="E14" s="13" t="s">
        <v>510</v>
      </c>
      <c r="F14" t="s">
        <v>2874</v>
      </c>
      <c r="G14" s="81">
        <f t="shared" si="0"/>
        <v>63</v>
      </c>
      <c r="H14" s="33">
        <v>193</v>
      </c>
    </row>
    <row r="15" spans="1:11">
      <c r="A15" s="30">
        <v>14</v>
      </c>
      <c r="B15" s="13" t="s">
        <v>2825</v>
      </c>
      <c r="C15" s="13">
        <v>786</v>
      </c>
      <c r="D15" s="13" t="s">
        <v>528</v>
      </c>
      <c r="E15" s="13" t="s">
        <v>511</v>
      </c>
      <c r="F15" t="s">
        <v>2875</v>
      </c>
      <c r="G15" s="81">
        <f t="shared" si="0"/>
        <v>786</v>
      </c>
      <c r="H15" s="81">
        <v>571</v>
      </c>
    </row>
    <row r="16" spans="1:11">
      <c r="A16" s="30">
        <v>15</v>
      </c>
      <c r="B16" s="13" t="s">
        <v>2826</v>
      </c>
      <c r="C16" s="13">
        <v>63</v>
      </c>
      <c r="D16" s="13" t="s">
        <v>529</v>
      </c>
      <c r="E16" s="12" t="s">
        <v>512</v>
      </c>
      <c r="F16" t="s">
        <v>2874</v>
      </c>
      <c r="G16" s="81">
        <f t="shared" si="0"/>
        <v>63</v>
      </c>
      <c r="H16" s="33">
        <v>193</v>
      </c>
    </row>
    <row r="17" spans="1:9">
      <c r="A17" s="30">
        <v>16</v>
      </c>
      <c r="B17" s="13" t="s">
        <v>878</v>
      </c>
      <c r="C17" s="30">
        <v>0</v>
      </c>
      <c r="D17" s="13" t="s">
        <v>530</v>
      </c>
      <c r="E17" s="12" t="s">
        <v>513</v>
      </c>
      <c r="F17" s="13" t="s">
        <v>615</v>
      </c>
      <c r="G17" s="81">
        <f t="shared" si="0"/>
        <v>60</v>
      </c>
      <c r="H17" s="33">
        <v>0</v>
      </c>
    </row>
    <row r="18" spans="1:9">
      <c r="A18" s="30">
        <v>17</v>
      </c>
      <c r="B18" s="13" t="s">
        <v>879</v>
      </c>
      <c r="C18" s="30">
        <v>100</v>
      </c>
      <c r="D18" s="13" t="s">
        <v>531</v>
      </c>
      <c r="E18" s="12" t="s">
        <v>514</v>
      </c>
      <c r="F18" s="13" t="s">
        <v>615</v>
      </c>
      <c r="G18" s="81">
        <f t="shared" si="0"/>
        <v>60</v>
      </c>
      <c r="H18" s="33">
        <v>100</v>
      </c>
    </row>
    <row r="19" spans="1:9">
      <c r="A19" s="30">
        <v>18</v>
      </c>
      <c r="B19" s="13" t="s">
        <v>880</v>
      </c>
      <c r="C19" s="30">
        <v>100</v>
      </c>
      <c r="D19" s="13" t="s">
        <v>532</v>
      </c>
      <c r="E19" s="12" t="s">
        <v>515</v>
      </c>
      <c r="F19" s="13" t="s">
        <v>615</v>
      </c>
      <c r="G19" s="81">
        <f t="shared" si="0"/>
        <v>60</v>
      </c>
      <c r="H19" s="33">
        <v>200</v>
      </c>
    </row>
    <row r="20" spans="1:9">
      <c r="A20" s="30">
        <v>19</v>
      </c>
      <c r="B20" s="13" t="s">
        <v>881</v>
      </c>
      <c r="C20" s="30">
        <v>0</v>
      </c>
      <c r="D20" s="13" t="s">
        <v>533</v>
      </c>
      <c r="E20" s="12" t="s">
        <v>516</v>
      </c>
      <c r="F20" s="13" t="s">
        <v>615</v>
      </c>
      <c r="G20" s="81">
        <f t="shared" si="0"/>
        <v>60</v>
      </c>
      <c r="H20" s="33">
        <v>0</v>
      </c>
    </row>
    <row r="21" spans="1:9">
      <c r="A21" s="30">
        <v>20</v>
      </c>
      <c r="B21" s="13" t="s">
        <v>882</v>
      </c>
      <c r="C21" s="30">
        <v>100</v>
      </c>
      <c r="D21" s="13" t="s">
        <v>534</v>
      </c>
      <c r="E21" s="12" t="s">
        <v>517</v>
      </c>
      <c r="F21" s="13" t="s">
        <v>615</v>
      </c>
      <c r="G21" s="81">
        <f t="shared" si="0"/>
        <v>60</v>
      </c>
      <c r="H21" s="33">
        <v>0</v>
      </c>
    </row>
    <row r="22" spans="1:9">
      <c r="A22" s="30">
        <v>21</v>
      </c>
      <c r="B22" s="13" t="s">
        <v>2827</v>
      </c>
      <c r="C22" s="13">
        <v>63</v>
      </c>
      <c r="D22" s="13" t="s">
        <v>535</v>
      </c>
      <c r="E22" s="41" t="s">
        <v>518</v>
      </c>
      <c r="F22" t="s">
        <v>2874</v>
      </c>
      <c r="G22" s="81">
        <f t="shared" si="0"/>
        <v>63</v>
      </c>
      <c r="H22" s="81">
        <v>36</v>
      </c>
      <c r="I22" s="12"/>
    </row>
    <row r="23" spans="1:9">
      <c r="A23" s="30">
        <v>22</v>
      </c>
      <c r="B23" s="13" t="s">
        <v>2828</v>
      </c>
      <c r="C23" s="13">
        <v>786</v>
      </c>
      <c r="D23" s="13" t="s">
        <v>536</v>
      </c>
      <c r="E23" s="12" t="s">
        <v>519</v>
      </c>
      <c r="F23" t="s">
        <v>2875</v>
      </c>
      <c r="G23" s="81">
        <f t="shared" si="0"/>
        <v>786</v>
      </c>
      <c r="H23" s="81">
        <v>571</v>
      </c>
    </row>
    <row r="24" spans="1:9">
      <c r="A24" s="30">
        <v>23</v>
      </c>
      <c r="B24" s="13" t="s">
        <v>2829</v>
      </c>
      <c r="C24" s="13">
        <v>63</v>
      </c>
      <c r="D24" s="13" t="s">
        <v>537</v>
      </c>
      <c r="E24" s="12" t="s">
        <v>493</v>
      </c>
      <c r="F24" t="s">
        <v>2874</v>
      </c>
      <c r="G24" s="81">
        <f t="shared" si="0"/>
        <v>63</v>
      </c>
      <c r="H24" s="93">
        <v>193</v>
      </c>
    </row>
    <row r="25" spans="1:9">
      <c r="A25" s="30">
        <v>24</v>
      </c>
      <c r="B25" s="13" t="s">
        <v>2830</v>
      </c>
      <c r="C25" s="13">
        <v>63</v>
      </c>
      <c r="D25" s="13" t="s">
        <v>538</v>
      </c>
      <c r="E25" s="12" t="s">
        <v>520</v>
      </c>
      <c r="F25" t="s">
        <v>2874</v>
      </c>
      <c r="G25" s="81">
        <f t="shared" si="0"/>
        <v>63</v>
      </c>
      <c r="H25" s="33">
        <v>193</v>
      </c>
    </row>
    <row r="26" spans="1:9">
      <c r="A26" s="30">
        <v>25</v>
      </c>
      <c r="B26" s="13" t="s">
        <v>2831</v>
      </c>
      <c r="C26" s="13">
        <v>786</v>
      </c>
      <c r="D26" s="13" t="s">
        <v>539</v>
      </c>
      <c r="E26" s="12" t="s">
        <v>521</v>
      </c>
      <c r="F26" t="s">
        <v>2875</v>
      </c>
      <c r="G26" s="81">
        <f t="shared" si="0"/>
        <v>786</v>
      </c>
      <c r="H26" s="81">
        <v>571</v>
      </c>
    </row>
    <row r="27" spans="1:9">
      <c r="A27" s="30">
        <v>26</v>
      </c>
      <c r="B27" s="13" t="s">
        <v>631</v>
      </c>
      <c r="C27" s="13">
        <v>0</v>
      </c>
      <c r="D27" s="13" t="s">
        <v>540</v>
      </c>
      <c r="E27" s="12" t="s">
        <v>522</v>
      </c>
      <c r="F27" t="s">
        <v>2873</v>
      </c>
      <c r="G27" s="81">
        <f t="shared" si="0"/>
        <v>0</v>
      </c>
      <c r="H27" s="81">
        <v>0</v>
      </c>
    </row>
    <row r="28" spans="1:9">
      <c r="A28" s="30">
        <v>27</v>
      </c>
      <c r="B28" s="13" t="s">
        <v>2832</v>
      </c>
      <c r="C28" s="13">
        <v>786</v>
      </c>
      <c r="D28" s="13" t="s">
        <v>541</v>
      </c>
      <c r="E28" s="12" t="s">
        <v>523</v>
      </c>
      <c r="F28" t="s">
        <v>2875</v>
      </c>
      <c r="G28" s="81">
        <f t="shared" si="0"/>
        <v>786</v>
      </c>
      <c r="H28" s="81">
        <v>571</v>
      </c>
    </row>
    <row r="29" spans="1:9">
      <c r="A29" s="30">
        <v>28</v>
      </c>
      <c r="B29" s="13" t="s">
        <v>2833</v>
      </c>
      <c r="C29" s="13">
        <v>63</v>
      </c>
      <c r="D29" s="13" t="s">
        <v>542</v>
      </c>
      <c r="E29" s="12" t="s">
        <v>524</v>
      </c>
      <c r="F29" t="s">
        <v>2874</v>
      </c>
      <c r="G29" s="81">
        <f t="shared" si="0"/>
        <v>63</v>
      </c>
      <c r="H29" s="33">
        <v>193</v>
      </c>
    </row>
    <row r="30" spans="1:9">
      <c r="A30" s="30">
        <v>29</v>
      </c>
      <c r="B30" s="13" t="s">
        <v>2834</v>
      </c>
      <c r="C30" s="13">
        <v>0</v>
      </c>
      <c r="D30" s="13" t="s">
        <v>543</v>
      </c>
      <c r="E30" s="12" t="s">
        <v>525</v>
      </c>
      <c r="F30" s="11" t="s">
        <v>2877</v>
      </c>
      <c r="G30" s="33">
        <v>0</v>
      </c>
      <c r="H30" s="33">
        <v>0</v>
      </c>
    </row>
    <row r="31" spans="1:9">
      <c r="A31" s="30">
        <v>30</v>
      </c>
      <c r="B31" s="13" t="s">
        <v>2835</v>
      </c>
      <c r="C31" s="13">
        <v>0</v>
      </c>
      <c r="D31" s="13" t="s">
        <v>544</v>
      </c>
      <c r="E31" s="12" t="s">
        <v>526</v>
      </c>
      <c r="F31" s="11" t="s">
        <v>2878</v>
      </c>
      <c r="G31" s="81">
        <v>0</v>
      </c>
      <c r="H31" s="81">
        <v>0</v>
      </c>
    </row>
    <row r="32" spans="1:9">
      <c r="A32" s="30">
        <v>31</v>
      </c>
      <c r="B32" s="13" t="s">
        <v>2836</v>
      </c>
      <c r="C32" s="13">
        <v>786</v>
      </c>
      <c r="D32" s="13" t="s">
        <v>545</v>
      </c>
      <c r="E32" s="12" t="s">
        <v>527</v>
      </c>
      <c r="F32" t="s">
        <v>2875</v>
      </c>
      <c r="G32" s="81">
        <f t="shared" ref="G32:G46" si="1">ROUND(VLOOKUP(F32,$I$2:$J$8,2,FALSE)/COUNTIF($F$2:$F$47,F32),2)*100</f>
        <v>786</v>
      </c>
      <c r="H32" s="81">
        <v>571</v>
      </c>
    </row>
    <row r="33" spans="1:10">
      <c r="A33" s="30">
        <v>32</v>
      </c>
      <c r="B33" s="13" t="s">
        <v>2837</v>
      </c>
      <c r="C33" s="13">
        <v>63</v>
      </c>
      <c r="D33" s="13" t="s">
        <v>546</v>
      </c>
      <c r="E33" s="12" t="s">
        <v>456</v>
      </c>
      <c r="F33" t="s">
        <v>2874</v>
      </c>
      <c r="G33" s="81">
        <f t="shared" si="1"/>
        <v>63</v>
      </c>
      <c r="H33" s="33">
        <v>193</v>
      </c>
    </row>
    <row r="34" spans="1:10">
      <c r="A34" s="30">
        <v>33</v>
      </c>
      <c r="B34" s="13" t="s">
        <v>2838</v>
      </c>
      <c r="C34" s="13">
        <v>786</v>
      </c>
      <c r="D34" s="13" t="s">
        <v>547</v>
      </c>
      <c r="E34" s="12" t="s">
        <v>452</v>
      </c>
      <c r="F34" t="s">
        <v>2875</v>
      </c>
      <c r="G34" s="81">
        <f t="shared" si="1"/>
        <v>786</v>
      </c>
      <c r="H34" s="81">
        <v>571</v>
      </c>
    </row>
    <row r="35" spans="1:10">
      <c r="A35" s="30">
        <v>34</v>
      </c>
      <c r="B35" s="13" t="s">
        <v>2839</v>
      </c>
      <c r="C35" s="13">
        <v>63</v>
      </c>
      <c r="D35" s="13" t="s">
        <v>548</v>
      </c>
      <c r="E35" s="12" t="s">
        <v>453</v>
      </c>
      <c r="F35" t="s">
        <v>2874</v>
      </c>
      <c r="G35" s="81">
        <f t="shared" si="1"/>
        <v>63</v>
      </c>
      <c r="H35" s="33">
        <v>193</v>
      </c>
    </row>
    <row r="36" spans="1:10">
      <c r="A36" s="30">
        <v>35</v>
      </c>
      <c r="B36" s="13" t="s">
        <v>2840</v>
      </c>
      <c r="C36" s="13">
        <v>63</v>
      </c>
      <c r="D36" s="13" t="s">
        <v>549</v>
      </c>
      <c r="E36" s="41" t="s">
        <v>454</v>
      </c>
      <c r="F36" t="s">
        <v>2874</v>
      </c>
      <c r="G36" s="81">
        <f t="shared" si="1"/>
        <v>63</v>
      </c>
      <c r="H36" s="81">
        <v>36</v>
      </c>
      <c r="I36" s="12"/>
    </row>
    <row r="37" spans="1:10">
      <c r="A37" s="30">
        <v>36</v>
      </c>
      <c r="B37" s="13" t="s">
        <v>2841</v>
      </c>
      <c r="C37" s="13">
        <v>63</v>
      </c>
      <c r="D37" s="13" t="s">
        <v>550</v>
      </c>
      <c r="E37" s="41" t="s">
        <v>455</v>
      </c>
      <c r="F37" t="s">
        <v>2874</v>
      </c>
      <c r="G37" s="81">
        <f t="shared" si="1"/>
        <v>63</v>
      </c>
      <c r="H37" s="81">
        <v>36</v>
      </c>
      <c r="I37" s="12"/>
    </row>
    <row r="38" spans="1:10">
      <c r="A38" s="30">
        <v>37</v>
      </c>
      <c r="B38" s="13" t="s">
        <v>2842</v>
      </c>
      <c r="C38" s="13">
        <v>63</v>
      </c>
      <c r="D38" s="13" t="s">
        <v>551</v>
      </c>
      <c r="E38" s="12" t="s">
        <v>457</v>
      </c>
      <c r="F38" t="s">
        <v>2874</v>
      </c>
      <c r="G38" s="81">
        <f t="shared" si="1"/>
        <v>63</v>
      </c>
      <c r="H38" s="33">
        <v>193</v>
      </c>
    </row>
    <row r="39" spans="1:10">
      <c r="A39" s="30">
        <v>38</v>
      </c>
      <c r="B39" s="13" t="s">
        <v>2843</v>
      </c>
      <c r="C39" s="13">
        <v>63</v>
      </c>
      <c r="D39" s="13" t="s">
        <v>552</v>
      </c>
      <c r="E39" s="12" t="s">
        <v>458</v>
      </c>
      <c r="F39" t="s">
        <v>2874</v>
      </c>
      <c r="G39" s="81">
        <f t="shared" si="1"/>
        <v>63</v>
      </c>
      <c r="H39" s="33">
        <v>193</v>
      </c>
    </row>
    <row r="40" spans="1:10">
      <c r="A40" s="30">
        <v>39</v>
      </c>
      <c r="B40" s="13" t="s">
        <v>2844</v>
      </c>
      <c r="C40" s="13">
        <v>63</v>
      </c>
      <c r="D40" s="13" t="s">
        <v>553</v>
      </c>
      <c r="E40" s="12" t="s">
        <v>459</v>
      </c>
      <c r="F40" t="s">
        <v>2874</v>
      </c>
      <c r="G40" s="81">
        <f t="shared" si="1"/>
        <v>63</v>
      </c>
      <c r="H40" s="33">
        <v>193</v>
      </c>
    </row>
    <row r="41" spans="1:10">
      <c r="A41" s="30">
        <v>40</v>
      </c>
      <c r="B41" s="13" t="s">
        <v>2845</v>
      </c>
      <c r="C41" s="13">
        <v>63</v>
      </c>
      <c r="D41" s="13" t="s">
        <v>554</v>
      </c>
      <c r="E41" s="39" t="s">
        <v>460</v>
      </c>
      <c r="F41" t="s">
        <v>2874</v>
      </c>
      <c r="G41" s="81">
        <f t="shared" si="1"/>
        <v>63</v>
      </c>
      <c r="H41" s="81">
        <v>193</v>
      </c>
      <c r="I41" s="12"/>
    </row>
    <row r="42" spans="1:10">
      <c r="A42" s="30">
        <v>41</v>
      </c>
      <c r="B42" s="13" t="s">
        <v>2846</v>
      </c>
      <c r="C42" s="13">
        <v>63</v>
      </c>
      <c r="D42" s="13" t="s">
        <v>555</v>
      </c>
      <c r="E42" s="41" t="s">
        <v>461</v>
      </c>
      <c r="F42" t="s">
        <v>2874</v>
      </c>
      <c r="G42" s="81">
        <f t="shared" si="1"/>
        <v>63</v>
      </c>
      <c r="H42" s="81">
        <v>36</v>
      </c>
      <c r="I42" s="12"/>
    </row>
    <row r="43" spans="1:10">
      <c r="A43" s="30">
        <v>42</v>
      </c>
      <c r="B43" s="13" t="s">
        <v>2847</v>
      </c>
      <c r="C43" s="13">
        <v>63</v>
      </c>
      <c r="D43" s="13" t="s">
        <v>556</v>
      </c>
      <c r="E43" s="12" t="s">
        <v>462</v>
      </c>
      <c r="F43" t="s">
        <v>2874</v>
      </c>
      <c r="G43" s="81">
        <f t="shared" si="1"/>
        <v>63</v>
      </c>
      <c r="H43" s="33">
        <v>193</v>
      </c>
    </row>
    <row r="44" spans="1:10">
      <c r="A44" s="30">
        <v>43</v>
      </c>
      <c r="B44" s="13" t="s">
        <v>2848</v>
      </c>
      <c r="C44" s="13">
        <v>63</v>
      </c>
      <c r="D44" s="13" t="s">
        <v>557</v>
      </c>
      <c r="E44" s="12" t="s">
        <v>463</v>
      </c>
      <c r="F44" t="s">
        <v>2874</v>
      </c>
      <c r="G44" s="81">
        <f t="shared" si="1"/>
        <v>63</v>
      </c>
      <c r="H44" s="33">
        <v>193</v>
      </c>
    </row>
    <row r="45" spans="1:10">
      <c r="A45" s="30">
        <v>44</v>
      </c>
      <c r="B45" s="13" t="s">
        <v>2849</v>
      </c>
      <c r="C45" s="13">
        <v>63</v>
      </c>
      <c r="D45" s="13" t="s">
        <v>558</v>
      </c>
      <c r="E45" s="39" t="s">
        <v>464</v>
      </c>
      <c r="F45" t="s">
        <v>2874</v>
      </c>
      <c r="G45" s="81">
        <f t="shared" si="1"/>
        <v>63</v>
      </c>
      <c r="H45" s="81">
        <v>10</v>
      </c>
      <c r="I45" s="12"/>
    </row>
    <row r="46" spans="1:10">
      <c r="A46" s="30">
        <v>45</v>
      </c>
      <c r="B46" s="13" t="s">
        <v>2850</v>
      </c>
      <c r="C46" s="13">
        <v>63</v>
      </c>
      <c r="D46" s="13" t="s">
        <v>559</v>
      </c>
      <c r="E46" s="41" t="s">
        <v>465</v>
      </c>
      <c r="F46" t="s">
        <v>2874</v>
      </c>
      <c r="G46" s="81">
        <f t="shared" si="1"/>
        <v>63</v>
      </c>
      <c r="H46" s="81">
        <v>36</v>
      </c>
      <c r="I46" s="12"/>
    </row>
    <row r="47" spans="1:10">
      <c r="A47" s="30">
        <v>46</v>
      </c>
      <c r="B47" s="13" t="s">
        <v>2851</v>
      </c>
      <c r="C47" s="13">
        <v>792</v>
      </c>
      <c r="D47" s="13" t="s">
        <v>560</v>
      </c>
      <c r="E47" s="12" t="s">
        <v>466</v>
      </c>
      <c r="F47" t="s">
        <v>2875</v>
      </c>
      <c r="G47" s="34">
        <f>ROUND(VLOOKUP(F47,$I$2:$J$8,2,FALSE)/COUNTIF($F$2:$F$47,F47),2)*100+6</f>
        <v>792</v>
      </c>
      <c r="H47" s="81">
        <v>577</v>
      </c>
    </row>
    <row r="48" spans="1:10">
      <c r="A48" s="30">
        <v>47</v>
      </c>
      <c r="B48" s="13" t="s">
        <v>2852</v>
      </c>
      <c r="C48" s="13">
        <v>333</v>
      </c>
      <c r="D48" s="13" t="s">
        <v>415</v>
      </c>
      <c r="E48" s="13" t="s">
        <v>510</v>
      </c>
      <c r="F48" s="13" t="s">
        <v>613</v>
      </c>
      <c r="G48" s="81">
        <f t="shared" ref="G48:G57" si="2">ROUND(VLOOKUP(F48,$I$48:$J$51,2,FALSE)/COUNTIF($F$48:$F$72,F48),2)*100</f>
        <v>333</v>
      </c>
      <c r="I48" s="11" t="s">
        <v>613</v>
      </c>
      <c r="J48">
        <v>50</v>
      </c>
    </row>
    <row r="49" spans="1:10">
      <c r="A49" s="30">
        <v>48</v>
      </c>
      <c r="B49" s="13" t="s">
        <v>616</v>
      </c>
      <c r="C49" s="13">
        <v>300</v>
      </c>
      <c r="D49" s="13" t="s">
        <v>530</v>
      </c>
      <c r="E49" s="12" t="s">
        <v>513</v>
      </c>
      <c r="F49" s="13" t="s">
        <v>615</v>
      </c>
      <c r="G49" s="81">
        <f t="shared" si="2"/>
        <v>300</v>
      </c>
      <c r="I49" s="11" t="s">
        <v>614</v>
      </c>
      <c r="J49">
        <v>35</v>
      </c>
    </row>
    <row r="50" spans="1:10">
      <c r="A50" s="30">
        <v>49</v>
      </c>
      <c r="B50" s="13" t="s">
        <v>617</v>
      </c>
      <c r="C50" s="13">
        <v>300</v>
      </c>
      <c r="D50" s="13" t="s">
        <v>531</v>
      </c>
      <c r="E50" s="12" t="s">
        <v>514</v>
      </c>
      <c r="F50" s="13" t="s">
        <v>615</v>
      </c>
      <c r="G50" s="81">
        <f t="shared" si="2"/>
        <v>300</v>
      </c>
      <c r="I50" s="11" t="s">
        <v>615</v>
      </c>
      <c r="J50">
        <v>15</v>
      </c>
    </row>
    <row r="51" spans="1:10">
      <c r="A51" s="30">
        <v>50</v>
      </c>
      <c r="B51" s="13" t="s">
        <v>618</v>
      </c>
      <c r="C51" s="13">
        <v>300</v>
      </c>
      <c r="D51" s="13" t="s">
        <v>532</v>
      </c>
      <c r="E51" s="12" t="s">
        <v>515</v>
      </c>
      <c r="F51" s="13" t="s">
        <v>615</v>
      </c>
      <c r="G51" s="81">
        <f t="shared" si="2"/>
        <v>300</v>
      </c>
      <c r="J51">
        <f>SUM(J48:J50)</f>
        <v>100</v>
      </c>
    </row>
    <row r="52" spans="1:10">
      <c r="A52" s="30">
        <v>51</v>
      </c>
      <c r="B52" s="13" t="s">
        <v>619</v>
      </c>
      <c r="C52" s="13">
        <v>300</v>
      </c>
      <c r="D52" s="13" t="s">
        <v>533</v>
      </c>
      <c r="E52" s="12" t="s">
        <v>516</v>
      </c>
      <c r="F52" s="13" t="s">
        <v>615</v>
      </c>
      <c r="G52" s="81">
        <f t="shared" si="2"/>
        <v>300</v>
      </c>
    </row>
    <row r="53" spans="1:10">
      <c r="A53" s="30">
        <v>52</v>
      </c>
      <c r="B53" s="13" t="s">
        <v>620</v>
      </c>
      <c r="C53" s="13">
        <v>300</v>
      </c>
      <c r="D53" s="13" t="s">
        <v>534</v>
      </c>
      <c r="E53" s="12" t="s">
        <v>517</v>
      </c>
      <c r="F53" s="13" t="s">
        <v>615</v>
      </c>
      <c r="G53" s="81">
        <f t="shared" si="2"/>
        <v>300</v>
      </c>
    </row>
    <row r="54" spans="1:10">
      <c r="A54" s="30">
        <v>53</v>
      </c>
      <c r="B54" s="13" t="s">
        <v>2853</v>
      </c>
      <c r="C54" s="13">
        <v>333</v>
      </c>
      <c r="D54" s="13" t="s">
        <v>535</v>
      </c>
      <c r="E54" s="12" t="s">
        <v>518</v>
      </c>
      <c r="F54" s="13" t="s">
        <v>613</v>
      </c>
      <c r="G54" s="81">
        <f t="shared" si="2"/>
        <v>333</v>
      </c>
    </row>
    <row r="55" spans="1:10">
      <c r="A55" s="30">
        <v>54</v>
      </c>
      <c r="B55" s="13" t="s">
        <v>2854</v>
      </c>
      <c r="C55" s="13">
        <v>333</v>
      </c>
      <c r="D55" s="13" t="s">
        <v>537</v>
      </c>
      <c r="E55" s="12" t="s">
        <v>493</v>
      </c>
      <c r="F55" s="13" t="s">
        <v>613</v>
      </c>
      <c r="G55" s="81">
        <f t="shared" si="2"/>
        <v>333</v>
      </c>
    </row>
    <row r="56" spans="1:10">
      <c r="A56" s="30">
        <v>55</v>
      </c>
      <c r="B56" s="13" t="s">
        <v>2855</v>
      </c>
      <c r="C56" s="13">
        <v>333</v>
      </c>
      <c r="D56" s="13" t="s">
        <v>538</v>
      </c>
      <c r="E56" s="12" t="s">
        <v>520</v>
      </c>
      <c r="F56" s="13" t="s">
        <v>613</v>
      </c>
      <c r="G56" s="81">
        <f t="shared" si="2"/>
        <v>333</v>
      </c>
    </row>
    <row r="57" spans="1:10">
      <c r="A57" s="30">
        <v>56</v>
      </c>
      <c r="B57" s="13" t="s">
        <v>2856</v>
      </c>
      <c r="C57" s="13">
        <v>333</v>
      </c>
      <c r="D57" s="13" t="s">
        <v>542</v>
      </c>
      <c r="E57" s="12" t="s">
        <v>524</v>
      </c>
      <c r="F57" s="13" t="s">
        <v>613</v>
      </c>
      <c r="G57" s="81">
        <f t="shared" si="2"/>
        <v>333</v>
      </c>
    </row>
    <row r="58" spans="1:10">
      <c r="A58" s="30">
        <v>57</v>
      </c>
      <c r="B58" s="13" t="s">
        <v>2857</v>
      </c>
      <c r="C58" s="13" t="s">
        <v>2735</v>
      </c>
      <c r="D58" s="13" t="s">
        <v>543</v>
      </c>
      <c r="E58" s="12" t="s">
        <v>525</v>
      </c>
      <c r="F58" s="13" t="s">
        <v>613</v>
      </c>
      <c r="G58" s="33" t="s">
        <v>2735</v>
      </c>
    </row>
    <row r="59" spans="1:10">
      <c r="A59" s="30">
        <v>58</v>
      </c>
      <c r="B59" s="13" t="s">
        <v>2281</v>
      </c>
      <c r="C59" s="13">
        <v>0</v>
      </c>
      <c r="D59" s="13" t="s">
        <v>544</v>
      </c>
      <c r="E59" s="12" t="s">
        <v>526</v>
      </c>
      <c r="F59" s="13" t="s">
        <v>614</v>
      </c>
      <c r="G59" s="81">
        <v>0</v>
      </c>
    </row>
    <row r="60" spans="1:10">
      <c r="A60" s="30">
        <v>59</v>
      </c>
      <c r="B60" s="13" t="s">
        <v>2858</v>
      </c>
      <c r="C60" s="13">
        <v>333</v>
      </c>
      <c r="D60" s="13" t="s">
        <v>546</v>
      </c>
      <c r="E60" s="12" t="s">
        <v>456</v>
      </c>
      <c r="F60" s="13" t="s">
        <v>613</v>
      </c>
      <c r="G60" s="81">
        <f t="shared" ref="G60:G72" si="3">ROUND(VLOOKUP(F60,$I$48:$J$51,2,FALSE)/COUNTIF($F$48:$F$72,F60),2)*100</f>
        <v>333</v>
      </c>
    </row>
    <row r="61" spans="1:10">
      <c r="A61" s="30">
        <v>60</v>
      </c>
      <c r="B61" s="13" t="s">
        <v>2859</v>
      </c>
      <c r="C61" s="13">
        <v>333</v>
      </c>
      <c r="D61" s="13" t="s">
        <v>548</v>
      </c>
      <c r="E61" s="12" t="s">
        <v>453</v>
      </c>
      <c r="F61" s="13" t="s">
        <v>613</v>
      </c>
      <c r="G61" s="81">
        <f t="shared" si="3"/>
        <v>333</v>
      </c>
    </row>
    <row r="62" spans="1:10">
      <c r="A62" s="30">
        <v>61</v>
      </c>
      <c r="B62" s="13" t="s">
        <v>2860</v>
      </c>
      <c r="C62" s="13">
        <v>333</v>
      </c>
      <c r="D62" s="13" t="s">
        <v>549</v>
      </c>
      <c r="E62" s="12" t="s">
        <v>454</v>
      </c>
      <c r="F62" s="13" t="s">
        <v>613</v>
      </c>
      <c r="G62" s="81">
        <f t="shared" si="3"/>
        <v>333</v>
      </c>
    </row>
    <row r="63" spans="1:10">
      <c r="A63" s="30">
        <v>62</v>
      </c>
      <c r="B63" s="13" t="s">
        <v>2861</v>
      </c>
      <c r="C63" s="13">
        <v>333</v>
      </c>
      <c r="D63" s="13" t="s">
        <v>550</v>
      </c>
      <c r="E63" s="12" t="s">
        <v>455</v>
      </c>
      <c r="F63" s="13" t="s">
        <v>613</v>
      </c>
      <c r="G63" s="81">
        <f t="shared" si="3"/>
        <v>333</v>
      </c>
    </row>
    <row r="64" spans="1:10">
      <c r="A64" s="30">
        <v>63</v>
      </c>
      <c r="B64" s="13" t="s">
        <v>2862</v>
      </c>
      <c r="C64" s="13">
        <v>333</v>
      </c>
      <c r="D64" s="13" t="s">
        <v>551</v>
      </c>
      <c r="E64" s="12" t="s">
        <v>457</v>
      </c>
      <c r="F64" s="13" t="s">
        <v>613</v>
      </c>
      <c r="G64" s="81">
        <f t="shared" si="3"/>
        <v>333</v>
      </c>
    </row>
    <row r="65" spans="1:8">
      <c r="A65" s="30">
        <v>64</v>
      </c>
      <c r="B65" s="13" t="s">
        <v>2863</v>
      </c>
      <c r="C65" s="13">
        <v>333</v>
      </c>
      <c r="D65" s="13" t="s">
        <v>552</v>
      </c>
      <c r="E65" s="12" t="s">
        <v>458</v>
      </c>
      <c r="F65" s="13" t="s">
        <v>613</v>
      </c>
      <c r="G65" s="81">
        <f t="shared" si="3"/>
        <v>333</v>
      </c>
    </row>
    <row r="66" spans="1:8">
      <c r="A66" s="30">
        <v>65</v>
      </c>
      <c r="B66" s="13" t="s">
        <v>2864</v>
      </c>
      <c r="C66" s="13">
        <v>333</v>
      </c>
      <c r="D66" s="13" t="s">
        <v>553</v>
      </c>
      <c r="E66" s="12" t="s">
        <v>459</v>
      </c>
      <c r="F66" s="13" t="s">
        <v>613</v>
      </c>
      <c r="G66" s="81">
        <f t="shared" si="3"/>
        <v>333</v>
      </c>
    </row>
    <row r="67" spans="1:8">
      <c r="A67" s="30">
        <v>66</v>
      </c>
      <c r="B67" s="13" t="s">
        <v>2865</v>
      </c>
      <c r="C67" s="13">
        <v>333</v>
      </c>
      <c r="D67" s="13" t="s">
        <v>554</v>
      </c>
      <c r="E67" s="12" t="s">
        <v>460</v>
      </c>
      <c r="F67" s="13" t="s">
        <v>613</v>
      </c>
      <c r="G67" s="81">
        <f t="shared" si="3"/>
        <v>333</v>
      </c>
    </row>
    <row r="68" spans="1:8">
      <c r="A68" s="30">
        <v>67</v>
      </c>
      <c r="B68" s="13" t="s">
        <v>2866</v>
      </c>
      <c r="C68" s="13">
        <v>333</v>
      </c>
      <c r="D68" s="13" t="s">
        <v>555</v>
      </c>
      <c r="E68" s="12" t="s">
        <v>461</v>
      </c>
      <c r="F68" s="13" t="s">
        <v>613</v>
      </c>
      <c r="G68" s="81">
        <f t="shared" si="3"/>
        <v>333</v>
      </c>
    </row>
    <row r="69" spans="1:8">
      <c r="A69" s="30">
        <v>68</v>
      </c>
      <c r="B69" s="13" t="s">
        <v>2277</v>
      </c>
      <c r="C69" s="13">
        <v>700</v>
      </c>
      <c r="D69" s="13" t="s">
        <v>556</v>
      </c>
      <c r="E69" s="12" t="s">
        <v>462</v>
      </c>
      <c r="F69" s="13" t="s">
        <v>614</v>
      </c>
      <c r="G69" s="81">
        <f t="shared" si="3"/>
        <v>700</v>
      </c>
    </row>
    <row r="70" spans="1:8">
      <c r="A70" s="30">
        <v>69</v>
      </c>
      <c r="B70" s="13" t="s">
        <v>2278</v>
      </c>
      <c r="C70" s="13">
        <v>700</v>
      </c>
      <c r="D70" s="13" t="s">
        <v>557</v>
      </c>
      <c r="E70" s="12" t="s">
        <v>463</v>
      </c>
      <c r="F70" s="13" t="s">
        <v>614</v>
      </c>
      <c r="G70" s="81">
        <f t="shared" si="3"/>
        <v>700</v>
      </c>
    </row>
    <row r="71" spans="1:8">
      <c r="A71" s="30">
        <v>70</v>
      </c>
      <c r="B71" s="13" t="s">
        <v>2279</v>
      </c>
      <c r="C71" s="13">
        <v>700</v>
      </c>
      <c r="D71" s="13" t="s">
        <v>558</v>
      </c>
      <c r="E71" s="12" t="s">
        <v>464</v>
      </c>
      <c r="F71" s="13" t="s">
        <v>614</v>
      </c>
      <c r="G71" s="81">
        <f t="shared" si="3"/>
        <v>700</v>
      </c>
    </row>
    <row r="72" spans="1:8">
      <c r="A72" s="30">
        <v>71</v>
      </c>
      <c r="B72" s="13" t="s">
        <v>2280</v>
      </c>
      <c r="C72" s="13">
        <v>700</v>
      </c>
      <c r="D72" s="13" t="s">
        <v>559</v>
      </c>
      <c r="E72" s="12" t="s">
        <v>465</v>
      </c>
      <c r="F72" s="13" t="s">
        <v>614</v>
      </c>
      <c r="G72" s="81">
        <f t="shared" si="3"/>
        <v>700</v>
      </c>
    </row>
    <row r="73" spans="1:8">
      <c r="A73" s="30">
        <v>9011</v>
      </c>
      <c r="B73" s="13" t="s">
        <v>2852</v>
      </c>
      <c r="C73" s="13">
        <v>920</v>
      </c>
      <c r="D73" s="13" t="s">
        <v>415</v>
      </c>
      <c r="E73" s="13" t="s">
        <v>510</v>
      </c>
      <c r="F73" s="33" t="s">
        <v>634</v>
      </c>
      <c r="G73" s="13"/>
      <c r="H73" s="13"/>
    </row>
    <row r="74" spans="1:8">
      <c r="A74" s="30">
        <v>9012</v>
      </c>
      <c r="B74" s="13" t="s">
        <v>2853</v>
      </c>
      <c r="C74" s="13">
        <v>920</v>
      </c>
      <c r="D74" s="13" t="s">
        <v>535</v>
      </c>
      <c r="E74" s="12" t="s">
        <v>518</v>
      </c>
      <c r="F74" s="33" t="s">
        <v>634</v>
      </c>
      <c r="G74" s="13"/>
      <c r="H74" s="13"/>
    </row>
    <row r="75" spans="1:8">
      <c r="A75" s="30">
        <v>9013</v>
      </c>
      <c r="B75" s="13" t="s">
        <v>2854</v>
      </c>
      <c r="C75" s="13">
        <v>550</v>
      </c>
      <c r="D75" s="13" t="s">
        <v>537</v>
      </c>
      <c r="E75" s="12" t="s">
        <v>493</v>
      </c>
      <c r="F75" s="33" t="s">
        <v>634</v>
      </c>
      <c r="G75" s="13"/>
      <c r="H75" s="13"/>
    </row>
    <row r="76" spans="1:8">
      <c r="A76" s="30">
        <v>9014</v>
      </c>
      <c r="B76" s="13" t="s">
        <v>2855</v>
      </c>
      <c r="C76" s="13">
        <v>550</v>
      </c>
      <c r="D76" s="13" t="s">
        <v>538</v>
      </c>
      <c r="E76" s="12" t="s">
        <v>520</v>
      </c>
      <c r="F76" s="33" t="s">
        <v>634</v>
      </c>
      <c r="G76" s="13"/>
      <c r="H76" s="13"/>
    </row>
    <row r="77" spans="1:8">
      <c r="A77" s="30">
        <v>9015</v>
      </c>
      <c r="B77" s="13" t="s">
        <v>2856</v>
      </c>
      <c r="C77" s="13">
        <v>550</v>
      </c>
      <c r="D77" s="13" t="s">
        <v>542</v>
      </c>
      <c r="E77" s="12" t="s">
        <v>524</v>
      </c>
      <c r="F77" s="33" t="s">
        <v>634</v>
      </c>
      <c r="G77" s="13"/>
      <c r="H77" s="13"/>
    </row>
    <row r="78" spans="1:8">
      <c r="A78" s="30">
        <v>9016</v>
      </c>
      <c r="B78" s="13" t="s">
        <v>2857</v>
      </c>
      <c r="C78" s="13">
        <v>0</v>
      </c>
      <c r="D78" s="13" t="s">
        <v>543</v>
      </c>
      <c r="E78" s="13" t="s">
        <v>525</v>
      </c>
      <c r="F78" s="33" t="s">
        <v>634</v>
      </c>
      <c r="G78" s="13"/>
      <c r="H78" s="13"/>
    </row>
    <row r="79" spans="1:8">
      <c r="A79" s="30">
        <v>9017</v>
      </c>
      <c r="B79" s="13" t="s">
        <v>2858</v>
      </c>
      <c r="C79" s="13">
        <v>550</v>
      </c>
      <c r="D79" s="13" t="s">
        <v>546</v>
      </c>
      <c r="E79" s="12" t="s">
        <v>456</v>
      </c>
      <c r="F79" s="33" t="s">
        <v>634</v>
      </c>
      <c r="G79" s="13"/>
      <c r="H79" s="13"/>
    </row>
    <row r="80" spans="1:8">
      <c r="A80" s="30">
        <v>9018</v>
      </c>
      <c r="B80" s="13" t="s">
        <v>2859</v>
      </c>
      <c r="C80" s="13">
        <v>550</v>
      </c>
      <c r="D80" s="13" t="s">
        <v>548</v>
      </c>
      <c r="E80" s="12" t="s">
        <v>453</v>
      </c>
      <c r="F80" s="33" t="s">
        <v>634</v>
      </c>
      <c r="G80" s="13"/>
      <c r="H80" s="13"/>
    </row>
    <row r="81" spans="1:8">
      <c r="A81" s="30">
        <v>9019</v>
      </c>
      <c r="B81" s="13" t="s">
        <v>2860</v>
      </c>
      <c r="C81" s="13">
        <v>550</v>
      </c>
      <c r="D81" s="13" t="s">
        <v>549</v>
      </c>
      <c r="E81" s="12" t="s">
        <v>454</v>
      </c>
      <c r="F81" s="33" t="s">
        <v>634</v>
      </c>
      <c r="G81" s="13"/>
      <c r="H81" s="13"/>
    </row>
    <row r="82" spans="1:8">
      <c r="A82" s="30">
        <v>9020</v>
      </c>
      <c r="B82" s="13" t="s">
        <v>2861</v>
      </c>
      <c r="C82" s="13">
        <v>550</v>
      </c>
      <c r="D82" s="13" t="s">
        <v>550</v>
      </c>
      <c r="E82" s="12" t="s">
        <v>455</v>
      </c>
      <c r="F82" s="33" t="s">
        <v>634</v>
      </c>
      <c r="G82" s="13"/>
      <c r="H82" s="13"/>
    </row>
    <row r="83" spans="1:8">
      <c r="A83" s="30">
        <v>9021</v>
      </c>
      <c r="B83" s="13" t="s">
        <v>2862</v>
      </c>
      <c r="C83" s="13">
        <v>550</v>
      </c>
      <c r="D83" s="13" t="s">
        <v>551</v>
      </c>
      <c r="E83" s="13" t="s">
        <v>457</v>
      </c>
      <c r="F83" s="33" t="s">
        <v>634</v>
      </c>
      <c r="G83" s="13"/>
      <c r="H83" s="13"/>
    </row>
    <row r="84" spans="1:8">
      <c r="A84" s="30">
        <v>9022</v>
      </c>
      <c r="B84" s="13" t="s">
        <v>2863</v>
      </c>
      <c r="C84" s="13">
        <v>550</v>
      </c>
      <c r="D84" s="13" t="s">
        <v>552</v>
      </c>
      <c r="E84" s="12" t="s">
        <v>458</v>
      </c>
      <c r="F84" s="33" t="s">
        <v>634</v>
      </c>
      <c r="G84" s="13"/>
      <c r="H84" s="13"/>
    </row>
    <row r="85" spans="1:8">
      <c r="A85" s="30">
        <v>9023</v>
      </c>
      <c r="B85" s="13" t="s">
        <v>2864</v>
      </c>
      <c r="C85" s="13">
        <v>550</v>
      </c>
      <c r="D85" s="13" t="s">
        <v>553</v>
      </c>
      <c r="E85" s="12" t="s">
        <v>459</v>
      </c>
      <c r="F85" s="33" t="s">
        <v>634</v>
      </c>
      <c r="G85" s="13"/>
      <c r="H85" s="13"/>
    </row>
    <row r="86" spans="1:8">
      <c r="A86" s="30">
        <v>9024</v>
      </c>
      <c r="B86" s="13" t="s">
        <v>2865</v>
      </c>
      <c r="C86" s="13">
        <v>920</v>
      </c>
      <c r="D86" s="13" t="s">
        <v>554</v>
      </c>
      <c r="E86" s="12" t="s">
        <v>460</v>
      </c>
      <c r="F86" s="33" t="s">
        <v>634</v>
      </c>
      <c r="G86" s="13"/>
      <c r="H86" s="13"/>
    </row>
    <row r="87" spans="1:8">
      <c r="A87" s="30">
        <v>9025</v>
      </c>
      <c r="B87" s="13" t="s">
        <v>2866</v>
      </c>
      <c r="C87" s="13">
        <v>500</v>
      </c>
      <c r="D87" s="13" t="s">
        <v>555</v>
      </c>
      <c r="E87" s="12" t="s">
        <v>461</v>
      </c>
      <c r="F87" s="33" t="s">
        <v>634</v>
      </c>
      <c r="G87" s="13"/>
      <c r="H87" s="13"/>
    </row>
    <row r="88" spans="1:8">
      <c r="A88" s="30">
        <v>9026</v>
      </c>
      <c r="B88" s="13" t="s">
        <v>2277</v>
      </c>
      <c r="C88" s="13">
        <v>100</v>
      </c>
      <c r="D88" s="13" t="s">
        <v>556</v>
      </c>
      <c r="E88" s="12" t="s">
        <v>462</v>
      </c>
      <c r="F88" s="33" t="s">
        <v>634</v>
      </c>
      <c r="G88" s="13"/>
      <c r="H88" s="13"/>
    </row>
    <row r="89" spans="1:8">
      <c r="A89" s="30">
        <v>9027</v>
      </c>
      <c r="B89" s="13" t="s">
        <v>2278</v>
      </c>
      <c r="C89" s="13">
        <v>100</v>
      </c>
      <c r="D89" s="13" t="s">
        <v>557</v>
      </c>
      <c r="E89" s="12" t="s">
        <v>463</v>
      </c>
      <c r="F89" s="33" t="s">
        <v>634</v>
      </c>
      <c r="G89" s="13"/>
      <c r="H89" s="13"/>
    </row>
    <row r="90" spans="1:8">
      <c r="A90" s="30">
        <v>9028</v>
      </c>
      <c r="B90" s="13" t="s">
        <v>2279</v>
      </c>
      <c r="C90" s="13">
        <v>520</v>
      </c>
      <c r="D90" s="13" t="s">
        <v>558</v>
      </c>
      <c r="E90" s="12" t="s">
        <v>464</v>
      </c>
      <c r="F90" s="33" t="s">
        <v>634</v>
      </c>
      <c r="G90" s="13"/>
      <c r="H90" s="13"/>
    </row>
    <row r="91" spans="1:8">
      <c r="A91" s="30">
        <v>9029</v>
      </c>
      <c r="B91" s="13" t="s">
        <v>2280</v>
      </c>
      <c r="C91" s="13">
        <v>520</v>
      </c>
      <c r="D91" s="13" t="s">
        <v>559</v>
      </c>
      <c r="E91" s="12" t="s">
        <v>465</v>
      </c>
      <c r="F91" s="33" t="s">
        <v>634</v>
      </c>
      <c r="G91" s="13"/>
      <c r="H91" s="13"/>
    </row>
    <row r="92" spans="1:8">
      <c r="A92" s="30">
        <v>1011</v>
      </c>
      <c r="B92" s="13" t="s">
        <v>632</v>
      </c>
      <c r="C92" s="13">
        <v>1000</v>
      </c>
      <c r="D92" s="13" t="s">
        <v>413</v>
      </c>
      <c r="E92" s="13" t="s">
        <v>509</v>
      </c>
      <c r="F92" s="33" t="s">
        <v>633</v>
      </c>
    </row>
    <row r="93" spans="1:8">
      <c r="A93" s="30">
        <v>1012</v>
      </c>
      <c r="B93" s="13" t="s">
        <v>630</v>
      </c>
      <c r="C93" s="13">
        <v>1000</v>
      </c>
      <c r="D93" s="13" t="s">
        <v>414</v>
      </c>
      <c r="E93" s="13" t="s">
        <v>52</v>
      </c>
      <c r="F93" s="33" t="s">
        <v>633</v>
      </c>
    </row>
    <row r="94" spans="1:8">
      <c r="A94" s="30">
        <v>1013</v>
      </c>
      <c r="B94" s="13" t="s">
        <v>822</v>
      </c>
      <c r="C94" s="13">
        <v>1000</v>
      </c>
      <c r="D94" s="13" t="s">
        <v>823</v>
      </c>
      <c r="E94" s="13" t="s">
        <v>824</v>
      </c>
      <c r="F94" s="33" t="s">
        <v>1496</v>
      </c>
    </row>
    <row r="95" spans="1:8">
      <c r="A95" s="30">
        <v>1014</v>
      </c>
      <c r="B95" s="13" t="s">
        <v>882</v>
      </c>
      <c r="C95" s="13">
        <v>1000</v>
      </c>
      <c r="D95" s="13" t="s">
        <v>534</v>
      </c>
      <c r="E95" s="12" t="s">
        <v>517</v>
      </c>
      <c r="F95" s="33" t="s">
        <v>1267</v>
      </c>
    </row>
    <row r="96" spans="1:8">
      <c r="A96" s="30">
        <v>1015</v>
      </c>
      <c r="B96" s="13" t="s">
        <v>881</v>
      </c>
      <c r="C96" s="13">
        <v>1000</v>
      </c>
      <c r="D96" s="13" t="s">
        <v>533</v>
      </c>
      <c r="E96" s="12" t="s">
        <v>516</v>
      </c>
      <c r="F96" s="33" t="s">
        <v>1268</v>
      </c>
    </row>
    <row r="97" spans="1:6">
      <c r="A97" s="30">
        <v>1016</v>
      </c>
      <c r="B97" s="13" t="s">
        <v>880</v>
      </c>
      <c r="C97" s="13">
        <v>1000</v>
      </c>
      <c r="D97" s="13" t="s">
        <v>532</v>
      </c>
      <c r="E97" s="12" t="s">
        <v>515</v>
      </c>
      <c r="F97" s="33" t="s">
        <v>1269</v>
      </c>
    </row>
    <row r="98" spans="1:6">
      <c r="A98" s="30">
        <v>1017</v>
      </c>
      <c r="B98" s="13" t="s">
        <v>879</v>
      </c>
      <c r="C98" s="13">
        <v>1000</v>
      </c>
      <c r="D98" s="13" t="s">
        <v>531</v>
      </c>
      <c r="E98" s="12" t="s">
        <v>514</v>
      </c>
      <c r="F98" s="33" t="s">
        <v>1270</v>
      </c>
    </row>
    <row r="99" spans="1:6">
      <c r="A99" s="30">
        <v>2001</v>
      </c>
      <c r="B99" s="13" t="s">
        <v>2881</v>
      </c>
      <c r="C99" s="13">
        <v>1000</v>
      </c>
      <c r="D99" s="13" t="s">
        <v>637</v>
      </c>
      <c r="E99" s="13" t="s">
        <v>497</v>
      </c>
      <c r="F99" s="33" t="s">
        <v>833</v>
      </c>
    </row>
    <row r="100" spans="1:6">
      <c r="A100" s="30">
        <v>2002</v>
      </c>
      <c r="B100" s="13" t="s">
        <v>2881</v>
      </c>
      <c r="C100" s="13">
        <v>1000</v>
      </c>
      <c r="D100" s="13" t="s">
        <v>637</v>
      </c>
      <c r="E100" s="13" t="s">
        <v>497</v>
      </c>
      <c r="F100" s="33" t="s">
        <v>834</v>
      </c>
    </row>
    <row r="101" spans="1:6">
      <c r="A101" s="30">
        <v>2003</v>
      </c>
      <c r="B101" s="13" t="s">
        <v>2881</v>
      </c>
      <c r="C101" s="13">
        <v>1000</v>
      </c>
      <c r="D101" s="13" t="s">
        <v>637</v>
      </c>
      <c r="E101" s="13" t="s">
        <v>497</v>
      </c>
      <c r="F101" s="33" t="s">
        <v>835</v>
      </c>
    </row>
    <row r="102" spans="1:6">
      <c r="A102" s="30">
        <v>2004</v>
      </c>
      <c r="B102" s="13" t="s">
        <v>2881</v>
      </c>
      <c r="C102" s="13">
        <v>1000</v>
      </c>
      <c r="D102" s="13" t="s">
        <v>637</v>
      </c>
      <c r="E102" s="13" t="s">
        <v>497</v>
      </c>
      <c r="F102" s="33" t="s">
        <v>836</v>
      </c>
    </row>
    <row r="103" spans="1:6">
      <c r="A103" s="30">
        <v>2005</v>
      </c>
      <c r="B103" s="13" t="s">
        <v>2881</v>
      </c>
      <c r="C103" s="13">
        <v>1000</v>
      </c>
      <c r="D103" s="13" t="s">
        <v>637</v>
      </c>
      <c r="E103" s="13" t="s">
        <v>497</v>
      </c>
      <c r="F103" s="33" t="s">
        <v>837</v>
      </c>
    </row>
    <row r="104" spans="1:6">
      <c r="A104" s="30">
        <v>2006</v>
      </c>
      <c r="B104" s="13" t="s">
        <v>2881</v>
      </c>
      <c r="C104" s="13">
        <v>1000</v>
      </c>
      <c r="D104" s="13" t="s">
        <v>637</v>
      </c>
      <c r="E104" s="13" t="s">
        <v>497</v>
      </c>
      <c r="F104" s="33" t="s">
        <v>838</v>
      </c>
    </row>
    <row r="105" spans="1:6">
      <c r="A105" s="30">
        <v>2007</v>
      </c>
      <c r="B105" s="13" t="s">
        <v>2881</v>
      </c>
      <c r="C105" s="13">
        <v>1000</v>
      </c>
      <c r="D105" s="13" t="s">
        <v>637</v>
      </c>
      <c r="E105" s="13" t="s">
        <v>497</v>
      </c>
      <c r="F105" s="33" t="s">
        <v>839</v>
      </c>
    </row>
    <row r="106" spans="1:6">
      <c r="A106" s="30">
        <v>2008</v>
      </c>
      <c r="B106" s="13" t="s">
        <v>2881</v>
      </c>
      <c r="C106" s="13">
        <v>1000</v>
      </c>
      <c r="D106" s="13" t="s">
        <v>637</v>
      </c>
      <c r="E106" s="13" t="s">
        <v>497</v>
      </c>
      <c r="F106" s="33" t="s">
        <v>840</v>
      </c>
    </row>
    <row r="107" spans="1:6">
      <c r="A107" s="30">
        <v>2009</v>
      </c>
      <c r="B107" s="13" t="s">
        <v>2881</v>
      </c>
      <c r="C107" s="13">
        <v>1000</v>
      </c>
      <c r="D107" s="13" t="s">
        <v>637</v>
      </c>
      <c r="E107" s="13" t="s">
        <v>497</v>
      </c>
      <c r="F107" s="33" t="s">
        <v>841</v>
      </c>
    </row>
    <row r="108" spans="1:6">
      <c r="A108" s="30">
        <v>2010</v>
      </c>
      <c r="B108" s="13" t="s">
        <v>2881</v>
      </c>
      <c r="C108" s="13">
        <v>1000</v>
      </c>
      <c r="D108" s="13" t="s">
        <v>637</v>
      </c>
      <c r="E108" s="13" t="s">
        <v>497</v>
      </c>
      <c r="F108" s="33" t="s">
        <v>842</v>
      </c>
    </row>
    <row r="109" spans="1:6">
      <c r="A109" s="30">
        <v>2011</v>
      </c>
      <c r="B109" s="13" t="s">
        <v>2881</v>
      </c>
      <c r="C109" s="13">
        <v>1000</v>
      </c>
      <c r="D109" s="13" t="s">
        <v>637</v>
      </c>
      <c r="E109" s="13" t="s">
        <v>497</v>
      </c>
      <c r="F109" s="33" t="s">
        <v>843</v>
      </c>
    </row>
    <row r="110" spans="1:6">
      <c r="A110" s="30">
        <v>2012</v>
      </c>
      <c r="B110" s="13" t="s">
        <v>2881</v>
      </c>
      <c r="C110" s="13">
        <v>1000</v>
      </c>
      <c r="D110" s="13" t="s">
        <v>637</v>
      </c>
      <c r="E110" s="13" t="s">
        <v>497</v>
      </c>
      <c r="F110" s="33" t="s">
        <v>844</v>
      </c>
    </row>
    <row r="111" spans="1:6">
      <c r="A111" s="30">
        <v>2013</v>
      </c>
      <c r="B111" s="13" t="s">
        <v>2881</v>
      </c>
      <c r="C111" s="13">
        <v>1000</v>
      </c>
      <c r="D111" s="13" t="s">
        <v>637</v>
      </c>
      <c r="E111" s="13" t="s">
        <v>497</v>
      </c>
      <c r="F111" s="33" t="s">
        <v>845</v>
      </c>
    </row>
    <row r="112" spans="1:6">
      <c r="A112" s="30">
        <v>2014</v>
      </c>
      <c r="B112" s="13" t="s">
        <v>2881</v>
      </c>
      <c r="C112" s="13">
        <v>1000</v>
      </c>
      <c r="D112" s="13" t="s">
        <v>637</v>
      </c>
      <c r="E112" s="13" t="s">
        <v>497</v>
      </c>
      <c r="F112" s="33" t="s">
        <v>846</v>
      </c>
    </row>
    <row r="113" spans="1:6">
      <c r="A113" s="30">
        <v>2015</v>
      </c>
      <c r="B113" s="13" t="s">
        <v>2881</v>
      </c>
      <c r="C113" s="13">
        <v>1000</v>
      </c>
      <c r="D113" s="13" t="s">
        <v>637</v>
      </c>
      <c r="E113" s="13" t="s">
        <v>497</v>
      </c>
      <c r="F113" s="33" t="s">
        <v>847</v>
      </c>
    </row>
    <row r="114" spans="1:6">
      <c r="A114" s="30">
        <v>2016</v>
      </c>
      <c r="B114" s="13" t="s">
        <v>2881</v>
      </c>
      <c r="C114" s="13">
        <v>1000</v>
      </c>
      <c r="D114" s="13" t="s">
        <v>637</v>
      </c>
      <c r="E114" s="13" t="s">
        <v>497</v>
      </c>
      <c r="F114" s="33" t="s">
        <v>848</v>
      </c>
    </row>
    <row r="115" spans="1:6">
      <c r="A115" s="30">
        <v>2017</v>
      </c>
      <c r="B115" s="13" t="s">
        <v>2881</v>
      </c>
      <c r="C115" s="13">
        <v>1000</v>
      </c>
      <c r="D115" s="13" t="s">
        <v>637</v>
      </c>
      <c r="E115" s="13" t="s">
        <v>497</v>
      </c>
      <c r="F115" s="33" t="s">
        <v>849</v>
      </c>
    </row>
    <row r="116" spans="1:6">
      <c r="A116" s="30">
        <v>2018</v>
      </c>
      <c r="B116" s="13" t="s">
        <v>2881</v>
      </c>
      <c r="C116" s="13">
        <v>1000</v>
      </c>
      <c r="D116" s="13" t="s">
        <v>637</v>
      </c>
      <c r="E116" s="13" t="s">
        <v>497</v>
      </c>
      <c r="F116" s="33" t="s">
        <v>850</v>
      </c>
    </row>
    <row r="117" spans="1:6">
      <c r="A117" s="30">
        <v>2019</v>
      </c>
      <c r="B117" s="13" t="s">
        <v>2881</v>
      </c>
      <c r="C117" s="13">
        <v>1000</v>
      </c>
      <c r="D117" s="13" t="s">
        <v>637</v>
      </c>
      <c r="E117" s="13" t="s">
        <v>497</v>
      </c>
      <c r="F117" s="33" t="s">
        <v>851</v>
      </c>
    </row>
    <row r="118" spans="1:6">
      <c r="A118" s="30">
        <v>2020</v>
      </c>
      <c r="B118" s="13" t="s">
        <v>2881</v>
      </c>
      <c r="C118" s="13">
        <v>1000</v>
      </c>
      <c r="D118" s="13" t="s">
        <v>637</v>
      </c>
      <c r="E118" s="13" t="s">
        <v>497</v>
      </c>
      <c r="F118" s="33" t="s">
        <v>852</v>
      </c>
    </row>
    <row r="119" spans="1:6">
      <c r="A119" s="30">
        <v>2021</v>
      </c>
      <c r="B119" s="13" t="s">
        <v>2881</v>
      </c>
      <c r="C119" s="13">
        <v>1000</v>
      </c>
      <c r="D119" s="13" t="s">
        <v>637</v>
      </c>
      <c r="E119" s="13" t="s">
        <v>497</v>
      </c>
      <c r="F119" s="33" t="s">
        <v>853</v>
      </c>
    </row>
    <row r="120" spans="1:6">
      <c r="A120" s="30">
        <v>2022</v>
      </c>
      <c r="B120" s="13" t="s">
        <v>2881</v>
      </c>
      <c r="C120" s="13">
        <v>1000</v>
      </c>
      <c r="D120" s="13" t="s">
        <v>637</v>
      </c>
      <c r="E120" s="13" t="s">
        <v>497</v>
      </c>
      <c r="F120" s="33" t="s">
        <v>854</v>
      </c>
    </row>
    <row r="121" spans="1:6">
      <c r="A121" s="30">
        <v>2023</v>
      </c>
      <c r="B121" s="13" t="s">
        <v>2881</v>
      </c>
      <c r="C121" s="13">
        <v>1000</v>
      </c>
      <c r="D121" s="13" t="s">
        <v>637</v>
      </c>
      <c r="E121" s="13" t="s">
        <v>497</v>
      </c>
      <c r="F121" s="33" t="s">
        <v>855</v>
      </c>
    </row>
    <row r="122" spans="1:6">
      <c r="A122" s="30">
        <v>2024</v>
      </c>
      <c r="B122" s="13" t="s">
        <v>2881</v>
      </c>
      <c r="C122" s="13">
        <v>1000</v>
      </c>
      <c r="D122" s="13" t="s">
        <v>637</v>
      </c>
      <c r="E122" s="13" t="s">
        <v>497</v>
      </c>
      <c r="F122" s="33" t="s">
        <v>856</v>
      </c>
    </row>
    <row r="123" spans="1:6">
      <c r="A123" s="30">
        <v>2025</v>
      </c>
      <c r="B123" s="13" t="s">
        <v>2881</v>
      </c>
      <c r="C123" s="13">
        <v>1000</v>
      </c>
      <c r="D123" s="13" t="s">
        <v>637</v>
      </c>
      <c r="E123" s="13" t="s">
        <v>497</v>
      </c>
      <c r="F123" s="33" t="s">
        <v>857</v>
      </c>
    </row>
    <row r="124" spans="1:6">
      <c r="A124" s="30">
        <v>2026</v>
      </c>
      <c r="B124" s="13" t="s">
        <v>2881</v>
      </c>
      <c r="C124" s="13">
        <v>1000</v>
      </c>
      <c r="D124" s="13" t="s">
        <v>637</v>
      </c>
      <c r="E124" s="13" t="s">
        <v>497</v>
      </c>
      <c r="F124" s="33" t="s">
        <v>858</v>
      </c>
    </row>
    <row r="125" spans="1:6">
      <c r="A125" s="30">
        <v>2027</v>
      </c>
      <c r="B125" s="13" t="s">
        <v>2881</v>
      </c>
      <c r="C125" s="13">
        <v>1000</v>
      </c>
      <c r="D125" s="13" t="s">
        <v>637</v>
      </c>
      <c r="E125" s="13" t="s">
        <v>497</v>
      </c>
      <c r="F125" s="33" t="s">
        <v>859</v>
      </c>
    </row>
    <row r="126" spans="1:6">
      <c r="A126" s="30">
        <v>2028</v>
      </c>
      <c r="B126" s="13" t="s">
        <v>2881</v>
      </c>
      <c r="C126" s="13">
        <v>1000</v>
      </c>
      <c r="D126" s="13" t="s">
        <v>637</v>
      </c>
      <c r="E126" s="13" t="s">
        <v>497</v>
      </c>
      <c r="F126" s="33" t="s">
        <v>860</v>
      </c>
    </row>
    <row r="127" spans="1:6">
      <c r="A127" s="30">
        <v>2029</v>
      </c>
      <c r="B127" s="13" t="s">
        <v>2881</v>
      </c>
      <c r="C127" s="13">
        <v>1000</v>
      </c>
      <c r="D127" s="13" t="s">
        <v>637</v>
      </c>
      <c r="E127" s="13" t="s">
        <v>497</v>
      </c>
      <c r="F127" s="33" t="s">
        <v>861</v>
      </c>
    </row>
    <row r="128" spans="1:6">
      <c r="A128" s="30">
        <v>2030</v>
      </c>
      <c r="B128" s="13" t="s">
        <v>2881</v>
      </c>
      <c r="C128" s="13">
        <v>1000</v>
      </c>
      <c r="D128" s="13" t="s">
        <v>637</v>
      </c>
      <c r="E128" s="13" t="s">
        <v>497</v>
      </c>
      <c r="F128" s="33" t="s">
        <v>862</v>
      </c>
    </row>
    <row r="129" spans="1:6">
      <c r="A129" s="30">
        <v>2031</v>
      </c>
      <c r="B129" s="13" t="s">
        <v>2881</v>
      </c>
      <c r="C129" s="13">
        <v>1000</v>
      </c>
      <c r="D129" s="13" t="s">
        <v>637</v>
      </c>
      <c r="E129" s="13" t="s">
        <v>497</v>
      </c>
      <c r="F129" s="33" t="s">
        <v>863</v>
      </c>
    </row>
    <row r="130" spans="1:6">
      <c r="A130" s="30">
        <v>2032</v>
      </c>
      <c r="B130" s="13" t="s">
        <v>2881</v>
      </c>
      <c r="C130" s="13">
        <v>1000</v>
      </c>
      <c r="D130" s="13" t="s">
        <v>637</v>
      </c>
      <c r="E130" s="13" t="s">
        <v>497</v>
      </c>
      <c r="F130" s="33" t="s">
        <v>864</v>
      </c>
    </row>
    <row r="131" spans="1:6">
      <c r="A131" s="30">
        <v>2033</v>
      </c>
      <c r="B131" s="13" t="s">
        <v>2881</v>
      </c>
      <c r="C131" s="13">
        <v>1000</v>
      </c>
      <c r="D131" s="13" t="s">
        <v>637</v>
      </c>
      <c r="E131" s="13" t="s">
        <v>497</v>
      </c>
      <c r="F131" s="33" t="s">
        <v>865</v>
      </c>
    </row>
    <row r="132" spans="1:6">
      <c r="A132" s="30">
        <v>2034</v>
      </c>
      <c r="B132" s="13" t="s">
        <v>2881</v>
      </c>
      <c r="C132" s="13">
        <v>1000</v>
      </c>
      <c r="D132" s="13" t="s">
        <v>637</v>
      </c>
      <c r="E132" s="13" t="s">
        <v>497</v>
      </c>
      <c r="F132" s="33" t="s">
        <v>866</v>
      </c>
    </row>
    <row r="133" spans="1:6">
      <c r="A133" s="30">
        <v>2035</v>
      </c>
      <c r="B133" s="13" t="s">
        <v>2881</v>
      </c>
      <c r="C133" s="13">
        <v>1000</v>
      </c>
      <c r="D133" s="13" t="s">
        <v>637</v>
      </c>
      <c r="E133" s="13" t="s">
        <v>497</v>
      </c>
      <c r="F133" s="33" t="s">
        <v>867</v>
      </c>
    </row>
    <row r="134" spans="1:6">
      <c r="A134" s="30">
        <v>2036</v>
      </c>
      <c r="B134" s="13" t="s">
        <v>2881</v>
      </c>
      <c r="C134" s="13">
        <v>1000</v>
      </c>
      <c r="D134" s="13" t="s">
        <v>637</v>
      </c>
      <c r="E134" s="13" t="s">
        <v>497</v>
      </c>
      <c r="F134" s="33" t="s">
        <v>868</v>
      </c>
    </row>
    <row r="135" spans="1:6">
      <c r="A135" s="30">
        <v>2037</v>
      </c>
      <c r="B135" s="13" t="s">
        <v>2881</v>
      </c>
      <c r="C135" s="13">
        <v>1000</v>
      </c>
      <c r="D135" s="13" t="s">
        <v>637</v>
      </c>
      <c r="E135" s="13" t="s">
        <v>497</v>
      </c>
      <c r="F135" s="33" t="s">
        <v>869</v>
      </c>
    </row>
    <row r="136" spans="1:6">
      <c r="A136" s="30">
        <v>2038</v>
      </c>
      <c r="B136" s="13" t="s">
        <v>2881</v>
      </c>
      <c r="C136" s="13">
        <v>1000</v>
      </c>
      <c r="D136" s="13" t="s">
        <v>637</v>
      </c>
      <c r="E136" s="13" t="s">
        <v>497</v>
      </c>
      <c r="F136" s="33" t="s">
        <v>870</v>
      </c>
    </row>
    <row r="137" spans="1:6">
      <c r="A137" s="30">
        <v>2039</v>
      </c>
      <c r="B137" s="13" t="s">
        <v>2881</v>
      </c>
      <c r="C137" s="13">
        <v>1000</v>
      </c>
      <c r="D137" s="13" t="s">
        <v>637</v>
      </c>
      <c r="E137" s="13" t="s">
        <v>497</v>
      </c>
      <c r="F137" s="33" t="s">
        <v>871</v>
      </c>
    </row>
    <row r="138" spans="1:6">
      <c r="A138" s="30">
        <v>2040</v>
      </c>
      <c r="B138" s="13" t="s">
        <v>2881</v>
      </c>
      <c r="C138" s="13">
        <v>1000</v>
      </c>
      <c r="D138" s="13" t="s">
        <v>637</v>
      </c>
      <c r="E138" s="13" t="s">
        <v>497</v>
      </c>
      <c r="F138" s="33" t="s">
        <v>872</v>
      </c>
    </row>
    <row r="139" spans="1:6">
      <c r="A139" s="30">
        <v>2041</v>
      </c>
      <c r="B139" s="13" t="s">
        <v>2881</v>
      </c>
      <c r="C139" s="13">
        <v>1000</v>
      </c>
      <c r="D139" s="13" t="s">
        <v>637</v>
      </c>
      <c r="E139" s="13" t="s">
        <v>497</v>
      </c>
      <c r="F139" s="33" t="s">
        <v>1247</v>
      </c>
    </row>
    <row r="140" spans="1:6">
      <c r="A140" s="30">
        <v>2042</v>
      </c>
      <c r="B140" s="13" t="s">
        <v>2881</v>
      </c>
      <c r="C140" s="13">
        <v>1000</v>
      </c>
      <c r="D140" s="13" t="s">
        <v>637</v>
      </c>
      <c r="E140" s="13" t="s">
        <v>497</v>
      </c>
      <c r="F140" s="33" t="s">
        <v>1248</v>
      </c>
    </row>
    <row r="141" spans="1:6">
      <c r="A141" s="30">
        <v>2043</v>
      </c>
      <c r="B141" s="13" t="s">
        <v>2881</v>
      </c>
      <c r="C141" s="13">
        <v>1000</v>
      </c>
      <c r="D141" s="13" t="s">
        <v>637</v>
      </c>
      <c r="E141" s="13" t="s">
        <v>497</v>
      </c>
      <c r="F141" s="33" t="s">
        <v>1249</v>
      </c>
    </row>
    <row r="142" spans="1:6">
      <c r="A142" s="30">
        <v>2044</v>
      </c>
      <c r="B142" s="13" t="s">
        <v>2881</v>
      </c>
      <c r="C142" s="13">
        <v>1000</v>
      </c>
      <c r="D142" s="13" t="s">
        <v>637</v>
      </c>
      <c r="E142" s="13" t="s">
        <v>497</v>
      </c>
      <c r="F142" s="33" t="s">
        <v>1250</v>
      </c>
    </row>
    <row r="143" spans="1:6">
      <c r="A143" s="30">
        <v>2045</v>
      </c>
      <c r="B143" s="13" t="s">
        <v>2881</v>
      </c>
      <c r="C143" s="13">
        <v>1000</v>
      </c>
      <c r="D143" s="13" t="s">
        <v>637</v>
      </c>
      <c r="E143" s="13" t="s">
        <v>497</v>
      </c>
      <c r="F143" s="33" t="s">
        <v>1251</v>
      </c>
    </row>
    <row r="144" spans="1:6">
      <c r="A144" s="30">
        <v>2046</v>
      </c>
      <c r="B144" s="13" t="s">
        <v>2881</v>
      </c>
      <c r="C144" s="13">
        <v>1000</v>
      </c>
      <c r="D144" s="13" t="s">
        <v>637</v>
      </c>
      <c r="E144" s="13" t="s">
        <v>497</v>
      </c>
      <c r="F144" s="33" t="s">
        <v>1252</v>
      </c>
    </row>
    <row r="145" spans="1:6">
      <c r="A145" s="30">
        <v>2047</v>
      </c>
      <c r="B145" s="13" t="s">
        <v>2881</v>
      </c>
      <c r="C145" s="13">
        <v>1000</v>
      </c>
      <c r="D145" s="13" t="s">
        <v>637</v>
      </c>
      <c r="E145" s="13" t="s">
        <v>497</v>
      </c>
      <c r="F145" s="33" t="s">
        <v>1253</v>
      </c>
    </row>
    <row r="146" spans="1:6">
      <c r="A146" s="30">
        <v>2048</v>
      </c>
      <c r="B146" s="13" t="s">
        <v>2881</v>
      </c>
      <c r="C146" s="13">
        <v>1000</v>
      </c>
      <c r="D146" s="13" t="s">
        <v>637</v>
      </c>
      <c r="E146" s="13" t="s">
        <v>497</v>
      </c>
      <c r="F146" s="33" t="s">
        <v>1254</v>
      </c>
    </row>
    <row r="147" spans="1:6">
      <c r="A147" s="30">
        <v>2049</v>
      </c>
      <c r="B147" s="13" t="s">
        <v>2881</v>
      </c>
      <c r="C147" s="13">
        <v>1000</v>
      </c>
      <c r="D147" s="13" t="s">
        <v>637</v>
      </c>
      <c r="E147" s="13" t="s">
        <v>497</v>
      </c>
      <c r="F147" s="33" t="s">
        <v>1255</v>
      </c>
    </row>
    <row r="148" spans="1:6">
      <c r="A148" s="30">
        <v>2050</v>
      </c>
      <c r="B148" s="13" t="s">
        <v>2881</v>
      </c>
      <c r="C148" s="13">
        <v>1000</v>
      </c>
      <c r="D148" s="13" t="s">
        <v>637</v>
      </c>
      <c r="E148" s="13" t="s">
        <v>497</v>
      </c>
      <c r="F148" s="33" t="s">
        <v>1256</v>
      </c>
    </row>
    <row r="149" spans="1:6">
      <c r="A149" s="30">
        <v>2051</v>
      </c>
      <c r="B149" s="13" t="s">
        <v>2881</v>
      </c>
      <c r="C149" s="13">
        <v>1000</v>
      </c>
      <c r="D149" s="13" t="s">
        <v>637</v>
      </c>
      <c r="E149" s="13" t="s">
        <v>497</v>
      </c>
      <c r="F149" s="33" t="s">
        <v>1257</v>
      </c>
    </row>
    <row r="150" spans="1:6">
      <c r="A150" s="30">
        <v>2052</v>
      </c>
      <c r="B150" s="13" t="s">
        <v>2881</v>
      </c>
      <c r="C150" s="13">
        <v>1000</v>
      </c>
      <c r="D150" s="13" t="s">
        <v>637</v>
      </c>
      <c r="E150" s="13" t="s">
        <v>497</v>
      </c>
      <c r="F150" s="33" t="s">
        <v>1258</v>
      </c>
    </row>
    <row r="151" spans="1:6">
      <c r="A151" s="30">
        <v>2053</v>
      </c>
      <c r="B151" s="13" t="s">
        <v>2881</v>
      </c>
      <c r="C151" s="13">
        <v>1000</v>
      </c>
      <c r="D151" s="13" t="s">
        <v>637</v>
      </c>
      <c r="E151" s="13" t="s">
        <v>497</v>
      </c>
      <c r="F151" s="33" t="s">
        <v>1259</v>
      </c>
    </row>
    <row r="152" spans="1:6">
      <c r="A152" s="30">
        <v>2054</v>
      </c>
      <c r="B152" s="13" t="s">
        <v>2881</v>
      </c>
      <c r="C152" s="13">
        <v>1000</v>
      </c>
      <c r="D152" s="13" t="s">
        <v>637</v>
      </c>
      <c r="E152" s="13" t="s">
        <v>497</v>
      </c>
      <c r="F152" s="33" t="s">
        <v>1260</v>
      </c>
    </row>
    <row r="153" spans="1:6">
      <c r="A153" s="30">
        <v>2055</v>
      </c>
      <c r="B153" s="13" t="s">
        <v>2881</v>
      </c>
      <c r="C153" s="13">
        <v>1000</v>
      </c>
      <c r="D153" s="13" t="s">
        <v>637</v>
      </c>
      <c r="E153" s="13" t="s">
        <v>497</v>
      </c>
      <c r="F153" s="33" t="s">
        <v>1261</v>
      </c>
    </row>
    <row r="154" spans="1:6">
      <c r="A154" s="30">
        <v>2056</v>
      </c>
      <c r="B154" s="13" t="s">
        <v>2881</v>
      </c>
      <c r="C154" s="13">
        <v>1000</v>
      </c>
      <c r="D154" s="13" t="s">
        <v>637</v>
      </c>
      <c r="E154" s="13" t="s">
        <v>497</v>
      </c>
      <c r="F154" s="33" t="s">
        <v>1262</v>
      </c>
    </row>
    <row r="155" spans="1:6">
      <c r="A155" s="30">
        <v>2057</v>
      </c>
      <c r="B155" s="13" t="s">
        <v>2881</v>
      </c>
      <c r="C155" s="13">
        <v>1000</v>
      </c>
      <c r="D155" s="13" t="s">
        <v>637</v>
      </c>
      <c r="E155" s="13" t="s">
        <v>497</v>
      </c>
      <c r="F155" s="33" t="s">
        <v>1263</v>
      </c>
    </row>
    <row r="156" spans="1:6">
      <c r="A156" s="30">
        <v>2058</v>
      </c>
      <c r="B156" s="13" t="s">
        <v>2881</v>
      </c>
      <c r="C156" s="13">
        <v>1000</v>
      </c>
      <c r="D156" s="13" t="s">
        <v>637</v>
      </c>
      <c r="E156" s="13" t="s">
        <v>497</v>
      </c>
      <c r="F156" s="33" t="s">
        <v>1264</v>
      </c>
    </row>
    <row r="157" spans="1:6">
      <c r="A157" s="30">
        <v>2059</v>
      </c>
      <c r="B157" s="13" t="s">
        <v>2881</v>
      </c>
      <c r="C157" s="13">
        <v>1000</v>
      </c>
      <c r="D157" s="13" t="s">
        <v>637</v>
      </c>
      <c r="E157" s="13" t="s">
        <v>497</v>
      </c>
      <c r="F157" s="33" t="s">
        <v>1265</v>
      </c>
    </row>
    <row r="158" spans="1:6">
      <c r="A158" s="30">
        <v>2060</v>
      </c>
      <c r="B158" s="13" t="s">
        <v>2881</v>
      </c>
      <c r="C158" s="13">
        <v>1000</v>
      </c>
      <c r="D158" s="13" t="s">
        <v>637</v>
      </c>
      <c r="E158" s="13" t="s">
        <v>497</v>
      </c>
      <c r="F158" s="33" t="s">
        <v>1266</v>
      </c>
    </row>
    <row r="159" spans="1:6">
      <c r="A159" s="30">
        <v>2501</v>
      </c>
      <c r="B159" s="13" t="s">
        <v>1888</v>
      </c>
      <c r="C159" s="13">
        <v>1000</v>
      </c>
      <c r="D159" s="13" t="s">
        <v>875</v>
      </c>
      <c r="E159" s="13" t="s">
        <v>498</v>
      </c>
      <c r="F159" s="33" t="s">
        <v>873</v>
      </c>
    </row>
    <row r="160" spans="1:6">
      <c r="A160" s="30">
        <v>2502</v>
      </c>
      <c r="B160" s="13" t="s">
        <v>1889</v>
      </c>
      <c r="C160" s="13">
        <v>1000</v>
      </c>
      <c r="D160" s="13" t="s">
        <v>875</v>
      </c>
      <c r="E160" s="13" t="s">
        <v>498</v>
      </c>
      <c r="F160" s="33" t="s">
        <v>876</v>
      </c>
    </row>
    <row r="161" spans="1:6">
      <c r="A161" s="30">
        <v>2503</v>
      </c>
      <c r="B161" s="13" t="s">
        <v>1890</v>
      </c>
      <c r="C161" s="13">
        <v>1000</v>
      </c>
      <c r="D161" s="13" t="s">
        <v>874</v>
      </c>
      <c r="E161" s="13" t="s">
        <v>498</v>
      </c>
      <c r="F161" s="33" t="s">
        <v>835</v>
      </c>
    </row>
    <row r="162" spans="1:6">
      <c r="A162" s="30">
        <v>2504</v>
      </c>
      <c r="B162" s="13" t="s">
        <v>1891</v>
      </c>
      <c r="C162" s="13">
        <v>1000</v>
      </c>
      <c r="D162" s="13" t="s">
        <v>874</v>
      </c>
      <c r="E162" s="13" t="s">
        <v>498</v>
      </c>
      <c r="F162" s="33" t="s">
        <v>836</v>
      </c>
    </row>
    <row r="163" spans="1:6">
      <c r="A163" s="30">
        <v>2505</v>
      </c>
      <c r="B163" s="13" t="s">
        <v>877</v>
      </c>
      <c r="C163" s="13">
        <v>1000</v>
      </c>
      <c r="D163" s="13" t="s">
        <v>874</v>
      </c>
      <c r="E163" s="13" t="s">
        <v>498</v>
      </c>
      <c r="F163" s="33" t="s">
        <v>837</v>
      </c>
    </row>
    <row r="164" spans="1:6">
      <c r="A164" s="30">
        <v>2506</v>
      </c>
      <c r="B164" s="13" t="s">
        <v>963</v>
      </c>
      <c r="C164" s="13">
        <v>1000</v>
      </c>
      <c r="D164" s="13" t="s">
        <v>874</v>
      </c>
      <c r="E164" s="13" t="s">
        <v>498</v>
      </c>
      <c r="F164" s="33" t="s">
        <v>838</v>
      </c>
    </row>
    <row r="165" spans="1:6">
      <c r="A165" s="30">
        <v>2507</v>
      </c>
      <c r="B165" s="13" t="s">
        <v>1519</v>
      </c>
      <c r="C165" s="13">
        <v>1000</v>
      </c>
      <c r="D165" s="13" t="s">
        <v>874</v>
      </c>
      <c r="E165" s="13" t="s">
        <v>498</v>
      </c>
      <c r="F165" s="33" t="s">
        <v>839</v>
      </c>
    </row>
    <row r="166" spans="1:6">
      <c r="A166" s="30">
        <v>2508</v>
      </c>
      <c r="B166" s="13" t="s">
        <v>1520</v>
      </c>
      <c r="C166" s="13">
        <v>1000</v>
      </c>
      <c r="D166" s="13" t="s">
        <v>874</v>
      </c>
      <c r="E166" s="13" t="s">
        <v>498</v>
      </c>
      <c r="F166" s="33" t="s">
        <v>840</v>
      </c>
    </row>
    <row r="167" spans="1:6">
      <c r="A167" s="30">
        <v>2509</v>
      </c>
      <c r="B167" s="13" t="s">
        <v>947</v>
      </c>
      <c r="C167" s="13">
        <v>1000</v>
      </c>
      <c r="D167" s="13" t="s">
        <v>874</v>
      </c>
      <c r="E167" s="13" t="s">
        <v>498</v>
      </c>
      <c r="F167" s="33" t="s">
        <v>841</v>
      </c>
    </row>
    <row r="168" spans="1:6">
      <c r="A168" s="30">
        <v>2510</v>
      </c>
      <c r="B168" s="13" t="s">
        <v>964</v>
      </c>
      <c r="C168" s="13">
        <v>1000</v>
      </c>
      <c r="D168" s="13" t="s">
        <v>874</v>
      </c>
      <c r="E168" s="13" t="s">
        <v>498</v>
      </c>
      <c r="F168" s="33" t="s">
        <v>842</v>
      </c>
    </row>
    <row r="169" spans="1:6">
      <c r="A169" s="30">
        <v>2511</v>
      </c>
      <c r="B169" s="13" t="s">
        <v>1521</v>
      </c>
      <c r="C169" s="13">
        <v>1000</v>
      </c>
      <c r="D169" s="13" t="s">
        <v>874</v>
      </c>
      <c r="E169" s="13" t="s">
        <v>498</v>
      </c>
      <c r="F169" s="33" t="s">
        <v>843</v>
      </c>
    </row>
    <row r="170" spans="1:6">
      <c r="A170" s="30">
        <v>2512</v>
      </c>
      <c r="B170" s="13" t="s">
        <v>1522</v>
      </c>
      <c r="C170" s="13">
        <v>1000</v>
      </c>
      <c r="D170" s="13" t="s">
        <v>874</v>
      </c>
      <c r="E170" s="13" t="s">
        <v>498</v>
      </c>
      <c r="F170" s="33" t="s">
        <v>844</v>
      </c>
    </row>
    <row r="171" spans="1:6">
      <c r="A171" s="30">
        <v>2513</v>
      </c>
      <c r="B171" s="13" t="s">
        <v>948</v>
      </c>
      <c r="C171" s="13">
        <v>1000</v>
      </c>
      <c r="D171" s="13" t="s">
        <v>874</v>
      </c>
      <c r="E171" s="13" t="s">
        <v>498</v>
      </c>
      <c r="F171" s="33" t="s">
        <v>845</v>
      </c>
    </row>
    <row r="172" spans="1:6">
      <c r="A172" s="30">
        <v>2514</v>
      </c>
      <c r="B172" s="13" t="s">
        <v>965</v>
      </c>
      <c r="C172" s="13">
        <v>1000</v>
      </c>
      <c r="D172" s="13" t="s">
        <v>874</v>
      </c>
      <c r="E172" s="13" t="s">
        <v>498</v>
      </c>
      <c r="F172" s="33" t="s">
        <v>846</v>
      </c>
    </row>
    <row r="173" spans="1:6">
      <c r="A173" s="30">
        <v>2515</v>
      </c>
      <c r="B173" s="13" t="s">
        <v>1545</v>
      </c>
      <c r="C173" s="13">
        <v>1000</v>
      </c>
      <c r="D173" s="13" t="s">
        <v>874</v>
      </c>
      <c r="E173" s="13" t="s">
        <v>498</v>
      </c>
      <c r="F173" s="33" t="s">
        <v>847</v>
      </c>
    </row>
    <row r="174" spans="1:6">
      <c r="A174" s="30">
        <v>2516</v>
      </c>
      <c r="B174" s="13" t="s">
        <v>1523</v>
      </c>
      <c r="C174" s="13">
        <v>1000</v>
      </c>
      <c r="D174" s="13" t="s">
        <v>874</v>
      </c>
      <c r="E174" s="13" t="s">
        <v>498</v>
      </c>
      <c r="F174" s="33" t="s">
        <v>848</v>
      </c>
    </row>
    <row r="175" spans="1:6">
      <c r="A175" s="30">
        <v>2517</v>
      </c>
      <c r="B175" s="13" t="s">
        <v>949</v>
      </c>
      <c r="C175" s="13">
        <v>1000</v>
      </c>
      <c r="D175" s="13" t="s">
        <v>874</v>
      </c>
      <c r="E175" s="13" t="s">
        <v>498</v>
      </c>
      <c r="F175" s="33" t="s">
        <v>849</v>
      </c>
    </row>
    <row r="176" spans="1:6">
      <c r="A176" s="30">
        <v>2518</v>
      </c>
      <c r="B176" s="13" t="s">
        <v>966</v>
      </c>
      <c r="C176" s="13">
        <v>1000</v>
      </c>
      <c r="D176" s="13" t="s">
        <v>874</v>
      </c>
      <c r="E176" s="13" t="s">
        <v>498</v>
      </c>
      <c r="F176" s="33" t="s">
        <v>850</v>
      </c>
    </row>
    <row r="177" spans="1:6">
      <c r="A177" s="30">
        <v>2519</v>
      </c>
      <c r="B177" s="13" t="s">
        <v>1546</v>
      </c>
      <c r="C177" s="13">
        <v>1000</v>
      </c>
      <c r="D177" s="13" t="s">
        <v>874</v>
      </c>
      <c r="E177" s="13" t="s">
        <v>498</v>
      </c>
      <c r="F177" s="33" t="s">
        <v>851</v>
      </c>
    </row>
    <row r="178" spans="1:6">
      <c r="A178" s="30">
        <v>2520</v>
      </c>
      <c r="B178" s="13" t="s">
        <v>1547</v>
      </c>
      <c r="C178" s="13">
        <v>1000</v>
      </c>
      <c r="D178" s="13" t="s">
        <v>874</v>
      </c>
      <c r="E178" s="13" t="s">
        <v>498</v>
      </c>
      <c r="F178" s="33" t="s">
        <v>852</v>
      </c>
    </row>
    <row r="179" spans="1:6">
      <c r="A179" s="30">
        <v>2521</v>
      </c>
      <c r="B179" s="13" t="s">
        <v>967</v>
      </c>
      <c r="C179" s="13">
        <v>1000</v>
      </c>
      <c r="D179" s="13" t="s">
        <v>874</v>
      </c>
      <c r="E179" s="13" t="s">
        <v>498</v>
      </c>
      <c r="F179" s="33" t="s">
        <v>853</v>
      </c>
    </row>
    <row r="180" spans="1:6">
      <c r="A180" s="30">
        <v>2522</v>
      </c>
      <c r="B180" s="13" t="s">
        <v>968</v>
      </c>
      <c r="C180" s="13">
        <v>1000</v>
      </c>
      <c r="D180" s="13" t="s">
        <v>874</v>
      </c>
      <c r="E180" s="13" t="s">
        <v>498</v>
      </c>
      <c r="F180" s="33" t="s">
        <v>854</v>
      </c>
    </row>
    <row r="181" spans="1:6">
      <c r="A181" s="30">
        <v>2523</v>
      </c>
      <c r="B181" s="13" t="s">
        <v>1548</v>
      </c>
      <c r="C181" s="13">
        <v>1000</v>
      </c>
      <c r="D181" s="13" t="s">
        <v>874</v>
      </c>
      <c r="E181" s="13" t="s">
        <v>498</v>
      </c>
      <c r="F181" s="33" t="s">
        <v>855</v>
      </c>
    </row>
    <row r="182" spans="1:6">
      <c r="A182" s="30">
        <v>2524</v>
      </c>
      <c r="B182" s="13" t="s">
        <v>1549</v>
      </c>
      <c r="C182" s="13">
        <v>1000</v>
      </c>
      <c r="D182" s="13" t="s">
        <v>874</v>
      </c>
      <c r="E182" s="13" t="s">
        <v>498</v>
      </c>
      <c r="F182" s="33" t="s">
        <v>856</v>
      </c>
    </row>
    <row r="183" spans="1:6">
      <c r="A183" s="30">
        <v>2525</v>
      </c>
      <c r="B183" s="13" t="s">
        <v>969</v>
      </c>
      <c r="C183" s="13">
        <v>1000</v>
      </c>
      <c r="D183" s="13" t="s">
        <v>874</v>
      </c>
      <c r="E183" s="13" t="s">
        <v>498</v>
      </c>
      <c r="F183" s="33" t="s">
        <v>857</v>
      </c>
    </row>
    <row r="184" spans="1:6">
      <c r="A184" s="30">
        <v>2526</v>
      </c>
      <c r="B184" s="13" t="s">
        <v>970</v>
      </c>
      <c r="C184" s="13">
        <v>1000</v>
      </c>
      <c r="D184" s="13" t="s">
        <v>874</v>
      </c>
      <c r="E184" s="13" t="s">
        <v>498</v>
      </c>
      <c r="F184" s="33" t="s">
        <v>858</v>
      </c>
    </row>
    <row r="185" spans="1:6">
      <c r="A185" s="30">
        <v>2527</v>
      </c>
      <c r="B185" s="13" t="s">
        <v>1550</v>
      </c>
      <c r="C185" s="13">
        <v>1000</v>
      </c>
      <c r="D185" s="13" t="s">
        <v>874</v>
      </c>
      <c r="E185" s="13" t="s">
        <v>498</v>
      </c>
      <c r="F185" s="33" t="s">
        <v>859</v>
      </c>
    </row>
    <row r="186" spans="1:6">
      <c r="A186" s="30">
        <v>2528</v>
      </c>
      <c r="B186" s="13" t="s">
        <v>1551</v>
      </c>
      <c r="C186" s="13">
        <v>1000</v>
      </c>
      <c r="D186" s="13" t="s">
        <v>874</v>
      </c>
      <c r="E186" s="13" t="s">
        <v>498</v>
      </c>
      <c r="F186" s="33" t="s">
        <v>860</v>
      </c>
    </row>
    <row r="187" spans="1:6">
      <c r="A187" s="30">
        <v>2529</v>
      </c>
      <c r="B187" s="13" t="s">
        <v>971</v>
      </c>
      <c r="C187" s="13">
        <v>1000</v>
      </c>
      <c r="D187" s="13" t="s">
        <v>874</v>
      </c>
      <c r="E187" s="13" t="s">
        <v>498</v>
      </c>
      <c r="F187" s="33" t="s">
        <v>861</v>
      </c>
    </row>
    <row r="188" spans="1:6">
      <c r="A188" s="30">
        <v>2530</v>
      </c>
      <c r="B188" s="13" t="s">
        <v>972</v>
      </c>
      <c r="C188" s="13">
        <v>1000</v>
      </c>
      <c r="D188" s="13" t="s">
        <v>874</v>
      </c>
      <c r="E188" s="13" t="s">
        <v>498</v>
      </c>
      <c r="F188" s="33" t="s">
        <v>862</v>
      </c>
    </row>
    <row r="189" spans="1:6">
      <c r="A189" s="30">
        <v>2531</v>
      </c>
      <c r="B189" s="13" t="s">
        <v>1552</v>
      </c>
      <c r="C189" s="13">
        <v>1000</v>
      </c>
      <c r="D189" s="13" t="s">
        <v>874</v>
      </c>
      <c r="E189" s="13" t="s">
        <v>498</v>
      </c>
      <c r="F189" s="33" t="s">
        <v>863</v>
      </c>
    </row>
    <row r="190" spans="1:6">
      <c r="A190" s="30">
        <v>2532</v>
      </c>
      <c r="B190" s="13" t="s">
        <v>1553</v>
      </c>
      <c r="C190" s="13">
        <v>1000</v>
      </c>
      <c r="D190" s="13" t="s">
        <v>874</v>
      </c>
      <c r="E190" s="13" t="s">
        <v>498</v>
      </c>
      <c r="F190" s="33" t="s">
        <v>864</v>
      </c>
    </row>
    <row r="191" spans="1:6">
      <c r="A191" s="30">
        <v>2533</v>
      </c>
      <c r="B191" s="13" t="s">
        <v>973</v>
      </c>
      <c r="C191" s="13">
        <v>1000</v>
      </c>
      <c r="D191" s="13" t="s">
        <v>874</v>
      </c>
      <c r="E191" s="13" t="s">
        <v>498</v>
      </c>
      <c r="F191" s="33" t="s">
        <v>865</v>
      </c>
    </row>
    <row r="192" spans="1:6">
      <c r="A192" s="30">
        <v>2534</v>
      </c>
      <c r="B192" s="13" t="s">
        <v>974</v>
      </c>
      <c r="C192" s="13">
        <v>1000</v>
      </c>
      <c r="D192" s="13" t="s">
        <v>874</v>
      </c>
      <c r="E192" s="13" t="s">
        <v>498</v>
      </c>
      <c r="F192" s="33" t="s">
        <v>866</v>
      </c>
    </row>
    <row r="193" spans="1:6">
      <c r="A193" s="30">
        <v>2535</v>
      </c>
      <c r="B193" s="13" t="s">
        <v>1524</v>
      </c>
      <c r="C193" s="13">
        <v>1000</v>
      </c>
      <c r="D193" s="13" t="s">
        <v>874</v>
      </c>
      <c r="E193" s="13" t="s">
        <v>498</v>
      </c>
      <c r="F193" s="33" t="s">
        <v>867</v>
      </c>
    </row>
    <row r="194" spans="1:6">
      <c r="A194" s="30">
        <v>2536</v>
      </c>
      <c r="B194" s="13" t="s">
        <v>1554</v>
      </c>
      <c r="C194" s="13">
        <v>1000</v>
      </c>
      <c r="D194" s="13" t="s">
        <v>874</v>
      </c>
      <c r="E194" s="13" t="s">
        <v>498</v>
      </c>
      <c r="F194" s="33" t="s">
        <v>868</v>
      </c>
    </row>
    <row r="195" spans="1:6">
      <c r="A195" s="30">
        <v>2537</v>
      </c>
      <c r="B195" s="13" t="s">
        <v>975</v>
      </c>
      <c r="C195" s="13">
        <v>1000</v>
      </c>
      <c r="D195" s="13" t="s">
        <v>874</v>
      </c>
      <c r="E195" s="13" t="s">
        <v>498</v>
      </c>
      <c r="F195" s="33" t="s">
        <v>869</v>
      </c>
    </row>
    <row r="196" spans="1:6">
      <c r="A196" s="30">
        <v>2538</v>
      </c>
      <c r="B196" s="13" t="s">
        <v>976</v>
      </c>
      <c r="C196" s="13">
        <v>1000</v>
      </c>
      <c r="D196" s="13" t="s">
        <v>874</v>
      </c>
      <c r="E196" s="13" t="s">
        <v>498</v>
      </c>
      <c r="F196" s="33" t="s">
        <v>870</v>
      </c>
    </row>
    <row r="197" spans="1:6">
      <c r="A197" s="30">
        <v>2539</v>
      </c>
      <c r="B197" s="13" t="s">
        <v>1525</v>
      </c>
      <c r="C197" s="13">
        <v>1000</v>
      </c>
      <c r="D197" s="13" t="s">
        <v>874</v>
      </c>
      <c r="E197" s="13" t="s">
        <v>498</v>
      </c>
      <c r="F197" s="33" t="s">
        <v>871</v>
      </c>
    </row>
    <row r="198" spans="1:6">
      <c r="A198" s="30">
        <v>2540</v>
      </c>
      <c r="B198" s="13" t="s">
        <v>1526</v>
      </c>
      <c r="C198" s="13">
        <v>1000</v>
      </c>
      <c r="D198" s="13" t="s">
        <v>874</v>
      </c>
      <c r="E198" s="13" t="s">
        <v>498</v>
      </c>
      <c r="F198" s="33" t="s">
        <v>872</v>
      </c>
    </row>
    <row r="199" spans="1:6">
      <c r="A199" s="30">
        <v>2541</v>
      </c>
      <c r="B199" s="13" t="s">
        <v>1271</v>
      </c>
      <c r="C199" s="13">
        <v>1000</v>
      </c>
      <c r="D199" s="13" t="s">
        <v>874</v>
      </c>
      <c r="E199" s="13" t="s">
        <v>498</v>
      </c>
      <c r="F199" s="33" t="s">
        <v>1247</v>
      </c>
    </row>
    <row r="200" spans="1:6">
      <c r="A200" s="30">
        <v>2542</v>
      </c>
      <c r="B200" s="13" t="s">
        <v>1272</v>
      </c>
      <c r="C200" s="13">
        <v>1000</v>
      </c>
      <c r="D200" s="13" t="s">
        <v>874</v>
      </c>
      <c r="E200" s="13" t="s">
        <v>498</v>
      </c>
      <c r="F200" s="33" t="s">
        <v>1248</v>
      </c>
    </row>
    <row r="201" spans="1:6">
      <c r="A201" s="30">
        <v>2543</v>
      </c>
      <c r="B201" s="13" t="s">
        <v>1273</v>
      </c>
      <c r="C201" s="13">
        <v>1000</v>
      </c>
      <c r="D201" s="13" t="s">
        <v>874</v>
      </c>
      <c r="E201" s="13" t="s">
        <v>498</v>
      </c>
      <c r="F201" s="33" t="s">
        <v>1249</v>
      </c>
    </row>
    <row r="202" spans="1:6">
      <c r="A202" s="30">
        <v>2544</v>
      </c>
      <c r="B202" s="13" t="s">
        <v>1274</v>
      </c>
      <c r="C202" s="13">
        <v>1000</v>
      </c>
      <c r="D202" s="13" t="s">
        <v>874</v>
      </c>
      <c r="E202" s="13" t="s">
        <v>498</v>
      </c>
      <c r="F202" s="33" t="s">
        <v>1250</v>
      </c>
    </row>
    <row r="203" spans="1:6">
      <c r="A203" s="30">
        <v>2545</v>
      </c>
      <c r="B203" s="13" t="s">
        <v>1275</v>
      </c>
      <c r="C203" s="13">
        <v>1000</v>
      </c>
      <c r="D203" s="13" t="s">
        <v>874</v>
      </c>
      <c r="E203" s="13" t="s">
        <v>498</v>
      </c>
      <c r="F203" s="33" t="s">
        <v>1251</v>
      </c>
    </row>
    <row r="204" spans="1:6">
      <c r="A204" s="30">
        <v>2546</v>
      </c>
      <c r="B204" s="13" t="s">
        <v>1276</v>
      </c>
      <c r="C204" s="13">
        <v>1000</v>
      </c>
      <c r="D204" s="13" t="s">
        <v>874</v>
      </c>
      <c r="E204" s="13" t="s">
        <v>498</v>
      </c>
      <c r="F204" s="33" t="s">
        <v>1252</v>
      </c>
    </row>
    <row r="205" spans="1:6">
      <c r="A205" s="30">
        <v>2547</v>
      </c>
      <c r="B205" s="13" t="s">
        <v>1277</v>
      </c>
      <c r="C205" s="13">
        <v>1000</v>
      </c>
      <c r="D205" s="13" t="s">
        <v>874</v>
      </c>
      <c r="E205" s="13" t="s">
        <v>498</v>
      </c>
      <c r="F205" s="33" t="s">
        <v>1253</v>
      </c>
    </row>
    <row r="206" spans="1:6">
      <c r="A206" s="30">
        <v>2548</v>
      </c>
      <c r="B206" s="13" t="s">
        <v>1278</v>
      </c>
      <c r="C206" s="13">
        <v>1000</v>
      </c>
      <c r="D206" s="13" t="s">
        <v>874</v>
      </c>
      <c r="E206" s="13" t="s">
        <v>498</v>
      </c>
      <c r="F206" s="33" t="s">
        <v>1254</v>
      </c>
    </row>
    <row r="207" spans="1:6">
      <c r="A207" s="30">
        <v>2549</v>
      </c>
      <c r="B207" s="13" t="s">
        <v>1279</v>
      </c>
      <c r="C207" s="13">
        <v>1000</v>
      </c>
      <c r="D207" s="13" t="s">
        <v>874</v>
      </c>
      <c r="E207" s="13" t="s">
        <v>498</v>
      </c>
      <c r="F207" s="33" t="s">
        <v>1255</v>
      </c>
    </row>
    <row r="208" spans="1:6">
      <c r="A208" s="30">
        <v>2550</v>
      </c>
      <c r="B208" s="13" t="s">
        <v>1280</v>
      </c>
      <c r="C208" s="13">
        <v>1000</v>
      </c>
      <c r="D208" s="13" t="s">
        <v>874</v>
      </c>
      <c r="E208" s="13" t="s">
        <v>498</v>
      </c>
      <c r="F208" s="33" t="s">
        <v>1256</v>
      </c>
    </row>
    <row r="209" spans="1:6">
      <c r="A209" s="30">
        <v>2551</v>
      </c>
      <c r="B209" s="13" t="s">
        <v>1527</v>
      </c>
      <c r="C209" s="13">
        <v>1000</v>
      </c>
      <c r="D209" s="13" t="s">
        <v>874</v>
      </c>
      <c r="E209" s="13" t="s">
        <v>498</v>
      </c>
      <c r="F209" s="33" t="s">
        <v>1257</v>
      </c>
    </row>
    <row r="210" spans="1:6">
      <c r="A210" s="30">
        <v>2552</v>
      </c>
      <c r="B210" s="13" t="s">
        <v>1528</v>
      </c>
      <c r="C210" s="13">
        <v>1000</v>
      </c>
      <c r="D210" s="13" t="s">
        <v>874</v>
      </c>
      <c r="E210" s="13" t="s">
        <v>498</v>
      </c>
      <c r="F210" s="33" t="s">
        <v>1258</v>
      </c>
    </row>
    <row r="211" spans="1:6">
      <c r="A211" s="30">
        <v>2553</v>
      </c>
      <c r="B211" s="13" t="s">
        <v>1555</v>
      </c>
      <c r="C211" s="13">
        <v>1000</v>
      </c>
      <c r="D211" s="13" t="s">
        <v>874</v>
      </c>
      <c r="E211" s="13" t="s">
        <v>498</v>
      </c>
      <c r="F211" s="33" t="s">
        <v>1259</v>
      </c>
    </row>
    <row r="212" spans="1:6">
      <c r="A212" s="30">
        <v>2554</v>
      </c>
      <c r="B212" s="13" t="s">
        <v>1556</v>
      </c>
      <c r="C212" s="13">
        <v>1000</v>
      </c>
      <c r="D212" s="13" t="s">
        <v>874</v>
      </c>
      <c r="E212" s="13" t="s">
        <v>498</v>
      </c>
      <c r="F212" s="33" t="s">
        <v>1260</v>
      </c>
    </row>
    <row r="213" spans="1:6">
      <c r="A213" s="30">
        <v>2555</v>
      </c>
      <c r="B213" s="13" t="s">
        <v>1557</v>
      </c>
      <c r="C213" s="13">
        <v>1000</v>
      </c>
      <c r="D213" s="13" t="s">
        <v>874</v>
      </c>
      <c r="E213" s="13" t="s">
        <v>498</v>
      </c>
      <c r="F213" s="33" t="s">
        <v>1261</v>
      </c>
    </row>
    <row r="214" spans="1:6">
      <c r="A214" s="30">
        <v>2556</v>
      </c>
      <c r="B214" s="13" t="s">
        <v>1558</v>
      </c>
      <c r="C214" s="13">
        <v>1000</v>
      </c>
      <c r="D214" s="13" t="s">
        <v>874</v>
      </c>
      <c r="E214" s="13" t="s">
        <v>498</v>
      </c>
      <c r="F214" s="33" t="s">
        <v>1262</v>
      </c>
    </row>
    <row r="215" spans="1:6">
      <c r="A215" s="30">
        <v>2557</v>
      </c>
      <c r="B215" s="13" t="s">
        <v>1559</v>
      </c>
      <c r="C215" s="13">
        <v>1000</v>
      </c>
      <c r="D215" s="13" t="s">
        <v>874</v>
      </c>
      <c r="E215" s="13" t="s">
        <v>498</v>
      </c>
      <c r="F215" s="33" t="s">
        <v>1263</v>
      </c>
    </row>
    <row r="216" spans="1:6">
      <c r="A216" s="30">
        <v>2558</v>
      </c>
      <c r="B216" s="13" t="s">
        <v>1560</v>
      </c>
      <c r="C216" s="13">
        <v>1000</v>
      </c>
      <c r="D216" s="13" t="s">
        <v>874</v>
      </c>
      <c r="E216" s="13" t="s">
        <v>498</v>
      </c>
      <c r="F216" s="33" t="s">
        <v>1264</v>
      </c>
    </row>
    <row r="217" spans="1:6">
      <c r="A217" s="30">
        <v>2559</v>
      </c>
      <c r="B217" s="13" t="s">
        <v>1561</v>
      </c>
      <c r="C217" s="13">
        <v>1000</v>
      </c>
      <c r="D217" s="13" t="s">
        <v>874</v>
      </c>
      <c r="E217" s="13" t="s">
        <v>498</v>
      </c>
      <c r="F217" s="33" t="s">
        <v>1265</v>
      </c>
    </row>
    <row r="218" spans="1:6">
      <c r="A218" s="30">
        <v>2560</v>
      </c>
      <c r="B218" s="13" t="s">
        <v>1562</v>
      </c>
      <c r="C218" s="13">
        <v>1000</v>
      </c>
      <c r="D218" s="13" t="s">
        <v>874</v>
      </c>
      <c r="E218" s="13" t="s">
        <v>498</v>
      </c>
      <c r="F218" s="33" t="s">
        <v>1266</v>
      </c>
    </row>
    <row r="219" spans="1:6">
      <c r="A219" s="13">
        <v>3001</v>
      </c>
      <c r="B219" s="13" t="s">
        <v>2743</v>
      </c>
      <c r="C219" s="13">
        <v>500</v>
      </c>
      <c r="D219" s="13" t="s">
        <v>2744</v>
      </c>
      <c r="E219" s="13" t="s">
        <v>2695</v>
      </c>
      <c r="F219" s="33" t="s">
        <v>2691</v>
      </c>
    </row>
    <row r="220" spans="1:6">
      <c r="A220" s="13">
        <v>3002</v>
      </c>
      <c r="B220" s="13" t="s">
        <v>2696</v>
      </c>
      <c r="C220" s="13">
        <v>300</v>
      </c>
      <c r="D220" s="13" t="s">
        <v>874</v>
      </c>
      <c r="E220" s="13" t="s">
        <v>498</v>
      </c>
      <c r="F220" s="33" t="s">
        <v>2691</v>
      </c>
    </row>
    <row r="221" spans="1:6">
      <c r="A221" s="13">
        <v>3003</v>
      </c>
      <c r="B221" s="13" t="s">
        <v>624</v>
      </c>
      <c r="C221" s="13">
        <v>100</v>
      </c>
      <c r="D221" s="13" t="s">
        <v>408</v>
      </c>
      <c r="E221" s="13" t="s">
        <v>504</v>
      </c>
      <c r="F221" s="33" t="s">
        <v>2691</v>
      </c>
    </row>
    <row r="222" spans="1:6">
      <c r="A222" s="13">
        <v>3004</v>
      </c>
      <c r="B222" s="13" t="s">
        <v>626</v>
      </c>
      <c r="C222" s="13">
        <v>50</v>
      </c>
      <c r="D222" s="13" t="s">
        <v>410</v>
      </c>
      <c r="E222" s="13" t="s">
        <v>506</v>
      </c>
      <c r="F222" s="33" t="s">
        <v>2691</v>
      </c>
    </row>
    <row r="223" spans="1:6">
      <c r="A223" s="13">
        <v>3005</v>
      </c>
      <c r="B223" s="13" t="s">
        <v>627</v>
      </c>
      <c r="C223" s="13">
        <v>50</v>
      </c>
      <c r="D223" s="13" t="s">
        <v>411</v>
      </c>
      <c r="E223" s="13" t="s">
        <v>507</v>
      </c>
      <c r="F223" s="33" t="s">
        <v>2691</v>
      </c>
    </row>
    <row r="224" spans="1:6">
      <c r="A224" s="13">
        <v>3006</v>
      </c>
      <c r="B224" s="13" t="s">
        <v>2710</v>
      </c>
      <c r="C224" s="13">
        <v>250</v>
      </c>
      <c r="D224" s="13" t="s">
        <v>637</v>
      </c>
      <c r="E224" s="13" t="s">
        <v>497</v>
      </c>
      <c r="F224" s="33" t="s">
        <v>2692</v>
      </c>
    </row>
    <row r="225" spans="1:8">
      <c r="A225" s="13">
        <v>3007</v>
      </c>
      <c r="B225" s="13" t="s">
        <v>2711</v>
      </c>
      <c r="C225" s="13">
        <v>250</v>
      </c>
      <c r="D225" s="13" t="s">
        <v>637</v>
      </c>
      <c r="E225" s="13" t="s">
        <v>497</v>
      </c>
      <c r="F225" s="33" t="s">
        <v>2692</v>
      </c>
    </row>
    <row r="226" spans="1:8">
      <c r="A226" s="13">
        <v>3008</v>
      </c>
      <c r="B226" s="13" t="s">
        <v>2699</v>
      </c>
      <c r="C226" s="13">
        <v>250</v>
      </c>
      <c r="D226" s="13" t="s">
        <v>637</v>
      </c>
      <c r="E226" s="13" t="s">
        <v>497</v>
      </c>
      <c r="F226" s="33" t="s">
        <v>2692</v>
      </c>
    </row>
    <row r="227" spans="1:8">
      <c r="A227" s="13">
        <v>3009</v>
      </c>
      <c r="B227" s="13" t="s">
        <v>2700</v>
      </c>
      <c r="C227" s="13">
        <v>250</v>
      </c>
      <c r="D227" s="13" t="s">
        <v>637</v>
      </c>
      <c r="E227" s="13" t="s">
        <v>497</v>
      </c>
      <c r="F227" s="33" t="s">
        <v>2692</v>
      </c>
    </row>
    <row r="228" spans="1:8">
      <c r="A228" s="13">
        <v>3010</v>
      </c>
      <c r="B228" s="13" t="s">
        <v>2701</v>
      </c>
      <c r="C228" s="13">
        <v>250</v>
      </c>
      <c r="D228" s="13" t="s">
        <v>637</v>
      </c>
      <c r="E228" s="13" t="s">
        <v>497</v>
      </c>
      <c r="F228" s="33" t="s">
        <v>2692</v>
      </c>
    </row>
    <row r="229" spans="1:8">
      <c r="A229" s="13">
        <v>3011</v>
      </c>
      <c r="B229" s="13" t="s">
        <v>2867</v>
      </c>
      <c r="C229" s="13">
        <v>50</v>
      </c>
      <c r="D229" s="13" t="s">
        <v>528</v>
      </c>
      <c r="E229" s="13" t="s">
        <v>511</v>
      </c>
      <c r="F229" s="33" t="s">
        <v>2702</v>
      </c>
      <c r="G229" s="13"/>
      <c r="H229" s="13"/>
    </row>
    <row r="230" spans="1:8">
      <c r="A230" s="13">
        <v>3012</v>
      </c>
      <c r="B230" s="13" t="s">
        <v>2868</v>
      </c>
      <c r="C230" s="13">
        <v>130</v>
      </c>
      <c r="D230" s="13" t="s">
        <v>536</v>
      </c>
      <c r="E230" s="12" t="s">
        <v>519</v>
      </c>
      <c r="F230" s="33" t="s">
        <v>2702</v>
      </c>
      <c r="G230" s="13"/>
      <c r="H230" s="13"/>
    </row>
    <row r="231" spans="1:8">
      <c r="A231" s="13">
        <v>3013</v>
      </c>
      <c r="B231" s="13" t="s">
        <v>2869</v>
      </c>
      <c r="C231" s="13">
        <v>130</v>
      </c>
      <c r="D231" s="13" t="s">
        <v>539</v>
      </c>
      <c r="E231" s="12" t="s">
        <v>521</v>
      </c>
      <c r="F231" s="33" t="s">
        <v>2702</v>
      </c>
      <c r="G231" s="13"/>
      <c r="H231" s="13"/>
    </row>
    <row r="232" spans="1:8">
      <c r="A232" s="13">
        <v>3014</v>
      </c>
      <c r="B232" s="13" t="s">
        <v>2870</v>
      </c>
      <c r="C232" s="13">
        <v>130</v>
      </c>
      <c r="D232" s="13" t="s">
        <v>541</v>
      </c>
      <c r="E232" s="12" t="s">
        <v>523</v>
      </c>
      <c r="F232" s="33" t="s">
        <v>2702</v>
      </c>
      <c r="G232" s="13"/>
      <c r="H232" s="13"/>
    </row>
    <row r="233" spans="1:8">
      <c r="A233" s="13">
        <v>3015</v>
      </c>
      <c r="B233" s="13" t="s">
        <v>2871</v>
      </c>
      <c r="C233" s="13">
        <v>130</v>
      </c>
      <c r="D233" s="13" t="s">
        <v>545</v>
      </c>
      <c r="E233" s="12" t="s">
        <v>527</v>
      </c>
      <c r="F233" s="33" t="s">
        <v>2702</v>
      </c>
      <c r="G233" s="13"/>
      <c r="H233" s="13"/>
    </row>
    <row r="234" spans="1:8">
      <c r="A234" s="13">
        <v>3016</v>
      </c>
      <c r="B234" s="13" t="s">
        <v>2872</v>
      </c>
      <c r="C234" s="13">
        <v>130</v>
      </c>
      <c r="D234" s="13" t="s">
        <v>547</v>
      </c>
      <c r="E234" s="12" t="s">
        <v>452</v>
      </c>
      <c r="F234" s="33" t="s">
        <v>2702</v>
      </c>
      <c r="G234" s="13"/>
      <c r="H234" s="13"/>
    </row>
    <row r="235" spans="1:8">
      <c r="A235" s="13">
        <v>3017</v>
      </c>
      <c r="B235" s="13" t="s">
        <v>2262</v>
      </c>
      <c r="C235" s="13">
        <v>30</v>
      </c>
      <c r="D235" s="13" t="s">
        <v>415</v>
      </c>
      <c r="E235" s="13" t="s">
        <v>510</v>
      </c>
      <c r="F235" s="33" t="s">
        <v>2702</v>
      </c>
      <c r="G235" s="13"/>
      <c r="H235" s="13"/>
    </row>
    <row r="236" spans="1:8">
      <c r="A236" s="13">
        <v>3018</v>
      </c>
      <c r="B236" s="13" t="s">
        <v>2263</v>
      </c>
      <c r="C236" s="13">
        <v>30</v>
      </c>
      <c r="D236" s="13" t="s">
        <v>535</v>
      </c>
      <c r="E236" s="12" t="s">
        <v>518</v>
      </c>
      <c r="F236" s="33" t="s">
        <v>2702</v>
      </c>
      <c r="G236" s="13"/>
      <c r="H236" s="13"/>
    </row>
    <row r="237" spans="1:8">
      <c r="A237" s="13">
        <v>3019</v>
      </c>
      <c r="B237" s="13" t="s">
        <v>2264</v>
      </c>
      <c r="C237" s="13">
        <v>30</v>
      </c>
      <c r="D237" s="13" t="s">
        <v>537</v>
      </c>
      <c r="E237" s="12" t="s">
        <v>493</v>
      </c>
      <c r="F237" s="33" t="s">
        <v>2702</v>
      </c>
      <c r="G237" s="13"/>
      <c r="H237" s="13"/>
    </row>
    <row r="238" spans="1:8">
      <c r="A238" s="13">
        <v>3020</v>
      </c>
      <c r="B238" s="13" t="s">
        <v>2265</v>
      </c>
      <c r="C238" s="13">
        <v>30</v>
      </c>
      <c r="D238" s="13" t="s">
        <v>538</v>
      </c>
      <c r="E238" s="12" t="s">
        <v>520</v>
      </c>
      <c r="F238" s="33" t="s">
        <v>2702</v>
      </c>
      <c r="G238" s="13"/>
      <c r="H238" s="13"/>
    </row>
    <row r="239" spans="1:8">
      <c r="A239" s="13">
        <v>3021</v>
      </c>
      <c r="B239" s="13" t="s">
        <v>2266</v>
      </c>
      <c r="C239" s="13">
        <v>30</v>
      </c>
      <c r="D239" s="13" t="s">
        <v>542</v>
      </c>
      <c r="E239" s="12" t="s">
        <v>524</v>
      </c>
      <c r="F239" s="33" t="s">
        <v>2702</v>
      </c>
      <c r="G239" s="13"/>
      <c r="H239" s="13"/>
    </row>
    <row r="240" spans="1:8">
      <c r="A240" s="13">
        <v>3022</v>
      </c>
      <c r="B240" s="13" t="s">
        <v>2267</v>
      </c>
      <c r="C240" s="13">
        <v>30</v>
      </c>
      <c r="D240" s="13" t="s">
        <v>543</v>
      </c>
      <c r="E240" s="12" t="s">
        <v>525</v>
      </c>
      <c r="F240" s="33" t="s">
        <v>2702</v>
      </c>
      <c r="G240" s="13"/>
      <c r="H240" s="13"/>
    </row>
    <row r="241" spans="1:8">
      <c r="A241" s="13">
        <v>3023</v>
      </c>
      <c r="B241" s="13" t="s">
        <v>2268</v>
      </c>
      <c r="C241" s="13">
        <v>30</v>
      </c>
      <c r="D241" s="13" t="s">
        <v>546</v>
      </c>
      <c r="E241" s="12" t="s">
        <v>456</v>
      </c>
      <c r="F241" s="33" t="s">
        <v>2702</v>
      </c>
      <c r="G241" s="13"/>
      <c r="H241" s="13"/>
    </row>
    <row r="242" spans="1:8">
      <c r="A242" s="13">
        <v>3024</v>
      </c>
      <c r="B242" s="13" t="s">
        <v>2269</v>
      </c>
      <c r="C242" s="13">
        <v>30</v>
      </c>
      <c r="D242" s="13" t="s">
        <v>548</v>
      </c>
      <c r="E242" s="12" t="s">
        <v>453</v>
      </c>
      <c r="F242" s="33" t="s">
        <v>2702</v>
      </c>
      <c r="G242" s="13"/>
      <c r="H242" s="13"/>
    </row>
    <row r="243" spans="1:8">
      <c r="A243" s="13">
        <v>3025</v>
      </c>
      <c r="B243" s="13" t="s">
        <v>2270</v>
      </c>
      <c r="C243" s="13">
        <v>30</v>
      </c>
      <c r="D243" s="13" t="s">
        <v>549</v>
      </c>
      <c r="E243" s="12" t="s">
        <v>454</v>
      </c>
      <c r="F243" s="33" t="s">
        <v>2702</v>
      </c>
      <c r="G243" s="13"/>
      <c r="H243" s="13"/>
    </row>
    <row r="244" spans="1:8">
      <c r="A244" s="13">
        <v>3026</v>
      </c>
      <c r="B244" s="13" t="s">
        <v>2271</v>
      </c>
      <c r="C244" s="13">
        <v>30</v>
      </c>
      <c r="D244" s="13" t="s">
        <v>550</v>
      </c>
      <c r="E244" s="12" t="s">
        <v>455</v>
      </c>
      <c r="F244" s="33" t="s">
        <v>2702</v>
      </c>
      <c r="G244" s="13"/>
      <c r="H244" s="13"/>
    </row>
    <row r="245" spans="1:8">
      <c r="A245" s="13">
        <v>3027</v>
      </c>
      <c r="B245" s="13" t="s">
        <v>2272</v>
      </c>
      <c r="C245" s="13">
        <v>30</v>
      </c>
      <c r="D245" s="13" t="s">
        <v>551</v>
      </c>
      <c r="E245" s="12" t="s">
        <v>457</v>
      </c>
      <c r="F245" s="33" t="s">
        <v>2702</v>
      </c>
      <c r="G245" s="13"/>
      <c r="H245" s="13"/>
    </row>
    <row r="246" spans="1:8">
      <c r="A246" s="13">
        <v>3028</v>
      </c>
      <c r="B246" s="13" t="s">
        <v>2273</v>
      </c>
      <c r="C246" s="13">
        <v>30</v>
      </c>
      <c r="D246" s="13" t="s">
        <v>552</v>
      </c>
      <c r="E246" s="12" t="s">
        <v>458</v>
      </c>
      <c r="F246" s="33" t="s">
        <v>2702</v>
      </c>
      <c r="G246" s="13"/>
      <c r="H246" s="13"/>
    </row>
    <row r="247" spans="1:8">
      <c r="A247" s="13">
        <v>3029</v>
      </c>
      <c r="B247" s="13" t="s">
        <v>2274</v>
      </c>
      <c r="C247" s="13">
        <v>30</v>
      </c>
      <c r="D247" s="13" t="s">
        <v>553</v>
      </c>
      <c r="E247" s="12" t="s">
        <v>459</v>
      </c>
      <c r="F247" s="33" t="s">
        <v>2702</v>
      </c>
      <c r="G247" s="13"/>
      <c r="H247" s="13"/>
    </row>
    <row r="248" spans="1:8">
      <c r="A248" s="13">
        <v>3030</v>
      </c>
      <c r="B248" s="13" t="s">
        <v>2275</v>
      </c>
      <c r="C248" s="13">
        <v>30</v>
      </c>
      <c r="D248" s="13" t="s">
        <v>554</v>
      </c>
      <c r="E248" s="12" t="s">
        <v>460</v>
      </c>
      <c r="F248" s="33" t="s">
        <v>2702</v>
      </c>
      <c r="G248" s="13"/>
      <c r="H248" s="13"/>
    </row>
    <row r="249" spans="1:8">
      <c r="A249" s="13">
        <v>3031</v>
      </c>
      <c r="B249" s="13" t="s">
        <v>2276</v>
      </c>
      <c r="C249" s="13">
        <v>30</v>
      </c>
      <c r="D249" s="13" t="s">
        <v>555</v>
      </c>
      <c r="E249" s="12" t="s">
        <v>461</v>
      </c>
      <c r="F249" s="33" t="s">
        <v>2702</v>
      </c>
      <c r="G249" s="13"/>
      <c r="H249" s="13"/>
    </row>
    <row r="250" spans="1:8">
      <c r="A250" s="13">
        <v>3032</v>
      </c>
      <c r="B250" s="13" t="s">
        <v>2705</v>
      </c>
      <c r="C250" s="13">
        <v>30</v>
      </c>
      <c r="D250" s="13" t="s">
        <v>529</v>
      </c>
      <c r="E250" s="12" t="s">
        <v>512</v>
      </c>
      <c r="F250" s="33" t="s">
        <v>2694</v>
      </c>
      <c r="G250" s="13"/>
      <c r="H250" s="13"/>
    </row>
    <row r="251" spans="1:8">
      <c r="A251" s="13">
        <v>3033</v>
      </c>
      <c r="B251" s="13" t="s">
        <v>2706</v>
      </c>
      <c r="C251" s="13">
        <v>30</v>
      </c>
      <c r="D251" s="13" t="s">
        <v>556</v>
      </c>
      <c r="E251" s="12" t="s">
        <v>462</v>
      </c>
      <c r="F251" s="33" t="s">
        <v>2694</v>
      </c>
      <c r="G251" s="13"/>
      <c r="H251" s="13"/>
    </row>
    <row r="252" spans="1:8">
      <c r="A252" s="13">
        <v>3034</v>
      </c>
      <c r="B252" s="13" t="s">
        <v>2707</v>
      </c>
      <c r="C252" s="13">
        <v>30</v>
      </c>
      <c r="D252" s="13" t="s">
        <v>557</v>
      </c>
      <c r="E252" s="12" t="s">
        <v>463</v>
      </c>
      <c r="F252" s="33" t="s">
        <v>2694</v>
      </c>
      <c r="G252" s="13"/>
      <c r="H252" s="13"/>
    </row>
    <row r="253" spans="1:8">
      <c r="A253" s="13">
        <v>3035</v>
      </c>
      <c r="B253" s="13" t="s">
        <v>2708</v>
      </c>
      <c r="C253" s="13">
        <v>30</v>
      </c>
      <c r="D253" s="13" t="s">
        <v>558</v>
      </c>
      <c r="E253" s="12" t="s">
        <v>464</v>
      </c>
      <c r="F253" s="33" t="s">
        <v>2694</v>
      </c>
      <c r="G253" s="13"/>
      <c r="H253" s="13"/>
    </row>
    <row r="254" spans="1:8">
      <c r="A254" s="13">
        <v>3036</v>
      </c>
      <c r="B254" s="13" t="s">
        <v>2709</v>
      </c>
      <c r="C254" s="13">
        <v>30</v>
      </c>
      <c r="D254" s="13" t="s">
        <v>559</v>
      </c>
      <c r="E254" s="12" t="s">
        <v>465</v>
      </c>
      <c r="F254" s="33" t="s">
        <v>2694</v>
      </c>
      <c r="G254" s="13"/>
      <c r="H254" s="13"/>
    </row>
    <row r="255" spans="1:8">
      <c r="A255" s="13">
        <v>3037</v>
      </c>
      <c r="B255" s="13" t="s">
        <v>2703</v>
      </c>
      <c r="C255" s="13">
        <v>300</v>
      </c>
      <c r="D255" s="13" t="s">
        <v>531</v>
      </c>
      <c r="E255" s="12" t="s">
        <v>514</v>
      </c>
      <c r="F255" s="33" t="s">
        <v>615</v>
      </c>
      <c r="G255" s="13"/>
      <c r="H255" s="13"/>
    </row>
    <row r="256" spans="1:8">
      <c r="A256" s="13">
        <v>3038</v>
      </c>
      <c r="B256" s="13" t="s">
        <v>2704</v>
      </c>
      <c r="C256" s="13">
        <v>300</v>
      </c>
      <c r="D256" s="13" t="s">
        <v>532</v>
      </c>
      <c r="E256" s="12" t="s">
        <v>515</v>
      </c>
      <c r="F256" s="33" t="s">
        <v>615</v>
      </c>
      <c r="G256" s="13"/>
      <c r="H256" s="13"/>
    </row>
    <row r="257" spans="1:7">
      <c r="A257" s="13">
        <v>3039</v>
      </c>
      <c r="B257" s="13" t="s">
        <v>624</v>
      </c>
      <c r="C257" s="13">
        <v>700</v>
      </c>
      <c r="D257" s="13"/>
      <c r="E257" s="13" t="s">
        <v>504</v>
      </c>
      <c r="F257" s="13" t="s">
        <v>2974</v>
      </c>
      <c r="G257" s="34"/>
    </row>
    <row r="258" spans="1:7">
      <c r="A258" s="13">
        <v>3040</v>
      </c>
      <c r="B258" s="13" t="s">
        <v>625</v>
      </c>
      <c r="C258" s="13">
        <v>700</v>
      </c>
      <c r="D258" s="13"/>
      <c r="E258" s="13" t="s">
        <v>505</v>
      </c>
      <c r="F258" s="13" t="s">
        <v>2974</v>
      </c>
      <c r="G258" s="81"/>
    </row>
    <row r="259" spans="1:7">
      <c r="A259" s="13">
        <v>3041</v>
      </c>
      <c r="B259" s="13" t="s">
        <v>626</v>
      </c>
      <c r="C259" s="13">
        <v>700</v>
      </c>
      <c r="D259" s="13"/>
      <c r="E259" s="13" t="s">
        <v>506</v>
      </c>
      <c r="F259" s="13" t="s">
        <v>2974</v>
      </c>
      <c r="G259" s="81"/>
    </row>
    <row r="260" spans="1:7">
      <c r="A260" s="13">
        <v>3042</v>
      </c>
      <c r="B260" s="13" t="s">
        <v>627</v>
      </c>
      <c r="C260" s="13">
        <v>700</v>
      </c>
      <c r="D260" s="13"/>
      <c r="E260" s="13" t="s">
        <v>507</v>
      </c>
      <c r="F260" s="13" t="s">
        <v>2974</v>
      </c>
      <c r="G260" s="81"/>
    </row>
    <row r="261" spans="1:7">
      <c r="A261" s="13">
        <v>3043</v>
      </c>
      <c r="B261" s="13" t="s">
        <v>628</v>
      </c>
      <c r="C261" s="13">
        <v>200</v>
      </c>
      <c r="D261" s="13"/>
      <c r="E261" s="13" t="s">
        <v>508</v>
      </c>
      <c r="F261" s="13" t="s">
        <v>2974</v>
      </c>
      <c r="G261" s="81"/>
    </row>
    <row r="262" spans="1:7">
      <c r="A262" s="13">
        <v>3044</v>
      </c>
      <c r="B262" s="13" t="s">
        <v>2976</v>
      </c>
      <c r="C262" s="13">
        <v>1500</v>
      </c>
      <c r="D262" s="13"/>
      <c r="E262" s="13" t="s">
        <v>498</v>
      </c>
      <c r="F262" s="13" t="s">
        <v>2974</v>
      </c>
    </row>
    <row r="263" spans="1:7">
      <c r="A263" s="13">
        <v>3045</v>
      </c>
      <c r="B263" s="13" t="s">
        <v>2975</v>
      </c>
      <c r="C263" s="13">
        <v>500</v>
      </c>
      <c r="D263" s="13"/>
      <c r="E263" s="13" t="s">
        <v>497</v>
      </c>
      <c r="F263" s="13" t="s">
        <v>2974</v>
      </c>
    </row>
    <row r="264" spans="1:7">
      <c r="A264" s="13">
        <v>3046</v>
      </c>
      <c r="B264" s="13" t="s">
        <v>3019</v>
      </c>
      <c r="C264" s="13">
        <v>3090</v>
      </c>
      <c r="D264" s="13"/>
      <c r="E264" s="13" t="s">
        <v>2716</v>
      </c>
      <c r="F264" s="13" t="s">
        <v>2974</v>
      </c>
    </row>
    <row r="265" spans="1:7">
      <c r="A265" s="13">
        <v>3047</v>
      </c>
      <c r="B265" s="13" t="s">
        <v>3085</v>
      </c>
      <c r="C265" s="13">
        <v>1820</v>
      </c>
      <c r="D265" s="13"/>
      <c r="E265" s="13" t="s">
        <v>2776</v>
      </c>
      <c r="F265" s="13" t="s">
        <v>2974</v>
      </c>
    </row>
    <row r="266" spans="1:7">
      <c r="A266" s="13">
        <v>3048</v>
      </c>
      <c r="B266" s="13" t="s">
        <v>2262</v>
      </c>
      <c r="C266" s="13">
        <v>5</v>
      </c>
      <c r="D266" s="13" t="s">
        <v>415</v>
      </c>
      <c r="E266" s="13" t="s">
        <v>510</v>
      </c>
      <c r="F266" s="13" t="s">
        <v>2974</v>
      </c>
    </row>
    <row r="267" spans="1:7">
      <c r="A267" s="13">
        <v>3049</v>
      </c>
      <c r="B267" s="13" t="s">
        <v>2263</v>
      </c>
      <c r="C267" s="13">
        <v>5</v>
      </c>
      <c r="D267" s="13" t="s">
        <v>535</v>
      </c>
      <c r="E267" s="12" t="s">
        <v>518</v>
      </c>
      <c r="F267" s="13" t="s">
        <v>2974</v>
      </c>
    </row>
    <row r="268" spans="1:7">
      <c r="A268" s="13">
        <v>3050</v>
      </c>
      <c r="B268" s="13" t="s">
        <v>2264</v>
      </c>
      <c r="C268" s="13">
        <v>5</v>
      </c>
      <c r="D268" s="13" t="s">
        <v>537</v>
      </c>
      <c r="E268" s="12" t="s">
        <v>493</v>
      </c>
      <c r="F268" s="13" t="s">
        <v>2974</v>
      </c>
    </row>
    <row r="269" spans="1:7">
      <c r="A269" s="13">
        <v>3051</v>
      </c>
      <c r="B269" s="13" t="s">
        <v>2265</v>
      </c>
      <c r="C269" s="13">
        <v>5</v>
      </c>
      <c r="D269" s="13" t="s">
        <v>538</v>
      </c>
      <c r="E269" s="12" t="s">
        <v>520</v>
      </c>
      <c r="F269" s="13" t="s">
        <v>2974</v>
      </c>
    </row>
    <row r="270" spans="1:7">
      <c r="A270" s="13">
        <v>3052</v>
      </c>
      <c r="B270" s="13" t="s">
        <v>2266</v>
      </c>
      <c r="C270" s="13">
        <v>5</v>
      </c>
      <c r="D270" s="13" t="s">
        <v>542</v>
      </c>
      <c r="E270" s="12" t="s">
        <v>524</v>
      </c>
      <c r="F270" s="13" t="s">
        <v>2974</v>
      </c>
    </row>
    <row r="271" spans="1:7">
      <c r="A271" s="13">
        <v>3053</v>
      </c>
      <c r="B271" s="13" t="s">
        <v>3096</v>
      </c>
      <c r="C271" s="13">
        <v>0</v>
      </c>
      <c r="D271" s="13"/>
      <c r="E271" s="13" t="s">
        <v>3092</v>
      </c>
      <c r="F271" s="13" t="s">
        <v>2974</v>
      </c>
    </row>
    <row r="272" spans="1:7">
      <c r="A272" s="13">
        <v>3054</v>
      </c>
      <c r="B272" s="13" t="s">
        <v>2268</v>
      </c>
      <c r="C272" s="13">
        <v>5</v>
      </c>
      <c r="D272" s="13" t="s">
        <v>546</v>
      </c>
      <c r="E272" s="12" t="s">
        <v>456</v>
      </c>
      <c r="F272" s="13" t="s">
        <v>2974</v>
      </c>
    </row>
    <row r="273" spans="1:7">
      <c r="A273" s="13">
        <v>3055</v>
      </c>
      <c r="B273" s="13" t="s">
        <v>2269</v>
      </c>
      <c r="C273" s="13">
        <v>5</v>
      </c>
      <c r="D273" s="13" t="s">
        <v>548</v>
      </c>
      <c r="E273" s="12" t="s">
        <v>453</v>
      </c>
      <c r="F273" s="13" t="s">
        <v>2974</v>
      </c>
    </row>
    <row r="274" spans="1:7">
      <c r="A274" s="13">
        <v>3056</v>
      </c>
      <c r="B274" s="13" t="s">
        <v>2270</v>
      </c>
      <c r="C274" s="13">
        <v>5</v>
      </c>
      <c r="D274" s="13" t="s">
        <v>549</v>
      </c>
      <c r="E274" s="12" t="s">
        <v>454</v>
      </c>
      <c r="F274" s="13" t="s">
        <v>2974</v>
      </c>
    </row>
    <row r="275" spans="1:7">
      <c r="A275" s="13">
        <v>3057</v>
      </c>
      <c r="B275" s="13" t="s">
        <v>2271</v>
      </c>
      <c r="C275" s="13">
        <v>5</v>
      </c>
      <c r="D275" s="13" t="s">
        <v>550</v>
      </c>
      <c r="E275" s="12" t="s">
        <v>455</v>
      </c>
      <c r="F275" s="13" t="s">
        <v>2974</v>
      </c>
    </row>
    <row r="276" spans="1:7">
      <c r="A276" s="13">
        <v>3058</v>
      </c>
      <c r="B276" s="13" t="s">
        <v>2272</v>
      </c>
      <c r="C276" s="13">
        <v>5</v>
      </c>
      <c r="D276" s="13" t="s">
        <v>551</v>
      </c>
      <c r="E276" s="12" t="s">
        <v>457</v>
      </c>
      <c r="F276" s="13" t="s">
        <v>2974</v>
      </c>
    </row>
    <row r="277" spans="1:7">
      <c r="A277" s="13">
        <v>3059</v>
      </c>
      <c r="B277" s="13" t="s">
        <v>2273</v>
      </c>
      <c r="C277" s="13">
        <v>5</v>
      </c>
      <c r="D277" s="13" t="s">
        <v>552</v>
      </c>
      <c r="E277" s="12" t="s">
        <v>458</v>
      </c>
      <c r="F277" s="13" t="s">
        <v>2974</v>
      </c>
    </row>
    <row r="278" spans="1:7">
      <c r="A278" s="13">
        <v>3060</v>
      </c>
      <c r="B278" s="13" t="s">
        <v>2274</v>
      </c>
      <c r="C278" s="13">
        <v>5</v>
      </c>
      <c r="D278" s="13" t="s">
        <v>553</v>
      </c>
      <c r="E278" s="12" t="s">
        <v>459</v>
      </c>
      <c r="F278" s="13" t="s">
        <v>2974</v>
      </c>
    </row>
    <row r="279" spans="1:7">
      <c r="A279" s="13">
        <v>3061</v>
      </c>
      <c r="B279" s="13" t="s">
        <v>2275</v>
      </c>
      <c r="C279" s="13">
        <v>5</v>
      </c>
      <c r="D279" s="13" t="s">
        <v>554</v>
      </c>
      <c r="E279" s="12" t="s">
        <v>460</v>
      </c>
      <c r="F279" s="13" t="s">
        <v>2974</v>
      </c>
    </row>
    <row r="280" spans="1:7">
      <c r="A280" s="13">
        <v>3062</v>
      </c>
      <c r="B280" s="13" t="s">
        <v>2276</v>
      </c>
      <c r="C280" s="13">
        <v>5</v>
      </c>
      <c r="D280" s="13" t="s">
        <v>555</v>
      </c>
      <c r="E280" s="12" t="s">
        <v>461</v>
      </c>
      <c r="F280" s="13" t="s">
        <v>2974</v>
      </c>
    </row>
    <row r="281" spans="1:7">
      <c r="A281" s="13">
        <v>3063</v>
      </c>
      <c r="B281" s="13" t="s">
        <v>2705</v>
      </c>
      <c r="C281" s="13">
        <v>5</v>
      </c>
      <c r="D281" s="13" t="s">
        <v>529</v>
      </c>
      <c r="E281" s="12" t="s">
        <v>512</v>
      </c>
      <c r="F281" s="13" t="s">
        <v>2974</v>
      </c>
    </row>
    <row r="282" spans="1:7">
      <c r="A282" s="13">
        <v>3064</v>
      </c>
      <c r="B282" s="13" t="s">
        <v>2706</v>
      </c>
      <c r="C282" s="13">
        <v>5</v>
      </c>
      <c r="D282" s="13" t="s">
        <v>556</v>
      </c>
      <c r="E282" s="12" t="s">
        <v>462</v>
      </c>
      <c r="F282" s="13" t="s">
        <v>2974</v>
      </c>
    </row>
    <row r="283" spans="1:7">
      <c r="A283" s="13">
        <v>3065</v>
      </c>
      <c r="B283" s="13" t="s">
        <v>2707</v>
      </c>
      <c r="C283" s="13">
        <v>5</v>
      </c>
      <c r="D283" s="13" t="s">
        <v>557</v>
      </c>
      <c r="E283" s="12" t="s">
        <v>463</v>
      </c>
      <c r="F283" s="13" t="s">
        <v>2974</v>
      </c>
    </row>
    <row r="284" spans="1:7">
      <c r="A284" s="13">
        <v>3066</v>
      </c>
      <c r="B284" s="13" t="s">
        <v>2708</v>
      </c>
      <c r="C284" s="13">
        <v>5</v>
      </c>
      <c r="D284" s="13" t="s">
        <v>558</v>
      </c>
      <c r="E284" s="12" t="s">
        <v>464</v>
      </c>
      <c r="F284" s="13" t="s">
        <v>2974</v>
      </c>
    </row>
    <row r="285" spans="1:7">
      <c r="A285" s="13">
        <v>3070</v>
      </c>
      <c r="B285" s="13" t="s">
        <v>624</v>
      </c>
      <c r="C285" s="13">
        <v>1000</v>
      </c>
      <c r="D285" s="13"/>
      <c r="E285" s="13" t="s">
        <v>504</v>
      </c>
      <c r="F285" s="13" t="s">
        <v>2977</v>
      </c>
      <c r="G285" s="34"/>
    </row>
    <row r="286" spans="1:7">
      <c r="A286" s="13">
        <v>3071</v>
      </c>
      <c r="B286" s="13" t="s">
        <v>625</v>
      </c>
      <c r="C286" s="13">
        <v>500</v>
      </c>
      <c r="D286" s="13"/>
      <c r="E286" s="13" t="s">
        <v>505</v>
      </c>
      <c r="F286" s="13" t="s">
        <v>2977</v>
      </c>
      <c r="G286" s="81"/>
    </row>
    <row r="287" spans="1:7">
      <c r="A287" s="13">
        <v>3072</v>
      </c>
      <c r="B287" s="13" t="s">
        <v>626</v>
      </c>
      <c r="C287" s="13">
        <v>500</v>
      </c>
      <c r="D287" s="13"/>
      <c r="E287" s="13" t="s">
        <v>506</v>
      </c>
      <c r="F287" s="13" t="s">
        <v>2977</v>
      </c>
      <c r="G287" s="81"/>
    </row>
    <row r="288" spans="1:7">
      <c r="A288" s="13">
        <v>3073</v>
      </c>
      <c r="B288" s="13" t="s">
        <v>627</v>
      </c>
      <c r="C288" s="13">
        <v>500</v>
      </c>
      <c r="D288" s="13"/>
      <c r="E288" s="13" t="s">
        <v>507</v>
      </c>
      <c r="F288" s="13" t="s">
        <v>2977</v>
      </c>
      <c r="G288" s="81"/>
    </row>
    <row r="289" spans="1:7">
      <c r="A289" s="13">
        <v>3074</v>
      </c>
      <c r="B289" s="13" t="s">
        <v>628</v>
      </c>
      <c r="C289" s="13">
        <v>500</v>
      </c>
      <c r="D289" s="13"/>
      <c r="E289" s="13" t="s">
        <v>508</v>
      </c>
      <c r="F289" s="13" t="s">
        <v>2977</v>
      </c>
      <c r="G289" s="81"/>
    </row>
    <row r="290" spans="1:7">
      <c r="A290" s="13">
        <v>3075</v>
      </c>
      <c r="B290" s="13" t="s">
        <v>3019</v>
      </c>
      <c r="C290" s="13">
        <v>3500</v>
      </c>
      <c r="D290" s="13"/>
      <c r="E290" s="13" t="s">
        <v>2716</v>
      </c>
      <c r="F290" s="13" t="s">
        <v>2977</v>
      </c>
    </row>
    <row r="291" spans="1:7">
      <c r="A291" s="30">
        <v>3076</v>
      </c>
      <c r="B291" s="13" t="s">
        <v>3096</v>
      </c>
      <c r="C291" s="13">
        <v>3500</v>
      </c>
      <c r="D291" s="13"/>
      <c r="E291" s="13" t="s">
        <v>3088</v>
      </c>
      <c r="F291" s="13" t="s">
        <v>2977</v>
      </c>
    </row>
  </sheetData>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5" zoomScaleNormal="85" workbookViewId="0">
      <selection activeCell="A12" sqref="A12"/>
    </sheetView>
  </sheetViews>
  <sheetFormatPr defaultColWidth="11" defaultRowHeight="13.5"/>
  <cols>
    <col min="3" max="3" width="18.125" customWidth="1"/>
    <col min="5" max="5" width="135.625" customWidth="1"/>
  </cols>
  <sheetData>
    <row r="1" spans="1:5">
      <c r="A1" s="34" t="s">
        <v>128</v>
      </c>
      <c r="B1" s="13" t="s">
        <v>418</v>
      </c>
      <c r="C1" s="13" t="s">
        <v>430</v>
      </c>
      <c r="D1" s="13" t="s">
        <v>423</v>
      </c>
      <c r="E1" s="13" t="s">
        <v>432</v>
      </c>
    </row>
    <row r="2" spans="1:5">
      <c r="A2" s="34">
        <v>1</v>
      </c>
      <c r="B2" s="13" t="s">
        <v>420</v>
      </c>
      <c r="C2" s="13" t="s">
        <v>938</v>
      </c>
      <c r="D2" s="15">
        <v>1</v>
      </c>
      <c r="E2" s="13" t="s">
        <v>2939</v>
      </c>
    </row>
    <row r="3" spans="1:5">
      <c r="A3" s="34">
        <v>2</v>
      </c>
      <c r="B3" s="13" t="s">
        <v>421</v>
      </c>
      <c r="C3" s="13" t="s">
        <v>939</v>
      </c>
      <c r="D3" s="15">
        <v>5</v>
      </c>
      <c r="E3" s="13" t="s">
        <v>2939</v>
      </c>
    </row>
    <row r="4" spans="1:5">
      <c r="A4" s="34">
        <v>3</v>
      </c>
      <c r="B4" s="13" t="s">
        <v>422</v>
      </c>
      <c r="C4" s="13" t="s">
        <v>429</v>
      </c>
      <c r="D4" s="15">
        <v>1</v>
      </c>
      <c r="E4" s="13" t="s">
        <v>621</v>
      </c>
    </row>
    <row r="5" spans="1:5">
      <c r="A5" s="30" t="s">
        <v>635</v>
      </c>
      <c r="B5" s="13" t="s">
        <v>636</v>
      </c>
      <c r="C5" s="13" t="s">
        <v>637</v>
      </c>
      <c r="D5" s="15">
        <v>1</v>
      </c>
      <c r="E5" s="13" t="s">
        <v>2807</v>
      </c>
    </row>
    <row r="6" spans="1:5">
      <c r="A6" s="30" t="s">
        <v>2687</v>
      </c>
      <c r="B6" s="13" t="s">
        <v>2691</v>
      </c>
      <c r="C6" s="13" t="s">
        <v>637</v>
      </c>
      <c r="D6" s="15">
        <v>1</v>
      </c>
      <c r="E6" s="13" t="s">
        <v>2712</v>
      </c>
    </row>
    <row r="7" spans="1:5">
      <c r="A7" s="30" t="s">
        <v>2688</v>
      </c>
      <c r="B7" s="13" t="s">
        <v>2692</v>
      </c>
      <c r="C7" s="13" t="s">
        <v>637</v>
      </c>
      <c r="D7" s="15">
        <v>1</v>
      </c>
      <c r="E7" s="13" t="s">
        <v>2713</v>
      </c>
    </row>
    <row r="8" spans="1:5">
      <c r="A8" s="30" t="s">
        <v>2689</v>
      </c>
      <c r="B8" s="13" t="s">
        <v>2693</v>
      </c>
      <c r="C8" s="13" t="s">
        <v>637</v>
      </c>
      <c r="D8" s="15">
        <v>1</v>
      </c>
      <c r="E8" s="13" t="s">
        <v>2714</v>
      </c>
    </row>
    <row r="9" spans="1:5">
      <c r="A9" s="30" t="s">
        <v>2690</v>
      </c>
      <c r="B9" s="13" t="s">
        <v>2694</v>
      </c>
      <c r="C9" s="13" t="s">
        <v>637</v>
      </c>
      <c r="D9" s="15">
        <v>1</v>
      </c>
      <c r="E9" s="13" t="s">
        <v>2715</v>
      </c>
    </row>
    <row r="10" spans="1:5">
      <c r="A10" s="30" t="s">
        <v>2966</v>
      </c>
      <c r="B10" s="13" t="s">
        <v>2967</v>
      </c>
      <c r="C10" s="13" t="s">
        <v>637</v>
      </c>
      <c r="D10" s="15">
        <v>1</v>
      </c>
      <c r="E10" s="13" t="s">
        <v>3097</v>
      </c>
    </row>
    <row r="11" spans="1:5">
      <c r="A11" s="30" t="s">
        <v>2968</v>
      </c>
      <c r="B11" s="13" t="s">
        <v>2969</v>
      </c>
      <c r="C11" s="13" t="s">
        <v>637</v>
      </c>
      <c r="D11" s="15">
        <v>1</v>
      </c>
      <c r="E11" s="13" t="s">
        <v>3098</v>
      </c>
    </row>
  </sheetData>
  <phoneticPr fontId="3"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zoomScaleNormal="100" workbookViewId="0">
      <pane xSplit="2" topLeftCell="T1" activePane="topRight" state="frozen"/>
      <selection activeCell="A10" sqref="A10"/>
      <selection pane="topRight" activeCell="T60" sqref="T60"/>
    </sheetView>
  </sheetViews>
  <sheetFormatPr defaultColWidth="9" defaultRowHeight="13.5"/>
  <cols>
    <col min="1" max="1" width="7.125" customWidth="1"/>
    <col min="2" max="2" width="9" customWidth="1"/>
    <col min="3" max="3" width="17.375" style="12" customWidth="1"/>
    <col min="8" max="8" width="11.125" customWidth="1"/>
    <col min="9" max="9" width="5.125" customWidth="1"/>
    <col min="10" max="13" width="13" customWidth="1"/>
    <col min="14" max="14" width="13" style="12" customWidth="1"/>
    <col min="15" max="15" width="13" customWidth="1"/>
    <col min="16" max="16" width="17.125" customWidth="1"/>
    <col min="17" max="17" width="23.625" customWidth="1"/>
    <col min="18" max="18" width="11.125" customWidth="1"/>
    <col min="19" max="19" width="13" customWidth="1"/>
    <col min="20" max="20" width="120.125" customWidth="1"/>
    <col min="21" max="21" width="70" customWidth="1"/>
    <col min="22" max="22" width="29.625" customWidth="1"/>
    <col min="23" max="23" width="31.375" customWidth="1"/>
    <col min="24" max="24" width="19.125" customWidth="1"/>
    <col min="31" max="31" width="29.125" customWidth="1"/>
    <col min="32" max="32" width="15.5" customWidth="1"/>
  </cols>
  <sheetData>
    <row r="1" spans="1:38">
      <c r="A1" s="1" t="s">
        <v>57</v>
      </c>
      <c r="B1" s="1" t="s">
        <v>35</v>
      </c>
      <c r="C1" s="13" t="s">
        <v>393</v>
      </c>
      <c r="D1" s="1" t="s">
        <v>58</v>
      </c>
      <c r="E1" s="1" t="s">
        <v>59</v>
      </c>
      <c r="F1" s="1" t="s">
        <v>60</v>
      </c>
      <c r="G1" s="1" t="s">
        <v>61</v>
      </c>
      <c r="H1" s="1" t="s">
        <v>3</v>
      </c>
      <c r="I1" s="1" t="s">
        <v>62</v>
      </c>
      <c r="J1" s="1" t="s">
        <v>63</v>
      </c>
      <c r="K1" s="1" t="s">
        <v>64</v>
      </c>
      <c r="L1" s="1" t="s">
        <v>65</v>
      </c>
      <c r="M1" s="1" t="s">
        <v>66</v>
      </c>
      <c r="N1" s="10" t="s">
        <v>67</v>
      </c>
      <c r="O1" s="1" t="s">
        <v>68</v>
      </c>
      <c r="P1" s="2" t="s">
        <v>69</v>
      </c>
      <c r="Q1" s="1" t="s">
        <v>7</v>
      </c>
      <c r="R1" s="1" t="s">
        <v>8</v>
      </c>
      <c r="S1" s="2" t="s">
        <v>70</v>
      </c>
      <c r="T1" s="1" t="s">
        <v>71</v>
      </c>
      <c r="U1" s="1" t="s">
        <v>72</v>
      </c>
      <c r="V1" s="1" t="s">
        <v>73</v>
      </c>
      <c r="W1" s="11" t="s">
        <v>643</v>
      </c>
      <c r="X1" s="1" t="s">
        <v>74</v>
      </c>
      <c r="Y1" s="1" t="s">
        <v>599</v>
      </c>
      <c r="Z1" s="1" t="s">
        <v>604</v>
      </c>
      <c r="AA1" s="11" t="s">
        <v>609</v>
      </c>
      <c r="AB1" s="11" t="s">
        <v>622</v>
      </c>
      <c r="AC1" s="11" t="s">
        <v>653</v>
      </c>
      <c r="AD1" s="11" t="s">
        <v>913</v>
      </c>
      <c r="AE1" s="11" t="s">
        <v>1076</v>
      </c>
      <c r="AF1" s="11" t="s">
        <v>1079</v>
      </c>
      <c r="AG1" s="56" t="s">
        <v>1798</v>
      </c>
      <c r="AH1" s="56" t="s">
        <v>1799</v>
      </c>
      <c r="AI1" s="56" t="s">
        <v>2242</v>
      </c>
      <c r="AJ1" s="56" t="s">
        <v>2243</v>
      </c>
      <c r="AK1" s="53" t="s">
        <v>2720</v>
      </c>
      <c r="AL1" s="92" t="s">
        <v>2823</v>
      </c>
    </row>
    <row r="2" spans="1:38">
      <c r="A2">
        <v>1</v>
      </c>
      <c r="B2" s="38" t="s">
        <v>1234</v>
      </c>
      <c r="C2" s="30">
        <v>1</v>
      </c>
      <c r="D2">
        <v>4</v>
      </c>
      <c r="E2">
        <v>4</v>
      </c>
      <c r="F2">
        <v>0</v>
      </c>
      <c r="G2">
        <v>35</v>
      </c>
      <c r="H2" t="s">
        <v>75</v>
      </c>
      <c r="I2">
        <v>2</v>
      </c>
      <c r="J2">
        <v>500</v>
      </c>
      <c r="K2">
        <v>1000</v>
      </c>
      <c r="L2">
        <v>1</v>
      </c>
      <c r="M2">
        <v>1</v>
      </c>
      <c r="N2" s="11" t="s">
        <v>123</v>
      </c>
      <c r="O2" s="30" t="s">
        <v>2289</v>
      </c>
      <c r="P2">
        <v>40</v>
      </c>
      <c r="Q2" s="11" t="s">
        <v>24</v>
      </c>
      <c r="R2" t="s">
        <v>20</v>
      </c>
      <c r="S2" s="2">
        <v>0</v>
      </c>
      <c r="T2" s="69" t="s">
        <v>1454</v>
      </c>
      <c r="U2" s="1"/>
      <c r="V2" s="11" t="s">
        <v>137</v>
      </c>
      <c r="W2" s="11" t="s">
        <v>1486</v>
      </c>
      <c r="X2" s="1"/>
      <c r="Y2">
        <v>50</v>
      </c>
      <c r="Z2" s="13">
        <v>0</v>
      </c>
      <c r="AC2">
        <v>1</v>
      </c>
      <c r="AE2" t="s">
        <v>1077</v>
      </c>
      <c r="AG2">
        <v>0</v>
      </c>
    </row>
    <row r="3" spans="1:38">
      <c r="A3">
        <v>2</v>
      </c>
      <c r="B3" s="38" t="s">
        <v>1235</v>
      </c>
      <c r="C3" s="13" t="s">
        <v>1843</v>
      </c>
      <c r="D3">
        <v>4</v>
      </c>
      <c r="E3">
        <v>4</v>
      </c>
      <c r="F3">
        <v>0</v>
      </c>
      <c r="G3">
        <v>35</v>
      </c>
      <c r="H3" t="s">
        <v>75</v>
      </c>
      <c r="I3">
        <v>2</v>
      </c>
      <c r="J3">
        <v>500</v>
      </c>
      <c r="K3">
        <v>1500</v>
      </c>
      <c r="L3">
        <v>1</v>
      </c>
      <c r="M3">
        <v>1</v>
      </c>
      <c r="N3" s="11" t="s">
        <v>125</v>
      </c>
      <c r="O3" s="13" t="s">
        <v>1844</v>
      </c>
      <c r="P3">
        <v>40</v>
      </c>
      <c r="Q3" s="11" t="s">
        <v>24</v>
      </c>
      <c r="R3" t="s">
        <v>20</v>
      </c>
      <c r="S3" s="9">
        <v>50</v>
      </c>
      <c r="T3" s="69" t="s">
        <v>1447</v>
      </c>
      <c r="U3" s="1"/>
      <c r="V3" s="11" t="s">
        <v>137</v>
      </c>
      <c r="W3" s="11" t="s">
        <v>1486</v>
      </c>
      <c r="X3" s="1"/>
      <c r="Y3">
        <v>50</v>
      </c>
      <c r="Z3" s="13">
        <v>1</v>
      </c>
      <c r="AC3">
        <v>3</v>
      </c>
      <c r="AE3" t="s">
        <v>1077</v>
      </c>
      <c r="AG3">
        <v>0</v>
      </c>
    </row>
    <row r="4" spans="1:38">
      <c r="A4">
        <v>3</v>
      </c>
      <c r="B4" s="37" t="s">
        <v>1236</v>
      </c>
      <c r="C4" s="13">
        <v>1</v>
      </c>
      <c r="D4">
        <v>4</v>
      </c>
      <c r="E4">
        <v>4</v>
      </c>
      <c r="F4">
        <v>0</v>
      </c>
      <c r="G4">
        <v>35</v>
      </c>
      <c r="H4" t="s">
        <v>75</v>
      </c>
      <c r="I4">
        <v>2</v>
      </c>
      <c r="J4">
        <v>500</v>
      </c>
      <c r="K4">
        <v>1000</v>
      </c>
      <c r="L4">
        <v>1</v>
      </c>
      <c r="M4">
        <v>1</v>
      </c>
      <c r="N4" s="11" t="s">
        <v>125</v>
      </c>
      <c r="O4" s="13" t="s">
        <v>2289</v>
      </c>
      <c r="P4">
        <v>40</v>
      </c>
      <c r="Q4" s="11" t="s">
        <v>24</v>
      </c>
      <c r="R4" t="s">
        <v>20</v>
      </c>
      <c r="S4" s="9">
        <v>50</v>
      </c>
      <c r="T4" s="69" t="s">
        <v>1472</v>
      </c>
      <c r="U4" s="1"/>
      <c r="V4" s="11" t="s">
        <v>137</v>
      </c>
      <c r="W4" s="11" t="s">
        <v>1486</v>
      </c>
      <c r="X4" s="1"/>
      <c r="Y4">
        <v>50</v>
      </c>
      <c r="Z4" s="13">
        <v>1</v>
      </c>
      <c r="AC4">
        <v>3</v>
      </c>
      <c r="AE4" t="s">
        <v>1077</v>
      </c>
      <c r="AG4">
        <v>0</v>
      </c>
    </row>
    <row r="5" spans="1:38">
      <c r="A5">
        <v>4</v>
      </c>
      <c r="B5" s="37" t="s">
        <v>1237</v>
      </c>
      <c r="C5" s="13" t="s">
        <v>1849</v>
      </c>
      <c r="D5">
        <v>4</v>
      </c>
      <c r="E5">
        <v>4</v>
      </c>
      <c r="F5">
        <v>0</v>
      </c>
      <c r="G5">
        <v>35</v>
      </c>
      <c r="H5" t="s">
        <v>75</v>
      </c>
      <c r="I5">
        <v>2</v>
      </c>
      <c r="J5">
        <v>500</v>
      </c>
      <c r="K5">
        <v>5000</v>
      </c>
      <c r="L5">
        <v>1</v>
      </c>
      <c r="M5">
        <v>1.3</v>
      </c>
      <c r="N5" s="11" t="s">
        <v>126</v>
      </c>
      <c r="O5" s="13" t="s">
        <v>1845</v>
      </c>
      <c r="P5">
        <v>40</v>
      </c>
      <c r="Q5" s="11" t="s">
        <v>24</v>
      </c>
      <c r="R5" t="s">
        <v>20</v>
      </c>
      <c r="S5" s="9">
        <v>50</v>
      </c>
      <c r="T5" s="69" t="s">
        <v>1448</v>
      </c>
      <c r="U5" s="1"/>
      <c r="V5" s="11" t="s">
        <v>137</v>
      </c>
      <c r="W5" s="11" t="s">
        <v>1486</v>
      </c>
      <c r="Y5">
        <v>50</v>
      </c>
      <c r="Z5" s="13">
        <v>1</v>
      </c>
      <c r="AC5">
        <v>5</v>
      </c>
      <c r="AE5" t="s">
        <v>1077</v>
      </c>
      <c r="AG5">
        <v>0</v>
      </c>
    </row>
    <row r="6" spans="1:38">
      <c r="A6">
        <v>5</v>
      </c>
      <c r="B6" s="38" t="s">
        <v>1238</v>
      </c>
      <c r="C6" s="13" t="s">
        <v>1487</v>
      </c>
      <c r="D6">
        <v>4</v>
      </c>
      <c r="E6">
        <v>4</v>
      </c>
      <c r="F6">
        <v>0</v>
      </c>
      <c r="G6">
        <v>35</v>
      </c>
      <c r="H6" t="s">
        <v>75</v>
      </c>
      <c r="I6">
        <v>2</v>
      </c>
      <c r="J6">
        <v>500</v>
      </c>
      <c r="K6">
        <v>1000</v>
      </c>
      <c r="L6">
        <v>1</v>
      </c>
      <c r="M6">
        <v>1.3</v>
      </c>
      <c r="N6" s="11" t="s">
        <v>126</v>
      </c>
      <c r="O6" s="13" t="s">
        <v>1487</v>
      </c>
      <c r="P6">
        <v>40</v>
      </c>
      <c r="Q6" s="11" t="s">
        <v>24</v>
      </c>
      <c r="R6" t="s">
        <v>20</v>
      </c>
      <c r="S6" s="9">
        <v>50</v>
      </c>
      <c r="T6" s="69" t="s">
        <v>1456</v>
      </c>
      <c r="U6" s="1"/>
      <c r="V6" s="11" t="s">
        <v>137</v>
      </c>
      <c r="W6" s="11" t="s">
        <v>1486</v>
      </c>
      <c r="X6" s="1"/>
      <c r="Y6">
        <v>50</v>
      </c>
      <c r="Z6" s="13">
        <v>1</v>
      </c>
      <c r="AC6">
        <v>5</v>
      </c>
      <c r="AE6" t="s">
        <v>1077</v>
      </c>
      <c r="AG6">
        <v>0</v>
      </c>
    </row>
    <row r="7" spans="1:38">
      <c r="A7">
        <v>6</v>
      </c>
      <c r="B7" s="37" t="s">
        <v>1239</v>
      </c>
      <c r="C7" s="13" t="s">
        <v>1488</v>
      </c>
      <c r="D7">
        <v>4</v>
      </c>
      <c r="E7">
        <v>4</v>
      </c>
      <c r="F7">
        <v>0</v>
      </c>
      <c r="G7">
        <v>35</v>
      </c>
      <c r="H7" t="s">
        <v>75</v>
      </c>
      <c r="I7">
        <v>2</v>
      </c>
      <c r="J7">
        <v>500</v>
      </c>
      <c r="K7">
        <v>5000</v>
      </c>
      <c r="L7">
        <v>1</v>
      </c>
      <c r="M7">
        <v>1.5</v>
      </c>
      <c r="N7" s="11" t="s">
        <v>127</v>
      </c>
      <c r="O7" s="13" t="s">
        <v>1846</v>
      </c>
      <c r="P7">
        <v>40</v>
      </c>
      <c r="Q7" s="11" t="s">
        <v>24</v>
      </c>
      <c r="R7" t="s">
        <v>20</v>
      </c>
      <c r="S7" s="9">
        <v>50</v>
      </c>
      <c r="T7" s="69" t="s">
        <v>1449</v>
      </c>
      <c r="U7" s="1"/>
      <c r="V7" s="11" t="s">
        <v>137</v>
      </c>
      <c r="W7" s="11" t="s">
        <v>1486</v>
      </c>
      <c r="Y7">
        <v>50</v>
      </c>
      <c r="Z7" s="13">
        <v>1</v>
      </c>
      <c r="AC7">
        <v>7</v>
      </c>
      <c r="AE7" t="s">
        <v>1077</v>
      </c>
      <c r="AG7">
        <v>0</v>
      </c>
    </row>
    <row r="8" spans="1:38">
      <c r="A8">
        <v>7</v>
      </c>
      <c r="B8" s="38" t="s">
        <v>1240</v>
      </c>
      <c r="C8" s="13" t="s">
        <v>1490</v>
      </c>
      <c r="D8">
        <v>4</v>
      </c>
      <c r="E8">
        <v>4</v>
      </c>
      <c r="F8">
        <v>0</v>
      </c>
      <c r="G8">
        <v>35</v>
      </c>
      <c r="H8" t="s">
        <v>75</v>
      </c>
      <c r="I8">
        <v>2</v>
      </c>
      <c r="J8">
        <v>500</v>
      </c>
      <c r="K8">
        <v>1000</v>
      </c>
      <c r="L8">
        <v>1</v>
      </c>
      <c r="M8">
        <v>1.3</v>
      </c>
      <c r="N8" s="11" t="s">
        <v>127</v>
      </c>
      <c r="O8" s="13" t="s">
        <v>1490</v>
      </c>
      <c r="P8">
        <v>40</v>
      </c>
      <c r="Q8" s="11" t="s">
        <v>24</v>
      </c>
      <c r="R8" t="s">
        <v>20</v>
      </c>
      <c r="S8" s="9">
        <v>50</v>
      </c>
      <c r="T8" s="69" t="s">
        <v>1458</v>
      </c>
      <c r="U8" s="1"/>
      <c r="V8" s="11" t="s">
        <v>137</v>
      </c>
      <c r="W8" s="11" t="s">
        <v>1486</v>
      </c>
      <c r="Y8">
        <v>50</v>
      </c>
      <c r="Z8" s="13">
        <v>1</v>
      </c>
      <c r="AC8">
        <v>7</v>
      </c>
      <c r="AE8" t="s">
        <v>1077</v>
      </c>
      <c r="AG8">
        <v>0</v>
      </c>
    </row>
    <row r="9" spans="1:38">
      <c r="A9">
        <v>8</v>
      </c>
      <c r="B9" s="37" t="s">
        <v>485</v>
      </c>
      <c r="C9" s="13" t="s">
        <v>1489</v>
      </c>
      <c r="D9">
        <v>1</v>
      </c>
      <c r="E9">
        <v>1</v>
      </c>
      <c r="F9">
        <v>6</v>
      </c>
      <c r="G9">
        <v>30</v>
      </c>
      <c r="H9" t="s">
        <v>75</v>
      </c>
      <c r="I9">
        <v>2</v>
      </c>
      <c r="J9">
        <v>500</v>
      </c>
      <c r="K9">
        <v>5000</v>
      </c>
      <c r="L9">
        <v>1</v>
      </c>
      <c r="M9">
        <v>1.5</v>
      </c>
      <c r="N9" s="11" t="s">
        <v>127</v>
      </c>
      <c r="O9" s="13" t="s">
        <v>1492</v>
      </c>
      <c r="P9">
        <v>40</v>
      </c>
      <c r="Q9" s="11" t="s">
        <v>24</v>
      </c>
      <c r="R9" t="s">
        <v>20</v>
      </c>
      <c r="S9" s="9">
        <v>50</v>
      </c>
      <c r="T9" s="69" t="s">
        <v>1451</v>
      </c>
      <c r="U9" s="1"/>
      <c r="V9" s="11" t="s">
        <v>137</v>
      </c>
      <c r="W9" s="11" t="s">
        <v>1486</v>
      </c>
      <c r="Y9">
        <v>50</v>
      </c>
      <c r="Z9" s="13">
        <v>1</v>
      </c>
      <c r="AC9">
        <v>9</v>
      </c>
      <c r="AE9" t="s">
        <v>1077</v>
      </c>
      <c r="AG9">
        <v>0</v>
      </c>
    </row>
    <row r="10" spans="1:38">
      <c r="A10">
        <v>9</v>
      </c>
      <c r="B10" s="37" t="s">
        <v>482</v>
      </c>
      <c r="C10" s="13">
        <v>1</v>
      </c>
      <c r="D10">
        <v>4</v>
      </c>
      <c r="E10">
        <v>4</v>
      </c>
      <c r="F10">
        <v>0</v>
      </c>
      <c r="G10">
        <v>35</v>
      </c>
      <c r="H10" t="s">
        <v>75</v>
      </c>
      <c r="I10">
        <v>2</v>
      </c>
      <c r="J10">
        <v>500</v>
      </c>
      <c r="K10">
        <v>1000</v>
      </c>
      <c r="L10">
        <v>1</v>
      </c>
      <c r="M10">
        <v>1.3</v>
      </c>
      <c r="N10" s="11" t="s">
        <v>127</v>
      </c>
      <c r="O10" s="13" t="s">
        <v>2289</v>
      </c>
      <c r="P10">
        <v>40</v>
      </c>
      <c r="Q10" s="11" t="s">
        <v>24</v>
      </c>
      <c r="R10" t="s">
        <v>20</v>
      </c>
      <c r="S10" s="9">
        <v>50</v>
      </c>
      <c r="T10" s="69" t="s">
        <v>1460</v>
      </c>
      <c r="U10" s="1"/>
      <c r="V10" s="11" t="s">
        <v>137</v>
      </c>
      <c r="W10" s="11" t="s">
        <v>1486</v>
      </c>
      <c r="Y10">
        <v>50</v>
      </c>
      <c r="Z10" s="13">
        <v>1</v>
      </c>
      <c r="AC10">
        <v>9</v>
      </c>
      <c r="AE10" t="s">
        <v>1077</v>
      </c>
      <c r="AG10">
        <v>0</v>
      </c>
    </row>
    <row r="11" spans="1:38">
      <c r="A11">
        <v>10</v>
      </c>
      <c r="B11" s="37" t="s">
        <v>1241</v>
      </c>
      <c r="C11" s="13" t="s">
        <v>1491</v>
      </c>
      <c r="D11">
        <v>4</v>
      </c>
      <c r="E11">
        <v>4</v>
      </c>
      <c r="F11">
        <v>0</v>
      </c>
      <c r="G11">
        <v>35</v>
      </c>
      <c r="H11" t="s">
        <v>75</v>
      </c>
      <c r="I11">
        <v>2</v>
      </c>
      <c r="J11">
        <v>500</v>
      </c>
      <c r="K11">
        <v>5000</v>
      </c>
      <c r="L11">
        <v>1</v>
      </c>
      <c r="M11">
        <v>2</v>
      </c>
      <c r="N11" s="11" t="s">
        <v>127</v>
      </c>
      <c r="O11" s="13" t="s">
        <v>1428</v>
      </c>
      <c r="P11">
        <v>40</v>
      </c>
      <c r="Q11" s="11" t="s">
        <v>24</v>
      </c>
      <c r="R11" t="s">
        <v>20</v>
      </c>
      <c r="S11" s="9">
        <v>50</v>
      </c>
      <c r="T11" s="69" t="s">
        <v>1452</v>
      </c>
      <c r="U11" s="1"/>
      <c r="V11" s="11" t="s">
        <v>137</v>
      </c>
      <c r="W11" s="11" t="s">
        <v>1486</v>
      </c>
      <c r="Y11">
        <v>50</v>
      </c>
      <c r="Z11" s="13">
        <v>1</v>
      </c>
      <c r="AC11">
        <v>12</v>
      </c>
      <c r="AE11" t="s">
        <v>1077</v>
      </c>
      <c r="AG11">
        <v>0</v>
      </c>
    </row>
    <row r="12" spans="1:38">
      <c r="W12" s="11"/>
    </row>
    <row r="13" spans="1:38">
      <c r="W13" s="11"/>
    </row>
    <row r="14" spans="1:38">
      <c r="W14" s="11"/>
    </row>
    <row r="15" spans="1:38">
      <c r="W15" s="11"/>
    </row>
    <row r="16" spans="1:38">
      <c r="W16" s="11"/>
    </row>
    <row r="17" spans="23:23">
      <c r="W17" s="11"/>
    </row>
    <row r="18" spans="23:23">
      <c r="W18" s="11"/>
    </row>
    <row r="19" spans="23:23">
      <c r="W19" s="11"/>
    </row>
    <row r="20" spans="23:23">
      <c r="W20" s="11"/>
    </row>
    <row r="21" spans="23:23">
      <c r="W21" s="11"/>
    </row>
    <row r="22" spans="23:23">
      <c r="W22" s="11"/>
    </row>
    <row r="23" spans="23:23">
      <c r="W23" s="11"/>
    </row>
    <row r="24" spans="23:23">
      <c r="W24" s="11"/>
    </row>
    <row r="25" spans="23:23">
      <c r="W25" s="11"/>
    </row>
    <row r="26" spans="23:23">
      <c r="W26" s="11"/>
    </row>
    <row r="27" spans="23:23">
      <c r="W27" s="11"/>
    </row>
    <row r="28" spans="23:23">
      <c r="W28" s="11"/>
    </row>
    <row r="29" spans="23:23">
      <c r="W29" s="11"/>
    </row>
    <row r="30" spans="23:23">
      <c r="W30" s="11"/>
    </row>
    <row r="31" spans="23:23">
      <c r="W31" s="11"/>
    </row>
    <row r="32" spans="23:23">
      <c r="W32" s="11"/>
    </row>
    <row r="33" spans="23:23">
      <c r="W33" s="11"/>
    </row>
    <row r="34" spans="23:23">
      <c r="W34" s="11"/>
    </row>
    <row r="35" spans="23:23">
      <c r="W35" s="11"/>
    </row>
    <row r="36" spans="23:23">
      <c r="W36" s="11"/>
    </row>
    <row r="37" spans="23:23">
      <c r="W37" s="11"/>
    </row>
    <row r="38" spans="23:23">
      <c r="W38" s="11"/>
    </row>
    <row r="39" spans="23:23">
      <c r="W39" s="11"/>
    </row>
  </sheetData>
  <phoneticPr fontId="3"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[2]枚举!#REF!</xm:f>
          </x14:formula1>
          <xm:sqref>R2:R11</xm:sqref>
        </x14:dataValidation>
        <x14:dataValidation type="list" allowBlank="1" showInputMessage="1" showErrorMessage="1">
          <x14:formula1>
            <xm:f>枚举!$E$2:$E$4</xm:f>
          </x14:formula1>
          <xm:sqref>H2:H1048576</xm:sqref>
        </x14:dataValidation>
        <x14:dataValidation type="list" allowBlank="1" showInputMessage="1" showErrorMessage="1">
          <x14:formula1>
            <xm:f>枚举!$J:$J</xm:f>
          </x14:formula1>
          <xm:sqref>R1 R12:R1048576</xm:sqref>
        </x14:dataValidation>
        <x14:dataValidation type="list" allowBlank="1" showInputMessage="1" showErrorMessage="1">
          <x14:formula1>
            <xm:f>枚举!$I:$I</xm:f>
          </x14:formula1>
          <xm:sqref>Q1:Q1048576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1"/>
  <sheetViews>
    <sheetView topLeftCell="A361" zoomScale="115" zoomScaleNormal="115" workbookViewId="0">
      <selection activeCell="F400" sqref="F400"/>
    </sheetView>
  </sheetViews>
  <sheetFormatPr defaultColWidth="9" defaultRowHeight="13.5"/>
  <cols>
    <col min="1" max="1" width="7.125" style="4" customWidth="1"/>
    <col min="2" max="2" width="13.125" style="5" customWidth="1"/>
    <col min="3" max="3" width="13.375" style="4" customWidth="1"/>
    <col min="4" max="4" width="9" style="5"/>
    <col min="5" max="9" width="9" style="4"/>
    <col min="10" max="10" width="58.625" style="4" bestFit="1" customWidth="1"/>
    <col min="11" max="11" width="11.125" style="12" customWidth="1"/>
    <col min="13" max="15" width="9" style="12"/>
  </cols>
  <sheetData>
    <row r="1" spans="1:15">
      <c r="A1" s="6" t="s">
        <v>76</v>
      </c>
      <c r="B1" s="4" t="s">
        <v>77</v>
      </c>
      <c r="C1" s="6" t="s">
        <v>5</v>
      </c>
      <c r="D1" s="7" t="s">
        <v>78</v>
      </c>
      <c r="E1" s="6" t="s">
        <v>79</v>
      </c>
      <c r="F1" s="4" t="s">
        <v>80</v>
      </c>
      <c r="G1" s="4" t="s">
        <v>81</v>
      </c>
      <c r="H1" s="4" t="s">
        <v>82</v>
      </c>
      <c r="I1" s="8" t="s">
        <v>83</v>
      </c>
      <c r="J1" s="8" t="s">
        <v>84</v>
      </c>
      <c r="K1" s="10" t="s">
        <v>85</v>
      </c>
      <c r="L1" s="11" t="s">
        <v>605</v>
      </c>
      <c r="M1" s="13" t="s">
        <v>606</v>
      </c>
      <c r="N1" s="13" t="s">
        <v>607</v>
      </c>
      <c r="O1" s="13" t="s">
        <v>2254</v>
      </c>
    </row>
    <row r="2" spans="1:15" s="3" customFormat="1">
      <c r="A2" s="16">
        <v>1</v>
      </c>
      <c r="B2" s="17">
        <v>0</v>
      </c>
      <c r="C2" s="16" t="s">
        <v>86</v>
      </c>
      <c r="D2" s="17">
        <v>1</v>
      </c>
      <c r="E2" s="16" t="s">
        <v>87</v>
      </c>
      <c r="F2" s="17">
        <v>-30</v>
      </c>
      <c r="G2" s="18">
        <v>1</v>
      </c>
      <c r="H2" s="18">
        <v>1</v>
      </c>
      <c r="I2" s="19">
        <v>1</v>
      </c>
      <c r="J2" s="19"/>
      <c r="K2" s="20"/>
      <c r="L2" s="76" t="str" cm="1">
        <f t="array" ref="L2">_xlfn.IFS(C2="8.玩家基地","",C2="10.第一关基地","",G2+H2&lt;=2,"",G2+H2&gt;2,ROUND((G2+H2-2)*500,0))</f>
        <v/>
      </c>
      <c r="M2" s="41"/>
      <c r="N2" s="41"/>
      <c r="O2" s="74" t="s">
        <v>2046</v>
      </c>
    </row>
    <row r="3" spans="1:15">
      <c r="A3" s="16">
        <v>1</v>
      </c>
      <c r="B3" s="17">
        <v>0</v>
      </c>
      <c r="C3" s="16" t="s">
        <v>88</v>
      </c>
      <c r="D3" s="17">
        <v>1</v>
      </c>
      <c r="E3" s="16" t="s">
        <v>89</v>
      </c>
      <c r="F3" s="17">
        <v>30</v>
      </c>
      <c r="G3" s="18">
        <v>1</v>
      </c>
      <c r="H3" s="18">
        <v>1</v>
      </c>
      <c r="I3" s="19">
        <v>1</v>
      </c>
      <c r="J3" s="19"/>
      <c r="K3" s="20"/>
      <c r="L3" s="76" t="str" cm="1">
        <f t="array" ref="L3">_xlfn.IFS(C3="8.玩家基地","",C3="10.第一关基地","",G3+H3&lt;=2,"",G3+H3&gt;2,ROUND((G3+H3-2)*500,0))</f>
        <v/>
      </c>
      <c r="O3" s="74" t="s">
        <v>2046</v>
      </c>
    </row>
    <row r="4" spans="1:15" s="3" customFormat="1">
      <c r="A4" s="16">
        <v>2</v>
      </c>
      <c r="B4" s="17">
        <v>0</v>
      </c>
      <c r="C4" s="16" t="s">
        <v>86</v>
      </c>
      <c r="D4" s="17">
        <v>1</v>
      </c>
      <c r="E4" s="16" t="s">
        <v>87</v>
      </c>
      <c r="F4" s="17">
        <v>-30</v>
      </c>
      <c r="G4" s="18">
        <v>1</v>
      </c>
      <c r="H4" s="18">
        <v>1</v>
      </c>
      <c r="I4" s="19">
        <v>1</v>
      </c>
      <c r="J4" s="19"/>
      <c r="K4" s="20"/>
      <c r="L4" s="76" t="str" cm="1">
        <f t="array" ref="L4">_xlfn.IFS(C4="8.玩家基地","",C4="10.第一关基地","",G4+H4&lt;=2,"",G4+H4&gt;2,ROUND((G4+H4-2)*500,0))</f>
        <v/>
      </c>
      <c r="M4" s="41"/>
      <c r="N4" s="41"/>
      <c r="O4" s="74" t="s">
        <v>2046</v>
      </c>
    </row>
    <row r="5" spans="1:15">
      <c r="A5" s="16">
        <v>2</v>
      </c>
      <c r="B5" s="17">
        <v>0</v>
      </c>
      <c r="C5" s="16" t="s">
        <v>88</v>
      </c>
      <c r="D5" s="17">
        <v>1</v>
      </c>
      <c r="E5" s="16" t="s">
        <v>89</v>
      </c>
      <c r="F5" s="17">
        <v>30</v>
      </c>
      <c r="G5" s="18">
        <v>2</v>
      </c>
      <c r="H5" s="18">
        <v>1</v>
      </c>
      <c r="I5" s="19">
        <v>1</v>
      </c>
      <c r="J5" s="19"/>
      <c r="K5" s="20"/>
      <c r="L5" s="76" t="str" cm="1">
        <f t="array" ref="L5">_xlfn.IFS(C5="8.玩家基地","",C5="10.第一关基地","",G5+H5&lt;=2,"",G5+H5&gt;2,ROUND((G5+H5-2)*500,0))</f>
        <v/>
      </c>
      <c r="O5" s="74" t="s">
        <v>2046</v>
      </c>
    </row>
    <row r="6" spans="1:15">
      <c r="A6" s="16">
        <v>2</v>
      </c>
      <c r="B6" s="17">
        <v>1</v>
      </c>
      <c r="C6" s="16" t="s">
        <v>1363</v>
      </c>
      <c r="D6" s="17">
        <v>1</v>
      </c>
      <c r="E6" s="16" t="s">
        <v>89</v>
      </c>
      <c r="F6" s="17">
        <v>30</v>
      </c>
      <c r="G6" s="18">
        <v>1</v>
      </c>
      <c r="H6" s="18">
        <v>1</v>
      </c>
      <c r="I6" s="19">
        <v>1</v>
      </c>
      <c r="J6" s="71" t="s">
        <v>1847</v>
      </c>
      <c r="K6" s="48" t="s">
        <v>1582</v>
      </c>
      <c r="L6" s="76" t="str" cm="1">
        <f t="array" ref="L6">_xlfn.IFS(C6="8.玩家基地","",C6="10.第一关基地","",G6+H6&lt;=2,"",G6+H6&gt;2,ROUND((G6+H6-2)*500,0))</f>
        <v/>
      </c>
      <c r="O6" s="74" t="s">
        <v>2256</v>
      </c>
    </row>
    <row r="7" spans="1:15">
      <c r="A7" s="16">
        <v>2</v>
      </c>
      <c r="B7" s="17">
        <v>30</v>
      </c>
      <c r="C7" s="16" t="s">
        <v>603</v>
      </c>
      <c r="D7" s="17">
        <v>1</v>
      </c>
      <c r="E7" s="16" t="s">
        <v>89</v>
      </c>
      <c r="F7" s="17">
        <v>30</v>
      </c>
      <c r="G7" s="18">
        <v>1</v>
      </c>
      <c r="H7" s="18">
        <v>1</v>
      </c>
      <c r="I7" s="19">
        <v>1</v>
      </c>
      <c r="J7" s="71"/>
      <c r="K7" s="48"/>
      <c r="L7" s="76" t="str" cm="1">
        <f t="array" ref="L7">_xlfn.IFS(C7="8.玩家基地","",C7="10.第一关基地","",G7+H7&lt;=2,"",G7+H7&gt;2,ROUND((G7+H7-2)*500,0))</f>
        <v/>
      </c>
      <c r="O7" s="74" t="s">
        <v>2046</v>
      </c>
    </row>
    <row r="8" spans="1:15">
      <c r="A8" s="16">
        <v>2</v>
      </c>
      <c r="B8" s="17">
        <v>60</v>
      </c>
      <c r="C8" s="16" t="s">
        <v>1364</v>
      </c>
      <c r="D8" s="17">
        <v>1</v>
      </c>
      <c r="E8" s="16" t="s">
        <v>89</v>
      </c>
      <c r="F8" s="17">
        <v>30</v>
      </c>
      <c r="G8" s="18">
        <v>1</v>
      </c>
      <c r="H8" s="18">
        <v>1</v>
      </c>
      <c r="I8" s="19">
        <v>1</v>
      </c>
      <c r="J8" s="71"/>
      <c r="K8" s="48"/>
      <c r="L8" s="76" t="str" cm="1">
        <f t="array" ref="L8">_xlfn.IFS(C8="8.玩家基地","",C8="10.第一关基地","",G8+H8&lt;=2,"",G8+H8&gt;2,ROUND((G8+H8-2)*500,0))</f>
        <v/>
      </c>
      <c r="M8" s="13">
        <v>2</v>
      </c>
      <c r="N8" s="13" t="s">
        <v>2029</v>
      </c>
      <c r="O8" s="74" t="s">
        <v>2046</v>
      </c>
    </row>
    <row r="9" spans="1:15">
      <c r="A9" s="16">
        <v>2</v>
      </c>
      <c r="B9" s="17">
        <v>120</v>
      </c>
      <c r="C9" s="16" t="s">
        <v>914</v>
      </c>
      <c r="D9" s="17">
        <v>1</v>
      </c>
      <c r="E9" s="16" t="s">
        <v>89</v>
      </c>
      <c r="F9" s="17">
        <v>30</v>
      </c>
      <c r="G9" s="18">
        <v>1</v>
      </c>
      <c r="H9" s="18">
        <v>1</v>
      </c>
      <c r="I9" s="19">
        <v>1</v>
      </c>
      <c r="J9" s="71"/>
      <c r="K9" s="48"/>
      <c r="L9" s="76" t="str" cm="1">
        <f t="array" ref="L9">_xlfn.IFS(C9="8.玩家基地","",C9="10.第一关基地","",G9+H9&lt;=2,"",G9+H9&gt;2,ROUND((G9+H9-2)*500,0))</f>
        <v/>
      </c>
      <c r="N9" s="13" t="s">
        <v>2046</v>
      </c>
      <c r="O9" s="74" t="s">
        <v>2046</v>
      </c>
    </row>
    <row r="10" spans="1:15">
      <c r="A10" s="16">
        <v>2</v>
      </c>
      <c r="B10" s="17">
        <v>180</v>
      </c>
      <c r="C10" s="16" t="s">
        <v>1438</v>
      </c>
      <c r="D10" s="17">
        <v>1</v>
      </c>
      <c r="E10" s="16" t="s">
        <v>89</v>
      </c>
      <c r="F10" s="17">
        <v>30</v>
      </c>
      <c r="G10" s="18">
        <v>1</v>
      </c>
      <c r="H10" s="18">
        <v>1</v>
      </c>
      <c r="I10" s="19">
        <v>1</v>
      </c>
      <c r="J10" s="71"/>
      <c r="K10" s="48"/>
      <c r="L10" s="76" t="str" cm="1">
        <f t="array" ref="L10">_xlfn.IFS(C10="8.玩家基地","",C10="10.第一关基地","",G10+H10&lt;=2,"",G10+H10&gt;2,ROUND((G10+H10-2)*500,0))</f>
        <v/>
      </c>
      <c r="M10" s="13">
        <v>3</v>
      </c>
      <c r="N10" s="13" t="s">
        <v>2033</v>
      </c>
      <c r="O10" s="74" t="s">
        <v>2046</v>
      </c>
    </row>
    <row r="11" spans="1:15">
      <c r="A11" s="16">
        <v>2</v>
      </c>
      <c r="B11" s="17">
        <v>240</v>
      </c>
      <c r="C11" s="16" t="s">
        <v>603</v>
      </c>
      <c r="D11" s="17">
        <v>1</v>
      </c>
      <c r="E11" s="16" t="s">
        <v>89</v>
      </c>
      <c r="F11" s="17">
        <v>30</v>
      </c>
      <c r="G11" s="18">
        <v>1</v>
      </c>
      <c r="H11" s="18">
        <v>1</v>
      </c>
      <c r="I11" s="19">
        <v>1</v>
      </c>
      <c r="J11" s="71"/>
      <c r="K11" s="48"/>
      <c r="L11" s="76" t="str" cm="1">
        <f t="array" ref="L11">_xlfn.IFS(C11="8.玩家基地","",C11="10.第一关基地","",G11+H11&lt;=2,"",G11+H11&gt;2,ROUND((G11+H11-2)*500,0))</f>
        <v/>
      </c>
      <c r="N11" s="13" t="s">
        <v>2046</v>
      </c>
      <c r="O11" s="74" t="s">
        <v>2046</v>
      </c>
    </row>
    <row r="12" spans="1:15">
      <c r="A12" s="16">
        <v>2</v>
      </c>
      <c r="B12" s="17">
        <v>300</v>
      </c>
      <c r="C12" s="16" t="s">
        <v>1364</v>
      </c>
      <c r="D12" s="17">
        <v>1</v>
      </c>
      <c r="E12" s="16" t="s">
        <v>89</v>
      </c>
      <c r="F12" s="17">
        <v>30</v>
      </c>
      <c r="G12" s="18">
        <v>1</v>
      </c>
      <c r="H12" s="18">
        <v>1</v>
      </c>
      <c r="I12" s="19">
        <v>1</v>
      </c>
      <c r="J12" s="71"/>
      <c r="K12" s="48"/>
      <c r="L12" s="76" t="str" cm="1">
        <f t="array" ref="L12">_xlfn.IFS(C12="8.玩家基地","",C12="10.第一关基地","",G12+H12&lt;=2,"",G12+H12&gt;2,ROUND((G12+H12-2)*500,0))</f>
        <v/>
      </c>
      <c r="M12" s="13"/>
      <c r="N12" s="13"/>
      <c r="O12" s="74" t="s">
        <v>2046</v>
      </c>
    </row>
    <row r="13" spans="1:15">
      <c r="A13" s="16">
        <v>2</v>
      </c>
      <c r="B13" s="17">
        <v>360</v>
      </c>
      <c r="C13" s="16" t="s">
        <v>914</v>
      </c>
      <c r="D13" s="17">
        <v>1</v>
      </c>
      <c r="E13" s="16" t="s">
        <v>89</v>
      </c>
      <c r="F13" s="17">
        <v>30</v>
      </c>
      <c r="G13" s="18">
        <v>1</v>
      </c>
      <c r="H13" s="18">
        <v>1</v>
      </c>
      <c r="I13" s="19">
        <v>1</v>
      </c>
      <c r="J13" s="71"/>
      <c r="K13" s="48"/>
      <c r="L13" s="76" t="str" cm="1">
        <f t="array" ref="L13">_xlfn.IFS(C13="8.玩家基地","",C13="10.第一关基地","",G13+H13&lt;=2,"",G13+H13&gt;2,ROUND((G13+H13-2)*500,0))</f>
        <v/>
      </c>
      <c r="N13" s="13"/>
      <c r="O13" s="74" t="s">
        <v>2046</v>
      </c>
    </row>
    <row r="14" spans="1:15">
      <c r="A14" s="16">
        <v>2</v>
      </c>
      <c r="B14" s="17">
        <v>420</v>
      </c>
      <c r="C14" s="16" t="s">
        <v>1438</v>
      </c>
      <c r="D14" s="17">
        <v>1</v>
      </c>
      <c r="E14" s="16" t="s">
        <v>89</v>
      </c>
      <c r="F14" s="17">
        <v>30</v>
      </c>
      <c r="G14" s="18">
        <v>1</v>
      </c>
      <c r="H14" s="18">
        <v>1</v>
      </c>
      <c r="I14" s="19">
        <v>1</v>
      </c>
      <c r="J14" s="71"/>
      <c r="K14" s="48"/>
      <c r="L14" s="76" t="str" cm="1">
        <f t="array" ref="L14">_xlfn.IFS(C14="8.玩家基地","",C14="10.第一关基地","",G14+H14&lt;=2,"",G14+H14&gt;2,ROUND((G14+H14-2)*500,0))</f>
        <v/>
      </c>
      <c r="M14" s="13"/>
      <c r="N14" s="13"/>
      <c r="O14" s="74" t="s">
        <v>2046</v>
      </c>
    </row>
    <row r="15" spans="1:15">
      <c r="A15" s="16">
        <v>2</v>
      </c>
      <c r="B15" s="17">
        <v>480</v>
      </c>
      <c r="C15" s="16" t="s">
        <v>603</v>
      </c>
      <c r="D15" s="17">
        <v>1</v>
      </c>
      <c r="E15" s="16" t="s">
        <v>89</v>
      </c>
      <c r="F15" s="17">
        <v>30</v>
      </c>
      <c r="G15" s="18">
        <v>1</v>
      </c>
      <c r="H15" s="18">
        <v>1</v>
      </c>
      <c r="I15" s="19">
        <v>1</v>
      </c>
      <c r="J15" s="71"/>
      <c r="K15" s="48"/>
      <c r="L15" s="76" t="str" cm="1">
        <f t="array" ref="L15">_xlfn.IFS(C15="8.玩家基地","",C15="10.第一关基地","",G15+H15&lt;=2,"",G15+H15&gt;2,ROUND((G15+H15-2)*500,0))</f>
        <v/>
      </c>
      <c r="M15" s="13"/>
      <c r="N15" s="13"/>
      <c r="O15" s="74" t="s">
        <v>2046</v>
      </c>
    </row>
    <row r="16" spans="1:15">
      <c r="A16" s="16">
        <v>2</v>
      </c>
      <c r="B16" s="17">
        <v>540</v>
      </c>
      <c r="C16" s="16" t="s">
        <v>1364</v>
      </c>
      <c r="D16" s="17">
        <v>1</v>
      </c>
      <c r="E16" s="16" t="s">
        <v>89</v>
      </c>
      <c r="F16" s="17">
        <v>30</v>
      </c>
      <c r="G16" s="18">
        <v>1</v>
      </c>
      <c r="H16" s="18">
        <v>1</v>
      </c>
      <c r="I16" s="19">
        <v>1</v>
      </c>
      <c r="J16" s="71"/>
      <c r="K16" s="48"/>
      <c r="L16" s="76" t="str" cm="1">
        <f t="array" ref="L16">_xlfn.IFS(C16="8.玩家基地","",C16="10.第一关基地","",G16+H16&lt;=2,"",G16+H16&gt;2,ROUND((G16+H16-2)*500,0))</f>
        <v/>
      </c>
      <c r="M16" s="13"/>
      <c r="N16" s="13"/>
      <c r="O16" s="74" t="s">
        <v>2046</v>
      </c>
    </row>
    <row r="17" spans="1:15">
      <c r="A17" s="16">
        <v>2</v>
      </c>
      <c r="B17" s="17">
        <v>600</v>
      </c>
      <c r="C17" s="16" t="s">
        <v>914</v>
      </c>
      <c r="D17" s="17">
        <v>1</v>
      </c>
      <c r="E17" s="16" t="s">
        <v>89</v>
      </c>
      <c r="F17" s="17">
        <v>30</v>
      </c>
      <c r="G17" s="18">
        <v>1</v>
      </c>
      <c r="H17" s="18">
        <v>1</v>
      </c>
      <c r="I17" s="19">
        <v>1</v>
      </c>
      <c r="J17" s="71"/>
      <c r="K17" s="48"/>
      <c r="L17" s="76" t="str" cm="1">
        <f t="array" ref="L17">_xlfn.IFS(C17="8.玩家基地","",C17="10.第一关基地","",G17+H17&lt;=2,"",G17+H17&gt;2,ROUND((G17+H17-2)*500,0))</f>
        <v/>
      </c>
      <c r="M17" s="30"/>
      <c r="N17" s="13" t="s">
        <v>2046</v>
      </c>
      <c r="O17" s="74" t="s">
        <v>2046</v>
      </c>
    </row>
    <row r="18" spans="1:15">
      <c r="A18" s="16">
        <v>2</v>
      </c>
      <c r="B18" s="17">
        <v>660</v>
      </c>
      <c r="C18" s="16" t="s">
        <v>1438</v>
      </c>
      <c r="D18" s="17">
        <v>1</v>
      </c>
      <c r="E18" s="16" t="s">
        <v>89</v>
      </c>
      <c r="F18" s="17">
        <v>30</v>
      </c>
      <c r="G18" s="18">
        <v>1</v>
      </c>
      <c r="H18" s="18">
        <v>1</v>
      </c>
      <c r="I18" s="19">
        <v>1</v>
      </c>
      <c r="J18" s="71"/>
      <c r="K18" s="48"/>
      <c r="L18" s="76" t="str" cm="1">
        <f t="array" ref="L18">_xlfn.IFS(C18="8.玩家基地","",C18="10.第一关基地","",G18+H18&lt;=2,"",G18+H18&gt;2,ROUND((G18+H18-2)*500,0))</f>
        <v/>
      </c>
      <c r="M18" s="30">
        <v>5</v>
      </c>
      <c r="N18" s="13" t="s">
        <v>2039</v>
      </c>
      <c r="O18" s="74" t="s">
        <v>2046</v>
      </c>
    </row>
    <row r="19" spans="1:15">
      <c r="A19" s="16">
        <v>2</v>
      </c>
      <c r="B19" s="17">
        <v>720</v>
      </c>
      <c r="C19" s="16" t="s">
        <v>603</v>
      </c>
      <c r="D19" s="17">
        <v>1</v>
      </c>
      <c r="E19" s="16" t="s">
        <v>89</v>
      </c>
      <c r="F19" s="17">
        <v>30</v>
      </c>
      <c r="G19" s="18">
        <v>1</v>
      </c>
      <c r="H19" s="18">
        <v>1</v>
      </c>
      <c r="I19" s="19">
        <v>1</v>
      </c>
      <c r="J19" s="71"/>
      <c r="K19" s="48"/>
      <c r="L19" s="76" t="str" cm="1">
        <f t="array" ref="L19">_xlfn.IFS(C19="8.玩家基地","",C19="10.第一关基地","",G19+H19&lt;=2,"",G19+H19&gt;2,ROUND((G19+H19-2)*500,0))</f>
        <v/>
      </c>
      <c r="M19" s="30"/>
      <c r="N19" s="13" t="s">
        <v>2046</v>
      </c>
      <c r="O19" s="74" t="s">
        <v>2046</v>
      </c>
    </row>
    <row r="20" spans="1:15">
      <c r="A20" s="16">
        <v>2</v>
      </c>
      <c r="B20" s="17">
        <v>780</v>
      </c>
      <c r="C20" s="16" t="s">
        <v>1364</v>
      </c>
      <c r="D20" s="17">
        <v>1</v>
      </c>
      <c r="E20" s="16" t="s">
        <v>89</v>
      </c>
      <c r="F20" s="17">
        <v>30</v>
      </c>
      <c r="G20" s="18">
        <v>1</v>
      </c>
      <c r="H20" s="18">
        <v>1</v>
      </c>
      <c r="I20" s="19">
        <v>1</v>
      </c>
      <c r="J20" s="71"/>
      <c r="K20" s="48"/>
      <c r="L20" s="76" t="str" cm="1">
        <f t="array" ref="L20">_xlfn.IFS(C20="8.玩家基地","",C20="10.第一关基地","",G20+H20&lt;=2,"",G20+H20&gt;2,ROUND((G20+H20-2)*500,0))</f>
        <v/>
      </c>
      <c r="M20" s="13"/>
      <c r="N20" s="13"/>
      <c r="O20" s="74" t="s">
        <v>2046</v>
      </c>
    </row>
    <row r="21" spans="1:15">
      <c r="A21" s="16">
        <v>2</v>
      </c>
      <c r="B21" s="17">
        <v>840</v>
      </c>
      <c r="C21" s="16" t="s">
        <v>914</v>
      </c>
      <c r="D21" s="17">
        <v>1</v>
      </c>
      <c r="E21" s="16" t="s">
        <v>89</v>
      </c>
      <c r="F21" s="17">
        <v>30</v>
      </c>
      <c r="G21" s="18">
        <v>1</v>
      </c>
      <c r="H21" s="18">
        <v>1</v>
      </c>
      <c r="I21" s="19">
        <v>1</v>
      </c>
      <c r="J21" s="71"/>
      <c r="K21" s="48"/>
      <c r="L21" s="76" t="str" cm="1">
        <f t="array" ref="L21">_xlfn.IFS(C21="8.玩家基地","",C21="10.第一关基地","",G21+H21&lt;=2,"",G21+H21&gt;2,ROUND((G21+H21-2)*500,0))</f>
        <v/>
      </c>
      <c r="M21" s="30"/>
      <c r="N21" s="13" t="s">
        <v>2046</v>
      </c>
      <c r="O21" s="74" t="s">
        <v>2046</v>
      </c>
    </row>
    <row r="22" spans="1:15">
      <c r="A22" s="16">
        <v>2</v>
      </c>
      <c r="B22" s="17">
        <v>900</v>
      </c>
      <c r="C22" s="16" t="s">
        <v>1438</v>
      </c>
      <c r="D22" s="17">
        <v>1</v>
      </c>
      <c r="E22" s="16" t="s">
        <v>89</v>
      </c>
      <c r="F22" s="17">
        <v>30</v>
      </c>
      <c r="G22" s="18">
        <v>1</v>
      </c>
      <c r="H22" s="18">
        <v>1</v>
      </c>
      <c r="I22" s="19">
        <v>1</v>
      </c>
      <c r="J22" s="71"/>
      <c r="K22" s="48"/>
      <c r="L22" s="76" t="str" cm="1">
        <f t="array" ref="L22">_xlfn.IFS(C22="8.玩家基地","",C22="10.第一关基地","",G22+H22&lt;=2,"",G22+H22&gt;2,ROUND((G22+H22-2)*500,0))</f>
        <v/>
      </c>
      <c r="M22" s="13">
        <v>9</v>
      </c>
      <c r="N22" s="13" t="s">
        <v>2043</v>
      </c>
      <c r="O22" s="74" t="s">
        <v>2046</v>
      </c>
    </row>
    <row r="23" spans="1:15">
      <c r="A23" s="16">
        <v>2</v>
      </c>
      <c r="B23" s="17">
        <v>960</v>
      </c>
      <c r="C23" s="16" t="s">
        <v>603</v>
      </c>
      <c r="D23" s="17">
        <v>1</v>
      </c>
      <c r="E23" s="16" t="s">
        <v>89</v>
      </c>
      <c r="F23" s="17">
        <v>30</v>
      </c>
      <c r="G23" s="18">
        <v>1</v>
      </c>
      <c r="H23" s="18">
        <v>1</v>
      </c>
      <c r="I23" s="19">
        <v>1</v>
      </c>
      <c r="J23" s="71"/>
      <c r="K23" s="48"/>
      <c r="L23" s="76" t="str" cm="1">
        <f t="array" ref="L23">_xlfn.IFS(C23="8.玩家基地","",C23="10.第一关基地","",G23+H23&lt;=2,"",G23+H23&gt;2,ROUND((G23+H23-2)*500,0))</f>
        <v/>
      </c>
      <c r="M23" s="30"/>
      <c r="N23" s="13"/>
      <c r="O23" s="74" t="s">
        <v>2046</v>
      </c>
    </row>
    <row r="24" spans="1:15">
      <c r="A24" s="16">
        <v>2</v>
      </c>
      <c r="B24" s="17">
        <v>1020</v>
      </c>
      <c r="C24" s="16" t="s">
        <v>1364</v>
      </c>
      <c r="D24" s="17">
        <v>1</v>
      </c>
      <c r="E24" s="16" t="s">
        <v>89</v>
      </c>
      <c r="F24" s="17">
        <v>30</v>
      </c>
      <c r="G24" s="18">
        <v>1</v>
      </c>
      <c r="H24" s="18">
        <v>1</v>
      </c>
      <c r="I24" s="19">
        <v>1</v>
      </c>
      <c r="J24" s="71"/>
      <c r="K24" s="48"/>
      <c r="L24" s="76" t="str" cm="1">
        <f t="array" ref="L24">_xlfn.IFS(C24="8.玩家基地","",C24="10.第一关基地","",G24+H24&lt;=2,"",G24+H24&gt;2,ROUND((G24+H24-2)*500,0))</f>
        <v/>
      </c>
      <c r="M24" s="30"/>
      <c r="N24" s="13"/>
      <c r="O24" s="74" t="s">
        <v>2046</v>
      </c>
    </row>
    <row r="25" spans="1:15">
      <c r="A25" s="16">
        <v>2</v>
      </c>
      <c r="B25" s="17">
        <v>1080</v>
      </c>
      <c r="C25" s="16" t="s">
        <v>914</v>
      </c>
      <c r="D25" s="17">
        <v>1</v>
      </c>
      <c r="E25" s="16" t="s">
        <v>89</v>
      </c>
      <c r="F25" s="17">
        <v>30</v>
      </c>
      <c r="G25" s="18">
        <v>1</v>
      </c>
      <c r="H25" s="18">
        <v>1</v>
      </c>
      <c r="I25" s="19">
        <v>1</v>
      </c>
      <c r="J25" s="71"/>
      <c r="K25" s="48"/>
      <c r="L25" s="76" t="str" cm="1">
        <f t="array" ref="L25">_xlfn.IFS(C25="8.玩家基地","",C25="10.第一关基地","",G25+H25&lt;=2,"",G25+H25&gt;2,ROUND((G25+H25-2)*500,0))</f>
        <v/>
      </c>
      <c r="M25" s="30"/>
      <c r="N25" s="13" t="s">
        <v>2046</v>
      </c>
      <c r="O25" s="74" t="s">
        <v>2046</v>
      </c>
    </row>
    <row r="26" spans="1:15">
      <c r="A26" s="16">
        <v>2</v>
      </c>
      <c r="B26" s="17">
        <v>1140</v>
      </c>
      <c r="C26" s="16" t="s">
        <v>1438</v>
      </c>
      <c r="D26" s="17">
        <v>2</v>
      </c>
      <c r="E26" s="16" t="s">
        <v>89</v>
      </c>
      <c r="F26" s="17">
        <v>30</v>
      </c>
      <c r="G26" s="18">
        <v>1</v>
      </c>
      <c r="H26" s="18">
        <v>1</v>
      </c>
      <c r="I26" s="19">
        <v>1</v>
      </c>
      <c r="J26" s="71"/>
      <c r="K26" s="48"/>
      <c r="L26" s="76" t="str" cm="1">
        <f t="array" ref="L26">_xlfn.IFS(C26="8.玩家基地","",C26="10.第一关基地","",G26+H26&lt;=2,"",G26+H26&gt;2,ROUND((G26+H26-2)*500,0))</f>
        <v/>
      </c>
      <c r="M26" s="13">
        <v>8</v>
      </c>
      <c r="N26" s="13" t="s">
        <v>2041</v>
      </c>
      <c r="O26" s="74" t="s">
        <v>2046</v>
      </c>
    </row>
    <row r="27" spans="1:15">
      <c r="A27" s="16">
        <v>2</v>
      </c>
      <c r="B27" s="17">
        <v>1200</v>
      </c>
      <c r="C27" s="16" t="s">
        <v>603</v>
      </c>
      <c r="D27" s="17">
        <v>2</v>
      </c>
      <c r="E27" s="16" t="s">
        <v>89</v>
      </c>
      <c r="F27" s="17">
        <v>30</v>
      </c>
      <c r="G27" s="18">
        <v>1</v>
      </c>
      <c r="H27" s="18">
        <v>1</v>
      </c>
      <c r="I27" s="19">
        <v>1</v>
      </c>
      <c r="J27" s="71"/>
      <c r="K27" s="48"/>
      <c r="L27" s="76" t="str" cm="1">
        <f t="array" ref="L27">_xlfn.IFS(C27="8.玩家基地","",C27="10.第一关基地","",G27+H27&lt;=2,"",G27+H27&gt;2,ROUND((G27+H27-2)*500,0))</f>
        <v/>
      </c>
      <c r="M27" s="30"/>
      <c r="N27" s="13" t="s">
        <v>2046</v>
      </c>
      <c r="O27" s="74" t="s">
        <v>2046</v>
      </c>
    </row>
    <row r="28" spans="1:15">
      <c r="A28" s="16">
        <v>2</v>
      </c>
      <c r="B28" s="17">
        <v>1260</v>
      </c>
      <c r="C28" s="16" t="s">
        <v>1364</v>
      </c>
      <c r="D28" s="17">
        <v>2</v>
      </c>
      <c r="E28" s="16" t="s">
        <v>89</v>
      </c>
      <c r="F28" s="17">
        <v>30</v>
      </c>
      <c r="G28" s="18">
        <v>1</v>
      </c>
      <c r="H28" s="18">
        <v>1</v>
      </c>
      <c r="I28" s="19">
        <v>1</v>
      </c>
      <c r="J28" s="71"/>
      <c r="K28" s="48"/>
      <c r="L28" s="76" t="str" cm="1">
        <f t="array" ref="L28">_xlfn.IFS(C28="8.玩家基地","",C28="10.第一关基地","",G28+H28&lt;=2,"",G28+H28&gt;2,ROUND((G28+H28-2)*500,0))</f>
        <v/>
      </c>
      <c r="M28" s="13"/>
      <c r="N28" s="13"/>
      <c r="O28" s="74" t="s">
        <v>2046</v>
      </c>
    </row>
    <row r="29" spans="1:15">
      <c r="A29" s="16">
        <v>2</v>
      </c>
      <c r="B29" s="17">
        <v>1320</v>
      </c>
      <c r="C29" s="16" t="s">
        <v>914</v>
      </c>
      <c r="D29" s="17">
        <v>2</v>
      </c>
      <c r="E29" s="16" t="s">
        <v>89</v>
      </c>
      <c r="F29" s="17">
        <v>30</v>
      </c>
      <c r="G29" s="18">
        <v>1</v>
      </c>
      <c r="H29" s="18">
        <v>1</v>
      </c>
      <c r="I29" s="19">
        <v>1</v>
      </c>
      <c r="J29" s="71"/>
      <c r="K29" s="48"/>
      <c r="L29" s="76" t="str" cm="1">
        <f t="array" ref="L29">_xlfn.IFS(C29="8.玩家基地","",C29="10.第一关基地","",G29+H29&lt;=2,"",G29+H29&gt;2,ROUND((G29+H29-2)*500,0))</f>
        <v/>
      </c>
      <c r="M29" s="30"/>
      <c r="N29" s="13" t="s">
        <v>2046</v>
      </c>
      <c r="O29" s="74" t="s">
        <v>2046</v>
      </c>
    </row>
    <row r="30" spans="1:15">
      <c r="A30" s="16">
        <v>2</v>
      </c>
      <c r="B30" s="17">
        <v>1380</v>
      </c>
      <c r="C30" s="16" t="s">
        <v>1438</v>
      </c>
      <c r="D30" s="17">
        <v>2</v>
      </c>
      <c r="E30" s="16" t="s">
        <v>89</v>
      </c>
      <c r="F30" s="17">
        <v>30</v>
      </c>
      <c r="G30" s="18">
        <v>1</v>
      </c>
      <c r="H30" s="18">
        <v>1</v>
      </c>
      <c r="I30" s="19">
        <v>1</v>
      </c>
      <c r="J30" s="71"/>
      <c r="K30" s="48"/>
      <c r="L30" s="76" t="str" cm="1">
        <f t="array" ref="L30">_xlfn.IFS(C30="8.玩家基地","",C30="10.第一关基地","",G30+H30&lt;=2,"",G30+H30&gt;2,ROUND((G30+H30-2)*500,0))</f>
        <v/>
      </c>
      <c r="M30" s="13">
        <v>6</v>
      </c>
      <c r="N30" s="13" t="s">
        <v>2027</v>
      </c>
      <c r="O30" s="74" t="s">
        <v>2046</v>
      </c>
    </row>
    <row r="31" spans="1:15">
      <c r="A31" s="16">
        <v>2</v>
      </c>
      <c r="B31" s="17">
        <v>1440</v>
      </c>
      <c r="C31" s="16" t="s">
        <v>603</v>
      </c>
      <c r="D31" s="17">
        <v>2</v>
      </c>
      <c r="E31" s="16" t="s">
        <v>89</v>
      </c>
      <c r="F31" s="17">
        <v>30</v>
      </c>
      <c r="G31" s="18">
        <v>1</v>
      </c>
      <c r="H31" s="18">
        <v>1</v>
      </c>
      <c r="I31" s="19">
        <v>1</v>
      </c>
      <c r="J31" s="71"/>
      <c r="K31" s="48"/>
      <c r="L31" s="76" t="str" cm="1">
        <f t="array" ref="L31">_xlfn.IFS(C31="8.玩家基地","",C31="10.第一关基地","",G31+H31&lt;=2,"",G31+H31&gt;2,ROUND((G31+H31-2)*500,0))</f>
        <v/>
      </c>
      <c r="N31" s="13" t="s">
        <v>2046</v>
      </c>
      <c r="O31" s="74" t="s">
        <v>2046</v>
      </c>
    </row>
    <row r="32" spans="1:15">
      <c r="A32" s="16">
        <v>2</v>
      </c>
      <c r="B32" s="17">
        <v>1500</v>
      </c>
      <c r="C32" s="16" t="s">
        <v>1364</v>
      </c>
      <c r="D32" s="17">
        <v>2</v>
      </c>
      <c r="E32" s="16" t="s">
        <v>89</v>
      </c>
      <c r="F32" s="17">
        <v>30</v>
      </c>
      <c r="G32" s="18">
        <v>1</v>
      </c>
      <c r="H32" s="18">
        <v>1</v>
      </c>
      <c r="I32" s="19">
        <v>1</v>
      </c>
      <c r="J32" s="71"/>
      <c r="K32" s="48"/>
      <c r="L32" s="76" t="str" cm="1">
        <f t="array" ref="L32">_xlfn.IFS(C32="8.玩家基地","",C32="10.第一关基地","",G32+H32&lt;=2,"",G32+H32&gt;2,ROUND((G32+H32-2)*500,0))</f>
        <v/>
      </c>
      <c r="M32" s="30"/>
      <c r="N32" s="13"/>
      <c r="O32" s="74" t="s">
        <v>2046</v>
      </c>
    </row>
    <row r="33" spans="1:15">
      <c r="A33" s="16">
        <v>2</v>
      </c>
      <c r="B33" s="17">
        <v>1560</v>
      </c>
      <c r="C33" s="16" t="s">
        <v>914</v>
      </c>
      <c r="D33" s="17">
        <v>2</v>
      </c>
      <c r="E33" s="16" t="s">
        <v>89</v>
      </c>
      <c r="F33" s="17">
        <v>30</v>
      </c>
      <c r="G33" s="18">
        <v>1</v>
      </c>
      <c r="H33" s="18">
        <v>1</v>
      </c>
      <c r="I33" s="19">
        <v>1</v>
      </c>
      <c r="J33" s="71"/>
      <c r="K33" s="48"/>
      <c r="L33" s="76" t="str" cm="1">
        <f t="array" ref="L33">_xlfn.IFS(C33="8.玩家基地","",C33="10.第一关基地","",G33+H33&lt;=2,"",G33+H33&gt;2,ROUND((G33+H33-2)*500,0))</f>
        <v/>
      </c>
      <c r="N33" s="13" t="s">
        <v>2046</v>
      </c>
      <c r="O33" s="74" t="s">
        <v>2046</v>
      </c>
    </row>
    <row r="34" spans="1:15">
      <c r="A34" s="16">
        <v>2</v>
      </c>
      <c r="B34" s="17">
        <v>1620</v>
      </c>
      <c r="C34" s="16" t="s">
        <v>1438</v>
      </c>
      <c r="D34" s="17">
        <v>2</v>
      </c>
      <c r="E34" s="16" t="s">
        <v>89</v>
      </c>
      <c r="F34" s="17">
        <v>30</v>
      </c>
      <c r="G34" s="18">
        <v>1</v>
      </c>
      <c r="H34" s="18">
        <v>1</v>
      </c>
      <c r="I34" s="19">
        <v>1</v>
      </c>
      <c r="J34" s="71"/>
      <c r="K34" s="48"/>
      <c r="L34" s="76" t="str" cm="1">
        <f t="array" ref="L34">_xlfn.IFS(C34="8.玩家基地","",C34="10.第一关基地","",G34+H34&lt;=2,"",G34+H34&gt;2,ROUND((G34+H34-2)*500,0))</f>
        <v/>
      </c>
      <c r="M34" s="13">
        <v>6</v>
      </c>
      <c r="N34" s="13" t="s">
        <v>2027</v>
      </c>
      <c r="O34" s="74" t="s">
        <v>2046</v>
      </c>
    </row>
    <row r="35" spans="1:15">
      <c r="A35" s="16">
        <v>2</v>
      </c>
      <c r="B35" s="17">
        <v>1680</v>
      </c>
      <c r="C35" s="16" t="s">
        <v>603</v>
      </c>
      <c r="D35" s="17">
        <v>2</v>
      </c>
      <c r="E35" s="16" t="s">
        <v>89</v>
      </c>
      <c r="F35" s="17">
        <v>30</v>
      </c>
      <c r="G35" s="18">
        <v>1</v>
      </c>
      <c r="H35" s="18">
        <v>1</v>
      </c>
      <c r="I35" s="19">
        <v>1</v>
      </c>
      <c r="J35" s="71"/>
      <c r="K35" s="48"/>
      <c r="L35" s="76" t="str" cm="1">
        <f t="array" ref="L35">_xlfn.IFS(C35="8.玩家基地","",C35="10.第一关基地","",G35+H35&lt;=2,"",G35+H35&gt;2,ROUND((G35+H35-2)*500,0))</f>
        <v/>
      </c>
      <c r="N35" s="13" t="s">
        <v>2046</v>
      </c>
      <c r="O35" s="74" t="s">
        <v>2046</v>
      </c>
    </row>
    <row r="36" spans="1:15">
      <c r="A36" s="16">
        <v>2</v>
      </c>
      <c r="B36" s="17">
        <v>1740</v>
      </c>
      <c r="C36" s="16" t="s">
        <v>1364</v>
      </c>
      <c r="D36" s="17">
        <v>2</v>
      </c>
      <c r="E36" s="16" t="s">
        <v>89</v>
      </c>
      <c r="F36" s="17">
        <v>30</v>
      </c>
      <c r="G36" s="18">
        <v>1</v>
      </c>
      <c r="H36" s="18">
        <v>1</v>
      </c>
      <c r="I36" s="19">
        <v>1</v>
      </c>
      <c r="J36" s="71"/>
      <c r="K36" s="48"/>
      <c r="L36" s="76" t="str" cm="1">
        <f t="array" ref="L36">_xlfn.IFS(C36="8.玩家基地","",C36="10.第一关基地","",G36+H36&lt;=2,"",G36+H36&gt;2,ROUND((G36+H36-2)*500,0))</f>
        <v/>
      </c>
      <c r="M36" s="30"/>
      <c r="N36" s="13"/>
      <c r="O36" s="74" t="s">
        <v>2046</v>
      </c>
    </row>
    <row r="37" spans="1:15">
      <c r="A37" s="16">
        <v>2</v>
      </c>
      <c r="B37" s="17">
        <v>1800</v>
      </c>
      <c r="C37" s="16" t="s">
        <v>914</v>
      </c>
      <c r="D37" s="17">
        <v>2</v>
      </c>
      <c r="E37" s="16" t="s">
        <v>89</v>
      </c>
      <c r="F37" s="17">
        <v>30</v>
      </c>
      <c r="G37" s="18">
        <v>1</v>
      </c>
      <c r="H37" s="18">
        <v>1</v>
      </c>
      <c r="I37" s="19">
        <v>1</v>
      </c>
      <c r="J37" s="71"/>
      <c r="K37" s="48"/>
      <c r="L37" s="76" t="str" cm="1">
        <f t="array" ref="L37">_xlfn.IFS(C37="8.玩家基地","",C37="10.第一关基地","",G37+H37&lt;=2,"",G37+H37&gt;2,ROUND((G37+H37-2)*500,0))</f>
        <v/>
      </c>
      <c r="N37" s="13" t="s">
        <v>2046</v>
      </c>
      <c r="O37" s="74" t="s">
        <v>2046</v>
      </c>
    </row>
    <row r="38" spans="1:15">
      <c r="A38" s="16">
        <v>2</v>
      </c>
      <c r="B38" s="17">
        <v>1860</v>
      </c>
      <c r="C38" s="16" t="s">
        <v>1438</v>
      </c>
      <c r="D38" s="17">
        <v>2</v>
      </c>
      <c r="E38" s="16" t="s">
        <v>89</v>
      </c>
      <c r="F38" s="17">
        <v>30</v>
      </c>
      <c r="G38" s="18">
        <v>1</v>
      </c>
      <c r="H38" s="18">
        <v>1</v>
      </c>
      <c r="I38" s="19">
        <v>1</v>
      </c>
      <c r="J38" s="71"/>
      <c r="K38" s="48"/>
      <c r="L38" s="76" t="str" cm="1">
        <f t="array" ref="L38">_xlfn.IFS(C38="8.玩家基地","",C38="10.第一关基地","",G38+H38&lt;=2,"",G38+H38&gt;2,ROUND((G38+H38-2)*500,0))</f>
        <v/>
      </c>
      <c r="M38" s="13">
        <v>6</v>
      </c>
      <c r="N38" s="13" t="s">
        <v>2027</v>
      </c>
      <c r="O38" s="74" t="s">
        <v>2046</v>
      </c>
    </row>
    <row r="39" spans="1:15">
      <c r="A39" s="16">
        <v>2</v>
      </c>
      <c r="B39" s="17">
        <v>1920</v>
      </c>
      <c r="C39" s="16" t="s">
        <v>603</v>
      </c>
      <c r="D39" s="17">
        <v>2</v>
      </c>
      <c r="E39" s="16" t="s">
        <v>89</v>
      </c>
      <c r="F39" s="17">
        <v>30</v>
      </c>
      <c r="G39" s="18">
        <v>1</v>
      </c>
      <c r="H39" s="18">
        <v>1</v>
      </c>
      <c r="I39" s="19">
        <v>1</v>
      </c>
      <c r="J39" s="71"/>
      <c r="K39" s="48"/>
      <c r="L39" s="76" t="str" cm="1">
        <f t="array" ref="L39">_xlfn.IFS(C39="8.玩家基地","",C39="10.第一关基地","",G39+H39&lt;=2,"",G39+H39&gt;2,ROUND((G39+H39-2)*500,0))</f>
        <v/>
      </c>
      <c r="N39" s="13" t="s">
        <v>2046</v>
      </c>
      <c r="O39" s="74" t="s">
        <v>2046</v>
      </c>
    </row>
    <row r="40" spans="1:15">
      <c r="A40" s="16">
        <v>2</v>
      </c>
      <c r="B40" s="17">
        <v>1980</v>
      </c>
      <c r="C40" s="16" t="s">
        <v>1364</v>
      </c>
      <c r="D40" s="17">
        <v>2</v>
      </c>
      <c r="E40" s="16" t="s">
        <v>89</v>
      </c>
      <c r="F40" s="17">
        <v>30</v>
      </c>
      <c r="G40" s="18">
        <v>1</v>
      </c>
      <c r="H40" s="18">
        <v>1</v>
      </c>
      <c r="I40" s="19">
        <v>1</v>
      </c>
      <c r="J40" s="71"/>
      <c r="K40" s="48"/>
      <c r="L40" s="76" t="str" cm="1">
        <f t="array" ref="L40">_xlfn.IFS(C40="8.玩家基地","",C40="10.第一关基地","",G40+H40&lt;=2,"",G40+H40&gt;2,ROUND((G40+H40-2)*500,0))</f>
        <v/>
      </c>
      <c r="M40" s="30"/>
      <c r="N40" s="13"/>
      <c r="O40" s="74" t="s">
        <v>2046</v>
      </c>
    </row>
    <row r="41" spans="1:15">
      <c r="A41" s="16">
        <v>2</v>
      </c>
      <c r="B41" s="17">
        <v>2040</v>
      </c>
      <c r="C41" s="16" t="s">
        <v>914</v>
      </c>
      <c r="D41" s="17">
        <v>2</v>
      </c>
      <c r="E41" s="16" t="s">
        <v>89</v>
      </c>
      <c r="F41" s="17">
        <v>30</v>
      </c>
      <c r="G41" s="18">
        <v>1</v>
      </c>
      <c r="H41" s="18">
        <v>1</v>
      </c>
      <c r="I41" s="19">
        <v>1</v>
      </c>
      <c r="J41" s="71"/>
      <c r="K41" s="48"/>
      <c r="L41" s="76" t="str" cm="1">
        <f t="array" ref="L41">_xlfn.IFS(C41="8.玩家基地","",C41="10.第一关基地","",G41+H41&lt;=2,"",G41+H41&gt;2,ROUND((G41+H41-2)*500,0))</f>
        <v/>
      </c>
      <c r="M41" s="30"/>
      <c r="N41" s="13" t="s">
        <v>2046</v>
      </c>
      <c r="O41" s="74" t="s">
        <v>2046</v>
      </c>
    </row>
    <row r="42" spans="1:15">
      <c r="A42" s="16">
        <v>2</v>
      </c>
      <c r="B42" s="17">
        <v>2100</v>
      </c>
      <c r="C42" s="16" t="s">
        <v>1438</v>
      </c>
      <c r="D42" s="17">
        <v>2</v>
      </c>
      <c r="E42" s="16" t="s">
        <v>89</v>
      </c>
      <c r="F42" s="17">
        <v>30</v>
      </c>
      <c r="G42" s="18">
        <v>1</v>
      </c>
      <c r="H42" s="18">
        <v>1</v>
      </c>
      <c r="I42" s="19">
        <v>1</v>
      </c>
      <c r="J42" s="71"/>
      <c r="K42" s="48"/>
      <c r="L42" s="76" t="str" cm="1">
        <f t="array" ref="L42">_xlfn.IFS(C42="8.玩家基地","",C42="10.第一关基地","",G42+H42&lt;=2,"",G42+H42&gt;2,ROUND((G42+H42-2)*500,0))</f>
        <v/>
      </c>
      <c r="M42" s="13">
        <v>6</v>
      </c>
      <c r="N42" s="13" t="s">
        <v>2027</v>
      </c>
      <c r="O42" s="74" t="s">
        <v>2046</v>
      </c>
    </row>
    <row r="43" spans="1:15">
      <c r="A43" s="16">
        <v>2</v>
      </c>
      <c r="B43" s="17">
        <v>2160</v>
      </c>
      <c r="C43" s="16" t="s">
        <v>603</v>
      </c>
      <c r="D43" s="17">
        <v>2</v>
      </c>
      <c r="E43" s="16" t="s">
        <v>89</v>
      </c>
      <c r="F43" s="17">
        <v>30</v>
      </c>
      <c r="G43" s="18">
        <v>1</v>
      </c>
      <c r="H43" s="18">
        <v>1</v>
      </c>
      <c r="I43" s="19">
        <v>1</v>
      </c>
      <c r="J43" s="71"/>
      <c r="K43" s="48"/>
      <c r="L43" s="76" t="str" cm="1">
        <f t="array" ref="L43">_xlfn.IFS(C43="8.玩家基地","",C43="10.第一关基地","",G43+H43&lt;=2,"",G43+H43&gt;2,ROUND((G43+H43-2)*500,0))</f>
        <v/>
      </c>
      <c r="N43" s="13" t="s">
        <v>2046</v>
      </c>
      <c r="O43" s="74" t="s">
        <v>2046</v>
      </c>
    </row>
    <row r="44" spans="1:15">
      <c r="A44" s="16">
        <v>2</v>
      </c>
      <c r="B44" s="17">
        <v>2220</v>
      </c>
      <c r="C44" s="16" t="s">
        <v>1364</v>
      </c>
      <c r="D44" s="17">
        <v>2</v>
      </c>
      <c r="E44" s="16" t="s">
        <v>89</v>
      </c>
      <c r="F44" s="17">
        <v>30</v>
      </c>
      <c r="G44" s="18">
        <v>1</v>
      </c>
      <c r="H44" s="18">
        <v>1</v>
      </c>
      <c r="I44" s="19">
        <v>1</v>
      </c>
      <c r="J44" s="71"/>
      <c r="K44" s="48"/>
      <c r="L44" s="76" t="str" cm="1">
        <f t="array" ref="L44">_xlfn.IFS(C44="8.玩家基地","",C44="10.第一关基地","",G44+H44&lt;=2,"",G44+H44&gt;2,ROUND((G44+H44-2)*500,0))</f>
        <v/>
      </c>
      <c r="M44" s="30"/>
      <c r="N44" s="13"/>
      <c r="O44" s="74" t="s">
        <v>2046</v>
      </c>
    </row>
    <row r="45" spans="1:15">
      <c r="A45" s="16">
        <v>2</v>
      </c>
      <c r="B45" s="17">
        <v>2280</v>
      </c>
      <c r="C45" s="16" t="s">
        <v>914</v>
      </c>
      <c r="D45" s="17">
        <v>2</v>
      </c>
      <c r="E45" s="16" t="s">
        <v>89</v>
      </c>
      <c r="F45" s="17">
        <v>30</v>
      </c>
      <c r="G45" s="18">
        <v>1</v>
      </c>
      <c r="H45" s="18">
        <v>1</v>
      </c>
      <c r="I45" s="19">
        <v>1</v>
      </c>
      <c r="J45" s="71"/>
      <c r="K45" s="48"/>
      <c r="L45" s="76" t="str" cm="1">
        <f t="array" ref="L45">_xlfn.IFS(C45="8.玩家基地","",C45="10.第一关基地","",G45+H45&lt;=2,"",G45+H45&gt;2,ROUND((G45+H45-2)*500,0))</f>
        <v/>
      </c>
      <c r="M45" s="30"/>
      <c r="N45" s="13" t="s">
        <v>2046</v>
      </c>
      <c r="O45" s="74" t="s">
        <v>2046</v>
      </c>
    </row>
    <row r="46" spans="1:15">
      <c r="A46" s="16">
        <v>2</v>
      </c>
      <c r="B46" s="17">
        <v>2340</v>
      </c>
      <c r="C46" s="16" t="s">
        <v>1438</v>
      </c>
      <c r="D46" s="17">
        <v>2</v>
      </c>
      <c r="E46" s="16" t="s">
        <v>89</v>
      </c>
      <c r="F46" s="17">
        <v>30</v>
      </c>
      <c r="G46" s="18">
        <v>1</v>
      </c>
      <c r="H46" s="18">
        <v>1</v>
      </c>
      <c r="I46" s="19">
        <v>1</v>
      </c>
      <c r="J46" s="71"/>
      <c r="K46" s="48"/>
      <c r="L46" s="76" t="str" cm="1">
        <f t="array" ref="L46">_xlfn.IFS(C46="8.玩家基地","",C46="10.第一关基地","",G46+H46&lt;=2,"",G46+H46&gt;2,ROUND((G46+H46-2)*500,0))</f>
        <v/>
      </c>
      <c r="M46" s="13">
        <v>6</v>
      </c>
      <c r="N46" s="13" t="s">
        <v>2027</v>
      </c>
      <c r="O46" s="74" t="s">
        <v>2046</v>
      </c>
    </row>
    <row r="47" spans="1:15">
      <c r="A47" s="16">
        <v>2</v>
      </c>
      <c r="B47" s="17">
        <v>0</v>
      </c>
      <c r="C47" s="16" t="s">
        <v>603</v>
      </c>
      <c r="D47" s="17">
        <v>1</v>
      </c>
      <c r="E47" s="16" t="s">
        <v>89</v>
      </c>
      <c r="F47" s="17">
        <v>30</v>
      </c>
      <c r="G47" s="18">
        <v>1</v>
      </c>
      <c r="H47" s="18">
        <v>1</v>
      </c>
      <c r="I47" s="19">
        <v>0.9</v>
      </c>
      <c r="J47" s="71"/>
      <c r="K47" s="48"/>
      <c r="L47" s="76" t="str" cm="1">
        <f t="array" ref="L47">_xlfn.IFS(C47="8.玩家基地","",C47="10.第一关基地","",G47+H47&lt;=2,"",G47+H47&gt;2,ROUND((G47+H47-2)*500,0))</f>
        <v/>
      </c>
      <c r="M47" s="13">
        <v>4</v>
      </c>
      <c r="N47" s="13" t="s">
        <v>2035</v>
      </c>
      <c r="O47" s="74" t="s">
        <v>2046</v>
      </c>
    </row>
    <row r="48" spans="1:15">
      <c r="A48" s="16">
        <v>2</v>
      </c>
      <c r="B48" s="17">
        <v>0</v>
      </c>
      <c r="C48" s="16" t="s">
        <v>914</v>
      </c>
      <c r="D48" s="17">
        <v>1</v>
      </c>
      <c r="E48" s="16" t="s">
        <v>89</v>
      </c>
      <c r="F48" s="17">
        <v>30</v>
      </c>
      <c r="G48" s="18">
        <v>1</v>
      </c>
      <c r="H48" s="18">
        <v>1</v>
      </c>
      <c r="I48" s="19">
        <v>0.8</v>
      </c>
      <c r="J48" s="71"/>
      <c r="K48" s="20"/>
      <c r="L48" s="76" t="str" cm="1">
        <f t="array" ref="L48">_xlfn.IFS(C48="8.玩家基地","",C48="10.第一关基地","",G48+H48&lt;=2,"",G48+H48&gt;2,ROUND((G48+H48-2)*500,0))</f>
        <v/>
      </c>
      <c r="M48" s="13">
        <v>7</v>
      </c>
      <c r="N48" s="13" t="s">
        <v>2037</v>
      </c>
      <c r="O48" s="74" t="s">
        <v>2046</v>
      </c>
    </row>
    <row r="49" spans="1:15">
      <c r="A49" s="16">
        <v>2</v>
      </c>
      <c r="B49" s="17">
        <v>0</v>
      </c>
      <c r="C49" s="16" t="s">
        <v>1364</v>
      </c>
      <c r="D49" s="17">
        <v>1</v>
      </c>
      <c r="E49" s="16" t="s">
        <v>89</v>
      </c>
      <c r="F49" s="17">
        <v>30</v>
      </c>
      <c r="G49" s="18">
        <v>1</v>
      </c>
      <c r="H49" s="18">
        <v>1</v>
      </c>
      <c r="I49" s="19">
        <v>0.7</v>
      </c>
      <c r="J49" s="71"/>
      <c r="K49" s="20"/>
      <c r="L49" s="76" t="str" cm="1">
        <f t="array" ref="L49">_xlfn.IFS(C49="8.玩家基地","",C49="10.第一关基地","",G49+H49&lt;=2,"",G49+H49&gt;2,ROUND((G49+H49-2)*500,0))</f>
        <v/>
      </c>
      <c r="M49" s="13">
        <v>6</v>
      </c>
      <c r="N49" s="13" t="s">
        <v>2027</v>
      </c>
      <c r="O49" s="74" t="s">
        <v>2046</v>
      </c>
    </row>
    <row r="50" spans="1:15">
      <c r="A50" s="16">
        <v>2</v>
      </c>
      <c r="B50" s="17">
        <v>0</v>
      </c>
      <c r="C50" s="16" t="s">
        <v>914</v>
      </c>
      <c r="D50" s="17">
        <v>1</v>
      </c>
      <c r="E50" s="16" t="s">
        <v>89</v>
      </c>
      <c r="F50" s="17">
        <v>30</v>
      </c>
      <c r="G50" s="18">
        <v>1</v>
      </c>
      <c r="H50" s="18">
        <v>1</v>
      </c>
      <c r="I50" s="19">
        <v>0.6</v>
      </c>
      <c r="J50" s="71"/>
      <c r="K50" s="20"/>
      <c r="L50" s="76" t="str" cm="1">
        <f t="array" ref="L50">_xlfn.IFS(C50="8.玩家基地","",C50="10.第一关基地","",G50+H50&lt;=2,"",G50+H50&gt;2,ROUND((G50+H50-2)*500,0))</f>
        <v/>
      </c>
      <c r="M50" s="13"/>
      <c r="N50" s="13"/>
      <c r="O50" s="74" t="s">
        <v>2046</v>
      </c>
    </row>
    <row r="51" spans="1:15">
      <c r="A51" s="16">
        <v>2</v>
      </c>
      <c r="B51" s="17">
        <v>0</v>
      </c>
      <c r="C51" s="16" t="s">
        <v>1364</v>
      </c>
      <c r="D51" s="17">
        <v>1</v>
      </c>
      <c r="E51" s="16" t="s">
        <v>89</v>
      </c>
      <c r="F51" s="17">
        <v>30</v>
      </c>
      <c r="G51" s="18">
        <v>1</v>
      </c>
      <c r="H51" s="18">
        <v>1</v>
      </c>
      <c r="I51" s="19">
        <v>0.5</v>
      </c>
      <c r="J51" s="71"/>
      <c r="K51" s="20"/>
      <c r="L51" s="76" t="str" cm="1">
        <f t="array" ref="L51">_xlfn.IFS(C51="8.玩家基地","",C51="10.第一关基地","",G51+H51&lt;=2,"",G51+H51&gt;2,ROUND((G51+H51-2)*500,0))</f>
        <v/>
      </c>
      <c r="M51" s="13">
        <v>6</v>
      </c>
      <c r="N51" s="13" t="s">
        <v>2027</v>
      </c>
      <c r="O51" s="74" t="s">
        <v>2046</v>
      </c>
    </row>
    <row r="52" spans="1:15">
      <c r="A52" s="16">
        <v>2</v>
      </c>
      <c r="B52" s="17">
        <v>0</v>
      </c>
      <c r="C52" s="16" t="s">
        <v>914</v>
      </c>
      <c r="D52" s="17">
        <v>1</v>
      </c>
      <c r="E52" s="16" t="s">
        <v>89</v>
      </c>
      <c r="F52" s="17">
        <v>30</v>
      </c>
      <c r="G52" s="18">
        <v>1</v>
      </c>
      <c r="H52" s="18">
        <v>1</v>
      </c>
      <c r="I52" s="19">
        <v>0.4</v>
      </c>
      <c r="J52" s="71"/>
      <c r="K52" s="20"/>
      <c r="L52" s="76" t="str" cm="1">
        <f t="array" ref="L52">_xlfn.IFS(C52="8.玩家基地","",C52="10.第一关基地","",G52+H52&lt;=2,"",G52+H52&gt;2,ROUND((G52+H52-2)*500,0))</f>
        <v/>
      </c>
      <c r="M52" s="13"/>
      <c r="N52" s="13"/>
      <c r="O52" s="74" t="s">
        <v>2046</v>
      </c>
    </row>
    <row r="53" spans="1:15">
      <c r="A53" s="16">
        <v>2</v>
      </c>
      <c r="B53" s="17">
        <v>0</v>
      </c>
      <c r="C53" s="16" t="s">
        <v>1364</v>
      </c>
      <c r="D53" s="17">
        <v>1</v>
      </c>
      <c r="E53" s="16" t="s">
        <v>89</v>
      </c>
      <c r="F53" s="17">
        <v>30</v>
      </c>
      <c r="G53" s="18">
        <v>1</v>
      </c>
      <c r="H53" s="18">
        <v>1</v>
      </c>
      <c r="I53" s="19">
        <v>0.3</v>
      </c>
      <c r="J53" s="71"/>
      <c r="K53" s="20"/>
      <c r="L53" s="76" t="str" cm="1">
        <f t="array" ref="L53">_xlfn.IFS(C53="8.玩家基地","",C53="10.第一关基地","",G53+H53&lt;=2,"",G53+H53&gt;2,ROUND((G53+H53-2)*500,0))</f>
        <v/>
      </c>
      <c r="M53" s="13">
        <v>6</v>
      </c>
      <c r="N53" s="13" t="s">
        <v>2027</v>
      </c>
      <c r="O53" s="74" t="s">
        <v>2046</v>
      </c>
    </row>
    <row r="54" spans="1:15">
      <c r="A54" s="16">
        <v>2</v>
      </c>
      <c r="B54" s="17">
        <v>0</v>
      </c>
      <c r="C54" s="16" t="s">
        <v>603</v>
      </c>
      <c r="D54" s="17">
        <v>1</v>
      </c>
      <c r="E54" s="16" t="s">
        <v>89</v>
      </c>
      <c r="F54" s="17">
        <v>30</v>
      </c>
      <c r="G54" s="18">
        <v>1</v>
      </c>
      <c r="H54" s="18">
        <v>1</v>
      </c>
      <c r="I54" s="19">
        <v>0.2</v>
      </c>
      <c r="J54" s="71"/>
      <c r="K54" s="20"/>
      <c r="L54" s="76" t="str" cm="1">
        <f t="array" ref="L54">_xlfn.IFS(C54="8.玩家基地","",C54="10.第一关基地","",G54+H54&lt;=2,"",G54+H54&gt;2,ROUND((G54+H54-2)*500,0))</f>
        <v/>
      </c>
      <c r="M54" s="13"/>
      <c r="N54" s="13"/>
      <c r="O54" s="74" t="s">
        <v>2046</v>
      </c>
    </row>
    <row r="55" spans="1:15">
      <c r="A55" s="16">
        <v>2</v>
      </c>
      <c r="B55" s="17">
        <v>0</v>
      </c>
      <c r="C55" s="16" t="s">
        <v>1438</v>
      </c>
      <c r="D55" s="17">
        <v>1</v>
      </c>
      <c r="E55" s="16" t="s">
        <v>89</v>
      </c>
      <c r="F55" s="17">
        <v>30</v>
      </c>
      <c r="G55" s="18">
        <v>1</v>
      </c>
      <c r="H55" s="18">
        <v>1</v>
      </c>
      <c r="I55" s="19">
        <v>0.1</v>
      </c>
      <c r="J55" s="71"/>
      <c r="K55" s="20"/>
      <c r="L55" s="76" t="str" cm="1">
        <f t="array" ref="L55">_xlfn.IFS(C55="8.玩家基地","",C55="10.第一关基地","",G55+H55&lt;=2,"",G55+H55&gt;2,ROUND((G55+H55-2)*500,0))</f>
        <v/>
      </c>
      <c r="M55" s="13">
        <v>7</v>
      </c>
      <c r="N55" s="13" t="s">
        <v>2037</v>
      </c>
      <c r="O55" s="74" t="s">
        <v>2046</v>
      </c>
    </row>
    <row r="56" spans="1:15" s="3" customFormat="1">
      <c r="A56" s="16">
        <v>3</v>
      </c>
      <c r="B56" s="17">
        <v>0</v>
      </c>
      <c r="C56" s="16" t="s">
        <v>86</v>
      </c>
      <c r="D56" s="17">
        <v>1</v>
      </c>
      <c r="E56" s="16" t="s">
        <v>87</v>
      </c>
      <c r="F56" s="17">
        <v>-30</v>
      </c>
      <c r="G56" s="18">
        <v>1</v>
      </c>
      <c r="H56" s="18">
        <v>1</v>
      </c>
      <c r="I56" s="19">
        <v>1</v>
      </c>
      <c r="J56" s="19"/>
      <c r="K56" s="20"/>
      <c r="L56" s="76" t="str" cm="1">
        <f t="array" ref="L56">_xlfn.IFS(C56="8.玩家基地","",C56="10.第一关基地","",G56+H56&lt;=2,"",G56+H56&gt;2,ROUND((G56+H56-2)*500,0))</f>
        <v/>
      </c>
      <c r="M56" s="41"/>
      <c r="N56" s="13" t="s">
        <v>2046</v>
      </c>
      <c r="O56" s="74" t="s">
        <v>2046</v>
      </c>
    </row>
    <row r="57" spans="1:15">
      <c r="A57" s="16">
        <v>3</v>
      </c>
      <c r="B57" s="17">
        <v>0</v>
      </c>
      <c r="C57" s="16" t="s">
        <v>88</v>
      </c>
      <c r="D57" s="17">
        <v>1</v>
      </c>
      <c r="E57" s="16" t="s">
        <v>89</v>
      </c>
      <c r="F57" s="17">
        <v>30</v>
      </c>
      <c r="G57" s="18">
        <v>1</v>
      </c>
      <c r="H57" s="18">
        <v>1</v>
      </c>
      <c r="I57" s="19">
        <v>1</v>
      </c>
      <c r="J57" s="19"/>
      <c r="K57" s="20"/>
      <c r="L57" s="76" t="str" cm="1">
        <f t="array" ref="L57">_xlfn.IFS(C57="8.玩家基地","",C57="10.第一关基地","",G57+H57&lt;=2,"",G57+H57&gt;2,ROUND((G57+H57-2)*500,0))</f>
        <v/>
      </c>
      <c r="N57" s="13" t="s">
        <v>2046</v>
      </c>
      <c r="O57" s="74" t="s">
        <v>2046</v>
      </c>
    </row>
    <row r="58" spans="1:15" s="3" customFormat="1">
      <c r="A58" s="16">
        <v>4</v>
      </c>
      <c r="B58" s="17">
        <v>0</v>
      </c>
      <c r="C58" s="16" t="s">
        <v>86</v>
      </c>
      <c r="D58" s="17">
        <v>1</v>
      </c>
      <c r="E58" s="16" t="s">
        <v>87</v>
      </c>
      <c r="F58" s="17">
        <v>-30</v>
      </c>
      <c r="G58" s="18">
        <v>1</v>
      </c>
      <c r="H58" s="18">
        <v>1</v>
      </c>
      <c r="I58" s="19">
        <v>1</v>
      </c>
      <c r="J58" s="19"/>
      <c r="K58" s="20"/>
      <c r="L58" s="76" t="str" cm="1">
        <f t="array" ref="L58">_xlfn.IFS(C58="8.玩家基地","",C58="10.第一关基地","",G58+H58&lt;=2,"",G58+H58&gt;2,ROUND((G58+H58-2)*500,0))</f>
        <v/>
      </c>
      <c r="M58" s="41"/>
      <c r="N58" s="13" t="s">
        <v>2046</v>
      </c>
      <c r="O58" s="74" t="s">
        <v>2046</v>
      </c>
    </row>
    <row r="59" spans="1:15">
      <c r="A59" s="16">
        <v>4</v>
      </c>
      <c r="B59" s="17">
        <v>0</v>
      </c>
      <c r="C59" s="16" t="s">
        <v>88</v>
      </c>
      <c r="D59" s="17">
        <v>1</v>
      </c>
      <c r="E59" s="16" t="s">
        <v>89</v>
      </c>
      <c r="F59" s="17">
        <v>30</v>
      </c>
      <c r="G59" s="18">
        <v>2.5</v>
      </c>
      <c r="H59" s="18">
        <v>1</v>
      </c>
      <c r="I59" s="19">
        <v>1</v>
      </c>
      <c r="J59" s="19"/>
      <c r="K59" s="20"/>
      <c r="L59" s="76" t="str" cm="1">
        <f t="array" ref="L59">_xlfn.IFS(C59="8.玩家基地","",C59="10.第一关基地","",G59+H59&lt;=2,"",G59+H59&gt;2,ROUND((G59+H59-2)*500,0))</f>
        <v/>
      </c>
      <c r="N59" s="13" t="s">
        <v>2046</v>
      </c>
      <c r="O59" s="74" t="s">
        <v>2046</v>
      </c>
    </row>
    <row r="60" spans="1:15">
      <c r="A60" s="16">
        <v>4</v>
      </c>
      <c r="B60" s="17">
        <v>1</v>
      </c>
      <c r="C60" s="16" t="s">
        <v>1388</v>
      </c>
      <c r="D60" s="17">
        <v>1</v>
      </c>
      <c r="E60" s="16" t="s">
        <v>89</v>
      </c>
      <c r="F60" s="17">
        <v>30</v>
      </c>
      <c r="G60" s="18">
        <v>1</v>
      </c>
      <c r="H60" s="18">
        <v>1</v>
      </c>
      <c r="I60" s="19">
        <v>1</v>
      </c>
      <c r="J60" s="19" t="s">
        <v>1851</v>
      </c>
      <c r="K60" s="48" t="s">
        <v>1850</v>
      </c>
      <c r="L60" s="76" t="str" cm="1">
        <f t="array" ref="L60">_xlfn.IFS(C60="8.玩家基地","",C60="10.第一关基地","",G60+H60&lt;=2,"",G60+H60&gt;2,ROUND((G60+H60-2)*500,0))</f>
        <v/>
      </c>
      <c r="N60" s="13" t="s">
        <v>2046</v>
      </c>
      <c r="O60" s="74" t="s">
        <v>2256</v>
      </c>
    </row>
    <row r="61" spans="1:15">
      <c r="A61" s="16">
        <v>4</v>
      </c>
      <c r="B61" s="17">
        <v>30</v>
      </c>
      <c r="C61" s="16" t="s">
        <v>1393</v>
      </c>
      <c r="D61" s="17">
        <v>1</v>
      </c>
      <c r="E61" s="16" t="s">
        <v>89</v>
      </c>
      <c r="F61" s="17">
        <v>30</v>
      </c>
      <c r="G61" s="18">
        <v>2</v>
      </c>
      <c r="H61" s="18">
        <v>1</v>
      </c>
      <c r="I61" s="19">
        <v>1</v>
      </c>
      <c r="J61" s="71" t="s">
        <v>1852</v>
      </c>
      <c r="K61" s="48" t="s">
        <v>635</v>
      </c>
      <c r="L61" s="76" cm="1">
        <f t="array" ref="L61">_xlfn.IFS(C61="8.玩家基地","",C61="10.第一关基地","",G61+H61&lt;=2,"",G61+H61&gt;2,ROUND((G61+H61-2)*500,0))</f>
        <v>500</v>
      </c>
      <c r="N61" s="13" t="s">
        <v>2046</v>
      </c>
      <c r="O61" s="74" t="s">
        <v>2256</v>
      </c>
    </row>
    <row r="62" spans="1:15">
      <c r="A62" s="16">
        <v>4</v>
      </c>
      <c r="B62" s="17">
        <v>60</v>
      </c>
      <c r="C62" s="16" t="s">
        <v>1393</v>
      </c>
      <c r="D62" s="17">
        <v>1</v>
      </c>
      <c r="E62" s="16" t="s">
        <v>89</v>
      </c>
      <c r="F62" s="17">
        <v>30</v>
      </c>
      <c r="G62" s="18">
        <v>2</v>
      </c>
      <c r="H62" s="18">
        <v>1</v>
      </c>
      <c r="I62" s="19">
        <v>1</v>
      </c>
      <c r="J62" s="71"/>
      <c r="K62" s="48"/>
      <c r="L62" s="76" cm="1">
        <f t="array" ref="L62">_xlfn.IFS(C62="8.玩家基地","",C62="10.第一关基地","",G62+H62&lt;=2,"",G62+H62&gt;2,ROUND((G62+H62-2)*500,0))</f>
        <v>500</v>
      </c>
      <c r="M62" s="13">
        <v>2</v>
      </c>
      <c r="N62" s="13" t="s">
        <v>2029</v>
      </c>
      <c r="O62" s="74" t="s">
        <v>2046</v>
      </c>
    </row>
    <row r="63" spans="1:15">
      <c r="A63" s="16">
        <v>4</v>
      </c>
      <c r="B63" s="17">
        <v>90</v>
      </c>
      <c r="C63" s="16" t="s">
        <v>1393</v>
      </c>
      <c r="D63" s="17">
        <v>1</v>
      </c>
      <c r="E63" s="16" t="s">
        <v>89</v>
      </c>
      <c r="F63" s="17">
        <v>30</v>
      </c>
      <c r="G63" s="18">
        <v>2</v>
      </c>
      <c r="H63" s="18">
        <v>1</v>
      </c>
      <c r="I63" s="19">
        <v>1</v>
      </c>
      <c r="J63" s="71"/>
      <c r="K63" s="48"/>
      <c r="L63" s="76" cm="1">
        <f t="array" ref="L63">_xlfn.IFS(C63="8.玩家基地","",C63="10.第一关基地","",G63+H63&lt;=2,"",G63+H63&gt;2,ROUND((G63+H63-2)*500,0))</f>
        <v>500</v>
      </c>
      <c r="M63" s="13">
        <v>3</v>
      </c>
      <c r="N63" s="13" t="s">
        <v>2033</v>
      </c>
      <c r="O63" s="74" t="s">
        <v>2046</v>
      </c>
    </row>
    <row r="64" spans="1:15">
      <c r="A64" s="16">
        <v>4</v>
      </c>
      <c r="B64" s="17">
        <v>120</v>
      </c>
      <c r="C64" s="16" t="s">
        <v>1393</v>
      </c>
      <c r="D64" s="17">
        <v>1</v>
      </c>
      <c r="E64" s="16" t="s">
        <v>89</v>
      </c>
      <c r="F64" s="17">
        <v>30</v>
      </c>
      <c r="G64" s="18">
        <v>2</v>
      </c>
      <c r="H64" s="18">
        <v>1</v>
      </c>
      <c r="I64" s="19">
        <v>1</v>
      </c>
      <c r="J64" s="71"/>
      <c r="K64" s="48"/>
      <c r="L64" s="76" cm="1">
        <f t="array" ref="L64">_xlfn.IFS(C64="8.玩家基地","",C64="10.第一关基地","",G64+H64&lt;=2,"",G64+H64&gt;2,ROUND((G64+H64-2)*500,0))</f>
        <v>500</v>
      </c>
      <c r="M64" s="13">
        <v>1</v>
      </c>
      <c r="N64" s="13" t="s">
        <v>2031</v>
      </c>
      <c r="O64" s="74" t="s">
        <v>2046</v>
      </c>
    </row>
    <row r="65" spans="1:15">
      <c r="A65" s="16">
        <v>4</v>
      </c>
      <c r="B65" s="17">
        <v>150</v>
      </c>
      <c r="C65" s="16" t="s">
        <v>1393</v>
      </c>
      <c r="D65" s="17">
        <v>1</v>
      </c>
      <c r="E65" s="16" t="s">
        <v>89</v>
      </c>
      <c r="F65" s="17">
        <v>30</v>
      </c>
      <c r="G65" s="18">
        <v>2</v>
      </c>
      <c r="H65" s="18">
        <v>1</v>
      </c>
      <c r="I65" s="19">
        <v>1</v>
      </c>
      <c r="J65" s="71" t="s">
        <v>1854</v>
      </c>
      <c r="K65" s="48" t="s">
        <v>1853</v>
      </c>
      <c r="L65" s="76" cm="1">
        <f t="array" ref="L65">_xlfn.IFS(C65="8.玩家基地","",C65="10.第一关基地","",G65+H65&lt;=2,"",G65+H65&gt;2,ROUND((G65+H65-2)*500,0))</f>
        <v>500</v>
      </c>
      <c r="N65" s="13" t="s">
        <v>2046</v>
      </c>
      <c r="O65" s="74" t="s">
        <v>2255</v>
      </c>
    </row>
    <row r="66" spans="1:15">
      <c r="A66" s="16">
        <v>4</v>
      </c>
      <c r="B66" s="17">
        <v>180</v>
      </c>
      <c r="C66" s="16" t="s">
        <v>1393</v>
      </c>
      <c r="D66" s="17">
        <v>1</v>
      </c>
      <c r="E66" s="16" t="s">
        <v>89</v>
      </c>
      <c r="F66" s="17">
        <v>30</v>
      </c>
      <c r="G66" s="18">
        <v>2</v>
      </c>
      <c r="H66" s="18">
        <v>1</v>
      </c>
      <c r="I66" s="19">
        <v>1</v>
      </c>
      <c r="J66" s="71"/>
      <c r="K66" s="48"/>
      <c r="L66" s="76" cm="1">
        <f t="array" ref="L66">_xlfn.IFS(C66="8.玩家基地","",C66="10.第一关基地","",G66+H66&lt;=2,"",G66+H66&gt;2,ROUND((G66+H66-2)*500,0))</f>
        <v>500</v>
      </c>
      <c r="M66" s="13">
        <v>6</v>
      </c>
      <c r="N66" s="13" t="s">
        <v>2027</v>
      </c>
      <c r="O66" s="74" t="s">
        <v>2046</v>
      </c>
    </row>
    <row r="67" spans="1:15">
      <c r="A67" s="16">
        <v>4</v>
      </c>
      <c r="B67" s="17">
        <v>210</v>
      </c>
      <c r="C67" s="16" t="s">
        <v>1393</v>
      </c>
      <c r="D67" s="17">
        <v>1</v>
      </c>
      <c r="E67" s="16" t="s">
        <v>89</v>
      </c>
      <c r="F67" s="17">
        <v>30</v>
      </c>
      <c r="G67" s="18">
        <v>2</v>
      </c>
      <c r="H67" s="18">
        <v>1</v>
      </c>
      <c r="I67" s="19">
        <v>1</v>
      </c>
      <c r="J67" s="71"/>
      <c r="K67" s="48"/>
      <c r="L67" s="76" cm="1">
        <f t="array" ref="L67">_xlfn.IFS(C67="8.玩家基地","",C67="10.第一关基地","",G67+H67&lt;=2,"",G67+H67&gt;2,ROUND((G67+H67-2)*500,0))</f>
        <v>500</v>
      </c>
      <c r="N67" s="13" t="s">
        <v>2046</v>
      </c>
      <c r="O67" s="74" t="s">
        <v>2046</v>
      </c>
    </row>
    <row r="68" spans="1:15">
      <c r="A68" s="16">
        <v>4</v>
      </c>
      <c r="B68" s="17">
        <v>240</v>
      </c>
      <c r="C68" s="16" t="s">
        <v>1393</v>
      </c>
      <c r="D68" s="17">
        <v>1</v>
      </c>
      <c r="E68" s="16" t="s">
        <v>89</v>
      </c>
      <c r="F68" s="17">
        <v>30</v>
      </c>
      <c r="G68" s="18">
        <v>2</v>
      </c>
      <c r="H68" s="18">
        <v>1</v>
      </c>
      <c r="I68" s="19">
        <v>1</v>
      </c>
      <c r="J68" s="71"/>
      <c r="K68" s="48"/>
      <c r="L68" s="76" cm="1">
        <f t="array" ref="L68">_xlfn.IFS(C68="8.玩家基地","",C68="10.第一关基地","",G68+H68&lt;=2,"",G68+H68&gt;2,ROUND((G68+H68-2)*500,0))</f>
        <v>500</v>
      </c>
      <c r="M68" s="13"/>
      <c r="N68" s="13" t="s">
        <v>2046</v>
      </c>
      <c r="O68" s="74" t="s">
        <v>2046</v>
      </c>
    </row>
    <row r="69" spans="1:15">
      <c r="A69" s="16">
        <v>4</v>
      </c>
      <c r="B69" s="17">
        <v>270</v>
      </c>
      <c r="C69" s="16" t="s">
        <v>1393</v>
      </c>
      <c r="D69" s="17">
        <v>1</v>
      </c>
      <c r="E69" s="16" t="s">
        <v>89</v>
      </c>
      <c r="F69" s="17">
        <v>30</v>
      </c>
      <c r="G69" s="18">
        <v>2</v>
      </c>
      <c r="H69" s="18">
        <v>1</v>
      </c>
      <c r="I69" s="19">
        <v>1</v>
      </c>
      <c r="J69" s="71"/>
      <c r="K69" s="48"/>
      <c r="L69" s="76" cm="1">
        <f t="array" ref="L69">_xlfn.IFS(C69="8.玩家基地","",C69="10.第一关基地","",G69+H69&lt;=2,"",G69+H69&gt;2,ROUND((G69+H69-2)*500,0))</f>
        <v>500</v>
      </c>
      <c r="M69" s="13"/>
      <c r="N69" s="13" t="s">
        <v>2046</v>
      </c>
      <c r="O69" s="74" t="s">
        <v>2046</v>
      </c>
    </row>
    <row r="70" spans="1:15">
      <c r="A70" s="16">
        <v>4</v>
      </c>
      <c r="B70" s="17">
        <v>300</v>
      </c>
      <c r="C70" s="16" t="s">
        <v>1393</v>
      </c>
      <c r="D70" s="17">
        <v>1</v>
      </c>
      <c r="E70" s="16" t="s">
        <v>89</v>
      </c>
      <c r="F70" s="17">
        <v>30</v>
      </c>
      <c r="G70" s="18">
        <v>2</v>
      </c>
      <c r="H70" s="18">
        <v>1</v>
      </c>
      <c r="I70" s="19">
        <v>1</v>
      </c>
      <c r="J70" s="71"/>
      <c r="K70" s="48"/>
      <c r="L70" s="76" cm="1">
        <f t="array" ref="L70">_xlfn.IFS(C70="8.玩家基地","",C70="10.第一关基地","",G70+H70&lt;=2,"",G70+H70&gt;2,ROUND((G70+H70-2)*500,0))</f>
        <v>500</v>
      </c>
      <c r="M70" s="13"/>
      <c r="N70" s="13" t="s">
        <v>2046</v>
      </c>
      <c r="O70" s="74" t="s">
        <v>2046</v>
      </c>
    </row>
    <row r="71" spans="1:15">
      <c r="A71" s="16">
        <v>4</v>
      </c>
      <c r="B71" s="17">
        <v>330</v>
      </c>
      <c r="C71" s="16" t="s">
        <v>1393</v>
      </c>
      <c r="D71" s="17">
        <v>1</v>
      </c>
      <c r="E71" s="16" t="s">
        <v>89</v>
      </c>
      <c r="F71" s="17">
        <v>30</v>
      </c>
      <c r="G71" s="18">
        <v>2</v>
      </c>
      <c r="H71" s="18">
        <v>1</v>
      </c>
      <c r="I71" s="19">
        <v>1</v>
      </c>
      <c r="J71" s="71"/>
      <c r="K71" s="48"/>
      <c r="L71" s="76" cm="1">
        <f t="array" ref="L71">_xlfn.IFS(C71="8.玩家基地","",C71="10.第一关基地","",G71+H71&lt;=2,"",G71+H71&gt;2,ROUND((G71+H71-2)*500,0))</f>
        <v>500</v>
      </c>
      <c r="M71" s="30"/>
      <c r="N71" s="13" t="s">
        <v>2046</v>
      </c>
      <c r="O71" s="74" t="s">
        <v>2046</v>
      </c>
    </row>
    <row r="72" spans="1:15">
      <c r="A72" s="16">
        <v>4</v>
      </c>
      <c r="B72" s="17">
        <v>360</v>
      </c>
      <c r="C72" s="16" t="s">
        <v>1393</v>
      </c>
      <c r="D72" s="17">
        <v>1</v>
      </c>
      <c r="E72" s="16" t="s">
        <v>89</v>
      </c>
      <c r="F72" s="17">
        <v>30</v>
      </c>
      <c r="G72" s="18">
        <v>2</v>
      </c>
      <c r="H72" s="18">
        <v>1</v>
      </c>
      <c r="I72" s="19">
        <v>1</v>
      </c>
      <c r="J72" s="71"/>
      <c r="K72" s="48"/>
      <c r="L72" s="76" cm="1">
        <f t="array" ref="L72">_xlfn.IFS(C72="8.玩家基地","",C72="10.第一关基地","",G72+H72&lt;=2,"",G72+H72&gt;2,ROUND((G72+H72-2)*500,0))</f>
        <v>500</v>
      </c>
      <c r="M72" s="13">
        <v>6</v>
      </c>
      <c r="N72" s="13" t="s">
        <v>2027</v>
      </c>
      <c r="O72" s="74" t="s">
        <v>2046</v>
      </c>
    </row>
    <row r="73" spans="1:15">
      <c r="A73" s="16">
        <v>4</v>
      </c>
      <c r="B73" s="17">
        <v>390</v>
      </c>
      <c r="C73" s="16" t="s">
        <v>1393</v>
      </c>
      <c r="D73" s="17">
        <v>1</v>
      </c>
      <c r="E73" s="16" t="s">
        <v>89</v>
      </c>
      <c r="F73" s="17">
        <v>30</v>
      </c>
      <c r="G73" s="18">
        <v>2</v>
      </c>
      <c r="H73" s="18">
        <v>1</v>
      </c>
      <c r="I73" s="19">
        <v>1</v>
      </c>
      <c r="J73" s="71"/>
      <c r="K73" s="48"/>
      <c r="L73" s="76" cm="1">
        <f t="array" ref="L73">_xlfn.IFS(C73="8.玩家基地","",C73="10.第一关基地","",G73+H73&lt;=2,"",G73+H73&gt;2,ROUND((G73+H73-2)*500,0))</f>
        <v>500</v>
      </c>
      <c r="M73" s="30"/>
      <c r="N73" s="13" t="s">
        <v>2046</v>
      </c>
      <c r="O73" s="74" t="s">
        <v>2046</v>
      </c>
    </row>
    <row r="74" spans="1:15">
      <c r="A74" s="16">
        <v>4</v>
      </c>
      <c r="B74" s="17">
        <v>420</v>
      </c>
      <c r="C74" s="16" t="s">
        <v>1393</v>
      </c>
      <c r="D74" s="17">
        <v>2</v>
      </c>
      <c r="E74" s="16" t="s">
        <v>89</v>
      </c>
      <c r="F74" s="17">
        <v>30</v>
      </c>
      <c r="G74" s="18">
        <v>2</v>
      </c>
      <c r="H74" s="18">
        <v>1</v>
      </c>
      <c r="I74" s="19">
        <v>1</v>
      </c>
      <c r="J74" s="71"/>
      <c r="K74" s="48"/>
      <c r="L74" s="76" cm="1">
        <f t="array" ref="L74">_xlfn.IFS(C74="8.玩家基地","",C74="10.第一关基地","",G74+H74&lt;=2,"",G74+H74&gt;2,ROUND((G74+H74-2)*500,0))</f>
        <v>500</v>
      </c>
      <c r="M74" s="13"/>
      <c r="N74" s="13" t="s">
        <v>2046</v>
      </c>
      <c r="O74" s="74" t="s">
        <v>2046</v>
      </c>
    </row>
    <row r="75" spans="1:15">
      <c r="A75" s="16">
        <v>4</v>
      </c>
      <c r="B75" s="17">
        <v>450</v>
      </c>
      <c r="C75" s="16" t="s">
        <v>1393</v>
      </c>
      <c r="D75" s="17">
        <v>2</v>
      </c>
      <c r="E75" s="16" t="s">
        <v>89</v>
      </c>
      <c r="F75" s="17">
        <v>30</v>
      </c>
      <c r="G75" s="18">
        <v>2</v>
      </c>
      <c r="H75" s="18">
        <v>1</v>
      </c>
      <c r="I75" s="19">
        <v>1</v>
      </c>
      <c r="J75" s="71"/>
      <c r="K75" s="48"/>
      <c r="L75" s="76" cm="1">
        <f t="array" ref="L75">_xlfn.IFS(C75="8.玩家基地","",C75="10.第一关基地","",G75+H75&lt;=2,"",G75+H75&gt;2,ROUND((G75+H75-2)*500,0))</f>
        <v>500</v>
      </c>
      <c r="M75" s="30"/>
      <c r="N75" s="13" t="s">
        <v>2046</v>
      </c>
      <c r="O75" s="74" t="s">
        <v>2046</v>
      </c>
    </row>
    <row r="76" spans="1:15">
      <c r="A76" s="16">
        <v>4</v>
      </c>
      <c r="B76" s="17">
        <v>480</v>
      </c>
      <c r="C76" s="16" t="s">
        <v>1393</v>
      </c>
      <c r="D76" s="17">
        <v>2</v>
      </c>
      <c r="E76" s="16" t="s">
        <v>89</v>
      </c>
      <c r="F76" s="17">
        <v>30</v>
      </c>
      <c r="G76" s="18">
        <v>2</v>
      </c>
      <c r="H76" s="18">
        <v>1</v>
      </c>
      <c r="I76" s="19">
        <v>1</v>
      </c>
      <c r="J76" s="71"/>
      <c r="K76" s="48"/>
      <c r="L76" s="76" cm="1">
        <f t="array" ref="L76">_xlfn.IFS(C76="8.玩家基地","",C76="10.第一关基地","",G76+H76&lt;=2,"",G76+H76&gt;2,ROUND((G76+H76-2)*500,0))</f>
        <v>500</v>
      </c>
      <c r="M76" s="13"/>
      <c r="N76" s="13" t="s">
        <v>2046</v>
      </c>
      <c r="O76" s="74" t="s">
        <v>2046</v>
      </c>
    </row>
    <row r="77" spans="1:15">
      <c r="A77" s="16">
        <v>4</v>
      </c>
      <c r="B77" s="17">
        <v>510</v>
      </c>
      <c r="C77" s="16" t="s">
        <v>1393</v>
      </c>
      <c r="D77" s="17">
        <v>2</v>
      </c>
      <c r="E77" s="16" t="s">
        <v>89</v>
      </c>
      <c r="F77" s="17">
        <v>30</v>
      </c>
      <c r="G77" s="18">
        <v>2</v>
      </c>
      <c r="H77" s="18">
        <v>1</v>
      </c>
      <c r="I77" s="19">
        <v>1</v>
      </c>
      <c r="J77" s="71"/>
      <c r="K77" s="48"/>
      <c r="L77" s="76" cm="1">
        <f t="array" ref="L77">_xlfn.IFS(C77="8.玩家基地","",C77="10.第一关基地","",G77+H77&lt;=2,"",G77+H77&gt;2,ROUND((G77+H77-2)*500,0))</f>
        <v>500</v>
      </c>
      <c r="M77" s="13">
        <v>6</v>
      </c>
      <c r="N77" s="13" t="s">
        <v>2027</v>
      </c>
      <c r="O77" s="74" t="s">
        <v>2046</v>
      </c>
    </row>
    <row r="78" spans="1:15">
      <c r="A78" s="16">
        <v>4</v>
      </c>
      <c r="B78" s="17">
        <v>540</v>
      </c>
      <c r="C78" s="16" t="s">
        <v>1393</v>
      </c>
      <c r="D78" s="17">
        <v>2</v>
      </c>
      <c r="E78" s="16" t="s">
        <v>89</v>
      </c>
      <c r="F78" s="17">
        <v>30</v>
      </c>
      <c r="G78" s="18">
        <v>2</v>
      </c>
      <c r="H78" s="18">
        <v>1</v>
      </c>
      <c r="I78" s="19">
        <v>1</v>
      </c>
      <c r="J78" s="71"/>
      <c r="K78" s="48"/>
      <c r="L78" s="76" cm="1">
        <f t="array" ref="L78">_xlfn.IFS(C78="8.玩家基地","",C78="10.第一关基地","",G78+H78&lt;=2,"",G78+H78&gt;2,ROUND((G78+H78-2)*500,0))</f>
        <v>500</v>
      </c>
      <c r="M78" s="30"/>
      <c r="N78" s="13" t="s">
        <v>2046</v>
      </c>
      <c r="O78" s="74" t="s">
        <v>2046</v>
      </c>
    </row>
    <row r="79" spans="1:15">
      <c r="A79" s="16">
        <v>4</v>
      </c>
      <c r="B79" s="17">
        <v>570</v>
      </c>
      <c r="C79" s="16" t="s">
        <v>1393</v>
      </c>
      <c r="D79" s="17">
        <v>2</v>
      </c>
      <c r="E79" s="16" t="s">
        <v>89</v>
      </c>
      <c r="F79" s="17">
        <v>30</v>
      </c>
      <c r="G79" s="18">
        <v>2</v>
      </c>
      <c r="H79" s="18">
        <v>1</v>
      </c>
      <c r="I79" s="19">
        <v>1</v>
      </c>
      <c r="J79" s="71"/>
      <c r="K79" s="48"/>
      <c r="L79" s="76" cm="1">
        <f t="array" ref="L79">_xlfn.IFS(C79="8.玩家基地","",C79="10.第一关基地","",G79+H79&lt;=2,"",G79+H79&gt;2,ROUND((G79+H79-2)*500,0))</f>
        <v>500</v>
      </c>
      <c r="M79" s="30"/>
      <c r="N79" s="13" t="s">
        <v>2046</v>
      </c>
      <c r="O79" s="74" t="s">
        <v>2046</v>
      </c>
    </row>
    <row r="80" spans="1:15">
      <c r="A80" s="16">
        <v>4</v>
      </c>
      <c r="B80" s="17">
        <v>600</v>
      </c>
      <c r="C80" s="16" t="s">
        <v>1393</v>
      </c>
      <c r="D80" s="17">
        <v>2</v>
      </c>
      <c r="E80" s="16" t="s">
        <v>89</v>
      </c>
      <c r="F80" s="17">
        <v>30</v>
      </c>
      <c r="G80" s="18">
        <v>2</v>
      </c>
      <c r="H80" s="18">
        <v>1</v>
      </c>
      <c r="I80" s="19">
        <v>1</v>
      </c>
      <c r="J80" s="71"/>
      <c r="K80" s="48"/>
      <c r="L80" s="76" cm="1">
        <f t="array" ref="L80">_xlfn.IFS(C80="8.玩家基地","",C80="10.第一关基地","",G80+H80&lt;=2,"",G80+H80&gt;2,ROUND((G80+H80-2)*500,0))</f>
        <v>500</v>
      </c>
      <c r="M80" s="13"/>
      <c r="N80" s="13" t="s">
        <v>2046</v>
      </c>
      <c r="O80" s="74" t="s">
        <v>2046</v>
      </c>
    </row>
    <row r="81" spans="1:15">
      <c r="A81" s="16">
        <v>4</v>
      </c>
      <c r="B81" s="17">
        <v>630</v>
      </c>
      <c r="C81" s="16" t="s">
        <v>1393</v>
      </c>
      <c r="D81" s="17">
        <v>2</v>
      </c>
      <c r="E81" s="16" t="s">
        <v>89</v>
      </c>
      <c r="F81" s="17">
        <v>30</v>
      </c>
      <c r="G81" s="18">
        <v>2</v>
      </c>
      <c r="H81" s="18">
        <v>1</v>
      </c>
      <c r="I81" s="19">
        <v>1</v>
      </c>
      <c r="J81" s="71"/>
      <c r="K81" s="48"/>
      <c r="L81" s="76" cm="1">
        <f t="array" ref="L81">_xlfn.IFS(C81="8.玩家基地","",C81="10.第一关基地","",G81+H81&lt;=2,"",G81+H81&gt;2,ROUND((G81+H81-2)*500,0))</f>
        <v>500</v>
      </c>
      <c r="M81" s="13">
        <v>6</v>
      </c>
      <c r="N81" s="13" t="s">
        <v>2027</v>
      </c>
      <c r="O81" s="74" t="s">
        <v>2046</v>
      </c>
    </row>
    <row r="82" spans="1:15">
      <c r="A82" s="16">
        <v>4</v>
      </c>
      <c r="B82" s="17">
        <v>660</v>
      </c>
      <c r="C82" s="16" t="s">
        <v>1393</v>
      </c>
      <c r="D82" s="17">
        <v>2</v>
      </c>
      <c r="E82" s="16" t="s">
        <v>89</v>
      </c>
      <c r="F82" s="17">
        <v>30</v>
      </c>
      <c r="G82" s="18">
        <v>2</v>
      </c>
      <c r="H82" s="18">
        <v>1</v>
      </c>
      <c r="I82" s="19">
        <v>1</v>
      </c>
      <c r="J82" s="71"/>
      <c r="K82" s="48"/>
      <c r="L82" s="76" cm="1">
        <f t="array" ref="L82">_xlfn.IFS(C82="8.玩家基地","",C82="10.第一关基地","",G82+H82&lt;=2,"",G82+H82&gt;2,ROUND((G82+H82-2)*500,0))</f>
        <v>500</v>
      </c>
      <c r="M82" s="13"/>
      <c r="N82" s="13" t="s">
        <v>2046</v>
      </c>
      <c r="O82" s="74" t="s">
        <v>2046</v>
      </c>
    </row>
    <row r="83" spans="1:15">
      <c r="A83" s="16">
        <v>4</v>
      </c>
      <c r="B83" s="17">
        <v>690</v>
      </c>
      <c r="C83" s="16" t="s">
        <v>1393</v>
      </c>
      <c r="D83" s="17">
        <v>2</v>
      </c>
      <c r="E83" s="16" t="s">
        <v>89</v>
      </c>
      <c r="F83" s="17">
        <v>30</v>
      </c>
      <c r="G83" s="18">
        <v>2</v>
      </c>
      <c r="H83" s="18">
        <v>1</v>
      </c>
      <c r="I83" s="19">
        <v>1</v>
      </c>
      <c r="J83" s="71"/>
      <c r="K83" s="48"/>
      <c r="L83" s="76" cm="1">
        <f t="array" ref="L83">_xlfn.IFS(C83="8.玩家基地","",C83="10.第一关基地","",G83+H83&lt;=2,"",G83+H83&gt;2,ROUND((G83+H83-2)*500,0))</f>
        <v>500</v>
      </c>
      <c r="M83" s="30"/>
      <c r="N83" s="13" t="s">
        <v>2046</v>
      </c>
      <c r="O83" s="74" t="s">
        <v>2046</v>
      </c>
    </row>
    <row r="84" spans="1:15">
      <c r="A84" s="16">
        <v>4</v>
      </c>
      <c r="B84" s="17">
        <v>720</v>
      </c>
      <c r="C84" s="16" t="s">
        <v>1393</v>
      </c>
      <c r="D84" s="17">
        <v>2</v>
      </c>
      <c r="E84" s="16" t="s">
        <v>89</v>
      </c>
      <c r="F84" s="17">
        <v>30</v>
      </c>
      <c r="G84" s="18">
        <v>2</v>
      </c>
      <c r="H84" s="18">
        <v>1</v>
      </c>
      <c r="I84" s="19">
        <v>1</v>
      </c>
      <c r="J84" s="71"/>
      <c r="K84" s="48"/>
      <c r="L84" s="76" cm="1">
        <f t="array" ref="L84">_xlfn.IFS(C84="8.玩家基地","",C84="10.第一关基地","",G84+H84&lt;=2,"",G84+H84&gt;2,ROUND((G84+H84-2)*500,0))</f>
        <v>500</v>
      </c>
      <c r="M84" s="13">
        <v>6</v>
      </c>
      <c r="N84" s="13" t="s">
        <v>2027</v>
      </c>
      <c r="O84" s="74" t="s">
        <v>2046</v>
      </c>
    </row>
    <row r="85" spans="1:15">
      <c r="A85" s="16">
        <v>4</v>
      </c>
      <c r="B85" s="17">
        <v>750</v>
      </c>
      <c r="C85" s="16" t="s">
        <v>1393</v>
      </c>
      <c r="D85" s="17">
        <v>2</v>
      </c>
      <c r="E85" s="16" t="s">
        <v>89</v>
      </c>
      <c r="F85" s="17">
        <v>30</v>
      </c>
      <c r="G85" s="18">
        <v>2</v>
      </c>
      <c r="H85" s="18">
        <v>1</v>
      </c>
      <c r="I85" s="19">
        <v>1</v>
      </c>
      <c r="J85" s="71"/>
      <c r="K85" s="48"/>
      <c r="L85" s="76" cm="1">
        <f t="array" ref="L85">_xlfn.IFS(C85="8.玩家基地","",C85="10.第一关基地","",G85+H85&lt;=2,"",G85+H85&gt;2,ROUND((G85+H85-2)*500,0))</f>
        <v>500</v>
      </c>
      <c r="N85" s="13" t="s">
        <v>2046</v>
      </c>
      <c r="O85" s="74" t="s">
        <v>2046</v>
      </c>
    </row>
    <row r="86" spans="1:15">
      <c r="A86" s="16">
        <v>4</v>
      </c>
      <c r="B86" s="17">
        <v>780</v>
      </c>
      <c r="C86" s="16" t="s">
        <v>1393</v>
      </c>
      <c r="D86" s="17">
        <v>2</v>
      </c>
      <c r="E86" s="16" t="s">
        <v>89</v>
      </c>
      <c r="F86" s="17">
        <v>30</v>
      </c>
      <c r="G86" s="18">
        <v>2</v>
      </c>
      <c r="H86" s="18">
        <v>1</v>
      </c>
      <c r="I86" s="19">
        <v>1</v>
      </c>
      <c r="J86" s="71"/>
      <c r="K86" s="48"/>
      <c r="L86" s="76" cm="1">
        <f t="array" ref="L86">_xlfn.IFS(C86="8.玩家基地","",C86="10.第一关基地","",G86+H86&lt;=2,"",G86+H86&gt;2,ROUND((G86+H86-2)*500,0))</f>
        <v>500</v>
      </c>
      <c r="M86" s="13">
        <v>6</v>
      </c>
      <c r="N86" s="13" t="s">
        <v>2027</v>
      </c>
      <c r="O86" s="74" t="s">
        <v>2046</v>
      </c>
    </row>
    <row r="87" spans="1:15">
      <c r="A87" s="16">
        <v>4</v>
      </c>
      <c r="B87" s="17">
        <v>810</v>
      </c>
      <c r="C87" s="16" t="s">
        <v>1393</v>
      </c>
      <c r="D87" s="17">
        <v>3</v>
      </c>
      <c r="E87" s="16" t="s">
        <v>89</v>
      </c>
      <c r="F87" s="17">
        <v>30</v>
      </c>
      <c r="G87" s="18">
        <v>2</v>
      </c>
      <c r="H87" s="18">
        <v>1</v>
      </c>
      <c r="I87" s="19">
        <v>1</v>
      </c>
      <c r="J87" s="71"/>
      <c r="K87" s="48"/>
      <c r="L87" s="76" cm="1">
        <f t="array" ref="L87">_xlfn.IFS(C87="8.玩家基地","",C87="10.第一关基地","",G87+H87&lt;=2,"",G87+H87&gt;2,ROUND((G87+H87-2)*500,0))</f>
        <v>500</v>
      </c>
      <c r="M87" s="13">
        <v>6</v>
      </c>
      <c r="N87" s="13" t="s">
        <v>2027</v>
      </c>
      <c r="O87" s="74" t="s">
        <v>2046</v>
      </c>
    </row>
    <row r="88" spans="1:15">
      <c r="A88" s="16">
        <v>4</v>
      </c>
      <c r="B88" s="17">
        <v>840</v>
      </c>
      <c r="C88" s="16" t="s">
        <v>1393</v>
      </c>
      <c r="D88" s="17">
        <v>3</v>
      </c>
      <c r="E88" s="16" t="s">
        <v>89</v>
      </c>
      <c r="F88" s="17">
        <v>30</v>
      </c>
      <c r="G88" s="18">
        <v>2</v>
      </c>
      <c r="H88" s="18">
        <v>1</v>
      </c>
      <c r="I88" s="19">
        <v>1</v>
      </c>
      <c r="J88" s="71"/>
      <c r="K88" s="48"/>
      <c r="L88" s="76" cm="1">
        <f t="array" ref="L88">_xlfn.IFS(C88="8.玩家基地","",C88="10.第一关基地","",G88+H88&lt;=2,"",G88+H88&gt;2,ROUND((G88+H88-2)*500,0))</f>
        <v>500</v>
      </c>
      <c r="M88" s="13">
        <v>6</v>
      </c>
      <c r="N88" s="13" t="s">
        <v>2027</v>
      </c>
      <c r="O88" s="74" t="s">
        <v>2046</v>
      </c>
    </row>
    <row r="89" spans="1:15">
      <c r="A89" s="16">
        <v>4</v>
      </c>
      <c r="B89" s="17">
        <v>870</v>
      </c>
      <c r="C89" s="16" t="s">
        <v>1393</v>
      </c>
      <c r="D89" s="17">
        <v>3</v>
      </c>
      <c r="E89" s="16" t="s">
        <v>89</v>
      </c>
      <c r="F89" s="17">
        <v>30</v>
      </c>
      <c r="G89" s="18">
        <v>2</v>
      </c>
      <c r="H89" s="18">
        <v>1</v>
      </c>
      <c r="I89" s="19">
        <v>1</v>
      </c>
      <c r="J89" s="71"/>
      <c r="K89" s="48"/>
      <c r="L89" s="76" cm="1">
        <f t="array" ref="L89">_xlfn.IFS(C89="8.玩家基地","",C89="10.第一关基地","",G89+H89&lt;=2,"",G89+H89&gt;2,ROUND((G89+H89-2)*500,0))</f>
        <v>500</v>
      </c>
      <c r="M89" s="13">
        <v>6</v>
      </c>
      <c r="N89" s="13" t="s">
        <v>2027</v>
      </c>
      <c r="O89" s="74" t="s">
        <v>2046</v>
      </c>
    </row>
    <row r="90" spans="1:15">
      <c r="A90" s="16">
        <v>4</v>
      </c>
      <c r="B90" s="17">
        <v>900</v>
      </c>
      <c r="C90" s="16" t="s">
        <v>1393</v>
      </c>
      <c r="D90" s="17">
        <v>3</v>
      </c>
      <c r="E90" s="16" t="s">
        <v>89</v>
      </c>
      <c r="F90" s="17">
        <v>30</v>
      </c>
      <c r="G90" s="18">
        <v>2</v>
      </c>
      <c r="H90" s="18">
        <v>1</v>
      </c>
      <c r="I90" s="19">
        <v>1</v>
      </c>
      <c r="J90" s="71"/>
      <c r="K90" s="48"/>
      <c r="L90" s="76" cm="1">
        <f t="array" ref="L90">_xlfn.IFS(C90="8.玩家基地","",C90="10.第一关基地","",G90+H90&lt;=2,"",G90+H90&gt;2,ROUND((G90+H90-2)*500,0))</f>
        <v>500</v>
      </c>
      <c r="M90" s="13">
        <v>6</v>
      </c>
      <c r="N90" s="13" t="s">
        <v>2027</v>
      </c>
      <c r="O90" s="74" t="s">
        <v>2046</v>
      </c>
    </row>
    <row r="91" spans="1:15">
      <c r="A91" s="16">
        <v>4</v>
      </c>
      <c r="B91" s="17">
        <v>930</v>
      </c>
      <c r="C91" s="16" t="s">
        <v>1393</v>
      </c>
      <c r="D91" s="17">
        <v>3</v>
      </c>
      <c r="E91" s="16" t="s">
        <v>89</v>
      </c>
      <c r="F91" s="17">
        <v>30</v>
      </c>
      <c r="G91" s="18">
        <v>2</v>
      </c>
      <c r="H91" s="18">
        <v>1</v>
      </c>
      <c r="I91" s="19">
        <v>1</v>
      </c>
      <c r="J91" s="71"/>
      <c r="K91" s="48"/>
      <c r="L91" s="76" cm="1">
        <f t="array" ref="L91">_xlfn.IFS(C91="8.玩家基地","",C91="10.第一关基地","",G91+H91&lt;=2,"",G91+H91&gt;2,ROUND((G91+H91-2)*500,0))</f>
        <v>500</v>
      </c>
      <c r="M91" s="13">
        <v>6</v>
      </c>
      <c r="N91" s="13" t="s">
        <v>2027</v>
      </c>
      <c r="O91" s="74" t="s">
        <v>2046</v>
      </c>
    </row>
    <row r="92" spans="1:15">
      <c r="A92" s="16">
        <v>4</v>
      </c>
      <c r="B92" s="17">
        <v>960</v>
      </c>
      <c r="C92" s="16" t="s">
        <v>1393</v>
      </c>
      <c r="D92" s="17">
        <v>3</v>
      </c>
      <c r="E92" s="16" t="s">
        <v>89</v>
      </c>
      <c r="F92" s="17">
        <v>30</v>
      </c>
      <c r="G92" s="18">
        <v>2</v>
      </c>
      <c r="H92" s="18">
        <v>1</v>
      </c>
      <c r="I92" s="19">
        <v>1</v>
      </c>
      <c r="J92" s="71"/>
      <c r="K92" s="48"/>
      <c r="L92" s="76" cm="1">
        <f t="array" ref="L92">_xlfn.IFS(C92="8.玩家基地","",C92="10.第一关基地","",G92+H92&lt;=2,"",G92+H92&gt;2,ROUND((G92+H92-2)*500,0))</f>
        <v>500</v>
      </c>
      <c r="M92" s="13">
        <v>6</v>
      </c>
      <c r="N92" s="13" t="s">
        <v>2027</v>
      </c>
      <c r="O92" s="74" t="s">
        <v>2046</v>
      </c>
    </row>
    <row r="93" spans="1:15">
      <c r="A93" s="16">
        <v>4</v>
      </c>
      <c r="B93" s="17">
        <v>990</v>
      </c>
      <c r="C93" s="16" t="s">
        <v>1393</v>
      </c>
      <c r="D93" s="17">
        <v>3</v>
      </c>
      <c r="E93" s="16" t="s">
        <v>89</v>
      </c>
      <c r="F93" s="17">
        <v>30</v>
      </c>
      <c r="G93" s="18">
        <v>2</v>
      </c>
      <c r="H93" s="18">
        <v>1</v>
      </c>
      <c r="I93" s="19">
        <v>1</v>
      </c>
      <c r="J93" s="71"/>
      <c r="K93" s="48"/>
      <c r="L93" s="76" cm="1">
        <f t="array" ref="L93">_xlfn.IFS(C93="8.玩家基地","",C93="10.第一关基地","",G93+H93&lt;=2,"",G93+H93&gt;2,ROUND((G93+H93-2)*500,0))</f>
        <v>500</v>
      </c>
      <c r="M93" s="13">
        <v>6</v>
      </c>
      <c r="N93" s="13" t="s">
        <v>2027</v>
      </c>
      <c r="O93" s="74" t="s">
        <v>2046</v>
      </c>
    </row>
    <row r="94" spans="1:15">
      <c r="A94" s="16">
        <v>4</v>
      </c>
      <c r="B94" s="17">
        <v>1020</v>
      </c>
      <c r="C94" s="16" t="s">
        <v>1393</v>
      </c>
      <c r="D94" s="17">
        <v>3</v>
      </c>
      <c r="E94" s="16" t="s">
        <v>89</v>
      </c>
      <c r="F94" s="17">
        <v>30</v>
      </c>
      <c r="G94" s="18">
        <v>2</v>
      </c>
      <c r="H94" s="18">
        <v>1</v>
      </c>
      <c r="I94" s="19">
        <v>1</v>
      </c>
      <c r="J94" s="71"/>
      <c r="K94" s="48"/>
      <c r="L94" s="76" cm="1">
        <f t="array" ref="L94">_xlfn.IFS(C94="8.玩家基地","",C94="10.第一关基地","",G94+H94&lt;=2,"",G94+H94&gt;2,ROUND((G94+H94-2)*500,0))</f>
        <v>500</v>
      </c>
      <c r="M94" s="13">
        <v>6</v>
      </c>
      <c r="N94" s="13" t="s">
        <v>2027</v>
      </c>
      <c r="O94" s="74" t="s">
        <v>2046</v>
      </c>
    </row>
    <row r="95" spans="1:15">
      <c r="A95" s="16">
        <v>4</v>
      </c>
      <c r="B95" s="17">
        <v>1050</v>
      </c>
      <c r="C95" s="16" t="s">
        <v>1393</v>
      </c>
      <c r="D95" s="17">
        <v>3</v>
      </c>
      <c r="E95" s="16" t="s">
        <v>89</v>
      </c>
      <c r="F95" s="17">
        <v>30</v>
      </c>
      <c r="G95" s="18">
        <v>2</v>
      </c>
      <c r="H95" s="18">
        <v>1</v>
      </c>
      <c r="I95" s="19">
        <v>1</v>
      </c>
      <c r="J95" s="71"/>
      <c r="K95" s="48"/>
      <c r="L95" s="76" cm="1">
        <f t="array" ref="L95">_xlfn.IFS(C95="8.玩家基地","",C95="10.第一关基地","",G95+H95&lt;=2,"",G95+H95&gt;2,ROUND((G95+H95-2)*500,0))</f>
        <v>500</v>
      </c>
      <c r="M95" s="13">
        <v>6</v>
      </c>
      <c r="N95" s="13" t="s">
        <v>2027</v>
      </c>
      <c r="O95" s="74" t="s">
        <v>2046</v>
      </c>
    </row>
    <row r="96" spans="1:15">
      <c r="A96" s="16">
        <v>4</v>
      </c>
      <c r="B96" s="17">
        <v>1080</v>
      </c>
      <c r="C96" s="16" t="s">
        <v>1393</v>
      </c>
      <c r="D96" s="17">
        <v>3</v>
      </c>
      <c r="E96" s="16" t="s">
        <v>89</v>
      </c>
      <c r="F96" s="17">
        <v>30</v>
      </c>
      <c r="G96" s="18">
        <v>2</v>
      </c>
      <c r="H96" s="18">
        <v>1</v>
      </c>
      <c r="I96" s="19">
        <v>1</v>
      </c>
      <c r="J96" s="71"/>
      <c r="K96" s="48"/>
      <c r="L96" s="76" cm="1">
        <f t="array" ref="L96">_xlfn.IFS(C96="8.玩家基地","",C96="10.第一关基地","",G96+H96&lt;=2,"",G96+H96&gt;2,ROUND((G96+H96-2)*500,0))</f>
        <v>500</v>
      </c>
      <c r="M96" s="13">
        <v>6</v>
      </c>
      <c r="N96" s="13" t="s">
        <v>2027</v>
      </c>
      <c r="O96" s="74" t="s">
        <v>2046</v>
      </c>
    </row>
    <row r="97" spans="1:15">
      <c r="A97" s="16">
        <v>4</v>
      </c>
      <c r="B97" s="17">
        <v>1110</v>
      </c>
      <c r="C97" s="16" t="s">
        <v>1393</v>
      </c>
      <c r="D97" s="17">
        <v>3</v>
      </c>
      <c r="E97" s="16" t="s">
        <v>89</v>
      </c>
      <c r="F97" s="17">
        <v>30</v>
      </c>
      <c r="G97" s="18">
        <v>2</v>
      </c>
      <c r="H97" s="18">
        <v>1</v>
      </c>
      <c r="I97" s="19">
        <v>1</v>
      </c>
      <c r="J97" s="71"/>
      <c r="K97" s="48"/>
      <c r="L97" s="76" cm="1">
        <f t="array" ref="L97">_xlfn.IFS(C97="8.玩家基地","",C97="10.第一关基地","",G97+H97&lt;=2,"",G97+H97&gt;2,ROUND((G97+H97-2)*500,0))</f>
        <v>500</v>
      </c>
      <c r="M97" s="13">
        <v>6</v>
      </c>
      <c r="N97" s="13" t="s">
        <v>2027</v>
      </c>
      <c r="O97" s="74" t="s">
        <v>2046</v>
      </c>
    </row>
    <row r="98" spans="1:15">
      <c r="A98" s="16">
        <v>4</v>
      </c>
      <c r="B98" s="17">
        <v>1140</v>
      </c>
      <c r="C98" s="16" t="s">
        <v>1393</v>
      </c>
      <c r="D98" s="17">
        <v>3</v>
      </c>
      <c r="E98" s="16" t="s">
        <v>89</v>
      </c>
      <c r="F98" s="17">
        <v>30</v>
      </c>
      <c r="G98" s="18">
        <v>2</v>
      </c>
      <c r="H98" s="18">
        <v>1</v>
      </c>
      <c r="I98" s="19">
        <v>1</v>
      </c>
      <c r="J98" s="71"/>
      <c r="K98" s="48"/>
      <c r="L98" s="76" cm="1">
        <f t="array" ref="L98">_xlfn.IFS(C98="8.玩家基地","",C98="10.第一关基地","",G98+H98&lt;=2,"",G98+H98&gt;2,ROUND((G98+H98-2)*500,0))</f>
        <v>500</v>
      </c>
      <c r="M98" s="13">
        <v>6</v>
      </c>
      <c r="N98" s="13" t="s">
        <v>2027</v>
      </c>
      <c r="O98" s="74" t="s">
        <v>2046</v>
      </c>
    </row>
    <row r="99" spans="1:15">
      <c r="A99" s="16">
        <v>4</v>
      </c>
      <c r="B99" s="17">
        <v>1170</v>
      </c>
      <c r="C99" s="16" t="s">
        <v>1393</v>
      </c>
      <c r="D99" s="17">
        <v>3</v>
      </c>
      <c r="E99" s="16" t="s">
        <v>89</v>
      </c>
      <c r="F99" s="17">
        <v>30</v>
      </c>
      <c r="G99" s="18">
        <v>2</v>
      </c>
      <c r="H99" s="18">
        <v>1</v>
      </c>
      <c r="I99" s="19">
        <v>1</v>
      </c>
      <c r="J99" s="71"/>
      <c r="K99" s="48"/>
      <c r="L99" s="76" cm="1">
        <f t="array" ref="L99">_xlfn.IFS(C99="8.玩家基地","",C99="10.第一关基地","",G99+H99&lt;=2,"",G99+H99&gt;2,ROUND((G99+H99-2)*500,0))</f>
        <v>500</v>
      </c>
      <c r="M99" s="13">
        <v>6</v>
      </c>
      <c r="N99" s="13" t="s">
        <v>2027</v>
      </c>
      <c r="O99" s="74" t="s">
        <v>2046</v>
      </c>
    </row>
    <row r="100" spans="1:15">
      <c r="A100" s="16">
        <v>4</v>
      </c>
      <c r="B100" s="17">
        <v>1200</v>
      </c>
      <c r="C100" s="16" t="s">
        <v>1393</v>
      </c>
      <c r="D100" s="17">
        <v>3</v>
      </c>
      <c r="E100" s="16" t="s">
        <v>89</v>
      </c>
      <c r="F100" s="17">
        <v>30</v>
      </c>
      <c r="G100" s="18">
        <v>2</v>
      </c>
      <c r="H100" s="18">
        <v>1</v>
      </c>
      <c r="I100" s="19">
        <v>1</v>
      </c>
      <c r="J100" s="71"/>
      <c r="K100" s="48"/>
      <c r="L100" s="76" cm="1">
        <f t="array" ref="L100">_xlfn.IFS(C100="8.玩家基地","",C100="10.第一关基地","",G100+H100&lt;=2,"",G100+H100&gt;2,ROUND((G100+H100-2)*500,0))</f>
        <v>500</v>
      </c>
      <c r="M100" s="13">
        <v>6</v>
      </c>
      <c r="N100" s="13" t="s">
        <v>2027</v>
      </c>
      <c r="O100" s="74" t="s">
        <v>2046</v>
      </c>
    </row>
    <row r="101" spans="1:15">
      <c r="A101" s="16">
        <v>4</v>
      </c>
      <c r="B101" s="17">
        <v>0</v>
      </c>
      <c r="C101" s="16" t="s">
        <v>1391</v>
      </c>
      <c r="D101" s="17">
        <v>3</v>
      </c>
      <c r="E101" s="16" t="s">
        <v>89</v>
      </c>
      <c r="F101" s="17">
        <v>30</v>
      </c>
      <c r="G101" s="18">
        <f t="shared" ref="G101:G109" si="0">IF(C101="24.审判天使",1,1+ROUND((B101/30),0)*0.07+(1-I101)*1)</f>
        <v>1.1000000000000001</v>
      </c>
      <c r="H101" s="18">
        <v>1</v>
      </c>
      <c r="I101" s="19">
        <v>0.9</v>
      </c>
      <c r="J101" s="71"/>
      <c r="K101" s="48"/>
      <c r="L101" s="76" cm="1">
        <f t="array" ref="L101">_xlfn.IFS(C101="8.玩家基地","",C101="10.第一关基地","",G101+H101&lt;=2,"",G101+H101&gt;2,ROUND((G101+H101-2)*500,0))</f>
        <v>50</v>
      </c>
      <c r="M101" s="13">
        <v>6</v>
      </c>
      <c r="N101" s="13" t="s">
        <v>2027</v>
      </c>
      <c r="O101" s="74" t="s">
        <v>2046</v>
      </c>
    </row>
    <row r="102" spans="1:15">
      <c r="A102" s="16">
        <v>4</v>
      </c>
      <c r="B102" s="17">
        <v>0</v>
      </c>
      <c r="C102" s="16" t="s">
        <v>1390</v>
      </c>
      <c r="D102" s="17">
        <v>3</v>
      </c>
      <c r="E102" s="16" t="s">
        <v>89</v>
      </c>
      <c r="F102" s="17">
        <v>30</v>
      </c>
      <c r="G102" s="18">
        <f t="shared" si="0"/>
        <v>1.2</v>
      </c>
      <c r="H102" s="18">
        <v>1</v>
      </c>
      <c r="I102" s="19">
        <v>0.8</v>
      </c>
      <c r="J102" s="71"/>
      <c r="K102" s="20"/>
      <c r="L102" s="76" cm="1">
        <f t="array" ref="L102">_xlfn.IFS(C102="8.玩家基地","",C102="10.第一关基地","",G102+H102&lt;=2,"",G102+H102&gt;2,ROUND((G102+H102-2)*500,0))</f>
        <v>100</v>
      </c>
      <c r="M102" s="13">
        <v>6</v>
      </c>
      <c r="N102" s="13" t="s">
        <v>2027</v>
      </c>
      <c r="O102" s="74" t="s">
        <v>2046</v>
      </c>
    </row>
    <row r="103" spans="1:15">
      <c r="A103" s="16">
        <v>4</v>
      </c>
      <c r="B103" s="17">
        <v>0</v>
      </c>
      <c r="C103" s="16" t="s">
        <v>1393</v>
      </c>
      <c r="D103" s="17">
        <v>3</v>
      </c>
      <c r="E103" s="16" t="s">
        <v>89</v>
      </c>
      <c r="F103" s="17">
        <v>30</v>
      </c>
      <c r="G103" s="18">
        <f t="shared" si="0"/>
        <v>1.3</v>
      </c>
      <c r="H103" s="18">
        <v>1</v>
      </c>
      <c r="I103" s="19">
        <v>0.7</v>
      </c>
      <c r="J103" s="71"/>
      <c r="K103" s="20"/>
      <c r="L103" s="76" cm="1">
        <f t="array" ref="L103">_xlfn.IFS(C103="8.玩家基地","",C103="10.第一关基地","",G103+H103&lt;=2,"",G103+H103&gt;2,ROUND((G103+H103-2)*500,0))</f>
        <v>150</v>
      </c>
      <c r="M103" s="13">
        <v>6</v>
      </c>
      <c r="N103" s="13" t="s">
        <v>2027</v>
      </c>
      <c r="O103" s="74" t="s">
        <v>2046</v>
      </c>
    </row>
    <row r="104" spans="1:15">
      <c r="A104" s="16">
        <v>4</v>
      </c>
      <c r="B104" s="17">
        <v>0</v>
      </c>
      <c r="C104" s="16" t="s">
        <v>1390</v>
      </c>
      <c r="D104" s="17">
        <v>3</v>
      </c>
      <c r="E104" s="16" t="s">
        <v>89</v>
      </c>
      <c r="F104" s="17">
        <v>30</v>
      </c>
      <c r="G104" s="18">
        <f t="shared" si="0"/>
        <v>1.4</v>
      </c>
      <c r="H104" s="18">
        <v>1</v>
      </c>
      <c r="I104" s="19">
        <v>0.6</v>
      </c>
      <c r="J104" s="71"/>
      <c r="K104" s="20"/>
      <c r="L104" s="76" cm="1">
        <f t="array" ref="L104">_xlfn.IFS(C104="8.玩家基地","",C104="10.第一关基地","",G104+H104&lt;=2,"",G104+H104&gt;2,ROUND((G104+H104-2)*500,0))</f>
        <v>200</v>
      </c>
      <c r="M104" s="13">
        <v>6</v>
      </c>
      <c r="N104" s="13" t="s">
        <v>2027</v>
      </c>
      <c r="O104" s="74" t="s">
        <v>2046</v>
      </c>
    </row>
    <row r="105" spans="1:15">
      <c r="A105" s="16">
        <v>4</v>
      </c>
      <c r="B105" s="17">
        <v>0</v>
      </c>
      <c r="C105" s="16" t="s">
        <v>1394</v>
      </c>
      <c r="D105" s="17">
        <v>3</v>
      </c>
      <c r="E105" s="16" t="s">
        <v>89</v>
      </c>
      <c r="F105" s="17">
        <v>30</v>
      </c>
      <c r="G105" s="18">
        <f t="shared" si="0"/>
        <v>1.5</v>
      </c>
      <c r="H105" s="18">
        <v>1</v>
      </c>
      <c r="I105" s="19">
        <v>0.5</v>
      </c>
      <c r="J105" s="71"/>
      <c r="K105" s="20"/>
      <c r="L105" s="76" cm="1">
        <f t="array" ref="L105">_xlfn.IFS(C105="8.玩家基地","",C105="10.第一关基地","",G105+H105&lt;=2,"",G105+H105&gt;2,ROUND((G105+H105-2)*500,0))</f>
        <v>250</v>
      </c>
      <c r="M105" s="13">
        <v>6</v>
      </c>
      <c r="N105" s="13" t="s">
        <v>2027</v>
      </c>
      <c r="O105" s="74" t="s">
        <v>2046</v>
      </c>
    </row>
    <row r="106" spans="1:15">
      <c r="A106" s="16">
        <v>4</v>
      </c>
      <c r="B106" s="17">
        <v>0</v>
      </c>
      <c r="C106" s="16" t="s">
        <v>1393</v>
      </c>
      <c r="D106" s="17">
        <v>3</v>
      </c>
      <c r="E106" s="16" t="s">
        <v>89</v>
      </c>
      <c r="F106" s="17">
        <v>30</v>
      </c>
      <c r="G106" s="18">
        <f t="shared" si="0"/>
        <v>1.6</v>
      </c>
      <c r="H106" s="18">
        <v>1</v>
      </c>
      <c r="I106" s="19">
        <v>0.4</v>
      </c>
      <c r="J106" s="71"/>
      <c r="K106" s="20"/>
      <c r="L106" s="76" cm="1">
        <f t="array" ref="L106">_xlfn.IFS(C106="8.玩家基地","",C106="10.第一关基地","",G106+H106&lt;=2,"",G106+H106&gt;2,ROUND((G106+H106-2)*500,0))</f>
        <v>300</v>
      </c>
      <c r="M106" s="13">
        <v>7</v>
      </c>
      <c r="N106" s="13" t="s">
        <v>2037</v>
      </c>
      <c r="O106" s="74" t="s">
        <v>2046</v>
      </c>
    </row>
    <row r="107" spans="1:15">
      <c r="A107" s="16">
        <v>4</v>
      </c>
      <c r="B107" s="17">
        <v>0</v>
      </c>
      <c r="C107" s="16" t="s">
        <v>1390</v>
      </c>
      <c r="D107" s="17">
        <v>3</v>
      </c>
      <c r="E107" s="16" t="s">
        <v>89</v>
      </c>
      <c r="F107" s="17">
        <v>30</v>
      </c>
      <c r="G107" s="18">
        <f t="shared" si="0"/>
        <v>1.7</v>
      </c>
      <c r="H107" s="18">
        <v>1</v>
      </c>
      <c r="I107" s="19">
        <v>0.3</v>
      </c>
      <c r="J107" s="71"/>
      <c r="K107" s="20"/>
      <c r="L107" s="76" cm="1">
        <f t="array" ref="L107">_xlfn.IFS(C107="8.玩家基地","",C107="10.第一关基地","",G107+H107&lt;=2,"",G107+H107&gt;2,ROUND((G107+H107-2)*500,0))</f>
        <v>350</v>
      </c>
      <c r="M107" s="13">
        <v>6</v>
      </c>
      <c r="N107" s="13" t="s">
        <v>2027</v>
      </c>
      <c r="O107" s="74" t="s">
        <v>2046</v>
      </c>
    </row>
    <row r="108" spans="1:15">
      <c r="A108" s="16">
        <v>4</v>
      </c>
      <c r="B108" s="17">
        <v>0</v>
      </c>
      <c r="C108" s="16" t="s">
        <v>1394</v>
      </c>
      <c r="D108" s="17">
        <v>3</v>
      </c>
      <c r="E108" s="16" t="s">
        <v>89</v>
      </c>
      <c r="F108" s="17">
        <v>30</v>
      </c>
      <c r="G108" s="18">
        <f t="shared" si="0"/>
        <v>1.8</v>
      </c>
      <c r="H108" s="18">
        <v>1</v>
      </c>
      <c r="I108" s="19">
        <v>0.2</v>
      </c>
      <c r="J108" s="71"/>
      <c r="K108" s="20"/>
      <c r="L108" s="76" cm="1">
        <f t="array" ref="L108">_xlfn.IFS(C108="8.玩家基地","",C108="10.第一关基地","",G108+H108&lt;=2,"",G108+H108&gt;2,ROUND((G108+H108-2)*500,0))</f>
        <v>400</v>
      </c>
      <c r="M108" s="13">
        <v>7</v>
      </c>
      <c r="N108" s="13" t="s">
        <v>2037</v>
      </c>
      <c r="O108" s="74" t="s">
        <v>2046</v>
      </c>
    </row>
    <row r="109" spans="1:15">
      <c r="A109" s="16">
        <v>4</v>
      </c>
      <c r="B109" s="17">
        <v>0</v>
      </c>
      <c r="C109" s="16" t="s">
        <v>1390</v>
      </c>
      <c r="D109" s="17">
        <v>3</v>
      </c>
      <c r="E109" s="16" t="s">
        <v>89</v>
      </c>
      <c r="F109" s="17">
        <v>30</v>
      </c>
      <c r="G109" s="18">
        <f t="shared" si="0"/>
        <v>1.9</v>
      </c>
      <c r="H109" s="18">
        <v>1</v>
      </c>
      <c r="I109" s="19">
        <v>0.1</v>
      </c>
      <c r="J109" s="71"/>
      <c r="K109" s="20"/>
      <c r="L109" s="76" cm="1">
        <f t="array" ref="L109">_xlfn.IFS(C109="8.玩家基地","",C109="10.第一关基地","",G109+H109&lt;=2,"",G109+H109&gt;2,ROUND((G109+H109-2)*500,0))</f>
        <v>450</v>
      </c>
      <c r="M109" s="13">
        <v>6</v>
      </c>
      <c r="N109" s="13" t="s">
        <v>2027</v>
      </c>
      <c r="O109" s="74" t="s">
        <v>2046</v>
      </c>
    </row>
    <row r="110" spans="1:15" s="3" customFormat="1">
      <c r="A110" s="16">
        <v>5</v>
      </c>
      <c r="B110" s="17">
        <v>0</v>
      </c>
      <c r="C110" s="16" t="s">
        <v>86</v>
      </c>
      <c r="D110" s="17">
        <v>1</v>
      </c>
      <c r="E110" s="16" t="s">
        <v>87</v>
      </c>
      <c r="F110" s="17">
        <v>-30</v>
      </c>
      <c r="G110" s="18">
        <v>1</v>
      </c>
      <c r="H110" s="18">
        <v>1</v>
      </c>
      <c r="I110" s="19">
        <v>1</v>
      </c>
      <c r="J110" s="19"/>
      <c r="K110" s="20"/>
      <c r="L110" s="76" t="str" cm="1">
        <f t="array" ref="L110">_xlfn.IFS(C110="8.玩家基地","",C110="10.第一关基地","",G110+H110&lt;=2,"",G110+H110&gt;2,ROUND((G110+H110-2)*500,0))</f>
        <v/>
      </c>
      <c r="M110" s="41"/>
      <c r="N110" s="13" t="s">
        <v>2046</v>
      </c>
      <c r="O110" s="74" t="s">
        <v>2046</v>
      </c>
    </row>
    <row r="111" spans="1:15">
      <c r="A111" s="16">
        <v>5</v>
      </c>
      <c r="B111" s="17">
        <v>0</v>
      </c>
      <c r="C111" s="16" t="s">
        <v>88</v>
      </c>
      <c r="D111" s="17">
        <v>1</v>
      </c>
      <c r="E111" s="16" t="s">
        <v>89</v>
      </c>
      <c r="F111" s="17">
        <v>30</v>
      </c>
      <c r="G111" s="18">
        <v>3</v>
      </c>
      <c r="H111" s="18">
        <v>1</v>
      </c>
      <c r="I111" s="19">
        <v>1</v>
      </c>
      <c r="J111" s="19"/>
      <c r="K111" s="20"/>
      <c r="L111" s="76" t="str" cm="1">
        <f t="array" ref="L111">_xlfn.IFS(C111="8.玩家基地","",C111="10.第一关基地","",G111+H111&lt;=2,"",G111+H111&gt;2,ROUND((G111+H111-2)*500,0))</f>
        <v/>
      </c>
      <c r="N111" s="13" t="s">
        <v>2046</v>
      </c>
      <c r="O111" s="74" t="s">
        <v>2046</v>
      </c>
    </row>
    <row r="112" spans="1:15">
      <c r="A112" s="16">
        <v>5</v>
      </c>
      <c r="B112" s="17">
        <v>1</v>
      </c>
      <c r="C112" s="16" t="s">
        <v>1855</v>
      </c>
      <c r="D112" s="17">
        <v>4</v>
      </c>
      <c r="E112" s="16" t="s">
        <v>89</v>
      </c>
      <c r="F112" s="17">
        <v>30</v>
      </c>
      <c r="G112" s="18">
        <f t="shared" ref="G112:G115" si="1">IF(C112="24.审判天使",1,1+ROUND((B112/30),0)*0.07+(1-I112)*1)</f>
        <v>1</v>
      </c>
      <c r="H112" s="18">
        <v>1</v>
      </c>
      <c r="I112" s="19">
        <v>1</v>
      </c>
      <c r="J112" s="19" t="s">
        <v>1857</v>
      </c>
      <c r="K112" s="48" t="s">
        <v>1856</v>
      </c>
      <c r="L112" s="76" t="str" cm="1">
        <f t="array" ref="L112">_xlfn.IFS(C112="8.玩家基地","",C112="10.第一关基地","",G112+H112&lt;=2,"",G112+H112&gt;2,ROUND((G112+H112-2)*500,0))</f>
        <v/>
      </c>
      <c r="N112" s="13" t="s">
        <v>2046</v>
      </c>
      <c r="O112" s="74" t="s">
        <v>2256</v>
      </c>
    </row>
    <row r="113" spans="1:15">
      <c r="A113" s="16">
        <v>5</v>
      </c>
      <c r="B113" s="17">
        <v>2</v>
      </c>
      <c r="C113" s="16" t="s">
        <v>684</v>
      </c>
      <c r="D113" s="17">
        <v>8</v>
      </c>
      <c r="E113" s="16" t="s">
        <v>89</v>
      </c>
      <c r="F113" s="17">
        <v>30</v>
      </c>
      <c r="G113" s="18">
        <f t="shared" si="1"/>
        <v>1</v>
      </c>
      <c r="H113" s="18">
        <v>1</v>
      </c>
      <c r="I113" s="19">
        <v>1</v>
      </c>
      <c r="J113" s="19"/>
      <c r="K113" s="20"/>
      <c r="L113" s="76" t="str" cm="1">
        <f t="array" ref="L113">_xlfn.IFS(C113="8.玩家基地","",C113="10.第一关基地","",G113+H113&lt;=2,"",G113+H113&gt;2,ROUND((G113+H113-2)*500,0))</f>
        <v/>
      </c>
      <c r="N113" s="13" t="s">
        <v>2046</v>
      </c>
      <c r="O113" s="74" t="s">
        <v>2046</v>
      </c>
    </row>
    <row r="114" spans="1:15">
      <c r="A114" s="16">
        <v>5</v>
      </c>
      <c r="B114" s="17">
        <v>3</v>
      </c>
      <c r="C114" s="16" t="s">
        <v>652</v>
      </c>
      <c r="D114" s="17">
        <v>8</v>
      </c>
      <c r="E114" s="16" t="s">
        <v>89</v>
      </c>
      <c r="F114" s="17">
        <v>30</v>
      </c>
      <c r="G114" s="18">
        <f t="shared" si="1"/>
        <v>1</v>
      </c>
      <c r="H114" s="18">
        <v>1</v>
      </c>
      <c r="I114" s="19">
        <v>1</v>
      </c>
      <c r="J114" s="19"/>
      <c r="K114" s="20"/>
      <c r="L114" s="76" t="str" cm="1">
        <f t="array" ref="L114">_xlfn.IFS(C114="8.玩家基地","",C114="10.第一关基地","",G114+H114&lt;=2,"",G114+H114&gt;2,ROUND((G114+H114-2)*500,0))</f>
        <v/>
      </c>
      <c r="N114" s="13" t="s">
        <v>2046</v>
      </c>
      <c r="O114" s="74" t="s">
        <v>2046</v>
      </c>
    </row>
    <row r="115" spans="1:15">
      <c r="A115" s="16">
        <v>5</v>
      </c>
      <c r="B115" s="17">
        <v>4</v>
      </c>
      <c r="C115" s="16" t="s">
        <v>681</v>
      </c>
      <c r="D115" s="17">
        <v>1</v>
      </c>
      <c r="E115" s="16" t="s">
        <v>89</v>
      </c>
      <c r="F115" s="17">
        <v>30</v>
      </c>
      <c r="G115" s="18">
        <f t="shared" si="1"/>
        <v>1</v>
      </c>
      <c r="H115" s="18">
        <v>1</v>
      </c>
      <c r="I115" s="19">
        <v>1</v>
      </c>
      <c r="J115" s="19"/>
      <c r="K115" s="20"/>
      <c r="L115" s="76" t="str" cm="1">
        <f t="array" ref="L115">_xlfn.IFS(C115="8.玩家基地","",C115="10.第一关基地","",G115+H115&lt;=2,"",G115+H115&gt;2,ROUND((G115+H115-2)*500,0))</f>
        <v/>
      </c>
      <c r="N115" s="13" t="s">
        <v>2046</v>
      </c>
      <c r="O115" s="74" t="s">
        <v>2046</v>
      </c>
    </row>
    <row r="116" spans="1:15">
      <c r="A116" s="16">
        <v>5</v>
      </c>
      <c r="B116" s="17">
        <v>15</v>
      </c>
      <c r="C116" s="16" t="s">
        <v>684</v>
      </c>
      <c r="D116" s="17">
        <v>1</v>
      </c>
      <c r="E116" s="16" t="s">
        <v>89</v>
      </c>
      <c r="F116" s="17">
        <v>30</v>
      </c>
      <c r="G116" s="18">
        <f t="shared" ref="G116:G179" si="2">IF(C116="24.审判天使",1,1+ROUND((B116/30),0)*0.03+(1-I116)*1)</f>
        <v>1.03</v>
      </c>
      <c r="H116" s="18">
        <v>1</v>
      </c>
      <c r="I116" s="19">
        <v>1</v>
      </c>
      <c r="J116" s="19" t="s">
        <v>1858</v>
      </c>
      <c r="K116" s="48" t="s">
        <v>1853</v>
      </c>
      <c r="L116" s="76" cm="1">
        <f t="array" ref="L116">_xlfn.IFS(C116="8.玩家基地","",C116="10.第一关基地","",G116+H116&lt;=2,"",G116+H116&gt;2,ROUND((G116+H116-2)*500,0))</f>
        <v>15</v>
      </c>
      <c r="N116" s="13" t="s">
        <v>2046</v>
      </c>
      <c r="O116" s="74" t="s">
        <v>2255</v>
      </c>
    </row>
    <row r="117" spans="1:15">
      <c r="A117" s="16">
        <v>5</v>
      </c>
      <c r="B117" s="17">
        <v>30</v>
      </c>
      <c r="C117" s="16" t="s">
        <v>652</v>
      </c>
      <c r="D117" s="17">
        <v>1</v>
      </c>
      <c r="E117" s="16" t="s">
        <v>89</v>
      </c>
      <c r="F117" s="17">
        <v>30</v>
      </c>
      <c r="G117" s="18">
        <f t="shared" si="2"/>
        <v>1.03</v>
      </c>
      <c r="H117" s="18">
        <v>1</v>
      </c>
      <c r="I117" s="19">
        <v>1</v>
      </c>
      <c r="J117" s="19" t="s">
        <v>1862</v>
      </c>
      <c r="K117" s="48" t="s">
        <v>1871</v>
      </c>
      <c r="L117" s="76" cm="1">
        <f t="array" ref="L117">_xlfn.IFS(C117="8.玩家基地","",C117="10.第一关基地","",G117+H117&lt;=2,"",G117+H117&gt;2,ROUND((G117+H117-2)*500,0))</f>
        <v>15</v>
      </c>
      <c r="N117" s="13" t="s">
        <v>2046</v>
      </c>
      <c r="O117" s="74" t="s">
        <v>2255</v>
      </c>
    </row>
    <row r="118" spans="1:15">
      <c r="A118" s="16">
        <v>5</v>
      </c>
      <c r="B118" s="17">
        <v>45</v>
      </c>
      <c r="C118" s="16" t="s">
        <v>681</v>
      </c>
      <c r="D118" s="17">
        <v>1</v>
      </c>
      <c r="E118" s="16" t="s">
        <v>89</v>
      </c>
      <c r="F118" s="17">
        <v>30</v>
      </c>
      <c r="G118" s="18">
        <f t="shared" si="2"/>
        <v>1.06</v>
      </c>
      <c r="H118" s="18">
        <v>1</v>
      </c>
      <c r="I118" s="19">
        <v>1</v>
      </c>
      <c r="J118" s="19"/>
      <c r="K118" s="20"/>
      <c r="L118" s="76" cm="1">
        <f t="array" ref="L118">_xlfn.IFS(C118="8.玩家基地","",C118="10.第一关基地","",G118+H118&lt;=2,"",G118+H118&gt;2,ROUND((G118+H118-2)*500,0))</f>
        <v>30</v>
      </c>
      <c r="N118" s="13" t="s">
        <v>2046</v>
      </c>
      <c r="O118" s="74" t="s">
        <v>2046</v>
      </c>
    </row>
    <row r="119" spans="1:15">
      <c r="A119" s="16">
        <v>5</v>
      </c>
      <c r="B119" s="17">
        <v>60</v>
      </c>
      <c r="C119" s="16" t="s">
        <v>684</v>
      </c>
      <c r="D119" s="17">
        <v>1</v>
      </c>
      <c r="E119" s="16" t="s">
        <v>89</v>
      </c>
      <c r="F119" s="17">
        <v>30</v>
      </c>
      <c r="G119" s="18">
        <f t="shared" si="2"/>
        <v>1.06</v>
      </c>
      <c r="H119" s="18">
        <v>1</v>
      </c>
      <c r="I119" s="19">
        <v>1</v>
      </c>
      <c r="J119" s="19"/>
      <c r="K119" s="48"/>
      <c r="L119" s="76" cm="1">
        <f t="array" ref="L119">_xlfn.IFS(C119="8.玩家基地","",C119="10.第一关基地","",G119+H119&lt;=2,"",G119+H119&gt;2,ROUND((G119+H119-2)*500,0))</f>
        <v>30</v>
      </c>
      <c r="M119" s="30">
        <v>5</v>
      </c>
      <c r="N119" s="13" t="s">
        <v>2039</v>
      </c>
      <c r="O119" s="74" t="s">
        <v>2046</v>
      </c>
    </row>
    <row r="120" spans="1:15">
      <c r="A120" s="16">
        <v>5</v>
      </c>
      <c r="B120" s="17">
        <v>75</v>
      </c>
      <c r="C120" s="16" t="s">
        <v>684</v>
      </c>
      <c r="D120" s="17">
        <v>1</v>
      </c>
      <c r="E120" s="16" t="s">
        <v>89</v>
      </c>
      <c r="F120" s="17">
        <v>30</v>
      </c>
      <c r="G120" s="18">
        <f t="shared" si="2"/>
        <v>1.0900000000000001</v>
      </c>
      <c r="H120" s="18">
        <v>1</v>
      </c>
      <c r="I120" s="19">
        <v>1</v>
      </c>
      <c r="J120" s="19"/>
      <c r="K120" s="20"/>
      <c r="L120" s="76" cm="1">
        <f t="array" ref="L120">_xlfn.IFS(C120="8.玩家基地","",C120="10.第一关基地","",G120+H120&lt;=2,"",G120+H120&gt;2,ROUND((G120+H120-2)*500,0))</f>
        <v>45</v>
      </c>
      <c r="N120" s="13" t="s">
        <v>2046</v>
      </c>
      <c r="O120" s="74" t="s">
        <v>2046</v>
      </c>
    </row>
    <row r="121" spans="1:15">
      <c r="A121" s="16">
        <v>5</v>
      </c>
      <c r="B121" s="17">
        <v>90</v>
      </c>
      <c r="C121" s="16" t="s">
        <v>652</v>
      </c>
      <c r="D121" s="17">
        <v>1</v>
      </c>
      <c r="E121" s="16" t="s">
        <v>89</v>
      </c>
      <c r="F121" s="17">
        <v>30</v>
      </c>
      <c r="G121" s="18">
        <f t="shared" si="2"/>
        <v>1.0900000000000001</v>
      </c>
      <c r="H121" s="18">
        <v>1</v>
      </c>
      <c r="I121" s="19">
        <v>1</v>
      </c>
      <c r="J121" s="19"/>
      <c r="K121" s="20"/>
      <c r="L121" s="76" cm="1">
        <f t="array" ref="L121">_xlfn.IFS(C121="8.玩家基地","",C121="10.第一关基地","",G121+H121&lt;=2,"",G121+H121&gt;2,ROUND((G121+H121-2)*500,0))</f>
        <v>45</v>
      </c>
      <c r="N121" s="13" t="s">
        <v>2046</v>
      </c>
      <c r="O121" s="74" t="s">
        <v>2046</v>
      </c>
    </row>
    <row r="122" spans="1:15">
      <c r="A122" s="16">
        <v>5</v>
      </c>
      <c r="B122" s="17">
        <v>105</v>
      </c>
      <c r="C122" s="16" t="s">
        <v>681</v>
      </c>
      <c r="D122" s="17">
        <v>1</v>
      </c>
      <c r="E122" s="16" t="s">
        <v>89</v>
      </c>
      <c r="F122" s="17">
        <v>30</v>
      </c>
      <c r="G122" s="18">
        <f t="shared" si="2"/>
        <v>1.1200000000000001</v>
      </c>
      <c r="H122" s="18">
        <v>1</v>
      </c>
      <c r="I122" s="19">
        <v>1</v>
      </c>
      <c r="J122" s="19"/>
      <c r="K122" s="20"/>
      <c r="L122" s="76" cm="1">
        <f t="array" ref="L122">_xlfn.IFS(C122="8.玩家基地","",C122="10.第一关基地","",G122+H122&lt;=2,"",G122+H122&gt;2,ROUND((G122+H122-2)*500,0))</f>
        <v>60</v>
      </c>
      <c r="M122" s="30">
        <v>5</v>
      </c>
      <c r="N122" s="13" t="s">
        <v>2039</v>
      </c>
      <c r="O122" s="74" t="s">
        <v>2046</v>
      </c>
    </row>
    <row r="123" spans="1:15">
      <c r="A123" s="16">
        <v>5</v>
      </c>
      <c r="B123" s="17">
        <v>120</v>
      </c>
      <c r="C123" s="16" t="s">
        <v>684</v>
      </c>
      <c r="D123" s="17">
        <v>1</v>
      </c>
      <c r="E123" s="16" t="s">
        <v>89</v>
      </c>
      <c r="F123" s="17">
        <v>30</v>
      </c>
      <c r="G123" s="18">
        <f t="shared" si="2"/>
        <v>1.1200000000000001</v>
      </c>
      <c r="H123" s="18">
        <v>1</v>
      </c>
      <c r="I123" s="19">
        <v>1</v>
      </c>
      <c r="J123" s="19" t="s">
        <v>1858</v>
      </c>
      <c r="K123" s="48" t="s">
        <v>1853</v>
      </c>
      <c r="L123" s="76" cm="1">
        <f t="array" ref="L123">_xlfn.IFS(C123="8.玩家基地","",C123="10.第一关基地","",G123+H123&lt;=2,"",G123+H123&gt;2,ROUND((G123+H123-2)*500,0))</f>
        <v>60</v>
      </c>
      <c r="N123" s="13" t="s">
        <v>2046</v>
      </c>
      <c r="O123" s="74" t="s">
        <v>2255</v>
      </c>
    </row>
    <row r="124" spans="1:15">
      <c r="A124" s="16">
        <v>5</v>
      </c>
      <c r="B124" s="17">
        <v>135</v>
      </c>
      <c r="C124" s="16" t="s">
        <v>684</v>
      </c>
      <c r="D124" s="17">
        <v>1</v>
      </c>
      <c r="E124" s="16" t="s">
        <v>89</v>
      </c>
      <c r="F124" s="17">
        <v>30</v>
      </c>
      <c r="G124" s="18">
        <f t="shared" si="2"/>
        <v>1.1499999999999999</v>
      </c>
      <c r="H124" s="18">
        <v>1</v>
      </c>
      <c r="I124" s="19">
        <v>1</v>
      </c>
      <c r="J124" s="19"/>
      <c r="K124" s="20"/>
      <c r="L124" s="76" cm="1">
        <f t="array" ref="L124">_xlfn.IFS(C124="8.玩家基地","",C124="10.第一关基地","",G124+H124&lt;=2,"",G124+H124&gt;2,ROUND((G124+H124-2)*500,0))</f>
        <v>75</v>
      </c>
      <c r="N124" s="13" t="s">
        <v>2046</v>
      </c>
      <c r="O124" s="74" t="s">
        <v>2046</v>
      </c>
    </row>
    <row r="125" spans="1:15">
      <c r="A125" s="16">
        <v>5</v>
      </c>
      <c r="B125" s="17">
        <v>150</v>
      </c>
      <c r="C125" s="16" t="s">
        <v>652</v>
      </c>
      <c r="D125" s="17">
        <v>1</v>
      </c>
      <c r="E125" s="16" t="s">
        <v>89</v>
      </c>
      <c r="F125" s="17">
        <v>30</v>
      </c>
      <c r="G125" s="18">
        <f t="shared" si="2"/>
        <v>1.1499999999999999</v>
      </c>
      <c r="H125" s="18">
        <v>1</v>
      </c>
      <c r="I125" s="19">
        <v>1</v>
      </c>
      <c r="J125" s="19"/>
      <c r="K125" s="20"/>
      <c r="L125" s="76" cm="1">
        <f t="array" ref="L125">_xlfn.IFS(C125="8.玩家基地","",C125="10.第一关基地","",G125+H125&lt;=2,"",G125+H125&gt;2,ROUND((G125+H125-2)*500,0))</f>
        <v>75</v>
      </c>
      <c r="M125" s="30">
        <v>5</v>
      </c>
      <c r="N125" s="13" t="s">
        <v>2039</v>
      </c>
      <c r="O125" s="74" t="s">
        <v>2046</v>
      </c>
    </row>
    <row r="126" spans="1:15">
      <c r="A126" s="16">
        <v>5</v>
      </c>
      <c r="B126" s="17">
        <v>165</v>
      </c>
      <c r="C126" s="16" t="s">
        <v>681</v>
      </c>
      <c r="D126" s="17">
        <v>1</v>
      </c>
      <c r="E126" s="16" t="s">
        <v>89</v>
      </c>
      <c r="F126" s="17">
        <v>30</v>
      </c>
      <c r="G126" s="18">
        <f t="shared" si="2"/>
        <v>1.18</v>
      </c>
      <c r="H126" s="18">
        <v>1</v>
      </c>
      <c r="I126" s="19">
        <v>1</v>
      </c>
      <c r="J126" s="19"/>
      <c r="K126" s="20"/>
      <c r="L126" s="76" cm="1">
        <f t="array" ref="L126">_xlfn.IFS(C126="8.玩家基地","",C126="10.第一关基地","",G126+H126&lt;=2,"",G126+H126&gt;2,ROUND((G126+H126-2)*500,0))</f>
        <v>90</v>
      </c>
      <c r="N126" s="13" t="s">
        <v>2046</v>
      </c>
      <c r="O126" s="74" t="s">
        <v>2046</v>
      </c>
    </row>
    <row r="127" spans="1:15">
      <c r="A127" s="16">
        <v>5</v>
      </c>
      <c r="B127" s="17">
        <v>180</v>
      </c>
      <c r="C127" s="16" t="s">
        <v>684</v>
      </c>
      <c r="D127" s="17">
        <v>1</v>
      </c>
      <c r="E127" s="16" t="s">
        <v>89</v>
      </c>
      <c r="F127" s="17">
        <v>30</v>
      </c>
      <c r="G127" s="18">
        <f t="shared" si="2"/>
        <v>1.18</v>
      </c>
      <c r="H127" s="18">
        <v>1</v>
      </c>
      <c r="I127" s="19">
        <v>1</v>
      </c>
      <c r="J127" s="19"/>
      <c r="K127" s="48"/>
      <c r="L127" s="76" cm="1">
        <f t="array" ref="L127">_xlfn.IFS(C127="8.玩家基地","",C127="10.第一关基地","",G127+H127&lt;=2,"",G127+H127&gt;2,ROUND((G127+H127-2)*500,0))</f>
        <v>90</v>
      </c>
      <c r="N127" s="13" t="s">
        <v>2046</v>
      </c>
      <c r="O127" s="74" t="s">
        <v>2046</v>
      </c>
    </row>
    <row r="128" spans="1:15">
      <c r="A128" s="16">
        <v>5</v>
      </c>
      <c r="B128" s="17">
        <v>195</v>
      </c>
      <c r="C128" s="16" t="s">
        <v>684</v>
      </c>
      <c r="D128" s="17">
        <v>1</v>
      </c>
      <c r="E128" s="16" t="s">
        <v>89</v>
      </c>
      <c r="F128" s="17">
        <v>30</v>
      </c>
      <c r="G128" s="18">
        <f t="shared" si="2"/>
        <v>1.21</v>
      </c>
      <c r="H128" s="18">
        <v>1</v>
      </c>
      <c r="I128" s="19">
        <v>1</v>
      </c>
      <c r="J128" s="19"/>
      <c r="K128" s="20"/>
      <c r="L128" s="76" cm="1">
        <f t="array" ref="L128">_xlfn.IFS(C128="8.玩家基地","",C128="10.第一关基地","",G128+H128&lt;=2,"",G128+H128&gt;2,ROUND((G128+H128-2)*500,0))</f>
        <v>105</v>
      </c>
      <c r="M128" s="30">
        <v>5</v>
      </c>
      <c r="N128" s="13" t="s">
        <v>2039</v>
      </c>
      <c r="O128" s="74" t="s">
        <v>2046</v>
      </c>
    </row>
    <row r="129" spans="1:15">
      <c r="A129" s="16">
        <v>5</v>
      </c>
      <c r="B129" s="17">
        <v>210</v>
      </c>
      <c r="C129" s="16" t="s">
        <v>652</v>
      </c>
      <c r="D129" s="17">
        <v>1</v>
      </c>
      <c r="E129" s="16" t="s">
        <v>89</v>
      </c>
      <c r="F129" s="17">
        <v>30</v>
      </c>
      <c r="G129" s="18">
        <f t="shared" si="2"/>
        <v>1.21</v>
      </c>
      <c r="H129" s="18">
        <v>1</v>
      </c>
      <c r="I129" s="19">
        <v>1</v>
      </c>
      <c r="J129" s="19"/>
      <c r="K129" s="20"/>
      <c r="L129" s="76" cm="1">
        <f t="array" ref="L129">_xlfn.IFS(C129="8.玩家基地","",C129="10.第一关基地","",G129+H129&lt;=2,"",G129+H129&gt;2,ROUND((G129+H129-2)*500,0))</f>
        <v>105</v>
      </c>
      <c r="N129" s="13" t="s">
        <v>2046</v>
      </c>
      <c r="O129" s="74" t="s">
        <v>2046</v>
      </c>
    </row>
    <row r="130" spans="1:15">
      <c r="A130" s="16">
        <v>5</v>
      </c>
      <c r="B130" s="17">
        <v>225</v>
      </c>
      <c r="C130" s="16" t="s">
        <v>681</v>
      </c>
      <c r="D130" s="17">
        <v>1</v>
      </c>
      <c r="E130" s="16" t="s">
        <v>89</v>
      </c>
      <c r="F130" s="17">
        <v>30</v>
      </c>
      <c r="G130" s="18">
        <f t="shared" si="2"/>
        <v>1.24</v>
      </c>
      <c r="H130" s="18">
        <v>1</v>
      </c>
      <c r="I130" s="19">
        <v>1</v>
      </c>
      <c r="J130" s="19" t="s">
        <v>1858</v>
      </c>
      <c r="K130" s="48" t="s">
        <v>1853</v>
      </c>
      <c r="L130" s="76" cm="1">
        <f t="array" ref="L130">_xlfn.IFS(C130="8.玩家基地","",C130="10.第一关基地","",G130+H130&lt;=2,"",G130+H130&gt;2,ROUND((G130+H130-2)*500,0))</f>
        <v>120</v>
      </c>
      <c r="N130" s="13" t="s">
        <v>2046</v>
      </c>
      <c r="O130" s="74" t="s">
        <v>2255</v>
      </c>
    </row>
    <row r="131" spans="1:15">
      <c r="A131" s="16">
        <v>5</v>
      </c>
      <c r="B131" s="17">
        <v>240</v>
      </c>
      <c r="C131" s="16" t="s">
        <v>684</v>
      </c>
      <c r="D131" s="17">
        <v>1</v>
      </c>
      <c r="E131" s="16" t="s">
        <v>89</v>
      </c>
      <c r="F131" s="17">
        <v>30</v>
      </c>
      <c r="G131" s="18">
        <f t="shared" si="2"/>
        <v>1.24</v>
      </c>
      <c r="H131" s="18">
        <v>1</v>
      </c>
      <c r="I131" s="19">
        <v>1</v>
      </c>
      <c r="J131" s="19"/>
      <c r="K131" s="48"/>
      <c r="L131" s="76" cm="1">
        <f t="array" ref="L131">_xlfn.IFS(C131="8.玩家基地","",C131="10.第一关基地","",G131+H131&lt;=2,"",G131+H131&gt;2,ROUND((G131+H131-2)*500,0))</f>
        <v>120</v>
      </c>
      <c r="M131" s="30">
        <v>5</v>
      </c>
      <c r="N131" s="13" t="s">
        <v>2039</v>
      </c>
      <c r="O131" s="74" t="s">
        <v>2046</v>
      </c>
    </row>
    <row r="132" spans="1:15">
      <c r="A132" s="16">
        <v>5</v>
      </c>
      <c r="B132" s="17">
        <v>255</v>
      </c>
      <c r="C132" s="16" t="s">
        <v>684</v>
      </c>
      <c r="D132" s="17">
        <v>1</v>
      </c>
      <c r="E132" s="16" t="s">
        <v>89</v>
      </c>
      <c r="F132" s="17">
        <v>30</v>
      </c>
      <c r="G132" s="18">
        <f t="shared" si="2"/>
        <v>1.27</v>
      </c>
      <c r="H132" s="18">
        <v>1</v>
      </c>
      <c r="I132" s="19">
        <v>1</v>
      </c>
      <c r="J132" s="19"/>
      <c r="K132" s="20"/>
      <c r="L132" s="76" cm="1">
        <f t="array" ref="L132">_xlfn.IFS(C132="8.玩家基地","",C132="10.第一关基地","",G132+H132&lt;=2,"",G132+H132&gt;2,ROUND((G132+H132-2)*500,0))</f>
        <v>135</v>
      </c>
      <c r="N132" s="13" t="s">
        <v>2046</v>
      </c>
      <c r="O132" s="74" t="s">
        <v>2046</v>
      </c>
    </row>
    <row r="133" spans="1:15">
      <c r="A133" s="16">
        <v>5</v>
      </c>
      <c r="B133" s="17">
        <v>270</v>
      </c>
      <c r="C133" s="16" t="s">
        <v>652</v>
      </c>
      <c r="D133" s="17">
        <v>1</v>
      </c>
      <c r="E133" s="16" t="s">
        <v>89</v>
      </c>
      <c r="F133" s="17">
        <v>30</v>
      </c>
      <c r="G133" s="18">
        <f t="shared" si="2"/>
        <v>1.27</v>
      </c>
      <c r="H133" s="18">
        <v>1</v>
      </c>
      <c r="I133" s="19">
        <v>1</v>
      </c>
      <c r="J133" s="19"/>
      <c r="K133" s="20"/>
      <c r="L133" s="76" cm="1">
        <f t="array" ref="L133">_xlfn.IFS(C133="8.玩家基地","",C133="10.第一关基地","",G133+H133&lt;=2,"",G133+H133&gt;2,ROUND((G133+H133-2)*500,0))</f>
        <v>135</v>
      </c>
      <c r="N133" s="13" t="s">
        <v>2046</v>
      </c>
      <c r="O133" s="74" t="s">
        <v>2046</v>
      </c>
    </row>
    <row r="134" spans="1:15">
      <c r="A134" s="16">
        <v>5</v>
      </c>
      <c r="B134" s="17">
        <v>285</v>
      </c>
      <c r="C134" s="16" t="s">
        <v>681</v>
      </c>
      <c r="D134" s="17">
        <v>1</v>
      </c>
      <c r="E134" s="16" t="s">
        <v>89</v>
      </c>
      <c r="F134" s="17">
        <v>30</v>
      </c>
      <c r="G134" s="18">
        <f t="shared" si="2"/>
        <v>1.3</v>
      </c>
      <c r="H134" s="18">
        <v>1</v>
      </c>
      <c r="I134" s="19">
        <v>1</v>
      </c>
      <c r="J134" s="19"/>
      <c r="K134" s="48"/>
      <c r="L134" s="76" cm="1">
        <f t="array" ref="L134">_xlfn.IFS(C134="8.玩家基地","",C134="10.第一关基地","",G134+H134&lt;=2,"",G134+H134&gt;2,ROUND((G134+H134-2)*500,0))</f>
        <v>150</v>
      </c>
      <c r="M134" s="30">
        <v>5</v>
      </c>
      <c r="N134" s="13" t="s">
        <v>2039</v>
      </c>
      <c r="O134" s="74" t="s">
        <v>2046</v>
      </c>
    </row>
    <row r="135" spans="1:15">
      <c r="A135" s="16">
        <v>5</v>
      </c>
      <c r="B135" s="17">
        <v>300</v>
      </c>
      <c r="C135" s="16" t="s">
        <v>684</v>
      </c>
      <c r="D135" s="17">
        <v>1</v>
      </c>
      <c r="E135" s="16" t="s">
        <v>89</v>
      </c>
      <c r="F135" s="17">
        <v>30</v>
      </c>
      <c r="G135" s="18">
        <f t="shared" si="2"/>
        <v>1.3</v>
      </c>
      <c r="H135" s="18">
        <v>1</v>
      </c>
      <c r="I135" s="19">
        <v>1</v>
      </c>
      <c r="J135" s="19"/>
      <c r="K135" s="20"/>
      <c r="L135" s="76" cm="1">
        <f t="array" ref="L135">_xlfn.IFS(C135="8.玩家基地","",C135="10.第一关基地","",G135+H135&lt;=2,"",G135+H135&gt;2,ROUND((G135+H135-2)*500,0))</f>
        <v>150</v>
      </c>
      <c r="N135" s="13" t="s">
        <v>2046</v>
      </c>
      <c r="O135" s="74" t="s">
        <v>2046</v>
      </c>
    </row>
    <row r="136" spans="1:15">
      <c r="A136" s="16">
        <v>5</v>
      </c>
      <c r="B136" s="17">
        <v>315</v>
      </c>
      <c r="C136" s="16" t="s">
        <v>684</v>
      </c>
      <c r="D136" s="17">
        <v>1</v>
      </c>
      <c r="E136" s="16" t="s">
        <v>89</v>
      </c>
      <c r="F136" s="17">
        <v>30</v>
      </c>
      <c r="G136" s="18">
        <f t="shared" si="2"/>
        <v>1.33</v>
      </c>
      <c r="H136" s="18">
        <v>1</v>
      </c>
      <c r="I136" s="19">
        <v>1</v>
      </c>
      <c r="J136" s="19"/>
      <c r="K136" s="20"/>
      <c r="L136" s="76" cm="1">
        <f t="array" ref="L136">_xlfn.IFS(C136="8.玩家基地","",C136="10.第一关基地","",G136+H136&lt;=2,"",G136+H136&gt;2,ROUND((G136+H136-2)*500,0))</f>
        <v>165</v>
      </c>
      <c r="N136" s="13" t="s">
        <v>2046</v>
      </c>
      <c r="O136" s="74" t="s">
        <v>2046</v>
      </c>
    </row>
    <row r="137" spans="1:15">
      <c r="A137" s="16">
        <v>5</v>
      </c>
      <c r="B137" s="17">
        <v>330</v>
      </c>
      <c r="C137" s="16" t="s">
        <v>652</v>
      </c>
      <c r="D137" s="17">
        <v>1</v>
      </c>
      <c r="E137" s="16" t="s">
        <v>89</v>
      </c>
      <c r="F137" s="17">
        <v>30</v>
      </c>
      <c r="G137" s="18">
        <f t="shared" si="2"/>
        <v>1.33</v>
      </c>
      <c r="H137" s="18">
        <v>1</v>
      </c>
      <c r="I137" s="19">
        <v>1</v>
      </c>
      <c r="J137" s="19" t="s">
        <v>1859</v>
      </c>
      <c r="K137" s="48" t="s">
        <v>1853</v>
      </c>
      <c r="L137" s="76" cm="1">
        <f t="array" ref="L137">_xlfn.IFS(C137="8.玩家基地","",C137="10.第一关基地","",G137+H137&lt;=2,"",G137+H137&gt;2,ROUND((G137+H137-2)*500,0))</f>
        <v>165</v>
      </c>
      <c r="M137" s="30"/>
      <c r="N137" s="13" t="s">
        <v>2046</v>
      </c>
      <c r="O137" s="74" t="s">
        <v>2255</v>
      </c>
    </row>
    <row r="138" spans="1:15">
      <c r="A138" s="16">
        <v>5</v>
      </c>
      <c r="B138" s="17">
        <v>345</v>
      </c>
      <c r="C138" s="16" t="s">
        <v>681</v>
      </c>
      <c r="D138" s="17">
        <v>1</v>
      </c>
      <c r="E138" s="16" t="s">
        <v>89</v>
      </c>
      <c r="F138" s="17">
        <v>30</v>
      </c>
      <c r="G138" s="18">
        <f t="shared" si="2"/>
        <v>1.3599999999999999</v>
      </c>
      <c r="H138" s="18">
        <v>1</v>
      </c>
      <c r="I138" s="19">
        <v>1</v>
      </c>
      <c r="J138" s="19"/>
      <c r="K138" s="48"/>
      <c r="L138" s="76" cm="1">
        <f t="array" ref="L138">_xlfn.IFS(C138="8.玩家基地","",C138="10.第一关基地","",G138+H138&lt;=2,"",G138+H138&gt;2,ROUND((G138+H138-2)*500,0))</f>
        <v>180</v>
      </c>
      <c r="M138" s="30">
        <v>5</v>
      </c>
      <c r="N138" s="13" t="s">
        <v>2039</v>
      </c>
      <c r="O138" s="74" t="s">
        <v>2046</v>
      </c>
    </row>
    <row r="139" spans="1:15">
      <c r="A139" s="16">
        <v>5</v>
      </c>
      <c r="B139" s="17">
        <v>360</v>
      </c>
      <c r="C139" s="16" t="s">
        <v>684</v>
      </c>
      <c r="D139" s="17">
        <v>1</v>
      </c>
      <c r="E139" s="16" t="s">
        <v>89</v>
      </c>
      <c r="F139" s="17">
        <v>30</v>
      </c>
      <c r="G139" s="18">
        <f t="shared" si="2"/>
        <v>1.3599999999999999</v>
      </c>
      <c r="H139" s="18">
        <v>1</v>
      </c>
      <c r="I139" s="19">
        <v>1</v>
      </c>
      <c r="J139" s="19"/>
      <c r="K139" s="20"/>
      <c r="L139" s="76" cm="1">
        <f t="array" ref="L139">_xlfn.IFS(C139="8.玩家基地","",C139="10.第一关基地","",G139+H139&lt;=2,"",G139+H139&gt;2,ROUND((G139+H139-2)*500,0))</f>
        <v>180</v>
      </c>
      <c r="N139" s="13" t="s">
        <v>2046</v>
      </c>
      <c r="O139" s="74" t="s">
        <v>2046</v>
      </c>
    </row>
    <row r="140" spans="1:15">
      <c r="A140" s="16">
        <v>5</v>
      </c>
      <c r="B140" s="17">
        <v>375</v>
      </c>
      <c r="C140" s="16" t="s">
        <v>684</v>
      </c>
      <c r="D140" s="17">
        <v>1</v>
      </c>
      <c r="E140" s="16" t="s">
        <v>89</v>
      </c>
      <c r="F140" s="17">
        <v>30</v>
      </c>
      <c r="G140" s="18">
        <f t="shared" si="2"/>
        <v>1.3900000000000001</v>
      </c>
      <c r="H140" s="18">
        <v>1</v>
      </c>
      <c r="I140" s="19">
        <v>1</v>
      </c>
      <c r="J140" s="19"/>
      <c r="K140" s="20"/>
      <c r="L140" s="76" cm="1">
        <f t="array" ref="L140">_xlfn.IFS(C140="8.玩家基地","",C140="10.第一关基地","",G140+H140&lt;=2,"",G140+H140&gt;2,ROUND((G140+H140-2)*500,0))</f>
        <v>195</v>
      </c>
      <c r="M140" s="30">
        <v>5</v>
      </c>
      <c r="N140" s="13" t="s">
        <v>2039</v>
      </c>
      <c r="O140" s="74" t="s">
        <v>2046</v>
      </c>
    </row>
    <row r="141" spans="1:15">
      <c r="A141" s="16">
        <v>5</v>
      </c>
      <c r="B141" s="17">
        <v>390</v>
      </c>
      <c r="C141" s="16" t="s">
        <v>652</v>
      </c>
      <c r="D141" s="17">
        <v>1</v>
      </c>
      <c r="E141" s="16" t="s">
        <v>89</v>
      </c>
      <c r="F141" s="17">
        <v>30</v>
      </c>
      <c r="G141" s="18">
        <f t="shared" si="2"/>
        <v>1.3900000000000001</v>
      </c>
      <c r="H141" s="18">
        <v>1</v>
      </c>
      <c r="I141" s="19">
        <v>1</v>
      </c>
      <c r="J141" s="19"/>
      <c r="K141" s="20"/>
      <c r="L141" s="76" cm="1">
        <f t="array" ref="L141">_xlfn.IFS(C141="8.玩家基地","",C141="10.第一关基地","",G141+H141&lt;=2,"",G141+H141&gt;2,ROUND((G141+H141-2)*500,0))</f>
        <v>195</v>
      </c>
      <c r="M141" s="30"/>
      <c r="N141" s="13" t="s">
        <v>2046</v>
      </c>
      <c r="O141" s="74" t="s">
        <v>2046</v>
      </c>
    </row>
    <row r="142" spans="1:15">
      <c r="A142" s="16">
        <v>5</v>
      </c>
      <c r="B142" s="17">
        <v>405</v>
      </c>
      <c r="C142" s="16" t="s">
        <v>681</v>
      </c>
      <c r="D142" s="17">
        <v>2</v>
      </c>
      <c r="E142" s="16" t="s">
        <v>89</v>
      </c>
      <c r="F142" s="17">
        <v>30</v>
      </c>
      <c r="G142" s="18">
        <f t="shared" si="2"/>
        <v>1.42</v>
      </c>
      <c r="H142" s="18">
        <v>1</v>
      </c>
      <c r="I142" s="19">
        <v>1</v>
      </c>
      <c r="J142" s="19"/>
      <c r="K142" s="48"/>
      <c r="L142" s="76" cm="1">
        <f t="array" ref="L142">_xlfn.IFS(C142="8.玩家基地","",C142="10.第一关基地","",G142+H142&lt;=2,"",G142+H142&gt;2,ROUND((G142+H142-2)*500,0))</f>
        <v>210</v>
      </c>
      <c r="M142" s="30">
        <v>5</v>
      </c>
      <c r="N142" s="13" t="s">
        <v>2039</v>
      </c>
      <c r="O142" s="74" t="s">
        <v>2046</v>
      </c>
    </row>
    <row r="143" spans="1:15">
      <c r="A143" s="16">
        <v>5</v>
      </c>
      <c r="B143" s="17">
        <v>420</v>
      </c>
      <c r="C143" s="16" t="s">
        <v>684</v>
      </c>
      <c r="D143" s="17">
        <v>2</v>
      </c>
      <c r="E143" s="16" t="s">
        <v>89</v>
      </c>
      <c r="F143" s="17">
        <v>30</v>
      </c>
      <c r="G143" s="18">
        <f t="shared" si="2"/>
        <v>1.42</v>
      </c>
      <c r="H143" s="18">
        <v>1</v>
      </c>
      <c r="I143" s="19">
        <v>1</v>
      </c>
      <c r="J143" s="19"/>
      <c r="K143" s="20"/>
      <c r="L143" s="76" cm="1">
        <f t="array" ref="L143">_xlfn.IFS(C143="8.玩家基地","",C143="10.第一关基地","",G143+H143&lt;=2,"",G143+H143&gt;2,ROUND((G143+H143-2)*500,0))</f>
        <v>210</v>
      </c>
      <c r="N143" s="13" t="s">
        <v>2046</v>
      </c>
      <c r="O143" s="74" t="s">
        <v>2046</v>
      </c>
    </row>
    <row r="144" spans="1:15">
      <c r="A144" s="16">
        <v>5</v>
      </c>
      <c r="B144" s="17">
        <v>435</v>
      </c>
      <c r="C144" s="16" t="s">
        <v>684</v>
      </c>
      <c r="D144" s="17">
        <v>2</v>
      </c>
      <c r="E144" s="16" t="s">
        <v>89</v>
      </c>
      <c r="F144" s="17">
        <v>30</v>
      </c>
      <c r="G144" s="18">
        <f t="shared" si="2"/>
        <v>1.45</v>
      </c>
      <c r="H144" s="18">
        <v>1</v>
      </c>
      <c r="I144" s="19">
        <v>1</v>
      </c>
      <c r="J144" s="19" t="s">
        <v>1859</v>
      </c>
      <c r="K144" s="48" t="s">
        <v>1853</v>
      </c>
      <c r="L144" s="76" cm="1">
        <f t="array" ref="L144">_xlfn.IFS(C144="8.玩家基地","",C144="10.第一关基地","",G144+H144&lt;=2,"",G144+H144&gt;2,ROUND((G144+H144-2)*500,0))</f>
        <v>225</v>
      </c>
      <c r="M144" s="30"/>
      <c r="N144" s="13" t="s">
        <v>2046</v>
      </c>
      <c r="O144" s="74" t="s">
        <v>2255</v>
      </c>
    </row>
    <row r="145" spans="1:15">
      <c r="A145" s="16">
        <v>5</v>
      </c>
      <c r="B145" s="17">
        <v>450</v>
      </c>
      <c r="C145" s="16" t="s">
        <v>652</v>
      </c>
      <c r="D145" s="17">
        <v>2</v>
      </c>
      <c r="E145" s="16" t="s">
        <v>89</v>
      </c>
      <c r="F145" s="17">
        <v>30</v>
      </c>
      <c r="G145" s="18">
        <f t="shared" si="2"/>
        <v>1.45</v>
      </c>
      <c r="H145" s="18">
        <v>1</v>
      </c>
      <c r="I145" s="19">
        <v>1</v>
      </c>
      <c r="J145" s="19"/>
      <c r="K145" s="20"/>
      <c r="L145" s="76" cm="1">
        <f t="array" ref="L145">_xlfn.IFS(C145="8.玩家基地","",C145="10.第一关基地","",G145+H145&lt;=2,"",G145+H145&gt;2,ROUND((G145+H145-2)*500,0))</f>
        <v>225</v>
      </c>
      <c r="M145" s="30"/>
      <c r="N145" s="13" t="s">
        <v>2046</v>
      </c>
      <c r="O145" s="74" t="s">
        <v>2046</v>
      </c>
    </row>
    <row r="146" spans="1:15">
      <c r="A146" s="16">
        <v>5</v>
      </c>
      <c r="B146" s="17">
        <v>465</v>
      </c>
      <c r="C146" s="16" t="s">
        <v>681</v>
      </c>
      <c r="D146" s="17">
        <v>2</v>
      </c>
      <c r="E146" s="16" t="s">
        <v>89</v>
      </c>
      <c r="F146" s="17">
        <v>30</v>
      </c>
      <c r="G146" s="18">
        <f t="shared" si="2"/>
        <v>1.48</v>
      </c>
      <c r="H146" s="18">
        <v>1</v>
      </c>
      <c r="I146" s="19">
        <v>1</v>
      </c>
      <c r="J146" s="19"/>
      <c r="K146" s="48"/>
      <c r="L146" s="76" cm="1">
        <f t="array" ref="L146">_xlfn.IFS(C146="8.玩家基地","",C146="10.第一关基地","",G146+H146&lt;=2,"",G146+H146&gt;2,ROUND((G146+H146-2)*500,0))</f>
        <v>240</v>
      </c>
      <c r="M146" s="30">
        <v>5</v>
      </c>
      <c r="N146" s="13" t="s">
        <v>2039</v>
      </c>
      <c r="O146" s="74" t="s">
        <v>2046</v>
      </c>
    </row>
    <row r="147" spans="1:15">
      <c r="A147" s="16">
        <v>5</v>
      </c>
      <c r="B147" s="17">
        <v>480</v>
      </c>
      <c r="C147" s="16" t="s">
        <v>684</v>
      </c>
      <c r="D147" s="17">
        <v>2</v>
      </c>
      <c r="E147" s="16" t="s">
        <v>89</v>
      </c>
      <c r="F147" s="17">
        <v>30</v>
      </c>
      <c r="G147" s="18">
        <f t="shared" si="2"/>
        <v>1.48</v>
      </c>
      <c r="H147" s="18">
        <v>1</v>
      </c>
      <c r="I147" s="19">
        <v>1</v>
      </c>
      <c r="J147" s="19"/>
      <c r="K147" s="20"/>
      <c r="L147" s="76" cm="1">
        <f t="array" ref="L147">_xlfn.IFS(C147="8.玩家基地","",C147="10.第一关基地","",G147+H147&lt;=2,"",G147+H147&gt;2,ROUND((G147+H147-2)*500,0))</f>
        <v>240</v>
      </c>
      <c r="N147" s="13" t="s">
        <v>2046</v>
      </c>
      <c r="O147" s="74" t="s">
        <v>2046</v>
      </c>
    </row>
    <row r="148" spans="1:15">
      <c r="A148" s="16">
        <v>5</v>
      </c>
      <c r="B148" s="17">
        <v>495</v>
      </c>
      <c r="C148" s="16" t="s">
        <v>684</v>
      </c>
      <c r="D148" s="17">
        <v>2</v>
      </c>
      <c r="E148" s="16" t="s">
        <v>89</v>
      </c>
      <c r="F148" s="17">
        <v>30</v>
      </c>
      <c r="G148" s="18">
        <f t="shared" si="2"/>
        <v>1.51</v>
      </c>
      <c r="H148" s="18">
        <v>1</v>
      </c>
      <c r="I148" s="19">
        <v>1</v>
      </c>
      <c r="J148" s="19"/>
      <c r="K148" s="20"/>
      <c r="L148" s="76" cm="1">
        <f t="array" ref="L148">_xlfn.IFS(C148="8.玩家基地","",C148="10.第一关基地","",G148+H148&lt;=2,"",G148+H148&gt;2,ROUND((G148+H148-2)*500,0))</f>
        <v>255</v>
      </c>
      <c r="M148" s="30">
        <v>5</v>
      </c>
      <c r="N148" s="13" t="s">
        <v>2039</v>
      </c>
      <c r="O148" s="74" t="s">
        <v>2046</v>
      </c>
    </row>
    <row r="149" spans="1:15">
      <c r="A149" s="16">
        <v>5</v>
      </c>
      <c r="B149" s="17">
        <v>510</v>
      </c>
      <c r="C149" s="16" t="s">
        <v>652</v>
      </c>
      <c r="D149" s="17">
        <v>2</v>
      </c>
      <c r="E149" s="16" t="s">
        <v>89</v>
      </c>
      <c r="F149" s="17">
        <v>30</v>
      </c>
      <c r="G149" s="18">
        <f t="shared" si="2"/>
        <v>1.51</v>
      </c>
      <c r="H149" s="18">
        <v>1</v>
      </c>
      <c r="I149" s="19">
        <v>1</v>
      </c>
      <c r="J149" s="19"/>
      <c r="K149" s="48"/>
      <c r="L149" s="76" cm="1">
        <f t="array" ref="L149">_xlfn.IFS(C149="8.玩家基地","",C149="10.第一关基地","",G149+H149&lt;=2,"",G149+H149&gt;2,ROUND((G149+H149-2)*500,0))</f>
        <v>255</v>
      </c>
      <c r="M149" s="30"/>
      <c r="N149" s="13" t="s">
        <v>2046</v>
      </c>
      <c r="O149" s="74" t="s">
        <v>2046</v>
      </c>
    </row>
    <row r="150" spans="1:15">
      <c r="A150" s="16">
        <v>5</v>
      </c>
      <c r="B150" s="17">
        <v>525</v>
      </c>
      <c r="C150" s="16" t="s">
        <v>681</v>
      </c>
      <c r="D150" s="17">
        <v>2</v>
      </c>
      <c r="E150" s="16" t="s">
        <v>89</v>
      </c>
      <c r="F150" s="17">
        <v>30</v>
      </c>
      <c r="G150" s="18">
        <f t="shared" si="2"/>
        <v>1.54</v>
      </c>
      <c r="H150" s="18">
        <v>1</v>
      </c>
      <c r="I150" s="19">
        <v>1</v>
      </c>
      <c r="J150" s="19"/>
      <c r="K150" s="20"/>
      <c r="L150" s="76" cm="1">
        <f t="array" ref="L150">_xlfn.IFS(C150="8.玩家基地","",C150="10.第一关基地","",G150+H150&lt;=2,"",G150+H150&gt;2,ROUND((G150+H150-2)*500,0))</f>
        <v>270</v>
      </c>
      <c r="M150" s="30">
        <v>5</v>
      </c>
      <c r="N150" s="13" t="s">
        <v>2039</v>
      </c>
      <c r="O150" s="74" t="s">
        <v>2046</v>
      </c>
    </row>
    <row r="151" spans="1:15">
      <c r="A151" s="16">
        <v>5</v>
      </c>
      <c r="B151" s="17">
        <v>540</v>
      </c>
      <c r="C151" s="16" t="s">
        <v>684</v>
      </c>
      <c r="D151" s="17">
        <v>2</v>
      </c>
      <c r="E151" s="16" t="s">
        <v>89</v>
      </c>
      <c r="F151" s="17">
        <v>30</v>
      </c>
      <c r="G151" s="18">
        <f t="shared" si="2"/>
        <v>1.54</v>
      </c>
      <c r="H151" s="18">
        <v>1</v>
      </c>
      <c r="I151" s="19">
        <v>1</v>
      </c>
      <c r="J151" s="19" t="s">
        <v>1859</v>
      </c>
      <c r="K151" s="48" t="s">
        <v>1853</v>
      </c>
      <c r="L151" s="76" cm="1">
        <f t="array" ref="L151">_xlfn.IFS(C151="8.玩家基地","",C151="10.第一关基地","",G151+H151&lt;=2,"",G151+H151&gt;2,ROUND((G151+H151-2)*500,0))</f>
        <v>270</v>
      </c>
      <c r="N151" s="13" t="s">
        <v>2046</v>
      </c>
      <c r="O151" s="74" t="s">
        <v>2255</v>
      </c>
    </row>
    <row r="152" spans="1:15">
      <c r="A152" s="16">
        <v>5</v>
      </c>
      <c r="B152" s="17">
        <v>555</v>
      </c>
      <c r="C152" s="16" t="s">
        <v>684</v>
      </c>
      <c r="D152" s="17">
        <v>2</v>
      </c>
      <c r="E152" s="16" t="s">
        <v>89</v>
      </c>
      <c r="F152" s="17">
        <v>30</v>
      </c>
      <c r="G152" s="18">
        <f t="shared" si="2"/>
        <v>1.5699999999999998</v>
      </c>
      <c r="H152" s="18">
        <v>1</v>
      </c>
      <c r="I152" s="19">
        <v>1</v>
      </c>
      <c r="J152" s="19"/>
      <c r="K152" s="20"/>
      <c r="L152" s="76" cm="1">
        <f t="array" ref="L152">_xlfn.IFS(C152="8.玩家基地","",C152="10.第一关基地","",G152+H152&lt;=2,"",G152+H152&gt;2,ROUND((G152+H152-2)*500,0))</f>
        <v>285</v>
      </c>
      <c r="M152" s="30"/>
      <c r="N152" s="13" t="s">
        <v>2046</v>
      </c>
      <c r="O152" s="74" t="s">
        <v>2046</v>
      </c>
    </row>
    <row r="153" spans="1:15">
      <c r="A153" s="16">
        <v>5</v>
      </c>
      <c r="B153" s="17">
        <v>570</v>
      </c>
      <c r="C153" s="16" t="s">
        <v>652</v>
      </c>
      <c r="D153" s="17">
        <v>2</v>
      </c>
      <c r="E153" s="16" t="s">
        <v>89</v>
      </c>
      <c r="F153" s="17">
        <v>30</v>
      </c>
      <c r="G153" s="18">
        <f t="shared" si="2"/>
        <v>1.5699999999999998</v>
      </c>
      <c r="H153" s="18">
        <v>1</v>
      </c>
      <c r="I153" s="19">
        <v>1</v>
      </c>
      <c r="J153" s="19"/>
      <c r="K153" s="48"/>
      <c r="L153" s="76" cm="1">
        <f t="array" ref="L153">_xlfn.IFS(C153="8.玩家基地","",C153="10.第一关基地","",G153+H153&lt;=2,"",G153+H153&gt;2,ROUND((G153+H153-2)*500,0))</f>
        <v>285</v>
      </c>
      <c r="M153" s="30">
        <v>5</v>
      </c>
      <c r="N153" s="13" t="s">
        <v>2039</v>
      </c>
      <c r="O153" s="74" t="s">
        <v>2046</v>
      </c>
    </row>
    <row r="154" spans="1:15">
      <c r="A154" s="16">
        <v>5</v>
      </c>
      <c r="B154" s="17">
        <v>585</v>
      </c>
      <c r="C154" s="16" t="s">
        <v>681</v>
      </c>
      <c r="D154" s="17">
        <v>2</v>
      </c>
      <c r="E154" s="16" t="s">
        <v>89</v>
      </c>
      <c r="F154" s="17">
        <v>30</v>
      </c>
      <c r="G154" s="18">
        <f t="shared" si="2"/>
        <v>1.6</v>
      </c>
      <c r="H154" s="18">
        <v>1</v>
      </c>
      <c r="I154" s="19">
        <v>1</v>
      </c>
      <c r="J154" s="19"/>
      <c r="K154" s="20"/>
      <c r="L154" s="76" cm="1">
        <f t="array" ref="L154">_xlfn.IFS(C154="8.玩家基地","",C154="10.第一关基地","",G154+H154&lt;=2,"",G154+H154&gt;2,ROUND((G154+H154-2)*500,0))</f>
        <v>300</v>
      </c>
      <c r="N154" s="13" t="s">
        <v>2046</v>
      </c>
      <c r="O154" s="74" t="s">
        <v>2046</v>
      </c>
    </row>
    <row r="155" spans="1:15">
      <c r="A155" s="16">
        <v>5</v>
      </c>
      <c r="B155" s="17">
        <v>600</v>
      </c>
      <c r="C155" s="16" t="s">
        <v>684</v>
      </c>
      <c r="D155" s="17">
        <v>2</v>
      </c>
      <c r="E155" s="16" t="s">
        <v>89</v>
      </c>
      <c r="F155" s="17">
        <v>30</v>
      </c>
      <c r="G155" s="18">
        <f t="shared" si="2"/>
        <v>1.6</v>
      </c>
      <c r="H155" s="18">
        <v>1</v>
      </c>
      <c r="I155" s="19">
        <v>1</v>
      </c>
      <c r="J155" s="19"/>
      <c r="K155" s="20"/>
      <c r="L155" s="76" cm="1">
        <f t="array" ref="L155">_xlfn.IFS(C155="8.玩家基地","",C155="10.第一关基地","",G155+H155&lt;=2,"",G155+H155&gt;2,ROUND((G155+H155-2)*500,0))</f>
        <v>300</v>
      </c>
      <c r="M155" s="30">
        <v>5</v>
      </c>
      <c r="N155" s="13" t="s">
        <v>2039</v>
      </c>
      <c r="O155" s="74" t="s">
        <v>2046</v>
      </c>
    </row>
    <row r="156" spans="1:15">
      <c r="A156" s="16">
        <v>5</v>
      </c>
      <c r="B156" s="17">
        <v>615</v>
      </c>
      <c r="C156" s="16" t="s">
        <v>684</v>
      </c>
      <c r="D156" s="17">
        <v>2</v>
      </c>
      <c r="E156" s="16" t="s">
        <v>89</v>
      </c>
      <c r="F156" s="17">
        <v>30</v>
      </c>
      <c r="G156" s="18">
        <f t="shared" si="2"/>
        <v>1.63</v>
      </c>
      <c r="H156" s="18">
        <v>1</v>
      </c>
      <c r="I156" s="19">
        <v>1</v>
      </c>
      <c r="J156" s="19"/>
      <c r="K156" s="20"/>
      <c r="L156" s="76" cm="1">
        <f t="array" ref="L156">_xlfn.IFS(C156="8.玩家基地","",C156="10.第一关基地","",G156+H156&lt;=2,"",G156+H156&gt;2,ROUND((G156+H156-2)*500,0))</f>
        <v>315</v>
      </c>
      <c r="M156" s="30"/>
      <c r="N156" s="13" t="s">
        <v>2046</v>
      </c>
      <c r="O156" s="74" t="s">
        <v>2046</v>
      </c>
    </row>
    <row r="157" spans="1:15">
      <c r="A157" s="16">
        <v>5</v>
      </c>
      <c r="B157" s="17">
        <v>630</v>
      </c>
      <c r="C157" s="16" t="s">
        <v>652</v>
      </c>
      <c r="D157" s="17">
        <v>2</v>
      </c>
      <c r="E157" s="16" t="s">
        <v>89</v>
      </c>
      <c r="F157" s="17">
        <v>30</v>
      </c>
      <c r="G157" s="18">
        <f t="shared" si="2"/>
        <v>1.63</v>
      </c>
      <c r="H157" s="18">
        <v>1</v>
      </c>
      <c r="I157" s="19">
        <v>1</v>
      </c>
      <c r="J157" s="19"/>
      <c r="K157" s="48"/>
      <c r="L157" s="76" cm="1">
        <f t="array" ref="L157">_xlfn.IFS(C157="8.玩家基地","",C157="10.第一关基地","",G157+H157&lt;=2,"",G157+H157&gt;2,ROUND((G157+H157-2)*500,0))</f>
        <v>315</v>
      </c>
      <c r="M157" s="30">
        <v>5</v>
      </c>
      <c r="N157" s="13" t="s">
        <v>2039</v>
      </c>
      <c r="O157" s="74" t="s">
        <v>2046</v>
      </c>
    </row>
    <row r="158" spans="1:15">
      <c r="A158" s="16">
        <v>5</v>
      </c>
      <c r="B158" s="17">
        <v>645</v>
      </c>
      <c r="C158" s="16" t="s">
        <v>681</v>
      </c>
      <c r="D158" s="17">
        <v>2</v>
      </c>
      <c r="E158" s="16" t="s">
        <v>89</v>
      </c>
      <c r="F158" s="17">
        <v>30</v>
      </c>
      <c r="G158" s="18">
        <f t="shared" si="2"/>
        <v>1.66</v>
      </c>
      <c r="H158" s="18">
        <v>1</v>
      </c>
      <c r="I158" s="19">
        <v>1</v>
      </c>
      <c r="J158" s="19" t="s">
        <v>1860</v>
      </c>
      <c r="K158" s="48" t="s">
        <v>1853</v>
      </c>
      <c r="L158" s="76" cm="1">
        <f t="array" ref="L158">_xlfn.IFS(C158="8.玩家基地","",C158="10.第一关基地","",G158+H158&lt;=2,"",G158+H158&gt;2,ROUND((G158+H158-2)*500,0))</f>
        <v>330</v>
      </c>
      <c r="N158" s="13" t="s">
        <v>2046</v>
      </c>
      <c r="O158" s="74" t="s">
        <v>2255</v>
      </c>
    </row>
    <row r="159" spans="1:15">
      <c r="A159" s="16">
        <v>5</v>
      </c>
      <c r="B159" s="17">
        <v>660</v>
      </c>
      <c r="C159" s="16" t="s">
        <v>684</v>
      </c>
      <c r="D159" s="17">
        <v>2</v>
      </c>
      <c r="E159" s="16" t="s">
        <v>89</v>
      </c>
      <c r="F159" s="17">
        <v>30</v>
      </c>
      <c r="G159" s="18">
        <f t="shared" si="2"/>
        <v>1.66</v>
      </c>
      <c r="H159" s="18">
        <v>1</v>
      </c>
      <c r="I159" s="19">
        <v>1</v>
      </c>
      <c r="J159" s="19"/>
      <c r="K159" s="20"/>
      <c r="L159" s="76" cm="1">
        <f t="array" ref="L159">_xlfn.IFS(C159="8.玩家基地","",C159="10.第一关基地","",G159+H159&lt;=2,"",G159+H159&gt;2,ROUND((G159+H159-2)*500,0))</f>
        <v>330</v>
      </c>
      <c r="M159" s="30"/>
      <c r="N159" s="13" t="s">
        <v>2046</v>
      </c>
      <c r="O159" s="74" t="s">
        <v>2046</v>
      </c>
    </row>
    <row r="160" spans="1:15">
      <c r="A160" s="16">
        <v>5</v>
      </c>
      <c r="B160" s="17">
        <v>675</v>
      </c>
      <c r="C160" s="16" t="s">
        <v>684</v>
      </c>
      <c r="D160" s="17">
        <v>2</v>
      </c>
      <c r="E160" s="16" t="s">
        <v>89</v>
      </c>
      <c r="F160" s="17">
        <v>30</v>
      </c>
      <c r="G160" s="18">
        <f t="shared" si="2"/>
        <v>1.69</v>
      </c>
      <c r="H160" s="18">
        <v>1</v>
      </c>
      <c r="I160" s="19">
        <v>1</v>
      </c>
      <c r="J160" s="19"/>
      <c r="K160" s="20"/>
      <c r="L160" s="76" cm="1">
        <f t="array" ref="L160">_xlfn.IFS(C160="8.玩家基地","",C160="10.第一关基地","",G160+H160&lt;=2,"",G160+H160&gt;2,ROUND((G160+H160-2)*500,0))</f>
        <v>345</v>
      </c>
      <c r="M160" s="30">
        <v>5</v>
      </c>
      <c r="N160" s="13" t="s">
        <v>2039</v>
      </c>
      <c r="O160" s="74" t="s">
        <v>2046</v>
      </c>
    </row>
    <row r="161" spans="1:15">
      <c r="A161" s="16">
        <v>5</v>
      </c>
      <c r="B161" s="17">
        <v>690</v>
      </c>
      <c r="C161" s="16" t="s">
        <v>652</v>
      </c>
      <c r="D161" s="17">
        <v>2</v>
      </c>
      <c r="E161" s="16" t="s">
        <v>89</v>
      </c>
      <c r="F161" s="17">
        <v>30</v>
      </c>
      <c r="G161" s="18">
        <f t="shared" si="2"/>
        <v>1.69</v>
      </c>
      <c r="H161" s="18">
        <v>1</v>
      </c>
      <c r="I161" s="19">
        <v>1</v>
      </c>
      <c r="J161" s="19"/>
      <c r="K161" s="48"/>
      <c r="L161" s="76" cm="1">
        <f t="array" ref="L161">_xlfn.IFS(C161="8.玩家基地","",C161="10.第一关基地","",G161+H161&lt;=2,"",G161+H161&gt;2,ROUND((G161+H161-2)*500,0))</f>
        <v>345</v>
      </c>
      <c r="N161" s="13" t="s">
        <v>2046</v>
      </c>
      <c r="O161" s="74" t="s">
        <v>2046</v>
      </c>
    </row>
    <row r="162" spans="1:15">
      <c r="A162" s="16">
        <v>5</v>
      </c>
      <c r="B162" s="17">
        <v>705</v>
      </c>
      <c r="C162" s="16" t="s">
        <v>681</v>
      </c>
      <c r="D162" s="17">
        <v>2</v>
      </c>
      <c r="E162" s="16" t="s">
        <v>89</v>
      </c>
      <c r="F162" s="17">
        <v>30</v>
      </c>
      <c r="G162" s="18">
        <f t="shared" si="2"/>
        <v>1.72</v>
      </c>
      <c r="H162" s="18">
        <v>1</v>
      </c>
      <c r="I162" s="19">
        <v>1</v>
      </c>
      <c r="J162" s="19"/>
      <c r="K162" s="20"/>
      <c r="L162" s="76" cm="1">
        <f t="array" ref="L162">_xlfn.IFS(C162="8.玩家基地","",C162="10.第一关基地","",G162+H162&lt;=2,"",G162+H162&gt;2,ROUND((G162+H162-2)*500,0))</f>
        <v>360</v>
      </c>
      <c r="M162" s="30">
        <v>5</v>
      </c>
      <c r="N162" s="13" t="s">
        <v>2039</v>
      </c>
      <c r="O162" s="74" t="s">
        <v>2046</v>
      </c>
    </row>
    <row r="163" spans="1:15">
      <c r="A163" s="16">
        <v>5</v>
      </c>
      <c r="B163" s="17">
        <v>720</v>
      </c>
      <c r="C163" s="16" t="s">
        <v>684</v>
      </c>
      <c r="D163" s="17">
        <v>2</v>
      </c>
      <c r="E163" s="16" t="s">
        <v>89</v>
      </c>
      <c r="F163" s="17">
        <v>30</v>
      </c>
      <c r="G163" s="18">
        <f t="shared" si="2"/>
        <v>1.72</v>
      </c>
      <c r="H163" s="18">
        <v>1</v>
      </c>
      <c r="I163" s="19">
        <v>1</v>
      </c>
      <c r="J163" s="19"/>
      <c r="K163" s="20"/>
      <c r="L163" s="76" cm="1">
        <f t="array" ref="L163">_xlfn.IFS(C163="8.玩家基地","",C163="10.第一关基地","",G163+H163&lt;=2,"",G163+H163&gt;2,ROUND((G163+H163-2)*500,0))</f>
        <v>360</v>
      </c>
      <c r="M163" s="30"/>
      <c r="N163" s="13" t="s">
        <v>2046</v>
      </c>
      <c r="O163" s="74" t="s">
        <v>2046</v>
      </c>
    </row>
    <row r="164" spans="1:15">
      <c r="A164" s="16">
        <v>5</v>
      </c>
      <c r="B164" s="17">
        <v>735</v>
      </c>
      <c r="C164" s="16" t="s">
        <v>684</v>
      </c>
      <c r="D164" s="17">
        <v>2</v>
      </c>
      <c r="E164" s="16" t="s">
        <v>89</v>
      </c>
      <c r="F164" s="17">
        <v>30</v>
      </c>
      <c r="G164" s="18">
        <f t="shared" si="2"/>
        <v>1.75</v>
      </c>
      <c r="H164" s="18">
        <v>1</v>
      </c>
      <c r="I164" s="19">
        <v>1</v>
      </c>
      <c r="J164" s="19"/>
      <c r="K164" s="48"/>
      <c r="L164" s="76" cm="1">
        <f t="array" ref="L164">_xlfn.IFS(C164="8.玩家基地","",C164="10.第一关基地","",G164+H164&lt;=2,"",G164+H164&gt;2,ROUND((G164+H164-2)*500,0))</f>
        <v>375</v>
      </c>
      <c r="M164" s="30">
        <v>5</v>
      </c>
      <c r="N164" s="13" t="s">
        <v>2039</v>
      </c>
      <c r="O164" s="74" t="s">
        <v>2046</v>
      </c>
    </row>
    <row r="165" spans="1:15">
      <c r="A165" s="16">
        <v>5</v>
      </c>
      <c r="B165" s="17">
        <v>750</v>
      </c>
      <c r="C165" s="16" t="s">
        <v>652</v>
      </c>
      <c r="D165" s="17">
        <v>2</v>
      </c>
      <c r="E165" s="16" t="s">
        <v>89</v>
      </c>
      <c r="F165" s="17">
        <v>30</v>
      </c>
      <c r="G165" s="18">
        <f t="shared" si="2"/>
        <v>1.75</v>
      </c>
      <c r="H165" s="18">
        <v>1</v>
      </c>
      <c r="I165" s="19">
        <v>1</v>
      </c>
      <c r="J165" s="19" t="s">
        <v>1860</v>
      </c>
      <c r="K165" s="48" t="s">
        <v>1853</v>
      </c>
      <c r="L165" s="76" cm="1">
        <f t="array" ref="L165">_xlfn.IFS(C165="8.玩家基地","",C165="10.第一关基地","",G165+H165&lt;=2,"",G165+H165&gt;2,ROUND((G165+H165-2)*500,0))</f>
        <v>375</v>
      </c>
      <c r="N165" s="13" t="s">
        <v>2046</v>
      </c>
      <c r="O165" s="74" t="s">
        <v>2255</v>
      </c>
    </row>
    <row r="166" spans="1:15">
      <c r="A166" s="16">
        <v>5</v>
      </c>
      <c r="B166" s="17">
        <v>765</v>
      </c>
      <c r="C166" s="16" t="s">
        <v>681</v>
      </c>
      <c r="D166" s="17">
        <v>2</v>
      </c>
      <c r="E166" s="16" t="s">
        <v>89</v>
      </c>
      <c r="F166" s="17">
        <v>30</v>
      </c>
      <c r="G166" s="18">
        <f t="shared" si="2"/>
        <v>1.78</v>
      </c>
      <c r="H166" s="18">
        <v>1</v>
      </c>
      <c r="I166" s="19">
        <v>1</v>
      </c>
      <c r="J166" s="19"/>
      <c r="K166" s="20"/>
      <c r="L166" s="76" cm="1">
        <f t="array" ref="L166">_xlfn.IFS(C166="8.玩家基地","",C166="10.第一关基地","",G166+H166&lt;=2,"",G166+H166&gt;2,ROUND((G166+H166-2)*500,0))</f>
        <v>390</v>
      </c>
      <c r="M166" s="30"/>
      <c r="N166" s="13" t="s">
        <v>2046</v>
      </c>
      <c r="O166" s="74" t="s">
        <v>2046</v>
      </c>
    </row>
    <row r="167" spans="1:15">
      <c r="A167" s="16">
        <v>5</v>
      </c>
      <c r="B167" s="17">
        <v>780</v>
      </c>
      <c r="C167" s="16" t="s">
        <v>684</v>
      </c>
      <c r="D167" s="17">
        <v>2</v>
      </c>
      <c r="E167" s="16" t="s">
        <v>89</v>
      </c>
      <c r="F167" s="17">
        <v>30</v>
      </c>
      <c r="G167" s="18">
        <f t="shared" si="2"/>
        <v>1.78</v>
      </c>
      <c r="H167" s="18">
        <v>1</v>
      </c>
      <c r="I167" s="19">
        <v>1</v>
      </c>
      <c r="J167" s="19"/>
      <c r="K167" s="20"/>
      <c r="L167" s="76" cm="1">
        <f t="array" ref="L167">_xlfn.IFS(C167="8.玩家基地","",C167="10.第一关基地","",G167+H167&lt;=2,"",G167+H167&gt;2,ROUND((G167+H167-2)*500,0))</f>
        <v>390</v>
      </c>
      <c r="M167" s="30">
        <v>5</v>
      </c>
      <c r="N167" s="13" t="s">
        <v>2039</v>
      </c>
      <c r="O167" s="74" t="s">
        <v>2046</v>
      </c>
    </row>
    <row r="168" spans="1:15">
      <c r="A168" s="16">
        <v>5</v>
      </c>
      <c r="B168" s="17">
        <v>795</v>
      </c>
      <c r="C168" s="16" t="s">
        <v>684</v>
      </c>
      <c r="D168" s="17">
        <v>2</v>
      </c>
      <c r="E168" s="16" t="s">
        <v>89</v>
      </c>
      <c r="F168" s="17">
        <v>30</v>
      </c>
      <c r="G168" s="18">
        <f t="shared" si="2"/>
        <v>1.81</v>
      </c>
      <c r="H168" s="18">
        <v>1</v>
      </c>
      <c r="I168" s="19">
        <v>1</v>
      </c>
      <c r="J168" s="19"/>
      <c r="K168" s="48"/>
      <c r="L168" s="76" cm="1">
        <f t="array" ref="L168">_xlfn.IFS(C168="8.玩家基地","",C168="10.第一关基地","",G168+H168&lt;=2,"",G168+H168&gt;2,ROUND((G168+H168-2)*500,0))</f>
        <v>405</v>
      </c>
      <c r="N168" s="13" t="s">
        <v>2046</v>
      </c>
      <c r="O168" s="74" t="s">
        <v>2046</v>
      </c>
    </row>
    <row r="169" spans="1:15">
      <c r="A169" s="16">
        <v>5</v>
      </c>
      <c r="B169" s="17">
        <v>810</v>
      </c>
      <c r="C169" s="16" t="s">
        <v>652</v>
      </c>
      <c r="D169" s="17">
        <v>3</v>
      </c>
      <c r="E169" s="16" t="s">
        <v>89</v>
      </c>
      <c r="F169" s="17">
        <v>30</v>
      </c>
      <c r="G169" s="18">
        <f t="shared" si="2"/>
        <v>1.81</v>
      </c>
      <c r="H169" s="18">
        <v>1</v>
      </c>
      <c r="I169" s="19">
        <v>1</v>
      </c>
      <c r="J169" s="19"/>
      <c r="K169" s="20"/>
      <c r="L169" s="76" cm="1">
        <f t="array" ref="L169">_xlfn.IFS(C169="8.玩家基地","",C169="10.第一关基地","",G169+H169&lt;=2,"",G169+H169&gt;2,ROUND((G169+H169-2)*500,0))</f>
        <v>405</v>
      </c>
      <c r="M169" s="30">
        <v>5</v>
      </c>
      <c r="N169" s="13" t="s">
        <v>2039</v>
      </c>
      <c r="O169" s="74" t="s">
        <v>2046</v>
      </c>
    </row>
    <row r="170" spans="1:15">
      <c r="A170" s="16">
        <v>5</v>
      </c>
      <c r="B170" s="17">
        <v>825</v>
      </c>
      <c r="C170" s="16" t="s">
        <v>681</v>
      </c>
      <c r="D170" s="17">
        <v>3</v>
      </c>
      <c r="E170" s="16" t="s">
        <v>89</v>
      </c>
      <c r="F170" s="17">
        <v>30</v>
      </c>
      <c r="G170" s="18">
        <f t="shared" si="2"/>
        <v>1.8399999999999999</v>
      </c>
      <c r="H170" s="18">
        <v>1</v>
      </c>
      <c r="I170" s="19">
        <v>1</v>
      </c>
      <c r="J170" s="19"/>
      <c r="K170" s="20"/>
      <c r="L170" s="76" cm="1">
        <f t="array" ref="L170">_xlfn.IFS(C170="8.玩家基地","",C170="10.第一关基地","",G170+H170&lt;=2,"",G170+H170&gt;2,ROUND((G170+H170-2)*500,0))</f>
        <v>420</v>
      </c>
      <c r="M170" s="30"/>
      <c r="N170" s="13" t="s">
        <v>2046</v>
      </c>
      <c r="O170" s="74" t="s">
        <v>2046</v>
      </c>
    </row>
    <row r="171" spans="1:15">
      <c r="A171" s="16">
        <v>5</v>
      </c>
      <c r="B171" s="17">
        <v>840</v>
      </c>
      <c r="C171" s="16" t="s">
        <v>684</v>
      </c>
      <c r="D171" s="17">
        <v>3</v>
      </c>
      <c r="E171" s="16" t="s">
        <v>89</v>
      </c>
      <c r="F171" s="17">
        <v>30</v>
      </c>
      <c r="G171" s="18">
        <f t="shared" si="2"/>
        <v>1.8399999999999999</v>
      </c>
      <c r="H171" s="18">
        <v>1</v>
      </c>
      <c r="I171" s="19">
        <v>1</v>
      </c>
      <c r="J171" s="19"/>
      <c r="K171" s="20"/>
      <c r="L171" s="76" cm="1">
        <f t="array" ref="L171">_xlfn.IFS(C171="8.玩家基地","",C171="10.第一关基地","",G171+H171&lt;=2,"",G171+H171&gt;2,ROUND((G171+H171-2)*500,0))</f>
        <v>420</v>
      </c>
      <c r="M171" s="30">
        <v>5</v>
      </c>
      <c r="N171" s="13" t="s">
        <v>2039</v>
      </c>
      <c r="O171" s="74" t="s">
        <v>2046</v>
      </c>
    </row>
    <row r="172" spans="1:15">
      <c r="A172" s="16">
        <v>5</v>
      </c>
      <c r="B172" s="17">
        <v>855</v>
      </c>
      <c r="C172" s="16" t="s">
        <v>684</v>
      </c>
      <c r="D172" s="17">
        <v>3</v>
      </c>
      <c r="E172" s="16" t="s">
        <v>89</v>
      </c>
      <c r="F172" s="17">
        <v>30</v>
      </c>
      <c r="G172" s="18">
        <f t="shared" si="2"/>
        <v>1.87</v>
      </c>
      <c r="H172" s="18">
        <v>1</v>
      </c>
      <c r="I172" s="19">
        <v>1</v>
      </c>
      <c r="J172" s="19" t="s">
        <v>1860</v>
      </c>
      <c r="K172" s="48" t="s">
        <v>1853</v>
      </c>
      <c r="L172" s="76" cm="1">
        <f t="array" ref="L172">_xlfn.IFS(C172="8.玩家基地","",C172="10.第一关基地","",G172+H172&lt;=2,"",G172+H172&gt;2,ROUND((G172+H172-2)*500,0))</f>
        <v>435</v>
      </c>
      <c r="N172" s="13" t="s">
        <v>2046</v>
      </c>
      <c r="O172" s="74" t="s">
        <v>2255</v>
      </c>
    </row>
    <row r="173" spans="1:15">
      <c r="A173" s="16">
        <v>5</v>
      </c>
      <c r="B173" s="17">
        <v>870</v>
      </c>
      <c r="C173" s="16" t="s">
        <v>652</v>
      </c>
      <c r="D173" s="17">
        <v>3</v>
      </c>
      <c r="E173" s="16" t="s">
        <v>89</v>
      </c>
      <c r="F173" s="17">
        <v>30</v>
      </c>
      <c r="G173" s="18">
        <f t="shared" si="2"/>
        <v>1.87</v>
      </c>
      <c r="H173" s="18">
        <v>1</v>
      </c>
      <c r="I173" s="19">
        <v>1</v>
      </c>
      <c r="J173" s="19"/>
      <c r="K173" s="20"/>
      <c r="L173" s="76" cm="1">
        <f t="array" ref="L173">_xlfn.IFS(C173="8.玩家基地","",C173="10.第一关基地","",G173+H173&lt;=2,"",G173+H173&gt;2,ROUND((G173+H173-2)*500,0))</f>
        <v>435</v>
      </c>
      <c r="M173" s="30"/>
      <c r="N173" s="13" t="s">
        <v>2046</v>
      </c>
      <c r="O173" s="74" t="s">
        <v>2046</v>
      </c>
    </row>
    <row r="174" spans="1:15">
      <c r="A174" s="16">
        <v>5</v>
      </c>
      <c r="B174" s="17">
        <v>885</v>
      </c>
      <c r="C174" s="16" t="s">
        <v>681</v>
      </c>
      <c r="D174" s="17">
        <v>3</v>
      </c>
      <c r="E174" s="16" t="s">
        <v>89</v>
      </c>
      <c r="F174" s="17">
        <v>30</v>
      </c>
      <c r="G174" s="18">
        <f t="shared" si="2"/>
        <v>1.9</v>
      </c>
      <c r="H174" s="18">
        <v>1</v>
      </c>
      <c r="I174" s="19">
        <v>1</v>
      </c>
      <c r="J174" s="19"/>
      <c r="K174" s="20"/>
      <c r="L174" s="76" cm="1">
        <f t="array" ref="L174">_xlfn.IFS(C174="8.玩家基地","",C174="10.第一关基地","",G174+H174&lt;=2,"",G174+H174&gt;2,ROUND((G174+H174-2)*500,0))</f>
        <v>450</v>
      </c>
      <c r="M174" s="30">
        <v>5</v>
      </c>
      <c r="N174" s="13" t="s">
        <v>2039</v>
      </c>
      <c r="O174" s="74" t="s">
        <v>2046</v>
      </c>
    </row>
    <row r="175" spans="1:15">
      <c r="A175" s="16">
        <v>5</v>
      </c>
      <c r="B175" s="17">
        <v>900</v>
      </c>
      <c r="C175" s="16" t="s">
        <v>684</v>
      </c>
      <c r="D175" s="17">
        <v>3</v>
      </c>
      <c r="E175" s="16" t="s">
        <v>89</v>
      </c>
      <c r="F175" s="17">
        <v>30</v>
      </c>
      <c r="G175" s="18">
        <f t="shared" si="2"/>
        <v>1.9</v>
      </c>
      <c r="H175" s="18">
        <v>1</v>
      </c>
      <c r="I175" s="19">
        <v>1</v>
      </c>
      <c r="J175" s="19"/>
      <c r="K175" s="20"/>
      <c r="L175" s="76" cm="1">
        <f t="array" ref="L175">_xlfn.IFS(C175="8.玩家基地","",C175="10.第一关基地","",G175+H175&lt;=2,"",G175+H175&gt;2,ROUND((G175+H175-2)*500,0))</f>
        <v>450</v>
      </c>
      <c r="N175" s="13" t="s">
        <v>2046</v>
      </c>
      <c r="O175" s="74" t="s">
        <v>2046</v>
      </c>
    </row>
    <row r="176" spans="1:15">
      <c r="A176" s="16">
        <v>5</v>
      </c>
      <c r="B176" s="17">
        <v>915</v>
      </c>
      <c r="C176" s="16" t="s">
        <v>684</v>
      </c>
      <c r="D176" s="17">
        <v>3</v>
      </c>
      <c r="E176" s="16" t="s">
        <v>89</v>
      </c>
      <c r="F176" s="17">
        <v>30</v>
      </c>
      <c r="G176" s="18">
        <f t="shared" si="2"/>
        <v>1.93</v>
      </c>
      <c r="H176" s="18">
        <v>1</v>
      </c>
      <c r="I176" s="19">
        <v>1</v>
      </c>
      <c r="J176" s="19"/>
      <c r="K176" s="48"/>
      <c r="L176" s="76" cm="1">
        <f t="array" ref="L176">_xlfn.IFS(C176="8.玩家基地","",C176="10.第一关基地","",G176+H176&lt;=2,"",G176+H176&gt;2,ROUND((G176+H176-2)*500,0))</f>
        <v>465</v>
      </c>
      <c r="M176" s="30">
        <v>5</v>
      </c>
      <c r="N176" s="13" t="s">
        <v>2039</v>
      </c>
      <c r="O176" s="74" t="s">
        <v>2046</v>
      </c>
    </row>
    <row r="177" spans="1:15">
      <c r="A177" s="16">
        <v>5</v>
      </c>
      <c r="B177" s="17">
        <v>930</v>
      </c>
      <c r="C177" s="16" t="s">
        <v>652</v>
      </c>
      <c r="D177" s="17">
        <v>3</v>
      </c>
      <c r="E177" s="16" t="s">
        <v>89</v>
      </c>
      <c r="F177" s="17">
        <v>30</v>
      </c>
      <c r="G177" s="18">
        <f t="shared" si="2"/>
        <v>1.93</v>
      </c>
      <c r="H177" s="18">
        <v>1</v>
      </c>
      <c r="I177" s="19">
        <v>1</v>
      </c>
      <c r="J177" s="19"/>
      <c r="K177" s="20"/>
      <c r="L177" s="76" cm="1">
        <f t="array" ref="L177">_xlfn.IFS(C177="8.玩家基地","",C177="10.第一关基地","",G177+H177&lt;=2,"",G177+H177&gt;2,ROUND((G177+H177-2)*500,0))</f>
        <v>465</v>
      </c>
      <c r="M177" s="30"/>
      <c r="N177" s="13" t="s">
        <v>2046</v>
      </c>
      <c r="O177" s="74" t="s">
        <v>2046</v>
      </c>
    </row>
    <row r="178" spans="1:15">
      <c r="A178" s="16">
        <v>5</v>
      </c>
      <c r="B178" s="17">
        <v>945</v>
      </c>
      <c r="C178" s="16" t="s">
        <v>681</v>
      </c>
      <c r="D178" s="17">
        <v>3</v>
      </c>
      <c r="E178" s="16" t="s">
        <v>89</v>
      </c>
      <c r="F178" s="17">
        <v>30</v>
      </c>
      <c r="G178" s="18">
        <f t="shared" si="2"/>
        <v>1.96</v>
      </c>
      <c r="H178" s="18">
        <v>1</v>
      </c>
      <c r="I178" s="19">
        <v>1</v>
      </c>
      <c r="J178" s="19"/>
      <c r="K178" s="20"/>
      <c r="L178" s="76" cm="1">
        <f t="array" ref="L178">_xlfn.IFS(C178="8.玩家基地","",C178="10.第一关基地","",G178+H178&lt;=2,"",G178+H178&gt;2,ROUND((G178+H178-2)*500,0))</f>
        <v>480</v>
      </c>
      <c r="M178" s="30">
        <v>5</v>
      </c>
      <c r="N178" s="13" t="s">
        <v>2039</v>
      </c>
      <c r="O178" s="74" t="s">
        <v>2046</v>
      </c>
    </row>
    <row r="179" spans="1:15">
      <c r="A179" s="16">
        <v>5</v>
      </c>
      <c r="B179" s="17">
        <v>960</v>
      </c>
      <c r="C179" s="16" t="s">
        <v>684</v>
      </c>
      <c r="D179" s="17">
        <v>3</v>
      </c>
      <c r="E179" s="16" t="s">
        <v>89</v>
      </c>
      <c r="F179" s="17">
        <v>30</v>
      </c>
      <c r="G179" s="18">
        <f t="shared" si="2"/>
        <v>1.96</v>
      </c>
      <c r="H179" s="18">
        <v>1</v>
      </c>
      <c r="I179" s="19">
        <v>1</v>
      </c>
      <c r="J179" s="19" t="s">
        <v>1860</v>
      </c>
      <c r="K179" s="48" t="s">
        <v>1853</v>
      </c>
      <c r="L179" s="76" cm="1">
        <f t="array" ref="L179">_xlfn.IFS(C179="8.玩家基地","",C179="10.第一关基地","",G179+H179&lt;=2,"",G179+H179&gt;2,ROUND((G179+H179-2)*500,0))</f>
        <v>480</v>
      </c>
      <c r="M179" s="30"/>
      <c r="N179" s="13" t="s">
        <v>2046</v>
      </c>
      <c r="O179" s="74" t="s">
        <v>2255</v>
      </c>
    </row>
    <row r="180" spans="1:15">
      <c r="A180" s="16">
        <v>5</v>
      </c>
      <c r="B180" s="17">
        <v>975</v>
      </c>
      <c r="C180" s="16" t="s">
        <v>684</v>
      </c>
      <c r="D180" s="17">
        <v>3</v>
      </c>
      <c r="E180" s="16" t="s">
        <v>89</v>
      </c>
      <c r="F180" s="17">
        <v>30</v>
      </c>
      <c r="G180" s="18">
        <f t="shared" ref="G180:G193" si="3">IF(C180="24.审判天使",1,1+ROUND((B180/30),0)*0.03+(1-I180)*1)</f>
        <v>1.99</v>
      </c>
      <c r="H180" s="18">
        <v>1</v>
      </c>
      <c r="I180" s="19">
        <v>1</v>
      </c>
      <c r="J180" s="19"/>
      <c r="K180" s="20"/>
      <c r="L180" s="76" cm="1">
        <f t="array" ref="L180">_xlfn.IFS(C180="8.玩家基地","",C180="10.第一关基地","",G180+H180&lt;=2,"",G180+H180&gt;2,ROUND((G180+H180-2)*500,0))</f>
        <v>495</v>
      </c>
      <c r="M180" s="30">
        <v>5</v>
      </c>
      <c r="N180" s="13" t="s">
        <v>2039</v>
      </c>
      <c r="O180" s="74" t="s">
        <v>2046</v>
      </c>
    </row>
    <row r="181" spans="1:15">
      <c r="A181" s="16">
        <v>5</v>
      </c>
      <c r="B181" s="17">
        <v>990</v>
      </c>
      <c r="C181" s="16" t="s">
        <v>652</v>
      </c>
      <c r="D181" s="17">
        <v>3</v>
      </c>
      <c r="E181" s="16" t="s">
        <v>89</v>
      </c>
      <c r="F181" s="17">
        <v>30</v>
      </c>
      <c r="G181" s="18">
        <f t="shared" si="3"/>
        <v>1.99</v>
      </c>
      <c r="H181" s="18">
        <v>1</v>
      </c>
      <c r="I181" s="19">
        <v>1</v>
      </c>
      <c r="J181" s="19"/>
      <c r="K181" s="20"/>
      <c r="L181" s="76" cm="1">
        <f t="array" ref="L181">_xlfn.IFS(C181="8.玩家基地","",C181="10.第一关基地","",G181+H181&lt;=2,"",G181+H181&gt;2,ROUND((G181+H181-2)*500,0))</f>
        <v>495</v>
      </c>
      <c r="N181" s="13" t="s">
        <v>2046</v>
      </c>
      <c r="O181" s="74" t="s">
        <v>2046</v>
      </c>
    </row>
    <row r="182" spans="1:15">
      <c r="A182" s="16">
        <v>5</v>
      </c>
      <c r="B182" s="17">
        <v>1005</v>
      </c>
      <c r="C182" s="16" t="s">
        <v>681</v>
      </c>
      <c r="D182" s="17">
        <v>3</v>
      </c>
      <c r="E182" s="16" t="s">
        <v>89</v>
      </c>
      <c r="F182" s="17">
        <v>30</v>
      </c>
      <c r="G182" s="18">
        <f t="shared" si="3"/>
        <v>2.02</v>
      </c>
      <c r="H182" s="18">
        <v>1</v>
      </c>
      <c r="I182" s="19">
        <v>1</v>
      </c>
      <c r="J182" s="19"/>
      <c r="K182" s="20"/>
      <c r="L182" s="76" cm="1">
        <f t="array" ref="L182">_xlfn.IFS(C182="8.玩家基地","",C182="10.第一关基地","",G182+H182&lt;=2,"",G182+H182&gt;2,ROUND((G182+H182-2)*500,0))</f>
        <v>510</v>
      </c>
      <c r="M182" s="30">
        <v>5</v>
      </c>
      <c r="N182" s="13" t="s">
        <v>2039</v>
      </c>
      <c r="O182" s="74" t="s">
        <v>2046</v>
      </c>
    </row>
    <row r="183" spans="1:15">
      <c r="A183" s="16">
        <v>5</v>
      </c>
      <c r="B183" s="17">
        <v>1020</v>
      </c>
      <c r="C183" s="16" t="s">
        <v>684</v>
      </c>
      <c r="D183" s="17">
        <v>3</v>
      </c>
      <c r="E183" s="16" t="s">
        <v>89</v>
      </c>
      <c r="F183" s="17">
        <v>30</v>
      </c>
      <c r="G183" s="18">
        <f t="shared" si="3"/>
        <v>2.02</v>
      </c>
      <c r="H183" s="18">
        <v>1</v>
      </c>
      <c r="I183" s="19">
        <v>1</v>
      </c>
      <c r="J183" s="19"/>
      <c r="K183" s="48"/>
      <c r="L183" s="76" cm="1">
        <f t="array" ref="L183">_xlfn.IFS(C183="8.玩家基地","",C183="10.第一关基地","",G183+H183&lt;=2,"",G183+H183&gt;2,ROUND((G183+H183-2)*500,0))</f>
        <v>510</v>
      </c>
      <c r="M183" s="30"/>
      <c r="N183" s="13" t="s">
        <v>2046</v>
      </c>
      <c r="O183" s="74" t="s">
        <v>2046</v>
      </c>
    </row>
    <row r="184" spans="1:15">
      <c r="A184" s="16">
        <v>5</v>
      </c>
      <c r="B184" s="17">
        <v>1035</v>
      </c>
      <c r="C184" s="16" t="s">
        <v>684</v>
      </c>
      <c r="D184" s="17">
        <v>3</v>
      </c>
      <c r="E184" s="16" t="s">
        <v>89</v>
      </c>
      <c r="F184" s="17">
        <v>30</v>
      </c>
      <c r="G184" s="18">
        <f t="shared" si="3"/>
        <v>2.0499999999999998</v>
      </c>
      <c r="H184" s="18">
        <v>1</v>
      </c>
      <c r="I184" s="19">
        <v>1</v>
      </c>
      <c r="J184" s="19"/>
      <c r="K184" s="20"/>
      <c r="L184" s="76" cm="1">
        <f t="array" ref="L184">_xlfn.IFS(C184="8.玩家基地","",C184="10.第一关基地","",G184+H184&lt;=2,"",G184+H184&gt;2,ROUND((G184+H184-2)*500,0))</f>
        <v>525</v>
      </c>
      <c r="M184" s="30">
        <v>5</v>
      </c>
      <c r="N184" s="13" t="s">
        <v>2039</v>
      </c>
      <c r="O184" s="74" t="s">
        <v>2046</v>
      </c>
    </row>
    <row r="185" spans="1:15">
      <c r="A185" s="16">
        <v>5</v>
      </c>
      <c r="B185" s="17">
        <v>1050</v>
      </c>
      <c r="C185" s="16" t="s">
        <v>652</v>
      </c>
      <c r="D185" s="17">
        <v>3</v>
      </c>
      <c r="E185" s="16" t="s">
        <v>89</v>
      </c>
      <c r="F185" s="17">
        <v>30</v>
      </c>
      <c r="G185" s="18">
        <f t="shared" si="3"/>
        <v>2.0499999999999998</v>
      </c>
      <c r="H185" s="18">
        <v>1</v>
      </c>
      <c r="I185" s="19">
        <v>1</v>
      </c>
      <c r="J185" s="19"/>
      <c r="K185" s="20"/>
      <c r="L185" s="76" cm="1">
        <f t="array" ref="L185">_xlfn.IFS(C185="8.玩家基地","",C185="10.第一关基地","",G185+H185&lt;=2,"",G185+H185&gt;2,ROUND((G185+H185-2)*500,0))</f>
        <v>525</v>
      </c>
      <c r="N185" s="13" t="s">
        <v>2046</v>
      </c>
      <c r="O185" s="74" t="s">
        <v>2046</v>
      </c>
    </row>
    <row r="186" spans="1:15">
      <c r="A186" s="16">
        <v>5</v>
      </c>
      <c r="B186" s="17">
        <v>1065</v>
      </c>
      <c r="C186" s="16" t="s">
        <v>681</v>
      </c>
      <c r="D186" s="17">
        <v>3</v>
      </c>
      <c r="E186" s="16" t="s">
        <v>89</v>
      </c>
      <c r="F186" s="17">
        <v>30</v>
      </c>
      <c r="G186" s="18">
        <f t="shared" si="3"/>
        <v>2.08</v>
      </c>
      <c r="H186" s="18">
        <v>1</v>
      </c>
      <c r="I186" s="19">
        <v>1</v>
      </c>
      <c r="J186" s="19" t="s">
        <v>1860</v>
      </c>
      <c r="K186" s="48" t="s">
        <v>1853</v>
      </c>
      <c r="L186" s="76" cm="1">
        <f t="array" ref="L186">_xlfn.IFS(C186="8.玩家基地","",C186="10.第一关基地","",G186+H186&lt;=2,"",G186+H186&gt;2,ROUND((G186+H186-2)*500,0))</f>
        <v>540</v>
      </c>
      <c r="M186" s="30"/>
      <c r="N186" s="13" t="s">
        <v>2046</v>
      </c>
      <c r="O186" s="74" t="s">
        <v>2255</v>
      </c>
    </row>
    <row r="187" spans="1:15">
      <c r="A187" s="16">
        <v>5</v>
      </c>
      <c r="B187" s="17">
        <v>1080</v>
      </c>
      <c r="C187" s="16" t="s">
        <v>684</v>
      </c>
      <c r="D187" s="17">
        <v>3</v>
      </c>
      <c r="E187" s="16" t="s">
        <v>89</v>
      </c>
      <c r="F187" s="17">
        <v>30</v>
      </c>
      <c r="G187" s="18">
        <f t="shared" si="3"/>
        <v>2.08</v>
      </c>
      <c r="H187" s="18">
        <v>1</v>
      </c>
      <c r="I187" s="19">
        <v>1</v>
      </c>
      <c r="J187" s="19"/>
      <c r="K187" s="48"/>
      <c r="L187" s="76" cm="1">
        <f t="array" ref="L187">_xlfn.IFS(C187="8.玩家基地","",C187="10.第一关基地","",G187+H187&lt;=2,"",G187+H187&gt;2,ROUND((G187+H187-2)*500,0))</f>
        <v>540</v>
      </c>
      <c r="M187" s="30">
        <v>5</v>
      </c>
      <c r="N187" s="13" t="s">
        <v>2039</v>
      </c>
      <c r="O187" s="74" t="s">
        <v>2046</v>
      </c>
    </row>
    <row r="188" spans="1:15">
      <c r="A188" s="16">
        <v>5</v>
      </c>
      <c r="B188" s="17">
        <v>1095</v>
      </c>
      <c r="C188" s="16" t="s">
        <v>684</v>
      </c>
      <c r="D188" s="17">
        <v>3</v>
      </c>
      <c r="E188" s="16" t="s">
        <v>89</v>
      </c>
      <c r="F188" s="17">
        <v>30</v>
      </c>
      <c r="G188" s="18">
        <f t="shared" si="3"/>
        <v>2.11</v>
      </c>
      <c r="H188" s="18">
        <v>1</v>
      </c>
      <c r="I188" s="19">
        <v>1</v>
      </c>
      <c r="J188" s="19"/>
      <c r="K188" s="20"/>
      <c r="L188" s="76" cm="1">
        <f t="array" ref="L188">_xlfn.IFS(C188="8.玩家基地","",C188="10.第一关基地","",G188+H188&lt;=2,"",G188+H188&gt;2,ROUND((G188+H188-2)*500,0))</f>
        <v>555</v>
      </c>
      <c r="N188" s="13" t="s">
        <v>2046</v>
      </c>
      <c r="O188" s="74" t="s">
        <v>2046</v>
      </c>
    </row>
    <row r="189" spans="1:15">
      <c r="A189" s="16">
        <v>5</v>
      </c>
      <c r="B189" s="17">
        <v>1110</v>
      </c>
      <c r="C189" s="16" t="s">
        <v>652</v>
      </c>
      <c r="D189" s="17">
        <v>3</v>
      </c>
      <c r="E189" s="16" t="s">
        <v>89</v>
      </c>
      <c r="F189" s="17">
        <v>30</v>
      </c>
      <c r="G189" s="18">
        <f t="shared" si="3"/>
        <v>2.11</v>
      </c>
      <c r="H189" s="18">
        <v>1</v>
      </c>
      <c r="I189" s="19">
        <v>1</v>
      </c>
      <c r="J189" s="19"/>
      <c r="K189" s="20"/>
      <c r="L189" s="76" cm="1">
        <f t="array" ref="L189">_xlfn.IFS(C189="8.玩家基地","",C189="10.第一关基地","",G189+H189&lt;=2,"",G189+H189&gt;2,ROUND((G189+H189-2)*500,0))</f>
        <v>555</v>
      </c>
      <c r="M189" s="30">
        <v>5</v>
      </c>
      <c r="N189" s="13" t="s">
        <v>2039</v>
      </c>
      <c r="O189" s="74" t="s">
        <v>2046</v>
      </c>
    </row>
    <row r="190" spans="1:15">
      <c r="A190" s="16">
        <v>5</v>
      </c>
      <c r="B190" s="17">
        <v>1125</v>
      </c>
      <c r="C190" s="16" t="s">
        <v>681</v>
      </c>
      <c r="D190" s="17">
        <v>3</v>
      </c>
      <c r="E190" s="16" t="s">
        <v>89</v>
      </c>
      <c r="F190" s="17">
        <v>30</v>
      </c>
      <c r="G190" s="18">
        <f t="shared" si="3"/>
        <v>2.1399999999999997</v>
      </c>
      <c r="H190" s="18">
        <v>1</v>
      </c>
      <c r="I190" s="19">
        <v>1</v>
      </c>
      <c r="J190" s="19"/>
      <c r="K190" s="20"/>
      <c r="L190" s="76" cm="1">
        <f t="array" ref="L190">_xlfn.IFS(C190="8.玩家基地","",C190="10.第一关基地","",G190+H190&lt;=2,"",G190+H190&gt;2,ROUND((G190+H190-2)*500,0))</f>
        <v>570</v>
      </c>
      <c r="M190" s="30"/>
      <c r="N190" s="13" t="s">
        <v>2046</v>
      </c>
      <c r="O190" s="74" t="s">
        <v>2046</v>
      </c>
    </row>
    <row r="191" spans="1:15">
      <c r="A191" s="16">
        <v>5</v>
      </c>
      <c r="B191" s="17">
        <v>1140</v>
      </c>
      <c r="C191" s="16" t="s">
        <v>684</v>
      </c>
      <c r="D191" s="17">
        <v>3</v>
      </c>
      <c r="E191" s="16" t="s">
        <v>89</v>
      </c>
      <c r="F191" s="17">
        <v>30</v>
      </c>
      <c r="G191" s="18">
        <f t="shared" si="3"/>
        <v>2.1399999999999997</v>
      </c>
      <c r="H191" s="18">
        <v>1</v>
      </c>
      <c r="I191" s="19">
        <v>1</v>
      </c>
      <c r="J191" s="19"/>
      <c r="K191" s="48"/>
      <c r="L191" s="76" cm="1">
        <f t="array" ref="L191">_xlfn.IFS(C191="8.玩家基地","",C191="10.第一关基地","",G191+H191&lt;=2,"",G191+H191&gt;2,ROUND((G191+H191-2)*500,0))</f>
        <v>570</v>
      </c>
      <c r="M191" s="30">
        <v>5</v>
      </c>
      <c r="N191" s="13" t="s">
        <v>2039</v>
      </c>
      <c r="O191" s="74" t="s">
        <v>2046</v>
      </c>
    </row>
    <row r="192" spans="1:15">
      <c r="A192" s="16">
        <v>5</v>
      </c>
      <c r="B192" s="17">
        <v>1155</v>
      </c>
      <c r="C192" s="16" t="s">
        <v>684</v>
      </c>
      <c r="D192" s="17">
        <v>3</v>
      </c>
      <c r="E192" s="16" t="s">
        <v>89</v>
      </c>
      <c r="F192" s="17">
        <v>30</v>
      </c>
      <c r="G192" s="18">
        <f t="shared" si="3"/>
        <v>2.17</v>
      </c>
      <c r="H192" s="18">
        <v>1</v>
      </c>
      <c r="I192" s="19">
        <v>1</v>
      </c>
      <c r="J192" s="19"/>
      <c r="K192" s="20"/>
      <c r="L192" s="76" cm="1">
        <f t="array" ref="L192">_xlfn.IFS(C192="8.玩家基地","",C192="10.第一关基地","",G192+H192&lt;=2,"",G192+H192&gt;2,ROUND((G192+H192-2)*500,0))</f>
        <v>585</v>
      </c>
      <c r="N192" s="13" t="s">
        <v>2046</v>
      </c>
      <c r="O192" s="74" t="s">
        <v>2046</v>
      </c>
    </row>
    <row r="193" spans="1:15">
      <c r="A193" s="16">
        <v>5</v>
      </c>
      <c r="B193" s="17">
        <v>1170</v>
      </c>
      <c r="C193" s="16" t="s">
        <v>652</v>
      </c>
      <c r="D193" s="17">
        <v>3</v>
      </c>
      <c r="E193" s="16" t="s">
        <v>89</v>
      </c>
      <c r="F193" s="17">
        <v>30</v>
      </c>
      <c r="G193" s="18">
        <f t="shared" si="3"/>
        <v>2.17</v>
      </c>
      <c r="H193" s="18">
        <v>1</v>
      </c>
      <c r="I193" s="19">
        <v>1</v>
      </c>
      <c r="J193" s="19" t="s">
        <v>1860</v>
      </c>
      <c r="K193" s="48" t="s">
        <v>1853</v>
      </c>
      <c r="L193" s="76" cm="1">
        <f t="array" ref="L193">_xlfn.IFS(C193="8.玩家基地","",C193="10.第一关基地","",G193+H193&lt;=2,"",G193+H193&gt;2,ROUND((G193+H193-2)*500,0))</f>
        <v>585</v>
      </c>
      <c r="N193" s="13" t="s">
        <v>2046</v>
      </c>
      <c r="O193" s="74" t="s">
        <v>2255</v>
      </c>
    </row>
    <row r="194" spans="1:15">
      <c r="A194" s="16">
        <v>5</v>
      </c>
      <c r="B194" s="17">
        <v>1185</v>
      </c>
      <c r="C194" s="16" t="s">
        <v>681</v>
      </c>
      <c r="D194" s="17">
        <v>3</v>
      </c>
      <c r="E194" s="16" t="s">
        <v>89</v>
      </c>
      <c r="F194" s="17">
        <v>30</v>
      </c>
      <c r="G194" s="18">
        <f>IF(C194="24.审判天使",1,1+ROUND((B194/30),0)*0.03+(1-I194)*1)</f>
        <v>2.2000000000000002</v>
      </c>
      <c r="H194" s="18">
        <v>1</v>
      </c>
      <c r="I194" s="19">
        <v>1</v>
      </c>
      <c r="J194" s="19"/>
      <c r="K194" s="48"/>
      <c r="L194" s="76" cm="1">
        <f t="array" ref="L194">_xlfn.IFS(C194="8.玩家基地","",C194="10.第一关基地","",G194+H194&lt;=2,"",G194+H194&gt;2,ROUND((G194+H194-2)*500,0))</f>
        <v>600</v>
      </c>
      <c r="M194" s="30">
        <v>5</v>
      </c>
      <c r="N194" s="13" t="s">
        <v>2039</v>
      </c>
      <c r="O194" s="74" t="s">
        <v>2046</v>
      </c>
    </row>
    <row r="195" spans="1:15">
      <c r="A195" s="16">
        <v>5</v>
      </c>
      <c r="B195" s="17">
        <v>1200</v>
      </c>
      <c r="C195" s="16" t="s">
        <v>684</v>
      </c>
      <c r="D195" s="17">
        <v>3</v>
      </c>
      <c r="E195" s="16" t="s">
        <v>89</v>
      </c>
      <c r="F195" s="17">
        <v>30</v>
      </c>
      <c r="G195" s="18">
        <f t="shared" ref="G195" si="4">IF(C195="24.审判天使",1,1+ROUND((B195/30),0)*0.03+(1-I195)*1)</f>
        <v>2.2000000000000002</v>
      </c>
      <c r="H195" s="18">
        <v>1</v>
      </c>
      <c r="I195" s="19">
        <v>1</v>
      </c>
      <c r="J195" s="19" t="s">
        <v>1861</v>
      </c>
      <c r="K195" s="20"/>
      <c r="L195" s="76" cm="1">
        <f t="array" ref="L195">_xlfn.IFS(C195="8.玩家基地","",C195="10.第一关基地","",G195+H195&lt;=2,"",G195+H195&gt;2,ROUND((G195+H195-2)*500,0))</f>
        <v>600</v>
      </c>
      <c r="N195" s="13" t="s">
        <v>2046</v>
      </c>
      <c r="O195" s="74" t="s">
        <v>2046</v>
      </c>
    </row>
    <row r="196" spans="1:15">
      <c r="A196" s="16">
        <v>5</v>
      </c>
      <c r="B196" s="17">
        <v>0</v>
      </c>
      <c r="C196" s="16" t="s">
        <v>684</v>
      </c>
      <c r="D196" s="17">
        <v>6</v>
      </c>
      <c r="E196" s="16" t="s">
        <v>89</v>
      </c>
      <c r="F196" s="17">
        <v>30</v>
      </c>
      <c r="G196" s="18">
        <f t="shared" ref="G196:G207" si="5">IF(C196="24.审判天使",1,1+ROUND((B196/30),0)*0.05+(1-I196)*1)</f>
        <v>1.1000000000000001</v>
      </c>
      <c r="H196" s="18">
        <v>1</v>
      </c>
      <c r="I196" s="19">
        <v>0.9</v>
      </c>
      <c r="J196" s="71"/>
      <c r="K196" s="48"/>
      <c r="L196" s="76" cm="1">
        <f t="array" ref="L196">_xlfn.IFS(C196="8.玩家基地","",C196="10.第一关基地","",G196+H196&lt;=2,"",G196+H196&gt;2,ROUND((G196+H196-2)*500,0))</f>
        <v>50</v>
      </c>
      <c r="M196" s="13"/>
      <c r="N196" s="13" t="s">
        <v>2046</v>
      </c>
      <c r="O196" s="74" t="s">
        <v>2046</v>
      </c>
    </row>
    <row r="197" spans="1:15">
      <c r="A197" s="16">
        <v>5</v>
      </c>
      <c r="B197" s="17">
        <v>0</v>
      </c>
      <c r="C197" s="16" t="s">
        <v>684</v>
      </c>
      <c r="D197" s="17">
        <v>6</v>
      </c>
      <c r="E197" s="16" t="s">
        <v>89</v>
      </c>
      <c r="F197" s="17">
        <v>30</v>
      </c>
      <c r="G197" s="18">
        <f t="shared" si="5"/>
        <v>1.2</v>
      </c>
      <c r="H197" s="18">
        <v>1</v>
      </c>
      <c r="I197" s="19">
        <v>0.8</v>
      </c>
      <c r="J197" s="71"/>
      <c r="K197" s="20"/>
      <c r="L197" s="76" cm="1">
        <f t="array" ref="L197">_xlfn.IFS(C197="8.玩家基地","",C197="10.第一关基地","",G197+H197&lt;=2,"",G197+H197&gt;2,ROUND((G197+H197-2)*500,0))</f>
        <v>100</v>
      </c>
      <c r="M197" s="13"/>
      <c r="N197" s="13" t="s">
        <v>2046</v>
      </c>
      <c r="O197" s="74" t="s">
        <v>2046</v>
      </c>
    </row>
    <row r="198" spans="1:15">
      <c r="A198" s="16">
        <v>5</v>
      </c>
      <c r="B198" s="17">
        <v>0</v>
      </c>
      <c r="C198" s="16" t="s">
        <v>684</v>
      </c>
      <c r="D198" s="17">
        <v>6</v>
      </c>
      <c r="E198" s="16" t="s">
        <v>89</v>
      </c>
      <c r="F198" s="17">
        <v>30</v>
      </c>
      <c r="G198" s="18">
        <f t="shared" si="5"/>
        <v>1.3</v>
      </c>
      <c r="H198" s="18">
        <v>1</v>
      </c>
      <c r="I198" s="19">
        <v>0.7</v>
      </c>
      <c r="J198" s="71"/>
      <c r="K198" s="20"/>
      <c r="L198" s="76" cm="1">
        <f t="array" ref="L198">_xlfn.IFS(C198="8.玩家基地","",C198="10.第一关基地","",G198+H198&lt;=2,"",G198+H198&gt;2,ROUND((G198+H198-2)*500,0))</f>
        <v>150</v>
      </c>
      <c r="M198" s="13"/>
      <c r="N198" s="13" t="s">
        <v>2046</v>
      </c>
      <c r="O198" s="74" t="s">
        <v>2046</v>
      </c>
    </row>
    <row r="199" spans="1:15">
      <c r="A199" s="16">
        <v>5</v>
      </c>
      <c r="B199" s="17">
        <v>0</v>
      </c>
      <c r="C199" s="16" t="s">
        <v>652</v>
      </c>
      <c r="D199" s="17">
        <v>6</v>
      </c>
      <c r="E199" s="16" t="s">
        <v>89</v>
      </c>
      <c r="F199" s="17">
        <v>30</v>
      </c>
      <c r="G199" s="18">
        <f t="shared" si="5"/>
        <v>1.4</v>
      </c>
      <c r="H199" s="18">
        <v>1</v>
      </c>
      <c r="I199" s="19">
        <v>0.6</v>
      </c>
      <c r="J199" s="71"/>
      <c r="K199" s="20"/>
      <c r="L199" s="76" cm="1">
        <f t="array" ref="L199">_xlfn.IFS(C199="8.玩家基地","",C199="10.第一关基地","",G199+H199&lt;=2,"",G199+H199&gt;2,ROUND((G199+H199-2)*500,0))</f>
        <v>200</v>
      </c>
      <c r="M199" s="13"/>
      <c r="N199" s="13" t="s">
        <v>2046</v>
      </c>
      <c r="O199" s="74" t="s">
        <v>2046</v>
      </c>
    </row>
    <row r="200" spans="1:15">
      <c r="A200" s="16">
        <v>5</v>
      </c>
      <c r="B200" s="17">
        <v>0</v>
      </c>
      <c r="C200" s="16" t="s">
        <v>1855</v>
      </c>
      <c r="D200" s="17">
        <v>3</v>
      </c>
      <c r="E200" s="16" t="s">
        <v>89</v>
      </c>
      <c r="F200" s="17">
        <v>30</v>
      </c>
      <c r="G200" s="18">
        <f t="shared" si="5"/>
        <v>1.5</v>
      </c>
      <c r="H200" s="18">
        <v>1</v>
      </c>
      <c r="I200" s="19">
        <v>0.5</v>
      </c>
      <c r="J200" s="71"/>
      <c r="K200" s="20"/>
      <c r="L200" s="76" cm="1">
        <f t="array" ref="L200">_xlfn.IFS(C200="8.玩家基地","",C200="10.第一关基地","",G200+H200&lt;=2,"",G200+H200&gt;2,ROUND((G200+H200-2)*500,0))</f>
        <v>250</v>
      </c>
      <c r="M200" s="13">
        <v>6</v>
      </c>
      <c r="N200" s="13" t="s">
        <v>2027</v>
      </c>
      <c r="O200" s="74" t="s">
        <v>2046</v>
      </c>
    </row>
    <row r="201" spans="1:15">
      <c r="A201" s="16">
        <v>5</v>
      </c>
      <c r="B201" s="17">
        <v>0</v>
      </c>
      <c r="C201" s="16" t="s">
        <v>1855</v>
      </c>
      <c r="D201" s="17">
        <v>3</v>
      </c>
      <c r="E201" s="16" t="s">
        <v>89</v>
      </c>
      <c r="F201" s="17">
        <v>30</v>
      </c>
      <c r="G201" s="18">
        <f t="shared" si="5"/>
        <v>1.6</v>
      </c>
      <c r="H201" s="18">
        <v>1</v>
      </c>
      <c r="I201" s="19">
        <v>0.4</v>
      </c>
      <c r="J201" s="71"/>
      <c r="K201" s="20"/>
      <c r="L201" s="76" cm="1">
        <f t="array" ref="L201">_xlfn.IFS(C201="8.玩家基地","",C201="10.第一关基地","",G201+H201&lt;=2,"",G201+H201&gt;2,ROUND((G201+H201-2)*500,0))</f>
        <v>300</v>
      </c>
      <c r="M201" s="13">
        <v>7</v>
      </c>
      <c r="N201" s="13" t="s">
        <v>2037</v>
      </c>
      <c r="O201" s="74" t="s">
        <v>2046</v>
      </c>
    </row>
    <row r="202" spans="1:15">
      <c r="A202" s="16">
        <v>5</v>
      </c>
      <c r="B202" s="17">
        <v>0</v>
      </c>
      <c r="C202" s="16" t="s">
        <v>1855</v>
      </c>
      <c r="D202" s="17">
        <v>3</v>
      </c>
      <c r="E202" s="16" t="s">
        <v>89</v>
      </c>
      <c r="F202" s="17">
        <v>30</v>
      </c>
      <c r="G202" s="18">
        <f t="shared" si="5"/>
        <v>1.7</v>
      </c>
      <c r="H202" s="18">
        <v>1</v>
      </c>
      <c r="I202" s="19">
        <v>0.3</v>
      </c>
      <c r="J202" s="71"/>
      <c r="K202" s="20"/>
      <c r="L202" s="76" cm="1">
        <f t="array" ref="L202">_xlfn.IFS(C202="8.玩家基地","",C202="10.第一关基地","",G202+H202&lt;=2,"",G202+H202&gt;2,ROUND((G202+H202-2)*500,0))</f>
        <v>350</v>
      </c>
      <c r="M202" s="13">
        <v>6</v>
      </c>
      <c r="N202" s="13" t="s">
        <v>2027</v>
      </c>
      <c r="O202" s="74" t="s">
        <v>2046</v>
      </c>
    </row>
    <row r="203" spans="1:15">
      <c r="A203" s="16">
        <v>5</v>
      </c>
      <c r="B203" s="17">
        <v>0</v>
      </c>
      <c r="C203" s="16" t="s">
        <v>1855</v>
      </c>
      <c r="D203" s="17">
        <v>3</v>
      </c>
      <c r="E203" s="16" t="s">
        <v>89</v>
      </c>
      <c r="F203" s="17">
        <v>30</v>
      </c>
      <c r="G203" s="18">
        <f t="shared" si="5"/>
        <v>1.8</v>
      </c>
      <c r="H203" s="18">
        <v>1</v>
      </c>
      <c r="I203" s="19">
        <v>0.2</v>
      </c>
      <c r="J203" s="71"/>
      <c r="K203" s="20"/>
      <c r="L203" s="76" cm="1">
        <f t="array" ref="L203">_xlfn.IFS(C203="8.玩家基地","",C203="10.第一关基地","",G203+H203&lt;=2,"",G203+H203&gt;2,ROUND((G203+H203-2)*500,0))</f>
        <v>400</v>
      </c>
      <c r="M203" s="13">
        <v>7</v>
      </c>
      <c r="N203" s="13" t="s">
        <v>2037</v>
      </c>
      <c r="O203" s="74" t="s">
        <v>2046</v>
      </c>
    </row>
    <row r="204" spans="1:15">
      <c r="A204" s="16">
        <v>5</v>
      </c>
      <c r="B204" s="17">
        <v>0</v>
      </c>
      <c r="C204" s="16" t="s">
        <v>1855</v>
      </c>
      <c r="D204" s="17">
        <v>3</v>
      </c>
      <c r="E204" s="16" t="s">
        <v>89</v>
      </c>
      <c r="F204" s="17">
        <v>30</v>
      </c>
      <c r="G204" s="18">
        <f t="shared" si="5"/>
        <v>1.9</v>
      </c>
      <c r="H204" s="18">
        <v>1</v>
      </c>
      <c r="I204" s="19">
        <v>0.1</v>
      </c>
      <c r="J204" s="71"/>
      <c r="K204" s="20"/>
      <c r="L204" s="76" cm="1">
        <f t="array" ref="L204">_xlfn.IFS(C204="8.玩家基地","",C204="10.第一关基地","",G204+H204&lt;=2,"",G204+H204&gt;2,ROUND((G204+H204-2)*500,0))</f>
        <v>450</v>
      </c>
      <c r="M204" s="13">
        <v>6</v>
      </c>
      <c r="N204" s="13" t="s">
        <v>2027</v>
      </c>
      <c r="O204" s="74" t="s">
        <v>2046</v>
      </c>
    </row>
    <row r="205" spans="1:15" s="3" customFormat="1">
      <c r="A205" s="16">
        <v>6</v>
      </c>
      <c r="B205" s="17">
        <v>0</v>
      </c>
      <c r="C205" s="16" t="s">
        <v>86</v>
      </c>
      <c r="D205" s="17">
        <v>1</v>
      </c>
      <c r="E205" s="16" t="s">
        <v>87</v>
      </c>
      <c r="F205" s="17">
        <v>-30</v>
      </c>
      <c r="G205" s="18">
        <f t="shared" si="5"/>
        <v>1</v>
      </c>
      <c r="H205" s="18">
        <v>1</v>
      </c>
      <c r="I205" s="19">
        <v>1</v>
      </c>
      <c r="J205" s="19"/>
      <c r="K205" s="20"/>
      <c r="L205" s="76" t="str" cm="1">
        <f t="array" ref="L205">_xlfn.IFS(C205="8.玩家基地","",C205="10.第一关基地","",G205+H205&lt;=2,"",G205+H205&gt;2,ROUND((G205+H205-2)*500,0))</f>
        <v/>
      </c>
      <c r="M205" s="41"/>
      <c r="N205" s="13" t="s">
        <v>2046</v>
      </c>
      <c r="O205" s="74" t="s">
        <v>2046</v>
      </c>
    </row>
    <row r="206" spans="1:15">
      <c r="A206" s="16">
        <v>6</v>
      </c>
      <c r="B206" s="17">
        <v>0</v>
      </c>
      <c r="C206" s="16" t="s">
        <v>88</v>
      </c>
      <c r="D206" s="17">
        <v>1</v>
      </c>
      <c r="E206" s="16" t="s">
        <v>89</v>
      </c>
      <c r="F206" s="17">
        <v>30</v>
      </c>
      <c r="G206" s="18">
        <v>3.5</v>
      </c>
      <c r="H206" s="18">
        <v>1</v>
      </c>
      <c r="I206" s="19">
        <v>1</v>
      </c>
      <c r="J206" s="19"/>
      <c r="K206" s="20"/>
      <c r="L206" s="76" t="str" cm="1">
        <f t="array" ref="L206">_xlfn.IFS(C206="8.玩家基地","",C206="10.第一关基地","",G206+H206&lt;=2,"",G206+H206&gt;2,ROUND((G206+H206-2)*500,0))</f>
        <v/>
      </c>
      <c r="N206" s="13" t="s">
        <v>2046</v>
      </c>
      <c r="O206" s="74" t="s">
        <v>2046</v>
      </c>
    </row>
    <row r="207" spans="1:15">
      <c r="A207" s="16">
        <v>6</v>
      </c>
      <c r="B207" s="17">
        <v>1</v>
      </c>
      <c r="C207" s="16" t="s">
        <v>1437</v>
      </c>
      <c r="D207" s="17">
        <v>1</v>
      </c>
      <c r="E207" s="16" t="s">
        <v>89</v>
      </c>
      <c r="F207" s="17">
        <v>30</v>
      </c>
      <c r="G207" s="18">
        <f t="shared" si="5"/>
        <v>1</v>
      </c>
      <c r="H207" s="18">
        <v>1</v>
      </c>
      <c r="I207" s="19">
        <v>1</v>
      </c>
      <c r="J207" s="19" t="s">
        <v>1868</v>
      </c>
      <c r="K207" s="48" t="s">
        <v>1863</v>
      </c>
      <c r="L207" s="76" t="str" cm="1">
        <f t="array" ref="L207">_xlfn.IFS(C207="8.玩家基地","",C207="10.第一关基地","",G207+H207&lt;=2,"",G207+H207&gt;2,ROUND((G207+H207-2)*500,0))</f>
        <v/>
      </c>
      <c r="N207" s="13" t="s">
        <v>2046</v>
      </c>
      <c r="O207" s="74" t="s">
        <v>2256</v>
      </c>
    </row>
    <row r="208" spans="1:15">
      <c r="A208" s="16">
        <v>6</v>
      </c>
      <c r="B208" s="17">
        <v>30</v>
      </c>
      <c r="C208" s="16" t="s">
        <v>603</v>
      </c>
      <c r="D208" s="17">
        <v>1</v>
      </c>
      <c r="E208" s="16" t="s">
        <v>89</v>
      </c>
      <c r="F208" s="17">
        <v>30</v>
      </c>
      <c r="G208" s="18">
        <f t="shared" ref="G208:G247" si="6">IF(C208="24.审判天使",1,1+ROUND((B208/30),0)*0.03+(1-I208)*1)</f>
        <v>1.03</v>
      </c>
      <c r="H208" s="18">
        <v>1</v>
      </c>
      <c r="I208" s="19">
        <v>1</v>
      </c>
      <c r="J208" s="71" t="s">
        <v>1869</v>
      </c>
      <c r="K208" s="48" t="s">
        <v>1374</v>
      </c>
      <c r="L208" s="76" cm="1">
        <f t="array" ref="L208">_xlfn.IFS(C208="8.玩家基地","",C208="10.第一关基地","",G208+H208&lt;=2,"",G208+H208&gt;2,ROUND((G208+H208-2)*500,0))</f>
        <v>15</v>
      </c>
      <c r="N208" s="13" t="s">
        <v>2046</v>
      </c>
      <c r="O208" s="74" t="s">
        <v>2255</v>
      </c>
    </row>
    <row r="209" spans="1:15">
      <c r="A209" s="16">
        <v>6</v>
      </c>
      <c r="B209" s="17">
        <v>60</v>
      </c>
      <c r="C209" s="16" t="s">
        <v>1436</v>
      </c>
      <c r="D209" s="17">
        <v>1</v>
      </c>
      <c r="E209" s="16" t="s">
        <v>89</v>
      </c>
      <c r="F209" s="17">
        <v>30</v>
      </c>
      <c r="G209" s="18">
        <f t="shared" si="6"/>
        <v>1.06</v>
      </c>
      <c r="H209" s="18">
        <v>1</v>
      </c>
      <c r="I209" s="19">
        <v>1</v>
      </c>
      <c r="J209" s="71"/>
      <c r="K209" s="48"/>
      <c r="L209" s="76" cm="1">
        <f t="array" ref="L209">_xlfn.IFS(C209="8.玩家基地","",C209="10.第一关基地","",G209+H209&lt;=2,"",G209+H209&gt;2,ROUND((G209+H209-2)*500,0))</f>
        <v>30</v>
      </c>
      <c r="M209" s="13">
        <v>2</v>
      </c>
      <c r="N209" s="13" t="s">
        <v>2029</v>
      </c>
      <c r="O209" s="74" t="s">
        <v>2046</v>
      </c>
    </row>
    <row r="210" spans="1:15">
      <c r="A210" s="16">
        <v>6</v>
      </c>
      <c r="B210" s="17">
        <v>90</v>
      </c>
      <c r="C210" s="16" t="s">
        <v>1394</v>
      </c>
      <c r="D210" s="17">
        <v>1</v>
      </c>
      <c r="E210" s="16" t="s">
        <v>89</v>
      </c>
      <c r="F210" s="17">
        <v>30</v>
      </c>
      <c r="G210" s="18">
        <f t="shared" si="6"/>
        <v>1.0900000000000001</v>
      </c>
      <c r="H210" s="18">
        <v>1</v>
      </c>
      <c r="I210" s="19">
        <v>1</v>
      </c>
      <c r="J210" s="71"/>
      <c r="K210" s="48"/>
      <c r="L210" s="76" cm="1">
        <f t="array" ref="L210">_xlfn.IFS(C210="8.玩家基地","",C210="10.第一关基地","",G210+H210&lt;=2,"",G210+H210&gt;2,ROUND((G210+H210-2)*500,0))</f>
        <v>45</v>
      </c>
      <c r="M210" s="13">
        <v>3</v>
      </c>
      <c r="N210" s="13" t="s">
        <v>2033</v>
      </c>
      <c r="O210" s="74" t="s">
        <v>2046</v>
      </c>
    </row>
    <row r="211" spans="1:15">
      <c r="A211" s="16">
        <v>6</v>
      </c>
      <c r="B211" s="17">
        <v>120</v>
      </c>
      <c r="C211" s="16" t="s">
        <v>1436</v>
      </c>
      <c r="D211" s="17">
        <v>1</v>
      </c>
      <c r="E211" s="16" t="s">
        <v>89</v>
      </c>
      <c r="F211" s="17">
        <v>30</v>
      </c>
      <c r="G211" s="18">
        <f t="shared" si="6"/>
        <v>1.1200000000000001</v>
      </c>
      <c r="H211" s="18">
        <v>1</v>
      </c>
      <c r="I211" s="19">
        <v>1</v>
      </c>
      <c r="J211" s="71"/>
      <c r="K211" s="48"/>
      <c r="L211" s="76" cm="1">
        <f t="array" ref="L211">_xlfn.IFS(C211="8.玩家基地","",C211="10.第一关基地","",G211+H211&lt;=2,"",G211+H211&gt;2,ROUND((G211+H211-2)*500,0))</f>
        <v>60</v>
      </c>
      <c r="M211" s="13">
        <v>1</v>
      </c>
      <c r="N211" s="13" t="s">
        <v>2031</v>
      </c>
      <c r="O211" s="74" t="s">
        <v>2046</v>
      </c>
    </row>
    <row r="212" spans="1:15">
      <c r="A212" s="16">
        <v>6</v>
      </c>
      <c r="B212" s="17">
        <v>150</v>
      </c>
      <c r="C212" s="16" t="s">
        <v>1394</v>
      </c>
      <c r="D212" s="17">
        <v>1</v>
      </c>
      <c r="E212" s="16" t="s">
        <v>89</v>
      </c>
      <c r="F212" s="17">
        <v>30</v>
      </c>
      <c r="G212" s="18">
        <f t="shared" si="6"/>
        <v>1.1499999999999999</v>
      </c>
      <c r="H212" s="18">
        <v>1</v>
      </c>
      <c r="I212" s="19">
        <v>1</v>
      </c>
      <c r="J212" s="71" t="s">
        <v>1870</v>
      </c>
      <c r="K212" s="48" t="s">
        <v>1374</v>
      </c>
      <c r="L212" s="76" cm="1">
        <f t="array" ref="L212">_xlfn.IFS(C212="8.玩家基地","",C212="10.第一关基地","",G212+H212&lt;=2,"",G212+H212&gt;2,ROUND((G212+H212-2)*500,0))</f>
        <v>75</v>
      </c>
      <c r="N212" s="13" t="s">
        <v>2046</v>
      </c>
      <c r="O212" s="74" t="s">
        <v>2255</v>
      </c>
    </row>
    <row r="213" spans="1:15">
      <c r="A213" s="16">
        <v>6</v>
      </c>
      <c r="B213" s="17">
        <v>180</v>
      </c>
      <c r="C213" s="16" t="s">
        <v>1436</v>
      </c>
      <c r="D213" s="17">
        <v>1</v>
      </c>
      <c r="E213" s="16" t="s">
        <v>89</v>
      </c>
      <c r="F213" s="17">
        <v>30</v>
      </c>
      <c r="G213" s="18">
        <f t="shared" si="6"/>
        <v>1.18</v>
      </c>
      <c r="H213" s="18">
        <v>1</v>
      </c>
      <c r="I213" s="19">
        <v>1</v>
      </c>
      <c r="J213" s="71"/>
      <c r="K213" s="48"/>
      <c r="L213" s="76" cm="1">
        <f t="array" ref="L213">_xlfn.IFS(C213="8.玩家基地","",C213="10.第一关基地","",G213+H213&lt;=2,"",G213+H213&gt;2,ROUND((G213+H213-2)*500,0))</f>
        <v>90</v>
      </c>
      <c r="M213" s="13">
        <v>6</v>
      </c>
      <c r="N213" s="13" t="s">
        <v>2027</v>
      </c>
      <c r="O213" s="74" t="s">
        <v>2046</v>
      </c>
    </row>
    <row r="214" spans="1:15">
      <c r="A214" s="16">
        <v>6</v>
      </c>
      <c r="B214" s="17">
        <v>210</v>
      </c>
      <c r="C214" s="16" t="s">
        <v>1394</v>
      </c>
      <c r="D214" s="17">
        <v>1</v>
      </c>
      <c r="E214" s="16" t="s">
        <v>89</v>
      </c>
      <c r="F214" s="17">
        <v>30</v>
      </c>
      <c r="G214" s="18">
        <f t="shared" si="6"/>
        <v>1.21</v>
      </c>
      <c r="H214" s="18">
        <v>1</v>
      </c>
      <c r="I214" s="19">
        <v>1</v>
      </c>
      <c r="J214" s="71"/>
      <c r="K214" s="48"/>
      <c r="L214" s="76" cm="1">
        <f t="array" ref="L214">_xlfn.IFS(C214="8.玩家基地","",C214="10.第一关基地","",G214+H214&lt;=2,"",G214+H214&gt;2,ROUND((G214+H214-2)*500,0))</f>
        <v>105</v>
      </c>
      <c r="M214" s="13">
        <v>5</v>
      </c>
      <c r="N214" s="13" t="s">
        <v>2039</v>
      </c>
      <c r="O214" s="74" t="s">
        <v>2046</v>
      </c>
    </row>
    <row r="215" spans="1:15">
      <c r="A215" s="16">
        <v>6</v>
      </c>
      <c r="B215" s="17">
        <v>240</v>
      </c>
      <c r="C215" s="16" t="s">
        <v>603</v>
      </c>
      <c r="D215" s="17">
        <v>1</v>
      </c>
      <c r="E215" s="16" t="s">
        <v>89</v>
      </c>
      <c r="F215" s="17">
        <v>30</v>
      </c>
      <c r="G215" s="18">
        <f t="shared" si="6"/>
        <v>1.24</v>
      </c>
      <c r="H215" s="18">
        <v>1</v>
      </c>
      <c r="I215" s="19">
        <v>1</v>
      </c>
      <c r="J215" s="71"/>
      <c r="K215" s="48"/>
      <c r="L215" s="76" cm="1">
        <f t="array" ref="L215">_xlfn.IFS(C215="8.玩家基地","",C215="10.第一关基地","",G215+H215&lt;=2,"",G215+H215&gt;2,ROUND((G215+H215-2)*500,0))</f>
        <v>120</v>
      </c>
      <c r="M215" s="13">
        <v>8</v>
      </c>
      <c r="N215" s="13" t="s">
        <v>2041</v>
      </c>
      <c r="O215" s="74" t="s">
        <v>2046</v>
      </c>
    </row>
    <row r="216" spans="1:15">
      <c r="A216" s="16">
        <v>6</v>
      </c>
      <c r="B216" s="17">
        <v>270</v>
      </c>
      <c r="C216" s="16" t="s">
        <v>1436</v>
      </c>
      <c r="D216" s="17">
        <v>1</v>
      </c>
      <c r="E216" s="16" t="s">
        <v>89</v>
      </c>
      <c r="F216" s="17">
        <v>30</v>
      </c>
      <c r="G216" s="18">
        <f t="shared" si="6"/>
        <v>1.27</v>
      </c>
      <c r="H216" s="18">
        <v>1</v>
      </c>
      <c r="I216" s="19">
        <v>1</v>
      </c>
      <c r="J216" s="71"/>
      <c r="K216" s="48"/>
      <c r="L216" s="76" cm="1">
        <f t="array" ref="L216">_xlfn.IFS(C216="8.玩家基地","",C216="10.第一关基地","",G216+H216&lt;=2,"",G216+H216&gt;2,ROUND((G216+H216-2)*500,0))</f>
        <v>135</v>
      </c>
      <c r="M216" s="13">
        <v>5</v>
      </c>
      <c r="N216" s="13" t="s">
        <v>2039</v>
      </c>
      <c r="O216" s="74" t="s">
        <v>2046</v>
      </c>
    </row>
    <row r="217" spans="1:15">
      <c r="A217" s="16">
        <v>6</v>
      </c>
      <c r="B217" s="17">
        <v>300</v>
      </c>
      <c r="C217" s="16" t="s">
        <v>1394</v>
      </c>
      <c r="D217" s="17">
        <v>1</v>
      </c>
      <c r="E217" s="16" t="s">
        <v>89</v>
      </c>
      <c r="F217" s="17">
        <v>30</v>
      </c>
      <c r="G217" s="18">
        <f t="shared" si="6"/>
        <v>1.3</v>
      </c>
      <c r="H217" s="18">
        <v>1</v>
      </c>
      <c r="I217" s="19">
        <v>1</v>
      </c>
      <c r="J217" s="71"/>
      <c r="K217" s="48"/>
      <c r="L217" s="76" cm="1">
        <f t="array" ref="L217">_xlfn.IFS(C217="8.玩家基地","",C217="10.第一关基地","",G217+H217&lt;=2,"",G217+H217&gt;2,ROUND((G217+H217-2)*500,0))</f>
        <v>150</v>
      </c>
      <c r="M217" s="13">
        <v>6</v>
      </c>
      <c r="N217" s="13" t="s">
        <v>2027</v>
      </c>
      <c r="O217" s="74" t="s">
        <v>2046</v>
      </c>
    </row>
    <row r="218" spans="1:15">
      <c r="A218" s="16">
        <v>6</v>
      </c>
      <c r="B218" s="17">
        <v>330</v>
      </c>
      <c r="C218" s="16" t="s">
        <v>1436</v>
      </c>
      <c r="D218" s="17">
        <v>1</v>
      </c>
      <c r="E218" s="16" t="s">
        <v>89</v>
      </c>
      <c r="F218" s="17">
        <v>30</v>
      </c>
      <c r="G218" s="18">
        <f t="shared" si="6"/>
        <v>1.33</v>
      </c>
      <c r="H218" s="18">
        <v>1</v>
      </c>
      <c r="I218" s="19">
        <v>1</v>
      </c>
      <c r="J218" s="71"/>
      <c r="K218" s="48"/>
      <c r="L218" s="76" cm="1">
        <f t="array" ref="L218">_xlfn.IFS(C218="8.玩家基地","",C218="10.第一关基地","",G218+H218&lt;=2,"",G218+H218&gt;2,ROUND((G218+H218-2)*500,0))</f>
        <v>165</v>
      </c>
      <c r="M218" s="13">
        <v>8</v>
      </c>
      <c r="N218" s="13" t="s">
        <v>2041</v>
      </c>
      <c r="O218" s="74" t="s">
        <v>2046</v>
      </c>
    </row>
    <row r="219" spans="1:15">
      <c r="A219" s="16">
        <v>6</v>
      </c>
      <c r="B219" s="17">
        <v>360</v>
      </c>
      <c r="C219" s="16" t="s">
        <v>1394</v>
      </c>
      <c r="D219" s="17">
        <v>1</v>
      </c>
      <c r="E219" s="16" t="s">
        <v>89</v>
      </c>
      <c r="F219" s="17">
        <v>30</v>
      </c>
      <c r="G219" s="18">
        <f t="shared" si="6"/>
        <v>1.3599999999999999</v>
      </c>
      <c r="H219" s="18">
        <v>1</v>
      </c>
      <c r="I219" s="19">
        <v>1</v>
      </c>
      <c r="J219" s="71"/>
      <c r="K219" s="48"/>
      <c r="L219" s="76" cm="1">
        <f t="array" ref="L219">_xlfn.IFS(C219="8.玩家基地","",C219="10.第一关基地","",G219+H219&lt;=2,"",G219+H219&gt;2,ROUND((G219+H219-2)*500,0))</f>
        <v>180</v>
      </c>
      <c r="M219" s="13">
        <v>6</v>
      </c>
      <c r="N219" s="13" t="s">
        <v>2027</v>
      </c>
      <c r="O219" s="74" t="s">
        <v>2046</v>
      </c>
    </row>
    <row r="220" spans="1:15">
      <c r="A220" s="16">
        <v>6</v>
      </c>
      <c r="B220" s="17">
        <v>390</v>
      </c>
      <c r="C220" s="16" t="s">
        <v>1389</v>
      </c>
      <c r="D220" s="17">
        <v>1</v>
      </c>
      <c r="E220" s="16" t="s">
        <v>89</v>
      </c>
      <c r="F220" s="17">
        <v>30</v>
      </c>
      <c r="G220" s="18">
        <f t="shared" si="6"/>
        <v>1</v>
      </c>
      <c r="H220" s="18">
        <v>1</v>
      </c>
      <c r="I220" s="19">
        <v>1</v>
      </c>
      <c r="J220" s="71"/>
      <c r="K220" s="48"/>
      <c r="L220" s="76" t="str" cm="1">
        <f t="array" ref="L220">_xlfn.IFS(C220="8.玩家基地","",C220="10.第一关基地","",G220+H220&lt;=2,"",G220+H220&gt;2,ROUND((G220+H220-2)*500,0))</f>
        <v/>
      </c>
      <c r="M220" s="13">
        <v>5</v>
      </c>
      <c r="N220" s="13" t="s">
        <v>2039</v>
      </c>
      <c r="O220" s="74" t="s">
        <v>2046</v>
      </c>
    </row>
    <row r="221" spans="1:15">
      <c r="A221" s="16">
        <v>6</v>
      </c>
      <c r="B221" s="17">
        <v>420</v>
      </c>
      <c r="C221" s="16" t="s">
        <v>603</v>
      </c>
      <c r="D221" s="17">
        <v>2</v>
      </c>
      <c r="E221" s="16" t="s">
        <v>89</v>
      </c>
      <c r="F221" s="17">
        <v>30</v>
      </c>
      <c r="G221" s="18">
        <f t="shared" si="6"/>
        <v>1.42</v>
      </c>
      <c r="H221" s="18">
        <v>1</v>
      </c>
      <c r="I221" s="19">
        <v>1</v>
      </c>
      <c r="J221" s="71"/>
      <c r="K221" s="48"/>
      <c r="L221" s="76" cm="1">
        <f t="array" ref="L221">_xlfn.IFS(C221="8.玩家基地","",C221="10.第一关基地","",G221+H221&lt;=2,"",G221+H221&gt;2,ROUND((G221+H221-2)*500,0))</f>
        <v>210</v>
      </c>
      <c r="M221" s="13">
        <v>9</v>
      </c>
      <c r="N221" s="13" t="s">
        <v>2043</v>
      </c>
      <c r="O221" s="74" t="s">
        <v>2046</v>
      </c>
    </row>
    <row r="222" spans="1:15">
      <c r="A222" s="16">
        <v>6</v>
      </c>
      <c r="B222" s="17">
        <v>450</v>
      </c>
      <c r="C222" s="16" t="s">
        <v>1436</v>
      </c>
      <c r="D222" s="17">
        <v>2</v>
      </c>
      <c r="E222" s="16" t="s">
        <v>89</v>
      </c>
      <c r="F222" s="17">
        <v>30</v>
      </c>
      <c r="G222" s="18">
        <f t="shared" si="6"/>
        <v>1.45</v>
      </c>
      <c r="H222" s="18">
        <v>1</v>
      </c>
      <c r="I222" s="19">
        <v>1</v>
      </c>
      <c r="J222" s="71"/>
      <c r="K222" s="48"/>
      <c r="L222" s="76" cm="1">
        <f t="array" ref="L222">_xlfn.IFS(C222="8.玩家基地","",C222="10.第一关基地","",G222+H222&lt;=2,"",G222+H222&gt;2,ROUND((G222+H222-2)*500,0))</f>
        <v>225</v>
      </c>
      <c r="M222" s="13">
        <v>6</v>
      </c>
      <c r="N222" s="13" t="s">
        <v>2027</v>
      </c>
      <c r="O222" s="74" t="s">
        <v>2046</v>
      </c>
    </row>
    <row r="223" spans="1:15">
      <c r="A223" s="16">
        <v>6</v>
      </c>
      <c r="B223" s="17">
        <v>480</v>
      </c>
      <c r="C223" s="16" t="s">
        <v>1394</v>
      </c>
      <c r="D223" s="17">
        <v>2</v>
      </c>
      <c r="E223" s="16" t="s">
        <v>89</v>
      </c>
      <c r="F223" s="17">
        <v>30</v>
      </c>
      <c r="G223" s="18">
        <f t="shared" si="6"/>
        <v>1.48</v>
      </c>
      <c r="H223" s="18">
        <v>1</v>
      </c>
      <c r="I223" s="19">
        <v>1</v>
      </c>
      <c r="J223" s="71"/>
      <c r="K223" s="48"/>
      <c r="L223" s="76" cm="1">
        <f t="array" ref="L223">_xlfn.IFS(C223="8.玩家基地","",C223="10.第一关基地","",G223+H223&lt;=2,"",G223+H223&gt;2,ROUND((G223+H223-2)*500,0))</f>
        <v>240</v>
      </c>
      <c r="M223" s="13">
        <v>5</v>
      </c>
      <c r="N223" s="13" t="s">
        <v>2039</v>
      </c>
      <c r="O223" s="74" t="s">
        <v>2046</v>
      </c>
    </row>
    <row r="224" spans="1:15">
      <c r="A224" s="16">
        <v>6</v>
      </c>
      <c r="B224" s="17">
        <v>510</v>
      </c>
      <c r="C224" s="16" t="s">
        <v>603</v>
      </c>
      <c r="D224" s="17">
        <v>2</v>
      </c>
      <c r="E224" s="16" t="s">
        <v>89</v>
      </c>
      <c r="F224" s="17">
        <v>30</v>
      </c>
      <c r="G224" s="18">
        <f t="shared" si="6"/>
        <v>1.51</v>
      </c>
      <c r="H224" s="18">
        <v>1</v>
      </c>
      <c r="I224" s="19">
        <v>1</v>
      </c>
      <c r="J224" s="71"/>
      <c r="K224" s="48"/>
      <c r="L224" s="76" cm="1">
        <f t="array" ref="L224">_xlfn.IFS(C224="8.玩家基地","",C224="10.第一关基地","",G224+H224&lt;=2,"",G224+H224&gt;2,ROUND((G224+H224-2)*500,0))</f>
        <v>255</v>
      </c>
      <c r="M224" s="13">
        <v>6</v>
      </c>
      <c r="N224" s="13" t="s">
        <v>2027</v>
      </c>
      <c r="O224" s="74" t="s">
        <v>2046</v>
      </c>
    </row>
    <row r="225" spans="1:15">
      <c r="A225" s="16">
        <v>6</v>
      </c>
      <c r="B225" s="17">
        <v>540</v>
      </c>
      <c r="C225" s="16" t="s">
        <v>1436</v>
      </c>
      <c r="D225" s="17">
        <v>2</v>
      </c>
      <c r="E225" s="16" t="s">
        <v>89</v>
      </c>
      <c r="F225" s="17">
        <v>30</v>
      </c>
      <c r="G225" s="18">
        <f t="shared" si="6"/>
        <v>1.54</v>
      </c>
      <c r="H225" s="18">
        <v>1</v>
      </c>
      <c r="I225" s="19">
        <v>1</v>
      </c>
      <c r="J225" s="71"/>
      <c r="K225" s="48"/>
      <c r="L225" s="76" cm="1">
        <f t="array" ref="L225">_xlfn.IFS(C225="8.玩家基地","",C225="10.第一关基地","",G225+H225&lt;=2,"",G225+H225&gt;2,ROUND((G225+H225-2)*500,0))</f>
        <v>270</v>
      </c>
      <c r="M225" s="13">
        <v>5</v>
      </c>
      <c r="N225" s="13" t="s">
        <v>2039</v>
      </c>
      <c r="O225" s="74" t="s">
        <v>2046</v>
      </c>
    </row>
    <row r="226" spans="1:15">
      <c r="A226" s="16">
        <v>6</v>
      </c>
      <c r="B226" s="17">
        <v>570</v>
      </c>
      <c r="C226" s="16" t="s">
        <v>1394</v>
      </c>
      <c r="D226" s="17">
        <v>2</v>
      </c>
      <c r="E226" s="16" t="s">
        <v>89</v>
      </c>
      <c r="F226" s="17">
        <v>30</v>
      </c>
      <c r="G226" s="18">
        <f t="shared" si="6"/>
        <v>1.5699999999999998</v>
      </c>
      <c r="H226" s="18">
        <v>1</v>
      </c>
      <c r="I226" s="19">
        <v>1</v>
      </c>
      <c r="J226" s="71"/>
      <c r="K226" s="48"/>
      <c r="L226" s="76" cm="1">
        <f t="array" ref="L226">_xlfn.IFS(C226="8.玩家基地","",C226="10.第一关基地","",G226+H226&lt;=2,"",G226+H226&gt;2,ROUND((G226+H226-2)*500,0))</f>
        <v>285</v>
      </c>
      <c r="M226" s="13">
        <v>8</v>
      </c>
      <c r="N226" s="13" t="s">
        <v>2041</v>
      </c>
      <c r="O226" s="74" t="s">
        <v>2046</v>
      </c>
    </row>
    <row r="227" spans="1:15">
      <c r="A227" s="16">
        <v>6</v>
      </c>
      <c r="B227" s="17">
        <v>600</v>
      </c>
      <c r="C227" s="16" t="s">
        <v>1389</v>
      </c>
      <c r="D227" s="17">
        <v>2</v>
      </c>
      <c r="E227" s="16" t="s">
        <v>89</v>
      </c>
      <c r="F227" s="17">
        <v>30</v>
      </c>
      <c r="G227" s="18">
        <f t="shared" si="6"/>
        <v>1</v>
      </c>
      <c r="H227" s="18">
        <v>1</v>
      </c>
      <c r="I227" s="19">
        <v>1</v>
      </c>
      <c r="J227" s="71"/>
      <c r="K227" s="48"/>
      <c r="L227" s="76" t="str" cm="1">
        <f t="array" ref="L227">_xlfn.IFS(C227="8.玩家基地","",C227="10.第一关基地","",G227+H227&lt;=2,"",G227+H227&gt;2,ROUND((G227+H227-2)*500,0))</f>
        <v/>
      </c>
      <c r="M227" s="13">
        <v>6</v>
      </c>
      <c r="N227" s="13" t="s">
        <v>2027</v>
      </c>
      <c r="O227" s="74" t="s">
        <v>2046</v>
      </c>
    </row>
    <row r="228" spans="1:15">
      <c r="A228" s="16">
        <v>6</v>
      </c>
      <c r="B228" s="17">
        <v>630</v>
      </c>
      <c r="C228" s="16" t="s">
        <v>603</v>
      </c>
      <c r="D228" s="17">
        <v>2</v>
      </c>
      <c r="E228" s="16" t="s">
        <v>89</v>
      </c>
      <c r="F228" s="17">
        <v>30</v>
      </c>
      <c r="G228" s="18">
        <f t="shared" si="6"/>
        <v>1.63</v>
      </c>
      <c r="H228" s="18">
        <v>1</v>
      </c>
      <c r="I228" s="19">
        <v>1</v>
      </c>
      <c r="J228" s="71"/>
      <c r="K228" s="48"/>
      <c r="L228" s="76" cm="1">
        <f t="array" ref="L228">_xlfn.IFS(C228="8.玩家基地","",C228="10.第一关基地","",G228+H228&lt;=2,"",G228+H228&gt;2,ROUND((G228+H228-2)*500,0))</f>
        <v>315</v>
      </c>
      <c r="M228" s="13">
        <v>5</v>
      </c>
      <c r="N228" s="13" t="s">
        <v>2039</v>
      </c>
      <c r="O228" s="74" t="s">
        <v>2046</v>
      </c>
    </row>
    <row r="229" spans="1:15">
      <c r="A229" s="16">
        <v>6</v>
      </c>
      <c r="B229" s="17">
        <v>660</v>
      </c>
      <c r="C229" s="16" t="s">
        <v>1436</v>
      </c>
      <c r="D229" s="17">
        <v>2</v>
      </c>
      <c r="E229" s="16" t="s">
        <v>89</v>
      </c>
      <c r="F229" s="17">
        <v>30</v>
      </c>
      <c r="G229" s="18">
        <f t="shared" si="6"/>
        <v>1.66</v>
      </c>
      <c r="H229" s="18">
        <v>1</v>
      </c>
      <c r="I229" s="19">
        <v>1</v>
      </c>
      <c r="J229" s="71"/>
      <c r="K229" s="48"/>
      <c r="L229" s="76" cm="1">
        <f t="array" ref="L229">_xlfn.IFS(C229="8.玩家基地","",C229="10.第一关基地","",G229+H229&lt;=2,"",G229+H229&gt;2,ROUND((G229+H229-2)*500,0))</f>
        <v>330</v>
      </c>
      <c r="M229" s="13">
        <v>6</v>
      </c>
      <c r="N229" s="13" t="s">
        <v>2027</v>
      </c>
      <c r="O229" s="74" t="s">
        <v>2046</v>
      </c>
    </row>
    <row r="230" spans="1:15">
      <c r="A230" s="16">
        <v>6</v>
      </c>
      <c r="B230" s="17">
        <v>690</v>
      </c>
      <c r="C230" s="16" t="s">
        <v>1394</v>
      </c>
      <c r="D230" s="17">
        <v>2</v>
      </c>
      <c r="E230" s="16" t="s">
        <v>89</v>
      </c>
      <c r="F230" s="17">
        <v>30</v>
      </c>
      <c r="G230" s="18">
        <f t="shared" si="6"/>
        <v>1.69</v>
      </c>
      <c r="H230" s="18">
        <v>1</v>
      </c>
      <c r="I230" s="19">
        <v>1</v>
      </c>
      <c r="J230" s="71"/>
      <c r="K230" s="48"/>
      <c r="L230" s="76" cm="1">
        <f t="array" ref="L230">_xlfn.IFS(C230="8.玩家基地","",C230="10.第一关基地","",G230+H230&lt;=2,"",G230+H230&gt;2,ROUND((G230+H230-2)*500,0))</f>
        <v>345</v>
      </c>
      <c r="M230" s="13">
        <v>5</v>
      </c>
      <c r="N230" s="13" t="s">
        <v>2039</v>
      </c>
      <c r="O230" s="74" t="s">
        <v>2046</v>
      </c>
    </row>
    <row r="231" spans="1:15">
      <c r="A231" s="16">
        <v>6</v>
      </c>
      <c r="B231" s="17">
        <v>720</v>
      </c>
      <c r="C231" s="16" t="s">
        <v>603</v>
      </c>
      <c r="D231" s="17">
        <v>2</v>
      </c>
      <c r="E231" s="16" t="s">
        <v>89</v>
      </c>
      <c r="F231" s="17">
        <v>30</v>
      </c>
      <c r="G231" s="18">
        <f t="shared" si="6"/>
        <v>1.72</v>
      </c>
      <c r="H231" s="18">
        <v>1</v>
      </c>
      <c r="I231" s="19">
        <v>1</v>
      </c>
      <c r="J231" s="71"/>
      <c r="K231" s="48"/>
      <c r="L231" s="76" cm="1">
        <f t="array" ref="L231">_xlfn.IFS(C231="8.玩家基地","",C231="10.第一关基地","",G231+H231&lt;=2,"",G231+H231&gt;2,ROUND((G231+H231-2)*500,0))</f>
        <v>360</v>
      </c>
      <c r="M231" s="13">
        <v>6</v>
      </c>
      <c r="N231" s="13" t="s">
        <v>2027</v>
      </c>
      <c r="O231" s="74" t="s">
        <v>2046</v>
      </c>
    </row>
    <row r="232" spans="1:15">
      <c r="A232" s="16">
        <v>6</v>
      </c>
      <c r="B232" s="17">
        <v>750</v>
      </c>
      <c r="C232" s="16" t="s">
        <v>1436</v>
      </c>
      <c r="D232" s="17">
        <v>2</v>
      </c>
      <c r="E232" s="16" t="s">
        <v>89</v>
      </c>
      <c r="F232" s="17">
        <v>30</v>
      </c>
      <c r="G232" s="18">
        <f t="shared" si="6"/>
        <v>1.75</v>
      </c>
      <c r="H232" s="18">
        <v>1</v>
      </c>
      <c r="I232" s="19">
        <v>1</v>
      </c>
      <c r="J232" s="71"/>
      <c r="K232" s="48"/>
      <c r="L232" s="76" cm="1">
        <f t="array" ref="L232">_xlfn.IFS(C232="8.玩家基地","",C232="10.第一关基地","",G232+H232&lt;=2,"",G232+H232&gt;2,ROUND((G232+H232-2)*500,0))</f>
        <v>375</v>
      </c>
      <c r="M232" s="13">
        <v>5</v>
      </c>
      <c r="N232" s="13" t="s">
        <v>2039</v>
      </c>
      <c r="O232" s="74" t="s">
        <v>2046</v>
      </c>
    </row>
    <row r="233" spans="1:15">
      <c r="A233" s="16">
        <v>6</v>
      </c>
      <c r="B233" s="17">
        <v>780</v>
      </c>
      <c r="C233" s="16" t="s">
        <v>1394</v>
      </c>
      <c r="D233" s="17">
        <v>2</v>
      </c>
      <c r="E233" s="16" t="s">
        <v>89</v>
      </c>
      <c r="F233" s="17">
        <v>30</v>
      </c>
      <c r="G233" s="18">
        <f t="shared" si="6"/>
        <v>1.78</v>
      </c>
      <c r="H233" s="18">
        <v>1</v>
      </c>
      <c r="I233" s="19">
        <v>1</v>
      </c>
      <c r="J233" s="71"/>
      <c r="K233" s="48"/>
      <c r="L233" s="76" cm="1">
        <f t="array" ref="L233">_xlfn.IFS(C233="8.玩家基地","",C233="10.第一关基地","",G233+H233&lt;=2,"",G233+H233&gt;2,ROUND((G233+H233-2)*500,0))</f>
        <v>390</v>
      </c>
      <c r="M233" s="13">
        <v>6</v>
      </c>
      <c r="N233" s="13" t="s">
        <v>2027</v>
      </c>
      <c r="O233" s="74" t="s">
        <v>2046</v>
      </c>
    </row>
    <row r="234" spans="1:15">
      <c r="A234" s="16">
        <v>6</v>
      </c>
      <c r="B234" s="17">
        <v>810</v>
      </c>
      <c r="C234" s="16" t="s">
        <v>603</v>
      </c>
      <c r="D234" s="17">
        <v>3</v>
      </c>
      <c r="E234" s="16" t="s">
        <v>89</v>
      </c>
      <c r="F234" s="17">
        <v>30</v>
      </c>
      <c r="G234" s="18">
        <f t="shared" si="6"/>
        <v>1.81</v>
      </c>
      <c r="H234" s="18">
        <v>1</v>
      </c>
      <c r="I234" s="19">
        <v>1</v>
      </c>
      <c r="J234" s="71"/>
      <c r="K234" s="48"/>
      <c r="L234" s="76" cm="1">
        <f t="array" ref="L234">_xlfn.IFS(C234="8.玩家基地","",C234="10.第一关基地","",G234+H234&lt;=2,"",G234+H234&gt;2,ROUND((G234+H234-2)*500,0))</f>
        <v>405</v>
      </c>
      <c r="M234" s="13">
        <v>5</v>
      </c>
      <c r="N234" s="13" t="s">
        <v>2039</v>
      </c>
      <c r="O234" s="74" t="s">
        <v>2046</v>
      </c>
    </row>
    <row r="235" spans="1:15">
      <c r="A235" s="16">
        <v>6</v>
      </c>
      <c r="B235" s="17">
        <v>840</v>
      </c>
      <c r="C235" s="16" t="s">
        <v>1436</v>
      </c>
      <c r="D235" s="17">
        <v>3</v>
      </c>
      <c r="E235" s="16" t="s">
        <v>89</v>
      </c>
      <c r="F235" s="17">
        <v>30</v>
      </c>
      <c r="G235" s="18">
        <f t="shared" si="6"/>
        <v>1.8399999999999999</v>
      </c>
      <c r="H235" s="18">
        <v>1</v>
      </c>
      <c r="I235" s="19">
        <v>1</v>
      </c>
      <c r="J235" s="71"/>
      <c r="K235" s="48"/>
      <c r="L235" s="76" cm="1">
        <f t="array" ref="L235">_xlfn.IFS(C235="8.玩家基地","",C235="10.第一关基地","",G235+H235&lt;=2,"",G235+H235&gt;2,ROUND((G235+H235-2)*500,0))</f>
        <v>420</v>
      </c>
      <c r="M235" s="13">
        <v>6</v>
      </c>
      <c r="N235" s="13" t="s">
        <v>2027</v>
      </c>
      <c r="O235" s="74" t="s">
        <v>2046</v>
      </c>
    </row>
    <row r="236" spans="1:15">
      <c r="A236" s="16">
        <v>6</v>
      </c>
      <c r="B236" s="17">
        <v>870</v>
      </c>
      <c r="C236" s="16" t="s">
        <v>1394</v>
      </c>
      <c r="D236" s="17">
        <v>3</v>
      </c>
      <c r="E236" s="16" t="s">
        <v>89</v>
      </c>
      <c r="F236" s="17">
        <v>30</v>
      </c>
      <c r="G236" s="18">
        <f t="shared" si="6"/>
        <v>1.87</v>
      </c>
      <c r="H236" s="18">
        <v>1</v>
      </c>
      <c r="I236" s="19">
        <v>1</v>
      </c>
      <c r="J236" s="71"/>
      <c r="K236" s="48"/>
      <c r="L236" s="76" cm="1">
        <f t="array" ref="L236">_xlfn.IFS(C236="8.玩家基地","",C236="10.第一关基地","",G236+H236&lt;=2,"",G236+H236&gt;2,ROUND((G236+H236-2)*500,0))</f>
        <v>435</v>
      </c>
      <c r="M236" s="13">
        <v>5</v>
      </c>
      <c r="N236" s="13" t="s">
        <v>2039</v>
      </c>
      <c r="O236" s="74" t="s">
        <v>2046</v>
      </c>
    </row>
    <row r="237" spans="1:15">
      <c r="A237" s="16">
        <v>6</v>
      </c>
      <c r="B237" s="17">
        <v>900</v>
      </c>
      <c r="C237" s="16" t="s">
        <v>603</v>
      </c>
      <c r="D237" s="17">
        <v>3</v>
      </c>
      <c r="E237" s="16" t="s">
        <v>89</v>
      </c>
      <c r="F237" s="17">
        <v>30</v>
      </c>
      <c r="G237" s="18">
        <f t="shared" si="6"/>
        <v>1.9</v>
      </c>
      <c r="H237" s="18">
        <v>1</v>
      </c>
      <c r="I237" s="19">
        <v>1</v>
      </c>
      <c r="J237" s="71"/>
      <c r="K237" s="48"/>
      <c r="L237" s="76" cm="1">
        <f t="array" ref="L237">_xlfn.IFS(C237="8.玩家基地","",C237="10.第一关基地","",G237+H237&lt;=2,"",G237+H237&gt;2,ROUND((G237+H237-2)*500,0))</f>
        <v>450</v>
      </c>
      <c r="M237" s="13">
        <v>6</v>
      </c>
      <c r="N237" s="13" t="s">
        <v>2027</v>
      </c>
      <c r="O237" s="74" t="s">
        <v>2046</v>
      </c>
    </row>
    <row r="238" spans="1:15">
      <c r="A238" s="16">
        <v>6</v>
      </c>
      <c r="B238" s="17">
        <v>930</v>
      </c>
      <c r="C238" s="16" t="s">
        <v>1436</v>
      </c>
      <c r="D238" s="17">
        <v>3</v>
      </c>
      <c r="E238" s="16" t="s">
        <v>89</v>
      </c>
      <c r="F238" s="17">
        <v>30</v>
      </c>
      <c r="G238" s="18">
        <f t="shared" si="6"/>
        <v>1.93</v>
      </c>
      <c r="H238" s="18">
        <v>1</v>
      </c>
      <c r="I238" s="19">
        <v>1</v>
      </c>
      <c r="J238" s="71"/>
      <c r="K238" s="48"/>
      <c r="L238" s="76" cm="1">
        <f t="array" ref="L238">_xlfn.IFS(C238="8.玩家基地","",C238="10.第一关基地","",G238+H238&lt;=2,"",G238+H238&gt;2,ROUND((G238+H238-2)*500,0))</f>
        <v>465</v>
      </c>
      <c r="M238" s="13">
        <v>5</v>
      </c>
      <c r="N238" s="13" t="s">
        <v>2039</v>
      </c>
      <c r="O238" s="74" t="s">
        <v>2046</v>
      </c>
    </row>
    <row r="239" spans="1:15">
      <c r="A239" s="16">
        <v>6</v>
      </c>
      <c r="B239" s="17">
        <v>960</v>
      </c>
      <c r="C239" s="16" t="s">
        <v>1394</v>
      </c>
      <c r="D239" s="17">
        <v>3</v>
      </c>
      <c r="E239" s="16" t="s">
        <v>89</v>
      </c>
      <c r="F239" s="17">
        <v>30</v>
      </c>
      <c r="G239" s="18">
        <f t="shared" si="6"/>
        <v>1.96</v>
      </c>
      <c r="H239" s="18">
        <v>1</v>
      </c>
      <c r="I239" s="19">
        <v>1</v>
      </c>
      <c r="J239" s="71"/>
      <c r="K239" s="48"/>
      <c r="L239" s="76" cm="1">
        <f t="array" ref="L239">_xlfn.IFS(C239="8.玩家基地","",C239="10.第一关基地","",G239+H239&lt;=2,"",G239+H239&gt;2,ROUND((G239+H239-2)*500,0))</f>
        <v>480</v>
      </c>
      <c r="M239" s="13">
        <v>6</v>
      </c>
      <c r="N239" s="13" t="s">
        <v>2027</v>
      </c>
      <c r="O239" s="74" t="s">
        <v>2046</v>
      </c>
    </row>
    <row r="240" spans="1:15">
      <c r="A240" s="16">
        <v>6</v>
      </c>
      <c r="B240" s="17">
        <v>990</v>
      </c>
      <c r="C240" s="16" t="s">
        <v>1389</v>
      </c>
      <c r="D240" s="17">
        <v>3</v>
      </c>
      <c r="E240" s="16" t="s">
        <v>89</v>
      </c>
      <c r="F240" s="17">
        <v>30</v>
      </c>
      <c r="G240" s="18">
        <f t="shared" si="6"/>
        <v>1</v>
      </c>
      <c r="H240" s="18">
        <v>1</v>
      </c>
      <c r="I240" s="19">
        <v>1</v>
      </c>
      <c r="J240" s="71"/>
      <c r="K240" s="48"/>
      <c r="L240" s="76" t="str" cm="1">
        <f t="array" ref="L240">_xlfn.IFS(C240="8.玩家基地","",C240="10.第一关基地","",G240+H240&lt;=2,"",G240+H240&gt;2,ROUND((G240+H240-2)*500,0))</f>
        <v/>
      </c>
      <c r="M240" s="13">
        <v>5</v>
      </c>
      <c r="N240" s="13" t="s">
        <v>2039</v>
      </c>
      <c r="O240" s="74" t="s">
        <v>2046</v>
      </c>
    </row>
    <row r="241" spans="1:15">
      <c r="A241" s="16">
        <v>6</v>
      </c>
      <c r="B241" s="17">
        <v>1020</v>
      </c>
      <c r="C241" s="16" t="s">
        <v>603</v>
      </c>
      <c r="D241" s="17">
        <v>3</v>
      </c>
      <c r="E241" s="16" t="s">
        <v>89</v>
      </c>
      <c r="F241" s="17">
        <v>30</v>
      </c>
      <c r="G241" s="18">
        <f t="shared" si="6"/>
        <v>2.02</v>
      </c>
      <c r="H241" s="18">
        <v>1</v>
      </c>
      <c r="I241" s="19">
        <v>1</v>
      </c>
      <c r="J241" s="71"/>
      <c r="K241" s="48"/>
      <c r="L241" s="76" cm="1">
        <f t="array" ref="L241">_xlfn.IFS(C241="8.玩家基地","",C241="10.第一关基地","",G241+H241&lt;=2,"",G241+H241&gt;2,ROUND((G241+H241-2)*500,0))</f>
        <v>510</v>
      </c>
      <c r="M241" s="13">
        <v>6</v>
      </c>
      <c r="N241" s="13" t="s">
        <v>2027</v>
      </c>
      <c r="O241" s="74" t="s">
        <v>2046</v>
      </c>
    </row>
    <row r="242" spans="1:15">
      <c r="A242" s="16">
        <v>6</v>
      </c>
      <c r="B242" s="17">
        <v>1050</v>
      </c>
      <c r="C242" s="16" t="s">
        <v>1436</v>
      </c>
      <c r="D242" s="17">
        <v>3</v>
      </c>
      <c r="E242" s="16" t="s">
        <v>89</v>
      </c>
      <c r="F242" s="17">
        <v>30</v>
      </c>
      <c r="G242" s="18">
        <f t="shared" si="6"/>
        <v>2.0499999999999998</v>
      </c>
      <c r="H242" s="18">
        <v>1</v>
      </c>
      <c r="I242" s="19">
        <v>1</v>
      </c>
      <c r="J242" s="71"/>
      <c r="K242" s="48"/>
      <c r="L242" s="76" cm="1">
        <f t="array" ref="L242">_xlfn.IFS(C242="8.玩家基地","",C242="10.第一关基地","",G242+H242&lt;=2,"",G242+H242&gt;2,ROUND((G242+H242-2)*500,0))</f>
        <v>525</v>
      </c>
      <c r="M242" s="13">
        <v>5</v>
      </c>
      <c r="N242" s="13" t="s">
        <v>2039</v>
      </c>
      <c r="O242" s="74" t="s">
        <v>2046</v>
      </c>
    </row>
    <row r="243" spans="1:15">
      <c r="A243" s="16">
        <v>6</v>
      </c>
      <c r="B243" s="17">
        <v>1080</v>
      </c>
      <c r="C243" s="16" t="s">
        <v>1394</v>
      </c>
      <c r="D243" s="17">
        <v>3</v>
      </c>
      <c r="E243" s="16" t="s">
        <v>89</v>
      </c>
      <c r="F243" s="17">
        <v>30</v>
      </c>
      <c r="G243" s="18">
        <f t="shared" si="6"/>
        <v>2.08</v>
      </c>
      <c r="H243" s="18">
        <v>1</v>
      </c>
      <c r="I243" s="19">
        <v>1</v>
      </c>
      <c r="J243" s="71"/>
      <c r="K243" s="48"/>
      <c r="L243" s="76" cm="1">
        <f t="array" ref="L243">_xlfn.IFS(C243="8.玩家基地","",C243="10.第一关基地","",G243+H243&lt;=2,"",G243+H243&gt;2,ROUND((G243+H243-2)*500,0))</f>
        <v>540</v>
      </c>
      <c r="M243" s="13">
        <v>6</v>
      </c>
      <c r="N243" s="13" t="s">
        <v>2027</v>
      </c>
      <c r="O243" s="74" t="s">
        <v>2046</v>
      </c>
    </row>
    <row r="244" spans="1:15">
      <c r="A244" s="16">
        <v>6</v>
      </c>
      <c r="B244" s="17">
        <v>1110</v>
      </c>
      <c r="C244" s="16" t="s">
        <v>603</v>
      </c>
      <c r="D244" s="17">
        <v>3</v>
      </c>
      <c r="E244" s="16" t="s">
        <v>89</v>
      </c>
      <c r="F244" s="17">
        <v>30</v>
      </c>
      <c r="G244" s="18">
        <f t="shared" si="6"/>
        <v>2.11</v>
      </c>
      <c r="H244" s="18">
        <v>1</v>
      </c>
      <c r="I244" s="19">
        <v>1</v>
      </c>
      <c r="J244" s="71"/>
      <c r="K244" s="48"/>
      <c r="L244" s="76" cm="1">
        <f t="array" ref="L244">_xlfn.IFS(C244="8.玩家基地","",C244="10.第一关基地","",G244+H244&lt;=2,"",G244+H244&gt;2,ROUND((G244+H244-2)*500,0))</f>
        <v>555</v>
      </c>
      <c r="M244" s="13">
        <v>5</v>
      </c>
      <c r="N244" s="13" t="s">
        <v>2039</v>
      </c>
      <c r="O244" s="74" t="s">
        <v>2046</v>
      </c>
    </row>
    <row r="245" spans="1:15">
      <c r="A245" s="16">
        <v>6</v>
      </c>
      <c r="B245" s="17">
        <v>1140</v>
      </c>
      <c r="C245" s="16" t="s">
        <v>1436</v>
      </c>
      <c r="D245" s="17">
        <v>3</v>
      </c>
      <c r="E245" s="16" t="s">
        <v>89</v>
      </c>
      <c r="F245" s="17">
        <v>30</v>
      </c>
      <c r="G245" s="18">
        <f t="shared" si="6"/>
        <v>2.1399999999999997</v>
      </c>
      <c r="H245" s="18">
        <v>1</v>
      </c>
      <c r="I245" s="19">
        <v>1</v>
      </c>
      <c r="J245" s="71"/>
      <c r="K245" s="48"/>
      <c r="L245" s="76" cm="1">
        <f t="array" ref="L245">_xlfn.IFS(C245="8.玩家基地","",C245="10.第一关基地","",G245+H245&lt;=2,"",G245+H245&gt;2,ROUND((G245+H245-2)*500,0))</f>
        <v>570</v>
      </c>
      <c r="M245" s="13">
        <v>6</v>
      </c>
      <c r="N245" s="13" t="s">
        <v>2027</v>
      </c>
      <c r="O245" s="74" t="s">
        <v>2046</v>
      </c>
    </row>
    <row r="246" spans="1:15">
      <c r="A246" s="16">
        <v>6</v>
      </c>
      <c r="B246" s="17">
        <v>1170</v>
      </c>
      <c r="C246" s="16" t="s">
        <v>1394</v>
      </c>
      <c r="D246" s="17">
        <v>3</v>
      </c>
      <c r="E246" s="16" t="s">
        <v>89</v>
      </c>
      <c r="F246" s="17">
        <v>30</v>
      </c>
      <c r="G246" s="18">
        <f t="shared" si="6"/>
        <v>2.17</v>
      </c>
      <c r="H246" s="18">
        <v>1</v>
      </c>
      <c r="I246" s="19">
        <v>1</v>
      </c>
      <c r="J246" s="71"/>
      <c r="K246" s="48"/>
      <c r="L246" s="76" cm="1">
        <f t="array" ref="L246">_xlfn.IFS(C246="8.玩家基地","",C246="10.第一关基地","",G246+H246&lt;=2,"",G246+H246&gt;2,ROUND((G246+H246-2)*500,0))</f>
        <v>585</v>
      </c>
      <c r="M246" s="13">
        <v>5</v>
      </c>
      <c r="N246" s="13" t="s">
        <v>2039</v>
      </c>
      <c r="O246" s="74" t="s">
        <v>2046</v>
      </c>
    </row>
    <row r="247" spans="1:15">
      <c r="A247" s="16">
        <v>6</v>
      </c>
      <c r="B247" s="17">
        <v>1200</v>
      </c>
      <c r="C247" s="16" t="s">
        <v>1389</v>
      </c>
      <c r="D247" s="17">
        <v>3</v>
      </c>
      <c r="E247" s="16" t="s">
        <v>89</v>
      </c>
      <c r="F247" s="17">
        <v>30</v>
      </c>
      <c r="G247" s="18">
        <f t="shared" si="6"/>
        <v>1</v>
      </c>
      <c r="H247" s="18">
        <v>1</v>
      </c>
      <c r="I247" s="19">
        <v>1</v>
      </c>
      <c r="J247" s="71"/>
      <c r="K247" s="48"/>
      <c r="L247" s="76" t="str" cm="1">
        <f t="array" ref="L247">_xlfn.IFS(C247="8.玩家基地","",C247="10.第一关基地","",G247+H247&lt;=2,"",G247+H247&gt;2,ROUND((G247+H247-2)*500,0))</f>
        <v/>
      </c>
      <c r="M247" s="13">
        <v>6</v>
      </c>
      <c r="N247" s="13" t="s">
        <v>2027</v>
      </c>
      <c r="O247" s="74" t="s">
        <v>2046</v>
      </c>
    </row>
    <row r="248" spans="1:15">
      <c r="A248" s="16">
        <v>6</v>
      </c>
      <c r="B248" s="17">
        <v>0</v>
      </c>
      <c r="C248" s="16" t="s">
        <v>1389</v>
      </c>
      <c r="D248" s="17">
        <v>3</v>
      </c>
      <c r="E248" s="16" t="s">
        <v>89</v>
      </c>
      <c r="F248" s="17">
        <v>30</v>
      </c>
      <c r="G248" s="18">
        <f t="shared" ref="G248:G262" si="7">IF(C248="24.审判天使",1,1+ROUND((B248/30),0)*0.05+(1-I248)*1)</f>
        <v>1</v>
      </c>
      <c r="H248" s="18">
        <v>1</v>
      </c>
      <c r="I248" s="19">
        <v>0.9</v>
      </c>
      <c r="J248" s="71"/>
      <c r="K248" s="48"/>
      <c r="L248" s="76" t="str" cm="1">
        <f t="array" ref="L248">_xlfn.IFS(C248="8.玩家基地","",C248="10.第一关基地","",G248+H248&lt;=2,"",G248+H248&gt;2,ROUND((G248+H248-2)*500,0))</f>
        <v/>
      </c>
      <c r="M248" s="13">
        <v>7</v>
      </c>
      <c r="N248" s="13" t="s">
        <v>2037</v>
      </c>
      <c r="O248" s="74" t="s">
        <v>2046</v>
      </c>
    </row>
    <row r="249" spans="1:15">
      <c r="A249" s="16">
        <v>6</v>
      </c>
      <c r="B249" s="17">
        <v>0</v>
      </c>
      <c r="C249" s="16" t="s">
        <v>1436</v>
      </c>
      <c r="D249" s="17">
        <v>3</v>
      </c>
      <c r="E249" s="16" t="s">
        <v>89</v>
      </c>
      <c r="F249" s="17">
        <v>30</v>
      </c>
      <c r="G249" s="18">
        <f t="shared" si="7"/>
        <v>1.2</v>
      </c>
      <c r="H249" s="18">
        <v>1</v>
      </c>
      <c r="I249" s="19">
        <v>0.8</v>
      </c>
      <c r="J249" s="71"/>
      <c r="K249" s="20"/>
      <c r="L249" s="76" cm="1">
        <f t="array" ref="L249">_xlfn.IFS(C249="8.玩家基地","",C249="10.第一关基地","",G249+H249&lt;=2,"",G249+H249&gt;2,ROUND((G249+H249-2)*500,0))</f>
        <v>100</v>
      </c>
      <c r="M249" s="13">
        <v>6</v>
      </c>
      <c r="N249" s="13" t="s">
        <v>2027</v>
      </c>
      <c r="O249" s="74" t="s">
        <v>2046</v>
      </c>
    </row>
    <row r="250" spans="1:15">
      <c r="A250" s="16">
        <v>6</v>
      </c>
      <c r="B250" s="17">
        <v>0</v>
      </c>
      <c r="C250" s="16" t="s">
        <v>1394</v>
      </c>
      <c r="D250" s="17">
        <v>3</v>
      </c>
      <c r="E250" s="16" t="s">
        <v>89</v>
      </c>
      <c r="F250" s="17">
        <v>30</v>
      </c>
      <c r="G250" s="18">
        <f t="shared" si="7"/>
        <v>1.3</v>
      </c>
      <c r="H250" s="18">
        <v>1</v>
      </c>
      <c r="I250" s="19">
        <v>0.7</v>
      </c>
      <c r="J250" s="71"/>
      <c r="K250" s="20"/>
      <c r="L250" s="76" cm="1">
        <f t="array" ref="L250">_xlfn.IFS(C250="8.玩家基地","",C250="10.第一关基地","",G250+H250&lt;=2,"",G250+H250&gt;2,ROUND((G250+H250-2)*500,0))</f>
        <v>150</v>
      </c>
      <c r="M250" s="13">
        <v>7</v>
      </c>
      <c r="N250" s="13" t="s">
        <v>2037</v>
      </c>
      <c r="O250" s="74" t="s">
        <v>2046</v>
      </c>
    </row>
    <row r="251" spans="1:15">
      <c r="A251" s="16">
        <v>6</v>
      </c>
      <c r="B251" s="17">
        <v>0</v>
      </c>
      <c r="C251" s="16" t="s">
        <v>1389</v>
      </c>
      <c r="D251" s="17">
        <v>3</v>
      </c>
      <c r="E251" s="16" t="s">
        <v>89</v>
      </c>
      <c r="F251" s="17">
        <v>30</v>
      </c>
      <c r="G251" s="18">
        <f t="shared" si="7"/>
        <v>1</v>
      </c>
      <c r="H251" s="18">
        <v>1</v>
      </c>
      <c r="I251" s="19">
        <v>0.6</v>
      </c>
      <c r="J251" s="71"/>
      <c r="K251" s="20"/>
      <c r="L251" s="76" t="str" cm="1">
        <f t="array" ref="L251">_xlfn.IFS(C251="8.玩家基地","",C251="10.第一关基地","",G251+H251&lt;=2,"",G251+H251&gt;2,ROUND((G251+H251-2)*500,0))</f>
        <v/>
      </c>
      <c r="M251" s="13">
        <v>6</v>
      </c>
      <c r="N251" s="13" t="s">
        <v>2027</v>
      </c>
      <c r="O251" s="74" t="s">
        <v>2046</v>
      </c>
    </row>
    <row r="252" spans="1:15">
      <c r="A252" s="16">
        <v>6</v>
      </c>
      <c r="B252" s="17">
        <v>0</v>
      </c>
      <c r="C252" s="16" t="s">
        <v>1394</v>
      </c>
      <c r="D252" s="17">
        <v>3</v>
      </c>
      <c r="E252" s="16" t="s">
        <v>89</v>
      </c>
      <c r="F252" s="17">
        <v>30</v>
      </c>
      <c r="G252" s="18">
        <f t="shared" si="7"/>
        <v>1.5</v>
      </c>
      <c r="H252" s="18">
        <v>1</v>
      </c>
      <c r="I252" s="19">
        <v>0.5</v>
      </c>
      <c r="J252" s="71"/>
      <c r="K252" s="20"/>
      <c r="L252" s="76" cm="1">
        <f t="array" ref="L252">_xlfn.IFS(C252="8.玩家基地","",C252="10.第一关基地","",G252+H252&lt;=2,"",G252+H252&gt;2,ROUND((G252+H252-2)*500,0))</f>
        <v>250</v>
      </c>
      <c r="M252" s="13">
        <v>7</v>
      </c>
      <c r="N252" s="13" t="s">
        <v>2037</v>
      </c>
      <c r="O252" s="74" t="s">
        <v>2046</v>
      </c>
    </row>
    <row r="253" spans="1:15">
      <c r="A253" s="16">
        <v>6</v>
      </c>
      <c r="B253" s="17">
        <v>0</v>
      </c>
      <c r="C253" s="16" t="s">
        <v>1436</v>
      </c>
      <c r="D253" s="17">
        <v>3</v>
      </c>
      <c r="E253" s="16" t="s">
        <v>89</v>
      </c>
      <c r="F253" s="17">
        <v>30</v>
      </c>
      <c r="G253" s="18">
        <f t="shared" si="7"/>
        <v>1.6</v>
      </c>
      <c r="H253" s="18">
        <v>1</v>
      </c>
      <c r="I253" s="19">
        <v>0.4</v>
      </c>
      <c r="J253" s="71"/>
      <c r="K253" s="20"/>
      <c r="L253" s="76" cm="1">
        <f t="array" ref="L253">_xlfn.IFS(C253="8.玩家基地","",C253="10.第一关基地","",G253+H253&lt;=2,"",G253+H253&gt;2,ROUND((G253+H253-2)*500,0))</f>
        <v>300</v>
      </c>
      <c r="M253" s="13">
        <v>6</v>
      </c>
      <c r="N253" s="13" t="s">
        <v>2027</v>
      </c>
      <c r="O253" s="74" t="s">
        <v>2046</v>
      </c>
    </row>
    <row r="254" spans="1:15">
      <c r="A254" s="16">
        <v>6</v>
      </c>
      <c r="B254" s="17">
        <v>0</v>
      </c>
      <c r="C254" s="16" t="s">
        <v>1394</v>
      </c>
      <c r="D254" s="17">
        <v>3</v>
      </c>
      <c r="E254" s="16" t="s">
        <v>89</v>
      </c>
      <c r="F254" s="17">
        <v>30</v>
      </c>
      <c r="G254" s="18">
        <f t="shared" si="7"/>
        <v>1.7</v>
      </c>
      <c r="H254" s="18">
        <v>1</v>
      </c>
      <c r="I254" s="19">
        <v>0.3</v>
      </c>
      <c r="J254" s="71"/>
      <c r="K254" s="20"/>
      <c r="L254" s="76" cm="1">
        <f t="array" ref="L254">_xlfn.IFS(C254="8.玩家基地","",C254="10.第一关基地","",G254+H254&lt;=2,"",G254+H254&gt;2,ROUND((G254+H254-2)*500,0))</f>
        <v>350</v>
      </c>
      <c r="M254" s="13">
        <v>7</v>
      </c>
      <c r="N254" s="13" t="s">
        <v>2037</v>
      </c>
      <c r="O254" s="74" t="s">
        <v>2046</v>
      </c>
    </row>
    <row r="255" spans="1:15">
      <c r="A255" s="16">
        <v>6</v>
      </c>
      <c r="B255" s="17">
        <v>0</v>
      </c>
      <c r="C255" s="16" t="s">
        <v>1436</v>
      </c>
      <c r="D255" s="17">
        <v>3</v>
      </c>
      <c r="E255" s="16" t="s">
        <v>89</v>
      </c>
      <c r="F255" s="17">
        <v>30</v>
      </c>
      <c r="G255" s="18">
        <f t="shared" si="7"/>
        <v>1.8</v>
      </c>
      <c r="H255" s="18">
        <v>1</v>
      </c>
      <c r="I255" s="19">
        <v>0.2</v>
      </c>
      <c r="J255" s="71"/>
      <c r="K255" s="20"/>
      <c r="L255" s="76" cm="1">
        <f t="array" ref="L255">_xlfn.IFS(C255="8.玩家基地","",C255="10.第一关基地","",G255+H255&lt;=2,"",G255+H255&gt;2,ROUND((G255+H255-2)*500,0))</f>
        <v>400</v>
      </c>
      <c r="M255" s="13">
        <v>6</v>
      </c>
      <c r="N255" s="13" t="s">
        <v>2027</v>
      </c>
      <c r="O255" s="74" t="s">
        <v>2046</v>
      </c>
    </row>
    <row r="256" spans="1:15">
      <c r="A256" s="16">
        <v>6</v>
      </c>
      <c r="B256" s="17">
        <v>0</v>
      </c>
      <c r="C256" s="16" t="s">
        <v>1389</v>
      </c>
      <c r="D256" s="17">
        <v>3</v>
      </c>
      <c r="E256" s="16" t="s">
        <v>89</v>
      </c>
      <c r="F256" s="17">
        <v>30</v>
      </c>
      <c r="G256" s="18">
        <f t="shared" si="7"/>
        <v>1</v>
      </c>
      <c r="H256" s="18">
        <v>1</v>
      </c>
      <c r="I256" s="19">
        <v>0.1</v>
      </c>
      <c r="J256" s="71"/>
      <c r="K256" s="20"/>
      <c r="L256" s="76" t="str" cm="1">
        <f t="array" ref="L256">_xlfn.IFS(C256="8.玩家基地","",C256="10.第一关基地","",G256+H256&lt;=2,"",G256+H256&gt;2,ROUND((G256+H256-2)*500,0))</f>
        <v/>
      </c>
      <c r="M256" s="13">
        <v>7</v>
      </c>
      <c r="N256" s="13" t="s">
        <v>2037</v>
      </c>
      <c r="O256" s="74" t="s">
        <v>2046</v>
      </c>
    </row>
    <row r="257" spans="1:15" s="3" customFormat="1">
      <c r="A257" s="16">
        <v>7</v>
      </c>
      <c r="B257" s="17">
        <v>0</v>
      </c>
      <c r="C257" s="16" t="s">
        <v>86</v>
      </c>
      <c r="D257" s="17">
        <v>1</v>
      </c>
      <c r="E257" s="16" t="s">
        <v>87</v>
      </c>
      <c r="F257" s="17">
        <v>-30</v>
      </c>
      <c r="G257" s="18">
        <f t="shared" si="7"/>
        <v>1</v>
      </c>
      <c r="H257" s="18">
        <v>1</v>
      </c>
      <c r="I257" s="19">
        <v>1</v>
      </c>
      <c r="J257" s="19"/>
      <c r="K257" s="20"/>
      <c r="L257" s="76" t="str" cm="1">
        <f t="array" ref="L257">_xlfn.IFS(C257="8.玩家基地","",C257="10.第一关基地","",G257+H257&lt;=2,"",G257+H257&gt;2,ROUND((G257+H257-2)*500,0))</f>
        <v/>
      </c>
      <c r="M257" s="41"/>
      <c r="N257" s="13" t="s">
        <v>2046</v>
      </c>
      <c r="O257" s="74" t="s">
        <v>2046</v>
      </c>
    </row>
    <row r="258" spans="1:15">
      <c r="A258" s="16">
        <v>7</v>
      </c>
      <c r="B258" s="17">
        <v>0</v>
      </c>
      <c r="C258" s="16" t="s">
        <v>88</v>
      </c>
      <c r="D258" s="17">
        <v>1</v>
      </c>
      <c r="E258" s="16" t="s">
        <v>89</v>
      </c>
      <c r="F258" s="17">
        <v>30</v>
      </c>
      <c r="G258" s="18">
        <v>4</v>
      </c>
      <c r="H258" s="18">
        <v>1</v>
      </c>
      <c r="I258" s="19">
        <v>1</v>
      </c>
      <c r="J258" s="19"/>
      <c r="K258" s="20"/>
      <c r="L258" s="76" t="str" cm="1">
        <f t="array" ref="L258">_xlfn.IFS(C258="8.玩家基地","",C258="10.第一关基地","",G258+H258&lt;=2,"",G258+H258&gt;2,ROUND((G258+H258-2)*500,0))</f>
        <v/>
      </c>
      <c r="N258" s="13" t="s">
        <v>2046</v>
      </c>
      <c r="O258" s="74" t="s">
        <v>2046</v>
      </c>
    </row>
    <row r="259" spans="1:15">
      <c r="A259" s="16">
        <v>7</v>
      </c>
      <c r="B259" s="17">
        <v>1</v>
      </c>
      <c r="C259" s="16" t="s">
        <v>1440</v>
      </c>
      <c r="D259" s="17">
        <v>1</v>
      </c>
      <c r="E259" s="16" t="s">
        <v>89</v>
      </c>
      <c r="F259" s="17">
        <v>30</v>
      </c>
      <c r="G259" s="18">
        <f t="shared" si="7"/>
        <v>1</v>
      </c>
      <c r="H259" s="18">
        <v>1</v>
      </c>
      <c r="I259" s="19">
        <v>1</v>
      </c>
      <c r="J259" s="19" t="s">
        <v>1873</v>
      </c>
      <c r="K259" s="48" t="s">
        <v>1374</v>
      </c>
      <c r="L259" s="76" t="str" cm="1">
        <f t="array" ref="L259">_xlfn.IFS(C259="8.玩家基地","",C259="10.第一关基地","",G259+H259&lt;=2,"",G259+H259&gt;2,ROUND((G259+H259-2)*500,0))</f>
        <v/>
      </c>
      <c r="N259" s="13" t="s">
        <v>2046</v>
      </c>
      <c r="O259" s="74" t="s">
        <v>2255</v>
      </c>
    </row>
    <row r="260" spans="1:15">
      <c r="A260" s="16">
        <v>7</v>
      </c>
      <c r="B260" s="17">
        <v>2</v>
      </c>
      <c r="C260" s="16" t="s">
        <v>1390</v>
      </c>
      <c r="D260" s="17">
        <v>1</v>
      </c>
      <c r="E260" s="16" t="s">
        <v>89</v>
      </c>
      <c r="F260" s="17">
        <v>30</v>
      </c>
      <c r="G260" s="18">
        <f t="shared" si="7"/>
        <v>1</v>
      </c>
      <c r="H260" s="18">
        <v>1</v>
      </c>
      <c r="I260" s="19">
        <v>1</v>
      </c>
      <c r="J260" s="19"/>
      <c r="K260" s="20"/>
      <c r="L260" s="76" t="str" cm="1">
        <f t="array" ref="L260">_xlfn.IFS(C260="8.玩家基地","",C260="10.第一关基地","",G260+H260&lt;=2,"",G260+H260&gt;2,ROUND((G260+H260-2)*500,0))</f>
        <v/>
      </c>
      <c r="N260" s="13" t="s">
        <v>2046</v>
      </c>
      <c r="O260" s="74" t="s">
        <v>2046</v>
      </c>
    </row>
    <row r="261" spans="1:15">
      <c r="A261" s="16">
        <v>7</v>
      </c>
      <c r="B261" s="17">
        <v>3</v>
      </c>
      <c r="C261" s="16" t="s">
        <v>1393</v>
      </c>
      <c r="D261" s="17">
        <v>1</v>
      </c>
      <c r="E261" s="16" t="s">
        <v>89</v>
      </c>
      <c r="F261" s="17">
        <v>30</v>
      </c>
      <c r="G261" s="18">
        <f t="shared" si="7"/>
        <v>1</v>
      </c>
      <c r="H261" s="18">
        <v>1</v>
      </c>
      <c r="I261" s="19">
        <v>1</v>
      </c>
      <c r="J261" s="19"/>
      <c r="K261" s="20"/>
      <c r="L261" s="76" t="str" cm="1">
        <f t="array" ref="L261">_xlfn.IFS(C261="8.玩家基地","",C261="10.第一关基地","",G261+H261&lt;=2,"",G261+H261&gt;2,ROUND((G261+H261-2)*500,0))</f>
        <v/>
      </c>
      <c r="N261" s="13" t="s">
        <v>2046</v>
      </c>
      <c r="O261" s="74" t="s">
        <v>2046</v>
      </c>
    </row>
    <row r="262" spans="1:15">
      <c r="A262" s="16">
        <v>7</v>
      </c>
      <c r="B262" s="17">
        <v>4</v>
      </c>
      <c r="C262" s="16" t="s">
        <v>1394</v>
      </c>
      <c r="D262" s="17">
        <v>1</v>
      </c>
      <c r="E262" s="16" t="s">
        <v>89</v>
      </c>
      <c r="F262" s="17">
        <v>30</v>
      </c>
      <c r="G262" s="18">
        <f t="shared" si="7"/>
        <v>1</v>
      </c>
      <c r="H262" s="18">
        <v>1</v>
      </c>
      <c r="I262" s="19">
        <v>1</v>
      </c>
      <c r="J262" s="19"/>
      <c r="K262" s="20"/>
      <c r="L262" s="76" t="str" cm="1">
        <f t="array" ref="L262">_xlfn.IFS(C262="8.玩家基地","",C262="10.第一关基地","",G262+H262&lt;=2,"",G262+H262&gt;2,ROUND((G262+H262-2)*500,0))</f>
        <v/>
      </c>
      <c r="N262" s="13" t="s">
        <v>2046</v>
      </c>
      <c r="O262" s="74" t="s">
        <v>2046</v>
      </c>
    </row>
    <row r="263" spans="1:15">
      <c r="A263" s="16">
        <v>7</v>
      </c>
      <c r="B263" s="17">
        <v>15</v>
      </c>
      <c r="C263" s="16" t="s">
        <v>1394</v>
      </c>
      <c r="D263" s="17">
        <v>1</v>
      </c>
      <c r="E263" s="16" t="s">
        <v>89</v>
      </c>
      <c r="F263" s="17">
        <v>30</v>
      </c>
      <c r="G263" s="18">
        <f t="shared" ref="G263:G326" si="8">IF(C263="24.审判天使",1,1+ROUND((B263/30),0)*0.03+(1-I263)*1)</f>
        <v>1.03</v>
      </c>
      <c r="H263" s="18">
        <v>1</v>
      </c>
      <c r="I263" s="19">
        <v>1</v>
      </c>
      <c r="J263" s="19" t="s">
        <v>1872</v>
      </c>
      <c r="K263" s="48" t="s">
        <v>1625</v>
      </c>
      <c r="L263" s="76" cm="1">
        <f t="array" ref="L263">_xlfn.IFS(C263="8.玩家基地","",C263="10.第一关基地","",G263+H263&lt;=2,"",G263+H263&gt;2,ROUND((G263+H263-2)*500,0))</f>
        <v>15</v>
      </c>
      <c r="N263" s="13" t="s">
        <v>2046</v>
      </c>
      <c r="O263" s="74" t="s">
        <v>2256</v>
      </c>
    </row>
    <row r="264" spans="1:15">
      <c r="A264" s="16">
        <v>7</v>
      </c>
      <c r="B264" s="17">
        <v>30</v>
      </c>
      <c r="C264" s="16" t="s">
        <v>1440</v>
      </c>
      <c r="D264" s="17">
        <v>1</v>
      </c>
      <c r="E264" s="16" t="s">
        <v>89</v>
      </c>
      <c r="F264" s="17">
        <v>30</v>
      </c>
      <c r="G264" s="18">
        <f t="shared" si="8"/>
        <v>1.03</v>
      </c>
      <c r="H264" s="18">
        <v>1</v>
      </c>
      <c r="I264" s="19">
        <v>1</v>
      </c>
      <c r="J264" s="19" t="s">
        <v>1874</v>
      </c>
      <c r="K264" s="48" t="s">
        <v>1871</v>
      </c>
      <c r="L264" s="76" cm="1">
        <f t="array" ref="L264">_xlfn.IFS(C264="8.玩家基地","",C264="10.第一关基地","",G264+H264&lt;=2,"",G264+H264&gt;2,ROUND((G264+H264-2)*500,0))</f>
        <v>15</v>
      </c>
      <c r="N264" s="13" t="s">
        <v>2046</v>
      </c>
      <c r="O264" s="74" t="s">
        <v>2255</v>
      </c>
    </row>
    <row r="265" spans="1:15">
      <c r="A265" s="16">
        <v>7</v>
      </c>
      <c r="B265" s="17">
        <v>45</v>
      </c>
      <c r="C265" s="16" t="s">
        <v>1390</v>
      </c>
      <c r="D265" s="17">
        <v>1</v>
      </c>
      <c r="E265" s="16" t="s">
        <v>89</v>
      </c>
      <c r="F265" s="17">
        <v>30</v>
      </c>
      <c r="G265" s="18">
        <f t="shared" si="8"/>
        <v>1.06</v>
      </c>
      <c r="H265" s="18">
        <v>1</v>
      </c>
      <c r="I265" s="19">
        <v>1</v>
      </c>
      <c r="J265" s="19"/>
      <c r="K265" s="20"/>
      <c r="L265" s="76" cm="1">
        <f t="array" ref="L265">_xlfn.IFS(C265="8.玩家基地","",C265="10.第一关基地","",G265+H265&lt;=2,"",G265+H265&gt;2,ROUND((G265+H265-2)*500,0))</f>
        <v>30</v>
      </c>
      <c r="N265" s="13" t="s">
        <v>2046</v>
      </c>
      <c r="O265" s="74" t="s">
        <v>2046</v>
      </c>
    </row>
    <row r="266" spans="1:15">
      <c r="A266" s="16">
        <v>7</v>
      </c>
      <c r="B266" s="17">
        <v>60</v>
      </c>
      <c r="C266" s="16" t="s">
        <v>1394</v>
      </c>
      <c r="D266" s="17">
        <v>1</v>
      </c>
      <c r="E266" s="16" t="s">
        <v>89</v>
      </c>
      <c r="F266" s="17">
        <v>30</v>
      </c>
      <c r="G266" s="18">
        <f t="shared" si="8"/>
        <v>1.06</v>
      </c>
      <c r="H266" s="18">
        <v>1</v>
      </c>
      <c r="I266" s="19">
        <v>1</v>
      </c>
      <c r="J266" s="19" t="s">
        <v>1875</v>
      </c>
      <c r="K266" s="48" t="s">
        <v>1871</v>
      </c>
      <c r="L266" s="76" cm="1">
        <f t="array" ref="L266">_xlfn.IFS(C266="8.玩家基地","",C266="10.第一关基地","",G266+H266&lt;=2,"",G266+H266&gt;2,ROUND((G266+H266-2)*500,0))</f>
        <v>30</v>
      </c>
      <c r="M266" s="30"/>
      <c r="N266" s="13" t="s">
        <v>2046</v>
      </c>
      <c r="O266" s="74" t="s">
        <v>2255</v>
      </c>
    </row>
    <row r="267" spans="1:15">
      <c r="A267" s="16">
        <v>7</v>
      </c>
      <c r="B267" s="17">
        <v>75</v>
      </c>
      <c r="C267" s="16" t="s">
        <v>1440</v>
      </c>
      <c r="D267" s="17">
        <v>1</v>
      </c>
      <c r="E267" s="16" t="s">
        <v>89</v>
      </c>
      <c r="F267" s="17">
        <v>30</v>
      </c>
      <c r="G267" s="18">
        <f t="shared" si="8"/>
        <v>1.0900000000000001</v>
      </c>
      <c r="H267" s="18">
        <v>1</v>
      </c>
      <c r="I267" s="19">
        <v>1</v>
      </c>
      <c r="J267" s="19"/>
      <c r="K267" s="20"/>
      <c r="L267" s="76" cm="1">
        <f t="array" ref="L267">_xlfn.IFS(C267="8.玩家基地","",C267="10.第一关基地","",G267+H267&lt;=2,"",G267+H267&gt;2,ROUND((G267+H267-2)*500,0))</f>
        <v>45</v>
      </c>
      <c r="N267" s="13" t="s">
        <v>2046</v>
      </c>
      <c r="O267" s="74" t="s">
        <v>2046</v>
      </c>
    </row>
    <row r="268" spans="1:15">
      <c r="A268" s="16">
        <v>7</v>
      </c>
      <c r="B268" s="17">
        <v>90</v>
      </c>
      <c r="C268" s="16" t="s">
        <v>1393</v>
      </c>
      <c r="D268" s="17">
        <v>1</v>
      </c>
      <c r="E268" s="16" t="s">
        <v>89</v>
      </c>
      <c r="F268" s="17">
        <v>30</v>
      </c>
      <c r="G268" s="18">
        <f t="shared" si="8"/>
        <v>1.0900000000000001</v>
      </c>
      <c r="H268" s="18">
        <v>1</v>
      </c>
      <c r="I268" s="19">
        <v>1</v>
      </c>
      <c r="J268" s="19"/>
      <c r="K268" s="20"/>
      <c r="L268" s="76" cm="1">
        <f t="array" ref="L268">_xlfn.IFS(C268="8.玩家基地","",C268="10.第一关基地","",G268+H268&lt;=2,"",G268+H268&gt;2,ROUND((G268+H268-2)*500,0))</f>
        <v>45</v>
      </c>
      <c r="N268" s="13" t="s">
        <v>2046</v>
      </c>
      <c r="O268" s="74" t="s">
        <v>2046</v>
      </c>
    </row>
    <row r="269" spans="1:15">
      <c r="A269" s="16">
        <v>7</v>
      </c>
      <c r="B269" s="17">
        <v>105</v>
      </c>
      <c r="C269" s="16" t="s">
        <v>1394</v>
      </c>
      <c r="D269" s="17">
        <v>1</v>
      </c>
      <c r="E269" s="16" t="s">
        <v>89</v>
      </c>
      <c r="F269" s="17">
        <v>30</v>
      </c>
      <c r="G269" s="18">
        <f t="shared" si="8"/>
        <v>1.1200000000000001</v>
      </c>
      <c r="H269" s="18">
        <v>1</v>
      </c>
      <c r="I269" s="19">
        <v>1</v>
      </c>
      <c r="J269" s="19"/>
      <c r="K269" s="20"/>
      <c r="L269" s="76" cm="1">
        <f t="array" ref="L269">_xlfn.IFS(C269="8.玩家基地","",C269="10.第一关基地","",G269+H269&lt;=2,"",G269+H269&gt;2,ROUND((G269+H269-2)*500,0))</f>
        <v>60</v>
      </c>
      <c r="M269" s="30"/>
      <c r="N269" s="13" t="s">
        <v>2046</v>
      </c>
      <c r="O269" s="74" t="s">
        <v>2046</v>
      </c>
    </row>
    <row r="270" spans="1:15">
      <c r="A270" s="16">
        <v>7</v>
      </c>
      <c r="B270" s="17">
        <v>120</v>
      </c>
      <c r="C270" s="16" t="s">
        <v>1440</v>
      </c>
      <c r="D270" s="17">
        <v>1</v>
      </c>
      <c r="E270" s="16" t="s">
        <v>89</v>
      </c>
      <c r="F270" s="17">
        <v>30</v>
      </c>
      <c r="G270" s="18">
        <f t="shared" si="8"/>
        <v>1.1200000000000001</v>
      </c>
      <c r="H270" s="18">
        <v>1</v>
      </c>
      <c r="I270" s="19">
        <v>1</v>
      </c>
      <c r="J270" s="19"/>
      <c r="K270" s="48"/>
      <c r="L270" s="76" cm="1">
        <f t="array" ref="L270">_xlfn.IFS(C270="8.玩家基地","",C270="10.第一关基地","",G270+H270&lt;=2,"",G270+H270&gt;2,ROUND((G270+H270-2)*500,0))</f>
        <v>60</v>
      </c>
      <c r="N270" s="13" t="s">
        <v>2046</v>
      </c>
      <c r="O270" s="74" t="s">
        <v>2046</v>
      </c>
    </row>
    <row r="271" spans="1:15">
      <c r="A271" s="16">
        <v>7</v>
      </c>
      <c r="B271" s="17">
        <v>135</v>
      </c>
      <c r="C271" s="16" t="s">
        <v>1390</v>
      </c>
      <c r="D271" s="17">
        <v>1</v>
      </c>
      <c r="E271" s="16" t="s">
        <v>89</v>
      </c>
      <c r="F271" s="17">
        <v>30</v>
      </c>
      <c r="G271" s="18">
        <f t="shared" si="8"/>
        <v>1.1499999999999999</v>
      </c>
      <c r="H271" s="18">
        <v>1</v>
      </c>
      <c r="I271" s="19">
        <v>1</v>
      </c>
      <c r="J271" s="19" t="s">
        <v>1876</v>
      </c>
      <c r="K271" s="48" t="s">
        <v>1871</v>
      </c>
      <c r="L271" s="76" cm="1">
        <f t="array" ref="L271">_xlfn.IFS(C271="8.玩家基地","",C271="10.第一关基地","",G271+H271&lt;=2,"",G271+H271&gt;2,ROUND((G271+H271-2)*500,0))</f>
        <v>75</v>
      </c>
      <c r="N271" s="13" t="s">
        <v>2046</v>
      </c>
      <c r="O271" s="74" t="s">
        <v>2255</v>
      </c>
    </row>
    <row r="272" spans="1:15">
      <c r="A272" s="16">
        <v>7</v>
      </c>
      <c r="B272" s="17">
        <v>150</v>
      </c>
      <c r="C272" s="16" t="s">
        <v>1394</v>
      </c>
      <c r="D272" s="17">
        <v>1</v>
      </c>
      <c r="E272" s="16" t="s">
        <v>89</v>
      </c>
      <c r="F272" s="17">
        <v>30</v>
      </c>
      <c r="G272" s="18">
        <f t="shared" si="8"/>
        <v>1.1499999999999999</v>
      </c>
      <c r="H272" s="18">
        <v>1</v>
      </c>
      <c r="I272" s="19">
        <v>1</v>
      </c>
      <c r="J272" s="19"/>
      <c r="K272" s="20"/>
      <c r="L272" s="76" cm="1">
        <f t="array" ref="L272">_xlfn.IFS(C272="8.玩家基地","",C272="10.第一关基地","",G272+H272&lt;=2,"",G272+H272&gt;2,ROUND((G272+H272-2)*500,0))</f>
        <v>75</v>
      </c>
      <c r="M272" s="30"/>
      <c r="N272" s="13" t="s">
        <v>2046</v>
      </c>
      <c r="O272" s="74" t="s">
        <v>2046</v>
      </c>
    </row>
    <row r="273" spans="1:15">
      <c r="A273" s="16">
        <v>7</v>
      </c>
      <c r="B273" s="17">
        <v>165</v>
      </c>
      <c r="C273" s="16" t="s">
        <v>1440</v>
      </c>
      <c r="D273" s="17">
        <v>1</v>
      </c>
      <c r="E273" s="16" t="s">
        <v>89</v>
      </c>
      <c r="F273" s="17">
        <v>30</v>
      </c>
      <c r="G273" s="18">
        <f t="shared" si="8"/>
        <v>1.18</v>
      </c>
      <c r="H273" s="18">
        <v>1</v>
      </c>
      <c r="I273" s="19">
        <v>1</v>
      </c>
      <c r="J273" s="19"/>
      <c r="K273" s="20"/>
      <c r="L273" s="76" cm="1">
        <f t="array" ref="L273">_xlfn.IFS(C273="8.玩家基地","",C273="10.第一关基地","",G273+H273&lt;=2,"",G273+H273&gt;2,ROUND((G273+H273-2)*500,0))</f>
        <v>90</v>
      </c>
      <c r="N273" s="13" t="s">
        <v>2046</v>
      </c>
      <c r="O273" s="74" t="s">
        <v>2046</v>
      </c>
    </row>
    <row r="274" spans="1:15">
      <c r="A274" s="16">
        <v>7</v>
      </c>
      <c r="B274" s="17">
        <v>180</v>
      </c>
      <c r="C274" s="16" t="s">
        <v>1393</v>
      </c>
      <c r="D274" s="17">
        <v>1</v>
      </c>
      <c r="E274" s="16" t="s">
        <v>89</v>
      </c>
      <c r="F274" s="17">
        <v>30</v>
      </c>
      <c r="G274" s="18">
        <f t="shared" si="8"/>
        <v>1.18</v>
      </c>
      <c r="H274" s="18">
        <v>1</v>
      </c>
      <c r="I274" s="19">
        <v>1</v>
      </c>
      <c r="J274" s="19"/>
      <c r="K274" s="48"/>
      <c r="L274" s="76" cm="1">
        <f t="array" ref="L274">_xlfn.IFS(C274="8.玩家基地","",C274="10.第一关基地","",G274+H274&lt;=2,"",G274+H274&gt;2,ROUND((G274+H274-2)*500,0))</f>
        <v>90</v>
      </c>
      <c r="N274" s="13" t="s">
        <v>2046</v>
      </c>
      <c r="O274" s="74" t="s">
        <v>2046</v>
      </c>
    </row>
    <row r="275" spans="1:15">
      <c r="A275" s="16">
        <v>7</v>
      </c>
      <c r="B275" s="17">
        <v>195</v>
      </c>
      <c r="C275" s="16" t="s">
        <v>1394</v>
      </c>
      <c r="D275" s="17">
        <v>1</v>
      </c>
      <c r="E275" s="16" t="s">
        <v>89</v>
      </c>
      <c r="F275" s="17">
        <v>30</v>
      </c>
      <c r="G275" s="18">
        <f t="shared" si="8"/>
        <v>1.21</v>
      </c>
      <c r="H275" s="18">
        <v>1</v>
      </c>
      <c r="I275" s="19">
        <v>1</v>
      </c>
      <c r="J275" s="19" t="s">
        <v>1877</v>
      </c>
      <c r="K275" s="48" t="s">
        <v>1871</v>
      </c>
      <c r="L275" s="76" cm="1">
        <f t="array" ref="L275">_xlfn.IFS(C275="8.玩家基地","",C275="10.第一关基地","",G275+H275&lt;=2,"",G275+H275&gt;2,ROUND((G275+H275-2)*500,0))</f>
        <v>105</v>
      </c>
      <c r="M275" s="30"/>
      <c r="N275" s="13" t="s">
        <v>2046</v>
      </c>
      <c r="O275" s="74" t="s">
        <v>2255</v>
      </c>
    </row>
    <row r="276" spans="1:15">
      <c r="A276" s="16">
        <v>7</v>
      </c>
      <c r="B276" s="17">
        <v>210</v>
      </c>
      <c r="C276" s="16" t="s">
        <v>1440</v>
      </c>
      <c r="D276" s="17">
        <v>1</v>
      </c>
      <c r="E276" s="16" t="s">
        <v>89</v>
      </c>
      <c r="F276" s="17">
        <v>30</v>
      </c>
      <c r="G276" s="18">
        <f t="shared" si="8"/>
        <v>1.21</v>
      </c>
      <c r="H276" s="18">
        <v>1</v>
      </c>
      <c r="I276" s="19">
        <v>1</v>
      </c>
      <c r="J276" s="19"/>
      <c r="K276" s="20"/>
      <c r="L276" s="76" cm="1">
        <f t="array" ref="L276">_xlfn.IFS(C276="8.玩家基地","",C276="10.第一关基地","",G276+H276&lt;=2,"",G276+H276&gt;2,ROUND((G276+H276-2)*500,0))</f>
        <v>105</v>
      </c>
      <c r="N276" s="13" t="s">
        <v>2046</v>
      </c>
      <c r="O276" s="74" t="s">
        <v>2046</v>
      </c>
    </row>
    <row r="277" spans="1:15">
      <c r="A277" s="16">
        <v>7</v>
      </c>
      <c r="B277" s="17">
        <v>225</v>
      </c>
      <c r="C277" s="16" t="s">
        <v>1390</v>
      </c>
      <c r="D277" s="17">
        <v>1</v>
      </c>
      <c r="E277" s="16" t="s">
        <v>89</v>
      </c>
      <c r="F277" s="17">
        <v>30</v>
      </c>
      <c r="G277" s="18">
        <f t="shared" si="8"/>
        <v>1.24</v>
      </c>
      <c r="H277" s="18">
        <v>1</v>
      </c>
      <c r="I277" s="19">
        <v>1</v>
      </c>
      <c r="J277" s="19"/>
      <c r="K277" s="48"/>
      <c r="L277" s="76" cm="1">
        <f t="array" ref="L277">_xlfn.IFS(C277="8.玩家基地","",C277="10.第一关基地","",G277+H277&lt;=2,"",G277+H277&gt;2,ROUND((G277+H277-2)*500,0))</f>
        <v>120</v>
      </c>
      <c r="N277" s="13" t="s">
        <v>2046</v>
      </c>
      <c r="O277" s="74" t="s">
        <v>2046</v>
      </c>
    </row>
    <row r="278" spans="1:15">
      <c r="A278" s="16">
        <v>7</v>
      </c>
      <c r="B278" s="17">
        <v>240</v>
      </c>
      <c r="C278" s="16" t="s">
        <v>1394</v>
      </c>
      <c r="D278" s="17">
        <v>1</v>
      </c>
      <c r="E278" s="16" t="s">
        <v>89</v>
      </c>
      <c r="F278" s="17">
        <v>30</v>
      </c>
      <c r="G278" s="18">
        <f t="shared" si="8"/>
        <v>1.24</v>
      </c>
      <c r="H278" s="18">
        <v>1</v>
      </c>
      <c r="I278" s="19">
        <v>1</v>
      </c>
      <c r="J278" s="19"/>
      <c r="K278" s="48"/>
      <c r="L278" s="76" cm="1">
        <f t="array" ref="L278">_xlfn.IFS(C278="8.玩家基地","",C278="10.第一关基地","",G278+H278&lt;=2,"",G278+H278&gt;2,ROUND((G278+H278-2)*500,0))</f>
        <v>120</v>
      </c>
      <c r="M278" s="30"/>
      <c r="N278" s="13" t="s">
        <v>2046</v>
      </c>
      <c r="O278" s="74" t="s">
        <v>2046</v>
      </c>
    </row>
    <row r="279" spans="1:15">
      <c r="A279" s="16">
        <v>7</v>
      </c>
      <c r="B279" s="17">
        <v>255</v>
      </c>
      <c r="C279" s="16" t="s">
        <v>1440</v>
      </c>
      <c r="D279" s="17">
        <v>1</v>
      </c>
      <c r="E279" s="16" t="s">
        <v>89</v>
      </c>
      <c r="F279" s="17">
        <v>30</v>
      </c>
      <c r="G279" s="18">
        <f t="shared" si="8"/>
        <v>1.27</v>
      </c>
      <c r="H279" s="18">
        <v>1</v>
      </c>
      <c r="I279" s="19">
        <v>1</v>
      </c>
      <c r="J279" s="19" t="s">
        <v>1878</v>
      </c>
      <c r="K279" s="48" t="s">
        <v>1871</v>
      </c>
      <c r="L279" s="76" cm="1">
        <f t="array" ref="L279">_xlfn.IFS(C279="8.玩家基地","",C279="10.第一关基地","",G279+H279&lt;=2,"",G279+H279&gt;2,ROUND((G279+H279-2)*500,0))</f>
        <v>135</v>
      </c>
      <c r="N279" s="13" t="s">
        <v>2046</v>
      </c>
      <c r="O279" s="74" t="s">
        <v>2255</v>
      </c>
    </row>
    <row r="280" spans="1:15">
      <c r="A280" s="16">
        <v>7</v>
      </c>
      <c r="B280" s="17">
        <v>270</v>
      </c>
      <c r="C280" s="16" t="s">
        <v>1393</v>
      </c>
      <c r="D280" s="17">
        <v>1</v>
      </c>
      <c r="E280" s="16" t="s">
        <v>89</v>
      </c>
      <c r="F280" s="17">
        <v>30</v>
      </c>
      <c r="G280" s="18">
        <f t="shared" si="8"/>
        <v>1.27</v>
      </c>
      <c r="H280" s="18">
        <v>1</v>
      </c>
      <c r="I280" s="19">
        <v>1</v>
      </c>
      <c r="J280" s="19"/>
      <c r="K280" s="20"/>
      <c r="L280" s="76" cm="1">
        <f t="array" ref="L280">_xlfn.IFS(C280="8.玩家基地","",C280="10.第一关基地","",G280+H280&lt;=2,"",G280+H280&gt;2,ROUND((G280+H280-2)*500,0))</f>
        <v>135</v>
      </c>
      <c r="N280" s="13" t="s">
        <v>2046</v>
      </c>
      <c r="O280" s="74" t="s">
        <v>2046</v>
      </c>
    </row>
    <row r="281" spans="1:15">
      <c r="A281" s="16">
        <v>7</v>
      </c>
      <c r="B281" s="17">
        <v>285</v>
      </c>
      <c r="C281" s="16" t="s">
        <v>1394</v>
      </c>
      <c r="D281" s="17">
        <v>1</v>
      </c>
      <c r="E281" s="16" t="s">
        <v>89</v>
      </c>
      <c r="F281" s="17">
        <v>30</v>
      </c>
      <c r="G281" s="18">
        <f t="shared" si="8"/>
        <v>1.3</v>
      </c>
      <c r="H281" s="18">
        <v>1</v>
      </c>
      <c r="I281" s="19">
        <v>1</v>
      </c>
      <c r="J281" s="19"/>
      <c r="K281" s="48"/>
      <c r="L281" s="76" cm="1">
        <f t="array" ref="L281">_xlfn.IFS(C281="8.玩家基地","",C281="10.第一关基地","",G281+H281&lt;=2,"",G281+H281&gt;2,ROUND((G281+H281-2)*500,0))</f>
        <v>150</v>
      </c>
      <c r="M281" s="30"/>
      <c r="N281" s="13" t="s">
        <v>2046</v>
      </c>
      <c r="O281" s="74" t="s">
        <v>2046</v>
      </c>
    </row>
    <row r="282" spans="1:15">
      <c r="A282" s="16">
        <v>7</v>
      </c>
      <c r="B282" s="17">
        <v>300</v>
      </c>
      <c r="C282" s="16" t="s">
        <v>1440</v>
      </c>
      <c r="D282" s="17">
        <v>1</v>
      </c>
      <c r="E282" s="16" t="s">
        <v>89</v>
      </c>
      <c r="F282" s="17">
        <v>30</v>
      </c>
      <c r="G282" s="18">
        <f t="shared" si="8"/>
        <v>1.3</v>
      </c>
      <c r="H282" s="18">
        <v>1</v>
      </c>
      <c r="I282" s="19">
        <v>1</v>
      </c>
      <c r="J282" s="19"/>
      <c r="K282" s="20"/>
      <c r="L282" s="76" cm="1">
        <f t="array" ref="L282">_xlfn.IFS(C282="8.玩家基地","",C282="10.第一关基地","",G282+H282&lt;=2,"",G282+H282&gt;2,ROUND((G282+H282-2)*500,0))</f>
        <v>150</v>
      </c>
      <c r="N282" s="13" t="s">
        <v>2046</v>
      </c>
      <c r="O282" s="74" t="s">
        <v>2046</v>
      </c>
    </row>
    <row r="283" spans="1:15">
      <c r="A283" s="16">
        <v>7</v>
      </c>
      <c r="B283" s="17">
        <v>315</v>
      </c>
      <c r="C283" s="16" t="s">
        <v>1390</v>
      </c>
      <c r="D283" s="17">
        <v>1</v>
      </c>
      <c r="E283" s="16" t="s">
        <v>89</v>
      </c>
      <c r="F283" s="17">
        <v>30</v>
      </c>
      <c r="G283" s="18">
        <f t="shared" si="8"/>
        <v>1.33</v>
      </c>
      <c r="H283" s="18">
        <v>1</v>
      </c>
      <c r="I283" s="19">
        <v>1</v>
      </c>
      <c r="J283" s="19"/>
      <c r="K283" s="20"/>
      <c r="L283" s="76" cm="1">
        <f t="array" ref="L283">_xlfn.IFS(C283="8.玩家基地","",C283="10.第一关基地","",G283+H283&lt;=2,"",G283+H283&gt;2,ROUND((G283+H283-2)*500,0))</f>
        <v>165</v>
      </c>
      <c r="N283" s="13" t="s">
        <v>2046</v>
      </c>
      <c r="O283" s="74" t="s">
        <v>2046</v>
      </c>
    </row>
    <row r="284" spans="1:15">
      <c r="A284" s="16">
        <v>7</v>
      </c>
      <c r="B284" s="17">
        <v>330</v>
      </c>
      <c r="C284" s="16" t="s">
        <v>1394</v>
      </c>
      <c r="D284" s="17">
        <v>1</v>
      </c>
      <c r="E284" s="16" t="s">
        <v>89</v>
      </c>
      <c r="F284" s="17">
        <v>30</v>
      </c>
      <c r="G284" s="18">
        <f t="shared" si="8"/>
        <v>1.33</v>
      </c>
      <c r="H284" s="18">
        <v>1</v>
      </c>
      <c r="I284" s="19">
        <v>1</v>
      </c>
      <c r="J284" s="19"/>
      <c r="K284" s="48"/>
      <c r="L284" s="76" cm="1">
        <f t="array" ref="L284">_xlfn.IFS(C284="8.玩家基地","",C284="10.第一关基地","",G284+H284&lt;=2,"",G284+H284&gt;2,ROUND((G284+H284-2)*500,0))</f>
        <v>165</v>
      </c>
      <c r="M284" s="30"/>
      <c r="N284" s="13" t="s">
        <v>2046</v>
      </c>
      <c r="O284" s="74" t="s">
        <v>2046</v>
      </c>
    </row>
    <row r="285" spans="1:15">
      <c r="A285" s="16">
        <v>7</v>
      </c>
      <c r="B285" s="17">
        <v>345</v>
      </c>
      <c r="C285" s="16" t="s">
        <v>1440</v>
      </c>
      <c r="D285" s="17">
        <v>1</v>
      </c>
      <c r="E285" s="16" t="s">
        <v>89</v>
      </c>
      <c r="F285" s="17">
        <v>30</v>
      </c>
      <c r="G285" s="18">
        <f t="shared" si="8"/>
        <v>1.3599999999999999</v>
      </c>
      <c r="H285" s="18">
        <v>1</v>
      </c>
      <c r="I285" s="19">
        <v>1</v>
      </c>
      <c r="J285" s="19"/>
      <c r="K285" s="48"/>
      <c r="L285" s="76" cm="1">
        <f t="array" ref="L285">_xlfn.IFS(C285="8.玩家基地","",C285="10.第一关基地","",G285+H285&lt;=2,"",G285+H285&gt;2,ROUND((G285+H285-2)*500,0))</f>
        <v>180</v>
      </c>
      <c r="M285" s="30"/>
      <c r="N285" s="13" t="s">
        <v>2046</v>
      </c>
      <c r="O285" s="74" t="s">
        <v>2046</v>
      </c>
    </row>
    <row r="286" spans="1:15">
      <c r="A286" s="16">
        <v>7</v>
      </c>
      <c r="B286" s="17">
        <v>360</v>
      </c>
      <c r="C286" s="16" t="s">
        <v>1393</v>
      </c>
      <c r="D286" s="17">
        <v>1</v>
      </c>
      <c r="E286" s="16" t="s">
        <v>89</v>
      </c>
      <c r="F286" s="17">
        <v>30</v>
      </c>
      <c r="G286" s="18">
        <f t="shared" si="8"/>
        <v>1.3599999999999999</v>
      </c>
      <c r="H286" s="18">
        <v>1</v>
      </c>
      <c r="I286" s="19">
        <v>1</v>
      </c>
      <c r="J286" s="19"/>
      <c r="K286" s="20"/>
      <c r="L286" s="76" cm="1">
        <f t="array" ref="L286">_xlfn.IFS(C286="8.玩家基地","",C286="10.第一关基地","",G286+H286&lt;=2,"",G286+H286&gt;2,ROUND((G286+H286-2)*500,0))</f>
        <v>180</v>
      </c>
      <c r="N286" s="13" t="s">
        <v>2046</v>
      </c>
      <c r="O286" s="74" t="s">
        <v>2046</v>
      </c>
    </row>
    <row r="287" spans="1:15">
      <c r="A287" s="16">
        <v>7</v>
      </c>
      <c r="B287" s="17">
        <v>375</v>
      </c>
      <c r="C287" s="16" t="s">
        <v>1394</v>
      </c>
      <c r="D287" s="17">
        <v>1</v>
      </c>
      <c r="E287" s="16" t="s">
        <v>89</v>
      </c>
      <c r="F287" s="17">
        <v>30</v>
      </c>
      <c r="G287" s="18">
        <f t="shared" si="8"/>
        <v>1.3900000000000001</v>
      </c>
      <c r="H287" s="18">
        <v>1</v>
      </c>
      <c r="I287" s="19">
        <v>1</v>
      </c>
      <c r="J287" s="19"/>
      <c r="K287" s="20"/>
      <c r="L287" s="76" cm="1">
        <f t="array" ref="L287">_xlfn.IFS(C287="8.玩家基地","",C287="10.第一关基地","",G287+H287&lt;=2,"",G287+H287&gt;2,ROUND((G287+H287-2)*500,0))</f>
        <v>195</v>
      </c>
      <c r="M287" s="30"/>
      <c r="N287" s="13" t="s">
        <v>2046</v>
      </c>
      <c r="O287" s="74" t="s">
        <v>2046</v>
      </c>
    </row>
    <row r="288" spans="1:15">
      <c r="A288" s="16">
        <v>7</v>
      </c>
      <c r="B288" s="17">
        <v>390</v>
      </c>
      <c r="C288" s="16" t="s">
        <v>1440</v>
      </c>
      <c r="D288" s="17">
        <v>1</v>
      </c>
      <c r="E288" s="16" t="s">
        <v>89</v>
      </c>
      <c r="F288" s="17">
        <v>30</v>
      </c>
      <c r="G288" s="18">
        <f t="shared" si="8"/>
        <v>1.3900000000000001</v>
      </c>
      <c r="H288" s="18">
        <v>1</v>
      </c>
      <c r="I288" s="19">
        <v>1</v>
      </c>
      <c r="J288" s="19"/>
      <c r="K288" s="20"/>
      <c r="L288" s="76" cm="1">
        <f t="array" ref="L288">_xlfn.IFS(C288="8.玩家基地","",C288="10.第一关基地","",G288+H288&lt;=2,"",G288+H288&gt;2,ROUND((G288+H288-2)*500,0))</f>
        <v>195</v>
      </c>
      <c r="M288" s="30"/>
      <c r="N288" s="13" t="s">
        <v>2046</v>
      </c>
      <c r="O288" s="74" t="s">
        <v>2046</v>
      </c>
    </row>
    <row r="289" spans="1:15">
      <c r="A289" s="16">
        <v>7</v>
      </c>
      <c r="B289" s="17">
        <v>405</v>
      </c>
      <c r="C289" s="16" t="s">
        <v>1390</v>
      </c>
      <c r="D289" s="17">
        <v>2</v>
      </c>
      <c r="E289" s="16" t="s">
        <v>89</v>
      </c>
      <c r="F289" s="17">
        <v>30</v>
      </c>
      <c r="G289" s="18">
        <f t="shared" si="8"/>
        <v>1.42</v>
      </c>
      <c r="H289" s="18">
        <v>1</v>
      </c>
      <c r="I289" s="19">
        <v>1</v>
      </c>
      <c r="J289" s="19"/>
      <c r="K289" s="48"/>
      <c r="L289" s="76" cm="1">
        <f t="array" ref="L289">_xlfn.IFS(C289="8.玩家基地","",C289="10.第一关基地","",G289+H289&lt;=2,"",G289+H289&gt;2,ROUND((G289+H289-2)*500,0))</f>
        <v>210</v>
      </c>
      <c r="M289" s="30"/>
      <c r="N289" s="13" t="s">
        <v>2046</v>
      </c>
      <c r="O289" s="74" t="s">
        <v>2046</v>
      </c>
    </row>
    <row r="290" spans="1:15">
      <c r="A290" s="16">
        <v>7</v>
      </c>
      <c r="B290" s="17">
        <v>420</v>
      </c>
      <c r="C290" s="16" t="s">
        <v>1394</v>
      </c>
      <c r="D290" s="17">
        <v>2</v>
      </c>
      <c r="E290" s="16" t="s">
        <v>89</v>
      </c>
      <c r="F290" s="17">
        <v>30</v>
      </c>
      <c r="G290" s="18">
        <f t="shared" si="8"/>
        <v>1.42</v>
      </c>
      <c r="H290" s="18">
        <v>1</v>
      </c>
      <c r="I290" s="19">
        <v>1</v>
      </c>
      <c r="J290" s="19"/>
      <c r="K290" s="20"/>
      <c r="L290" s="76" cm="1">
        <f t="array" ref="L290">_xlfn.IFS(C290="8.玩家基地","",C290="10.第一关基地","",G290+H290&lt;=2,"",G290+H290&gt;2,ROUND((G290+H290-2)*500,0))</f>
        <v>210</v>
      </c>
      <c r="N290" s="13" t="s">
        <v>2046</v>
      </c>
      <c r="O290" s="74" t="s">
        <v>2046</v>
      </c>
    </row>
    <row r="291" spans="1:15">
      <c r="A291" s="16">
        <v>7</v>
      </c>
      <c r="B291" s="17">
        <v>435</v>
      </c>
      <c r="C291" s="16" t="s">
        <v>1440</v>
      </c>
      <c r="D291" s="17">
        <v>2</v>
      </c>
      <c r="E291" s="16" t="s">
        <v>89</v>
      </c>
      <c r="F291" s="17">
        <v>30</v>
      </c>
      <c r="G291" s="18">
        <f t="shared" si="8"/>
        <v>1.45</v>
      </c>
      <c r="H291" s="18">
        <v>1</v>
      </c>
      <c r="I291" s="19">
        <v>1</v>
      </c>
      <c r="J291" s="19" t="s">
        <v>1879</v>
      </c>
      <c r="K291" s="48" t="s">
        <v>1871</v>
      </c>
      <c r="L291" s="76" cm="1">
        <f t="array" ref="L291">_xlfn.IFS(C291="8.玩家基地","",C291="10.第一关基地","",G291+H291&lt;=2,"",G291+H291&gt;2,ROUND((G291+H291-2)*500,0))</f>
        <v>225</v>
      </c>
      <c r="M291" s="30"/>
      <c r="N291" s="13" t="s">
        <v>2046</v>
      </c>
      <c r="O291" s="74" t="s">
        <v>2255</v>
      </c>
    </row>
    <row r="292" spans="1:15">
      <c r="A292" s="16">
        <v>7</v>
      </c>
      <c r="B292" s="17">
        <v>450</v>
      </c>
      <c r="C292" s="16" t="s">
        <v>1393</v>
      </c>
      <c r="D292" s="17">
        <v>2</v>
      </c>
      <c r="E292" s="16" t="s">
        <v>89</v>
      </c>
      <c r="F292" s="17">
        <v>30</v>
      </c>
      <c r="G292" s="18">
        <f t="shared" si="8"/>
        <v>1.45</v>
      </c>
      <c r="H292" s="18">
        <v>1</v>
      </c>
      <c r="I292" s="19">
        <v>1</v>
      </c>
      <c r="J292" s="19"/>
      <c r="K292" s="20"/>
      <c r="L292" s="76" cm="1">
        <f t="array" ref="L292">_xlfn.IFS(C292="8.玩家基地","",C292="10.第一关基地","",G292+H292&lt;=2,"",G292+H292&gt;2,ROUND((G292+H292-2)*500,0))</f>
        <v>225</v>
      </c>
      <c r="M292" s="30"/>
      <c r="N292" s="13" t="s">
        <v>2046</v>
      </c>
      <c r="O292" s="74" t="s">
        <v>2046</v>
      </c>
    </row>
    <row r="293" spans="1:15">
      <c r="A293" s="16">
        <v>7</v>
      </c>
      <c r="B293" s="17">
        <v>465</v>
      </c>
      <c r="C293" s="16" t="s">
        <v>1394</v>
      </c>
      <c r="D293" s="17">
        <v>2</v>
      </c>
      <c r="E293" s="16" t="s">
        <v>89</v>
      </c>
      <c r="F293" s="17">
        <v>30</v>
      </c>
      <c r="G293" s="18">
        <f t="shared" si="8"/>
        <v>1.48</v>
      </c>
      <c r="H293" s="18">
        <v>1</v>
      </c>
      <c r="I293" s="19">
        <v>1</v>
      </c>
      <c r="J293" s="19"/>
      <c r="K293" s="48"/>
      <c r="L293" s="76" cm="1">
        <f t="array" ref="L293">_xlfn.IFS(C293="8.玩家基地","",C293="10.第一关基地","",G293+H293&lt;=2,"",G293+H293&gt;2,ROUND((G293+H293-2)*500,0))</f>
        <v>240</v>
      </c>
      <c r="M293" s="30"/>
      <c r="N293" s="13" t="s">
        <v>2046</v>
      </c>
      <c r="O293" s="74" t="s">
        <v>2046</v>
      </c>
    </row>
    <row r="294" spans="1:15">
      <c r="A294" s="16">
        <v>7</v>
      </c>
      <c r="B294" s="17">
        <v>480</v>
      </c>
      <c r="C294" s="16" t="s">
        <v>1440</v>
      </c>
      <c r="D294" s="17">
        <v>2</v>
      </c>
      <c r="E294" s="16" t="s">
        <v>89</v>
      </c>
      <c r="F294" s="17">
        <v>30</v>
      </c>
      <c r="G294" s="18">
        <f t="shared" si="8"/>
        <v>1.48</v>
      </c>
      <c r="H294" s="18">
        <v>1</v>
      </c>
      <c r="I294" s="19">
        <v>1</v>
      </c>
      <c r="J294" s="19"/>
      <c r="K294" s="20"/>
      <c r="L294" s="76" cm="1">
        <f t="array" ref="L294">_xlfn.IFS(C294="8.玩家基地","",C294="10.第一关基地","",G294+H294&lt;=2,"",G294+H294&gt;2,ROUND((G294+H294-2)*500,0))</f>
        <v>240</v>
      </c>
      <c r="N294" s="13" t="s">
        <v>2046</v>
      </c>
      <c r="O294" s="74" t="s">
        <v>2046</v>
      </c>
    </row>
    <row r="295" spans="1:15">
      <c r="A295" s="16">
        <v>7</v>
      </c>
      <c r="B295" s="17">
        <v>495</v>
      </c>
      <c r="C295" s="16" t="s">
        <v>1390</v>
      </c>
      <c r="D295" s="17">
        <v>2</v>
      </c>
      <c r="E295" s="16" t="s">
        <v>89</v>
      </c>
      <c r="F295" s="17">
        <v>30</v>
      </c>
      <c r="G295" s="18">
        <f t="shared" si="8"/>
        <v>1.51</v>
      </c>
      <c r="H295" s="18">
        <v>1</v>
      </c>
      <c r="I295" s="19">
        <v>1</v>
      </c>
      <c r="J295" s="19"/>
      <c r="K295" s="20"/>
      <c r="L295" s="76" cm="1">
        <f t="array" ref="L295">_xlfn.IFS(C295="8.玩家基地","",C295="10.第一关基地","",G295+H295&lt;=2,"",G295+H295&gt;2,ROUND((G295+H295-2)*500,0))</f>
        <v>255</v>
      </c>
      <c r="M295" s="30"/>
      <c r="N295" s="13" t="s">
        <v>2046</v>
      </c>
      <c r="O295" s="74" t="s">
        <v>2046</v>
      </c>
    </row>
    <row r="296" spans="1:15">
      <c r="A296" s="16">
        <v>7</v>
      </c>
      <c r="B296" s="17">
        <v>510</v>
      </c>
      <c r="C296" s="16" t="s">
        <v>1394</v>
      </c>
      <c r="D296" s="17">
        <v>2</v>
      </c>
      <c r="E296" s="16" t="s">
        <v>89</v>
      </c>
      <c r="F296" s="17">
        <v>30</v>
      </c>
      <c r="G296" s="18">
        <f t="shared" si="8"/>
        <v>1.51</v>
      </c>
      <c r="H296" s="18">
        <v>1</v>
      </c>
      <c r="I296" s="19">
        <v>1</v>
      </c>
      <c r="J296" s="19"/>
      <c r="K296" s="48"/>
      <c r="L296" s="76" cm="1">
        <f t="array" ref="L296">_xlfn.IFS(C296="8.玩家基地","",C296="10.第一关基地","",G296+H296&lt;=2,"",G296+H296&gt;2,ROUND((G296+H296-2)*500,0))</f>
        <v>255</v>
      </c>
      <c r="M296" s="30"/>
      <c r="N296" s="13" t="s">
        <v>2046</v>
      </c>
      <c r="O296" s="74" t="s">
        <v>2046</v>
      </c>
    </row>
    <row r="297" spans="1:15">
      <c r="A297" s="16">
        <v>7</v>
      </c>
      <c r="B297" s="17">
        <v>525</v>
      </c>
      <c r="C297" s="16" t="s">
        <v>1440</v>
      </c>
      <c r="D297" s="17">
        <v>2</v>
      </c>
      <c r="E297" s="16" t="s">
        <v>89</v>
      </c>
      <c r="F297" s="17">
        <v>30</v>
      </c>
      <c r="G297" s="18">
        <f t="shared" si="8"/>
        <v>1.54</v>
      </c>
      <c r="H297" s="18">
        <v>1</v>
      </c>
      <c r="I297" s="19">
        <v>1</v>
      </c>
      <c r="J297" s="19"/>
      <c r="K297" s="20"/>
      <c r="L297" s="76" cm="1">
        <f t="array" ref="L297">_xlfn.IFS(C297="8.玩家基地","",C297="10.第一关基地","",G297+H297&lt;=2,"",G297+H297&gt;2,ROUND((G297+H297-2)*500,0))</f>
        <v>270</v>
      </c>
      <c r="M297" s="30"/>
      <c r="N297" s="13" t="s">
        <v>2046</v>
      </c>
      <c r="O297" s="74" t="s">
        <v>2046</v>
      </c>
    </row>
    <row r="298" spans="1:15">
      <c r="A298" s="16">
        <v>7</v>
      </c>
      <c r="B298" s="17">
        <v>540</v>
      </c>
      <c r="C298" s="16" t="s">
        <v>1393</v>
      </c>
      <c r="D298" s="17">
        <v>2</v>
      </c>
      <c r="E298" s="16" t="s">
        <v>89</v>
      </c>
      <c r="F298" s="17">
        <v>30</v>
      </c>
      <c r="G298" s="18">
        <f t="shared" si="8"/>
        <v>1.54</v>
      </c>
      <c r="H298" s="18">
        <v>1</v>
      </c>
      <c r="I298" s="19">
        <v>1</v>
      </c>
      <c r="J298" s="19"/>
      <c r="K298" s="48"/>
      <c r="L298" s="76" cm="1">
        <f t="array" ref="L298">_xlfn.IFS(C298="8.玩家基地","",C298="10.第一关基地","",G298+H298&lt;=2,"",G298+H298&gt;2,ROUND((G298+H298-2)*500,0))</f>
        <v>270</v>
      </c>
      <c r="N298" s="13" t="s">
        <v>2046</v>
      </c>
      <c r="O298" s="74" t="s">
        <v>2046</v>
      </c>
    </row>
    <row r="299" spans="1:15">
      <c r="A299" s="16">
        <v>7</v>
      </c>
      <c r="B299" s="17">
        <v>555</v>
      </c>
      <c r="C299" s="16" t="s">
        <v>1394</v>
      </c>
      <c r="D299" s="17">
        <v>2</v>
      </c>
      <c r="E299" s="16" t="s">
        <v>89</v>
      </c>
      <c r="F299" s="17">
        <v>30</v>
      </c>
      <c r="G299" s="18">
        <f t="shared" si="8"/>
        <v>1.5699999999999998</v>
      </c>
      <c r="H299" s="18">
        <v>1</v>
      </c>
      <c r="I299" s="19">
        <v>1</v>
      </c>
      <c r="J299" s="19"/>
      <c r="K299" s="20"/>
      <c r="L299" s="76" cm="1">
        <f t="array" ref="L299">_xlfn.IFS(C299="8.玩家基地","",C299="10.第一关基地","",G299+H299&lt;=2,"",G299+H299&gt;2,ROUND((G299+H299-2)*500,0))</f>
        <v>285</v>
      </c>
      <c r="M299" s="30"/>
      <c r="N299" s="13" t="s">
        <v>2046</v>
      </c>
      <c r="O299" s="74" t="s">
        <v>2046</v>
      </c>
    </row>
    <row r="300" spans="1:15">
      <c r="A300" s="16">
        <v>7</v>
      </c>
      <c r="B300" s="17">
        <v>570</v>
      </c>
      <c r="C300" s="16" t="s">
        <v>1440</v>
      </c>
      <c r="D300" s="17">
        <v>2</v>
      </c>
      <c r="E300" s="16" t="s">
        <v>89</v>
      </c>
      <c r="F300" s="17">
        <v>30</v>
      </c>
      <c r="G300" s="18">
        <f t="shared" si="8"/>
        <v>1.5699999999999998</v>
      </c>
      <c r="H300" s="18">
        <v>1</v>
      </c>
      <c r="I300" s="19">
        <v>1</v>
      </c>
      <c r="J300" s="19"/>
      <c r="K300" s="48"/>
      <c r="L300" s="76" cm="1">
        <f t="array" ref="L300">_xlfn.IFS(C300="8.玩家基地","",C300="10.第一关基地","",G300+H300&lt;=2,"",G300+H300&gt;2,ROUND((G300+H300-2)*500,0))</f>
        <v>285</v>
      </c>
      <c r="M300" s="30"/>
      <c r="N300" s="13" t="s">
        <v>2046</v>
      </c>
      <c r="O300" s="74" t="s">
        <v>2046</v>
      </c>
    </row>
    <row r="301" spans="1:15">
      <c r="A301" s="16">
        <v>7</v>
      </c>
      <c r="B301" s="17">
        <v>585</v>
      </c>
      <c r="C301" s="16" t="s">
        <v>1390</v>
      </c>
      <c r="D301" s="17">
        <v>2</v>
      </c>
      <c r="E301" s="16" t="s">
        <v>89</v>
      </c>
      <c r="F301" s="17">
        <v>30</v>
      </c>
      <c r="G301" s="18">
        <f t="shared" si="8"/>
        <v>1.6</v>
      </c>
      <c r="H301" s="18">
        <v>1</v>
      </c>
      <c r="I301" s="19">
        <v>1</v>
      </c>
      <c r="J301" s="19"/>
      <c r="K301" s="20"/>
      <c r="L301" s="76" cm="1">
        <f t="array" ref="L301">_xlfn.IFS(C301="8.玩家基地","",C301="10.第一关基地","",G301+H301&lt;=2,"",G301+H301&gt;2,ROUND((G301+H301-2)*500,0))</f>
        <v>300</v>
      </c>
      <c r="N301" s="13" t="s">
        <v>2046</v>
      </c>
      <c r="O301" s="74" t="s">
        <v>2046</v>
      </c>
    </row>
    <row r="302" spans="1:15">
      <c r="A302" s="16">
        <v>7</v>
      </c>
      <c r="B302" s="17">
        <v>600</v>
      </c>
      <c r="C302" s="16" t="s">
        <v>1394</v>
      </c>
      <c r="D302" s="17">
        <v>2</v>
      </c>
      <c r="E302" s="16" t="s">
        <v>89</v>
      </c>
      <c r="F302" s="17">
        <v>30</v>
      </c>
      <c r="G302" s="18">
        <f t="shared" si="8"/>
        <v>1.6</v>
      </c>
      <c r="H302" s="18">
        <v>1</v>
      </c>
      <c r="I302" s="19">
        <v>1</v>
      </c>
      <c r="J302" s="19"/>
      <c r="K302" s="20"/>
      <c r="L302" s="76" cm="1">
        <f t="array" ref="L302">_xlfn.IFS(C302="8.玩家基地","",C302="10.第一关基地","",G302+H302&lt;=2,"",G302+H302&gt;2,ROUND((G302+H302-2)*500,0))</f>
        <v>300</v>
      </c>
      <c r="M302" s="30"/>
      <c r="N302" s="13" t="s">
        <v>2046</v>
      </c>
      <c r="O302" s="74" t="s">
        <v>2046</v>
      </c>
    </row>
    <row r="303" spans="1:15">
      <c r="A303" s="16">
        <v>7</v>
      </c>
      <c r="B303" s="17">
        <v>615</v>
      </c>
      <c r="C303" s="16" t="s">
        <v>1440</v>
      </c>
      <c r="D303" s="17">
        <v>2</v>
      </c>
      <c r="E303" s="16" t="s">
        <v>89</v>
      </c>
      <c r="F303" s="17">
        <v>30</v>
      </c>
      <c r="G303" s="18">
        <f t="shared" si="8"/>
        <v>1.63</v>
      </c>
      <c r="H303" s="18">
        <v>1</v>
      </c>
      <c r="I303" s="19">
        <v>1</v>
      </c>
      <c r="J303" s="19" t="s">
        <v>1880</v>
      </c>
      <c r="K303" s="48" t="s">
        <v>1871</v>
      </c>
      <c r="L303" s="76" cm="1">
        <f t="array" ref="L303">_xlfn.IFS(C303="8.玩家基地","",C303="10.第一关基地","",G303+H303&lt;=2,"",G303+H303&gt;2,ROUND((G303+H303-2)*500,0))</f>
        <v>315</v>
      </c>
      <c r="M303" s="30"/>
      <c r="N303" s="13" t="s">
        <v>2046</v>
      </c>
      <c r="O303" s="74" t="s">
        <v>2255</v>
      </c>
    </row>
    <row r="304" spans="1:15">
      <c r="A304" s="16">
        <v>7</v>
      </c>
      <c r="B304" s="17">
        <v>630</v>
      </c>
      <c r="C304" s="16" t="s">
        <v>1393</v>
      </c>
      <c r="D304" s="17">
        <v>2</v>
      </c>
      <c r="E304" s="16" t="s">
        <v>89</v>
      </c>
      <c r="F304" s="17">
        <v>30</v>
      </c>
      <c r="G304" s="18">
        <f t="shared" si="8"/>
        <v>1.63</v>
      </c>
      <c r="H304" s="18">
        <v>1</v>
      </c>
      <c r="I304" s="19">
        <v>1</v>
      </c>
      <c r="J304" s="19"/>
      <c r="K304" s="48"/>
      <c r="L304" s="76" cm="1">
        <f t="array" ref="L304">_xlfn.IFS(C304="8.玩家基地","",C304="10.第一关基地","",G304+H304&lt;=2,"",G304+H304&gt;2,ROUND((G304+H304-2)*500,0))</f>
        <v>315</v>
      </c>
      <c r="M304" s="30"/>
      <c r="N304" s="13" t="s">
        <v>2046</v>
      </c>
      <c r="O304" s="74" t="s">
        <v>2046</v>
      </c>
    </row>
    <row r="305" spans="1:15">
      <c r="A305" s="16">
        <v>7</v>
      </c>
      <c r="B305" s="17">
        <v>645</v>
      </c>
      <c r="C305" s="16" t="s">
        <v>1394</v>
      </c>
      <c r="D305" s="17">
        <v>2</v>
      </c>
      <c r="E305" s="16" t="s">
        <v>89</v>
      </c>
      <c r="F305" s="17">
        <v>30</v>
      </c>
      <c r="G305" s="18">
        <f t="shared" si="8"/>
        <v>1.66</v>
      </c>
      <c r="H305" s="18">
        <v>1</v>
      </c>
      <c r="I305" s="19">
        <v>1</v>
      </c>
      <c r="J305" s="19"/>
      <c r="K305" s="48"/>
      <c r="L305" s="76" cm="1">
        <f t="array" ref="L305">_xlfn.IFS(C305="8.玩家基地","",C305="10.第一关基地","",G305+H305&lt;=2,"",G305+H305&gt;2,ROUND((G305+H305-2)*500,0))</f>
        <v>330</v>
      </c>
      <c r="N305" s="13" t="s">
        <v>2046</v>
      </c>
      <c r="O305" s="74" t="s">
        <v>2046</v>
      </c>
    </row>
    <row r="306" spans="1:15">
      <c r="A306" s="16">
        <v>7</v>
      </c>
      <c r="B306" s="17">
        <v>660</v>
      </c>
      <c r="C306" s="16" t="s">
        <v>1440</v>
      </c>
      <c r="D306" s="17">
        <v>2</v>
      </c>
      <c r="E306" s="16" t="s">
        <v>89</v>
      </c>
      <c r="F306" s="17">
        <v>30</v>
      </c>
      <c r="G306" s="18">
        <f t="shared" si="8"/>
        <v>1.66</v>
      </c>
      <c r="H306" s="18">
        <v>1</v>
      </c>
      <c r="I306" s="19">
        <v>1</v>
      </c>
      <c r="J306" s="19"/>
      <c r="K306" s="20"/>
      <c r="L306" s="76" cm="1">
        <f t="array" ref="L306">_xlfn.IFS(C306="8.玩家基地","",C306="10.第一关基地","",G306+H306&lt;=2,"",G306+H306&gt;2,ROUND((G306+H306-2)*500,0))</f>
        <v>330</v>
      </c>
      <c r="M306" s="30"/>
      <c r="N306" s="13" t="s">
        <v>2046</v>
      </c>
      <c r="O306" s="74" t="s">
        <v>2046</v>
      </c>
    </row>
    <row r="307" spans="1:15">
      <c r="A307" s="16">
        <v>7</v>
      </c>
      <c r="B307" s="17">
        <v>675</v>
      </c>
      <c r="C307" s="16" t="s">
        <v>1390</v>
      </c>
      <c r="D307" s="17">
        <v>2</v>
      </c>
      <c r="E307" s="16" t="s">
        <v>89</v>
      </c>
      <c r="F307" s="17">
        <v>30</v>
      </c>
      <c r="G307" s="18">
        <f t="shared" si="8"/>
        <v>1.69</v>
      </c>
      <c r="H307" s="18">
        <v>1</v>
      </c>
      <c r="I307" s="19">
        <v>1</v>
      </c>
      <c r="J307" s="19"/>
      <c r="K307" s="20"/>
      <c r="L307" s="76" cm="1">
        <f t="array" ref="L307">_xlfn.IFS(C307="8.玩家基地","",C307="10.第一关基地","",G307+H307&lt;=2,"",G307+H307&gt;2,ROUND((G307+H307-2)*500,0))</f>
        <v>345</v>
      </c>
      <c r="M307" s="30"/>
      <c r="N307" s="13" t="s">
        <v>2046</v>
      </c>
      <c r="O307" s="74" t="s">
        <v>2046</v>
      </c>
    </row>
    <row r="308" spans="1:15">
      <c r="A308" s="16">
        <v>7</v>
      </c>
      <c r="B308" s="17">
        <v>690</v>
      </c>
      <c r="C308" s="16" t="s">
        <v>1394</v>
      </c>
      <c r="D308" s="17">
        <v>2</v>
      </c>
      <c r="E308" s="16" t="s">
        <v>89</v>
      </c>
      <c r="F308" s="17">
        <v>30</v>
      </c>
      <c r="G308" s="18">
        <f t="shared" si="8"/>
        <v>1.69</v>
      </c>
      <c r="H308" s="18">
        <v>1</v>
      </c>
      <c r="I308" s="19">
        <v>1</v>
      </c>
      <c r="J308" s="19"/>
      <c r="K308" s="48"/>
      <c r="L308" s="76" cm="1">
        <f t="array" ref="L308">_xlfn.IFS(C308="8.玩家基地","",C308="10.第一关基地","",G308+H308&lt;=2,"",G308+H308&gt;2,ROUND((G308+H308-2)*500,0))</f>
        <v>345</v>
      </c>
      <c r="N308" s="13" t="s">
        <v>2046</v>
      </c>
      <c r="O308" s="74" t="s">
        <v>2046</v>
      </c>
    </row>
    <row r="309" spans="1:15">
      <c r="A309" s="16">
        <v>7</v>
      </c>
      <c r="B309" s="17">
        <v>705</v>
      </c>
      <c r="C309" s="16" t="s">
        <v>1440</v>
      </c>
      <c r="D309" s="17">
        <v>2</v>
      </c>
      <c r="E309" s="16" t="s">
        <v>89</v>
      </c>
      <c r="F309" s="17">
        <v>30</v>
      </c>
      <c r="G309" s="18">
        <f t="shared" si="8"/>
        <v>1.72</v>
      </c>
      <c r="H309" s="18">
        <v>1</v>
      </c>
      <c r="I309" s="19">
        <v>1</v>
      </c>
      <c r="J309" s="19"/>
      <c r="K309" s="20"/>
      <c r="L309" s="76" cm="1">
        <f t="array" ref="L309">_xlfn.IFS(C309="8.玩家基地","",C309="10.第一关基地","",G309+H309&lt;=2,"",G309+H309&gt;2,ROUND((G309+H309-2)*500,0))</f>
        <v>360</v>
      </c>
      <c r="M309" s="30"/>
      <c r="N309" s="13" t="s">
        <v>2046</v>
      </c>
      <c r="O309" s="74" t="s">
        <v>2046</v>
      </c>
    </row>
    <row r="310" spans="1:15">
      <c r="A310" s="16">
        <v>7</v>
      </c>
      <c r="B310" s="17">
        <v>720</v>
      </c>
      <c r="C310" s="16" t="s">
        <v>1393</v>
      </c>
      <c r="D310" s="17">
        <v>2</v>
      </c>
      <c r="E310" s="16" t="s">
        <v>89</v>
      </c>
      <c r="F310" s="17">
        <v>30</v>
      </c>
      <c r="G310" s="18">
        <f t="shared" si="8"/>
        <v>1.72</v>
      </c>
      <c r="H310" s="18">
        <v>1</v>
      </c>
      <c r="I310" s="19">
        <v>1</v>
      </c>
      <c r="J310" s="19"/>
      <c r="K310" s="20"/>
      <c r="L310" s="76" cm="1">
        <f t="array" ref="L310">_xlfn.IFS(C310="8.玩家基地","",C310="10.第一关基地","",G310+H310&lt;=2,"",G310+H310&gt;2,ROUND((G310+H310-2)*500,0))</f>
        <v>360</v>
      </c>
      <c r="M310" s="30"/>
      <c r="N310" s="13" t="s">
        <v>2046</v>
      </c>
      <c r="O310" s="74" t="s">
        <v>2046</v>
      </c>
    </row>
    <row r="311" spans="1:15">
      <c r="A311" s="16">
        <v>7</v>
      </c>
      <c r="B311" s="17">
        <v>735</v>
      </c>
      <c r="C311" s="16" t="s">
        <v>1394</v>
      </c>
      <c r="D311" s="17">
        <v>2</v>
      </c>
      <c r="E311" s="16" t="s">
        <v>89</v>
      </c>
      <c r="F311" s="17">
        <v>30</v>
      </c>
      <c r="G311" s="18">
        <f t="shared" si="8"/>
        <v>1.75</v>
      </c>
      <c r="H311" s="18">
        <v>1</v>
      </c>
      <c r="I311" s="19">
        <v>1</v>
      </c>
      <c r="J311" s="19"/>
      <c r="K311" s="48"/>
      <c r="L311" s="76" cm="1">
        <f t="array" ref="L311">_xlfn.IFS(C311="8.玩家基地","",C311="10.第一关基地","",G311+H311&lt;=2,"",G311+H311&gt;2,ROUND((G311+H311-2)*500,0))</f>
        <v>375</v>
      </c>
      <c r="M311" s="30"/>
      <c r="N311" s="13" t="s">
        <v>2046</v>
      </c>
      <c r="O311" s="74" t="s">
        <v>2046</v>
      </c>
    </row>
    <row r="312" spans="1:15">
      <c r="A312" s="16">
        <v>7</v>
      </c>
      <c r="B312" s="17">
        <v>750</v>
      </c>
      <c r="C312" s="16" t="s">
        <v>1440</v>
      </c>
      <c r="D312" s="17">
        <v>2</v>
      </c>
      <c r="E312" s="16" t="s">
        <v>89</v>
      </c>
      <c r="F312" s="17">
        <v>30</v>
      </c>
      <c r="G312" s="18">
        <f t="shared" si="8"/>
        <v>1.75</v>
      </c>
      <c r="H312" s="18">
        <v>1</v>
      </c>
      <c r="I312" s="19">
        <v>1</v>
      </c>
      <c r="J312" s="19"/>
      <c r="K312" s="48"/>
      <c r="L312" s="76" cm="1">
        <f t="array" ref="L312">_xlfn.IFS(C312="8.玩家基地","",C312="10.第一关基地","",G312+H312&lt;=2,"",G312+H312&gt;2,ROUND((G312+H312-2)*500,0))</f>
        <v>375</v>
      </c>
      <c r="N312" s="13" t="s">
        <v>2046</v>
      </c>
      <c r="O312" s="74" t="s">
        <v>2046</v>
      </c>
    </row>
    <row r="313" spans="1:15">
      <c r="A313" s="16">
        <v>7</v>
      </c>
      <c r="B313" s="17">
        <v>765</v>
      </c>
      <c r="C313" s="16" t="s">
        <v>1390</v>
      </c>
      <c r="D313" s="17">
        <v>2</v>
      </c>
      <c r="E313" s="16" t="s">
        <v>89</v>
      </c>
      <c r="F313" s="17">
        <v>30</v>
      </c>
      <c r="G313" s="18">
        <f t="shared" si="8"/>
        <v>1.78</v>
      </c>
      <c r="H313" s="18">
        <v>1</v>
      </c>
      <c r="I313" s="19">
        <v>1</v>
      </c>
      <c r="J313" s="19"/>
      <c r="K313" s="20"/>
      <c r="L313" s="76" cm="1">
        <f t="array" ref="L313">_xlfn.IFS(C313="8.玩家基地","",C313="10.第一关基地","",G313+H313&lt;=2,"",G313+H313&gt;2,ROUND((G313+H313-2)*500,0))</f>
        <v>390</v>
      </c>
      <c r="M313" s="30"/>
      <c r="N313" s="13" t="s">
        <v>2046</v>
      </c>
      <c r="O313" s="74" t="s">
        <v>2046</v>
      </c>
    </row>
    <row r="314" spans="1:15">
      <c r="A314" s="16">
        <v>7</v>
      </c>
      <c r="B314" s="17">
        <v>780</v>
      </c>
      <c r="C314" s="16" t="s">
        <v>1394</v>
      </c>
      <c r="D314" s="17">
        <v>2</v>
      </c>
      <c r="E314" s="16" t="s">
        <v>89</v>
      </c>
      <c r="F314" s="17">
        <v>30</v>
      </c>
      <c r="G314" s="18">
        <f t="shared" si="8"/>
        <v>1.78</v>
      </c>
      <c r="H314" s="18">
        <v>1</v>
      </c>
      <c r="I314" s="19">
        <v>1</v>
      </c>
      <c r="J314" s="19"/>
      <c r="K314" s="20"/>
      <c r="L314" s="76" cm="1">
        <f t="array" ref="L314">_xlfn.IFS(C314="8.玩家基地","",C314="10.第一关基地","",G314+H314&lt;=2,"",G314+H314&gt;2,ROUND((G314+H314-2)*500,0))</f>
        <v>390</v>
      </c>
      <c r="M314" s="30"/>
      <c r="N314" s="13" t="s">
        <v>2046</v>
      </c>
      <c r="O314" s="74" t="s">
        <v>2046</v>
      </c>
    </row>
    <row r="315" spans="1:15">
      <c r="A315" s="16">
        <v>7</v>
      </c>
      <c r="B315" s="17">
        <v>795</v>
      </c>
      <c r="C315" s="16" t="s">
        <v>1440</v>
      </c>
      <c r="D315" s="17">
        <v>2</v>
      </c>
      <c r="E315" s="16" t="s">
        <v>89</v>
      </c>
      <c r="F315" s="17">
        <v>30</v>
      </c>
      <c r="G315" s="18">
        <f t="shared" si="8"/>
        <v>1.81</v>
      </c>
      <c r="H315" s="18">
        <v>1</v>
      </c>
      <c r="I315" s="19">
        <v>1</v>
      </c>
      <c r="J315" s="19"/>
      <c r="K315" s="48"/>
      <c r="L315" s="76" cm="1">
        <f t="array" ref="L315">_xlfn.IFS(C315="8.玩家基地","",C315="10.第一关基地","",G315+H315&lt;=2,"",G315+H315&gt;2,ROUND((G315+H315-2)*500,0))</f>
        <v>405</v>
      </c>
      <c r="N315" s="13" t="s">
        <v>2046</v>
      </c>
      <c r="O315" s="74" t="s">
        <v>2046</v>
      </c>
    </row>
    <row r="316" spans="1:15">
      <c r="A316" s="16">
        <v>7</v>
      </c>
      <c r="B316" s="17">
        <v>810</v>
      </c>
      <c r="C316" s="16" t="s">
        <v>1393</v>
      </c>
      <c r="D316" s="17">
        <v>3</v>
      </c>
      <c r="E316" s="16" t="s">
        <v>89</v>
      </c>
      <c r="F316" s="17">
        <v>30</v>
      </c>
      <c r="G316" s="18">
        <f t="shared" si="8"/>
        <v>1.81</v>
      </c>
      <c r="H316" s="18">
        <v>1</v>
      </c>
      <c r="I316" s="19">
        <v>1</v>
      </c>
      <c r="J316" s="19"/>
      <c r="K316" s="20"/>
      <c r="L316" s="76" cm="1">
        <f t="array" ref="L316">_xlfn.IFS(C316="8.玩家基地","",C316="10.第一关基地","",G316+H316&lt;=2,"",G316+H316&gt;2,ROUND((G316+H316-2)*500,0))</f>
        <v>405</v>
      </c>
      <c r="M316" s="30"/>
      <c r="N316" s="13" t="s">
        <v>2046</v>
      </c>
      <c r="O316" s="74" t="s">
        <v>2046</v>
      </c>
    </row>
    <row r="317" spans="1:15">
      <c r="A317" s="16">
        <v>7</v>
      </c>
      <c r="B317" s="17">
        <v>825</v>
      </c>
      <c r="C317" s="16" t="s">
        <v>1394</v>
      </c>
      <c r="D317" s="17">
        <v>3</v>
      </c>
      <c r="E317" s="16" t="s">
        <v>89</v>
      </c>
      <c r="F317" s="17">
        <v>30</v>
      </c>
      <c r="G317" s="18">
        <f t="shared" si="8"/>
        <v>1.8399999999999999</v>
      </c>
      <c r="H317" s="18">
        <v>1</v>
      </c>
      <c r="I317" s="19">
        <v>1</v>
      </c>
      <c r="J317" s="19"/>
      <c r="K317" s="20"/>
      <c r="L317" s="76" cm="1">
        <f t="array" ref="L317">_xlfn.IFS(C317="8.玩家基地","",C317="10.第一关基地","",G317+H317&lt;=2,"",G317+H317&gt;2,ROUND((G317+H317-2)*500,0))</f>
        <v>420</v>
      </c>
      <c r="M317" s="30"/>
      <c r="N317" s="13" t="s">
        <v>2046</v>
      </c>
      <c r="O317" s="74" t="s">
        <v>2046</v>
      </c>
    </row>
    <row r="318" spans="1:15">
      <c r="A318" s="16">
        <v>7</v>
      </c>
      <c r="B318" s="17">
        <v>840</v>
      </c>
      <c r="C318" s="16" t="s">
        <v>1440</v>
      </c>
      <c r="D318" s="17">
        <v>3</v>
      </c>
      <c r="E318" s="16" t="s">
        <v>89</v>
      </c>
      <c r="F318" s="17">
        <v>30</v>
      </c>
      <c r="G318" s="18">
        <f t="shared" si="8"/>
        <v>1.8399999999999999</v>
      </c>
      <c r="H318" s="18">
        <v>1</v>
      </c>
      <c r="I318" s="19">
        <v>1</v>
      </c>
      <c r="J318" s="19"/>
      <c r="K318" s="20"/>
      <c r="L318" s="76" cm="1">
        <f t="array" ref="L318">_xlfn.IFS(C318="8.玩家基地","",C318="10.第一关基地","",G318+H318&lt;=2,"",G318+H318&gt;2,ROUND((G318+H318-2)*500,0))</f>
        <v>420</v>
      </c>
      <c r="M318" s="30"/>
      <c r="N318" s="13" t="s">
        <v>2046</v>
      </c>
      <c r="O318" s="74" t="s">
        <v>2046</v>
      </c>
    </row>
    <row r="319" spans="1:15">
      <c r="A319" s="16">
        <v>7</v>
      </c>
      <c r="B319" s="17">
        <v>855</v>
      </c>
      <c r="C319" s="16" t="s">
        <v>1390</v>
      </c>
      <c r="D319" s="17">
        <v>3</v>
      </c>
      <c r="E319" s="16" t="s">
        <v>89</v>
      </c>
      <c r="F319" s="17">
        <v>30</v>
      </c>
      <c r="G319" s="18">
        <f t="shared" si="8"/>
        <v>1.87</v>
      </c>
      <c r="H319" s="18">
        <v>1</v>
      </c>
      <c r="I319" s="19">
        <v>1</v>
      </c>
      <c r="J319" s="19" t="s">
        <v>1881</v>
      </c>
      <c r="K319" s="48" t="s">
        <v>1871</v>
      </c>
      <c r="L319" s="76" cm="1">
        <f t="array" ref="L319">_xlfn.IFS(C319="8.玩家基地","",C319="10.第一关基地","",G319+H319&lt;=2,"",G319+H319&gt;2,ROUND((G319+H319-2)*500,0))</f>
        <v>435</v>
      </c>
      <c r="N319" s="13" t="s">
        <v>2046</v>
      </c>
      <c r="O319" s="74" t="s">
        <v>2255</v>
      </c>
    </row>
    <row r="320" spans="1:15">
      <c r="A320" s="16">
        <v>7</v>
      </c>
      <c r="B320" s="17">
        <v>870</v>
      </c>
      <c r="C320" s="16" t="s">
        <v>1394</v>
      </c>
      <c r="D320" s="17">
        <v>3</v>
      </c>
      <c r="E320" s="16" t="s">
        <v>89</v>
      </c>
      <c r="F320" s="17">
        <v>30</v>
      </c>
      <c r="G320" s="18">
        <f t="shared" si="8"/>
        <v>1.87</v>
      </c>
      <c r="H320" s="18">
        <v>1</v>
      </c>
      <c r="I320" s="19">
        <v>1</v>
      </c>
      <c r="J320" s="19"/>
      <c r="K320" s="20"/>
      <c r="L320" s="76" cm="1">
        <f t="array" ref="L320">_xlfn.IFS(C320="8.玩家基地","",C320="10.第一关基地","",G320+H320&lt;=2,"",G320+H320&gt;2,ROUND((G320+H320-2)*500,0))</f>
        <v>435</v>
      </c>
      <c r="M320" s="30"/>
      <c r="N320" s="13" t="s">
        <v>2046</v>
      </c>
      <c r="O320" s="74" t="s">
        <v>2046</v>
      </c>
    </row>
    <row r="321" spans="1:15">
      <c r="A321" s="16">
        <v>7</v>
      </c>
      <c r="B321" s="17">
        <v>885</v>
      </c>
      <c r="C321" s="16" t="s">
        <v>1440</v>
      </c>
      <c r="D321" s="17">
        <v>3</v>
      </c>
      <c r="E321" s="16" t="s">
        <v>89</v>
      </c>
      <c r="F321" s="17">
        <v>30</v>
      </c>
      <c r="G321" s="18">
        <f t="shared" si="8"/>
        <v>1.9</v>
      </c>
      <c r="H321" s="18">
        <v>1</v>
      </c>
      <c r="I321" s="19">
        <v>1</v>
      </c>
      <c r="J321" s="19"/>
      <c r="K321" s="20"/>
      <c r="L321" s="76" cm="1">
        <f t="array" ref="L321">_xlfn.IFS(C321="8.玩家基地","",C321="10.第一关基地","",G321+H321&lt;=2,"",G321+H321&gt;2,ROUND((G321+H321-2)*500,0))</f>
        <v>450</v>
      </c>
      <c r="M321" s="30"/>
      <c r="N321" s="13" t="s">
        <v>2046</v>
      </c>
      <c r="O321" s="74" t="s">
        <v>2046</v>
      </c>
    </row>
    <row r="322" spans="1:15">
      <c r="A322" s="16">
        <v>7</v>
      </c>
      <c r="B322" s="17">
        <v>900</v>
      </c>
      <c r="C322" s="16" t="s">
        <v>1393</v>
      </c>
      <c r="D322" s="17">
        <v>3</v>
      </c>
      <c r="E322" s="16" t="s">
        <v>89</v>
      </c>
      <c r="F322" s="17">
        <v>30</v>
      </c>
      <c r="G322" s="18">
        <f t="shared" si="8"/>
        <v>1.9</v>
      </c>
      <c r="H322" s="18">
        <v>1</v>
      </c>
      <c r="I322" s="19">
        <v>1</v>
      </c>
      <c r="J322" s="19"/>
      <c r="K322" s="20"/>
      <c r="L322" s="76" cm="1">
        <f t="array" ref="L322">_xlfn.IFS(C322="8.玩家基地","",C322="10.第一关基地","",G322+H322&lt;=2,"",G322+H322&gt;2,ROUND((G322+H322-2)*500,0))</f>
        <v>450</v>
      </c>
      <c r="N322" s="13" t="s">
        <v>2046</v>
      </c>
      <c r="O322" s="74" t="s">
        <v>2046</v>
      </c>
    </row>
    <row r="323" spans="1:15">
      <c r="A323" s="16">
        <v>7</v>
      </c>
      <c r="B323" s="17">
        <v>915</v>
      </c>
      <c r="C323" s="16" t="s">
        <v>1394</v>
      </c>
      <c r="D323" s="17">
        <v>3</v>
      </c>
      <c r="E323" s="16" t="s">
        <v>89</v>
      </c>
      <c r="F323" s="17">
        <v>30</v>
      </c>
      <c r="G323" s="18">
        <f t="shared" si="8"/>
        <v>1.93</v>
      </c>
      <c r="H323" s="18">
        <v>1</v>
      </c>
      <c r="I323" s="19">
        <v>1</v>
      </c>
      <c r="J323" s="19"/>
      <c r="K323" s="48"/>
      <c r="L323" s="76" cm="1">
        <f t="array" ref="L323">_xlfn.IFS(C323="8.玩家基地","",C323="10.第一关基地","",G323+H323&lt;=2,"",G323+H323&gt;2,ROUND((G323+H323-2)*500,0))</f>
        <v>465</v>
      </c>
      <c r="M323" s="30"/>
      <c r="N323" s="13" t="s">
        <v>2046</v>
      </c>
      <c r="O323" s="74" t="s">
        <v>2046</v>
      </c>
    </row>
    <row r="324" spans="1:15">
      <c r="A324" s="16">
        <v>7</v>
      </c>
      <c r="B324" s="17">
        <v>930</v>
      </c>
      <c r="C324" s="16" t="s">
        <v>1440</v>
      </c>
      <c r="D324" s="17">
        <v>3</v>
      </c>
      <c r="E324" s="16" t="s">
        <v>89</v>
      </c>
      <c r="F324" s="17">
        <v>30</v>
      </c>
      <c r="G324" s="18">
        <f t="shared" si="8"/>
        <v>1.93</v>
      </c>
      <c r="H324" s="18">
        <v>1</v>
      </c>
      <c r="I324" s="19">
        <v>1</v>
      </c>
      <c r="J324" s="19"/>
      <c r="K324" s="20"/>
      <c r="L324" s="76" cm="1">
        <f t="array" ref="L324">_xlfn.IFS(C324="8.玩家基地","",C324="10.第一关基地","",G324+H324&lt;=2,"",G324+H324&gt;2,ROUND((G324+H324-2)*500,0))</f>
        <v>465</v>
      </c>
      <c r="M324" s="30"/>
      <c r="N324" s="13" t="s">
        <v>2046</v>
      </c>
      <c r="O324" s="74" t="s">
        <v>2046</v>
      </c>
    </row>
    <row r="325" spans="1:15">
      <c r="A325" s="16">
        <v>7</v>
      </c>
      <c r="B325" s="17">
        <v>945</v>
      </c>
      <c r="C325" s="16" t="s">
        <v>1390</v>
      </c>
      <c r="D325" s="17">
        <v>3</v>
      </c>
      <c r="E325" s="16" t="s">
        <v>89</v>
      </c>
      <c r="F325" s="17">
        <v>30</v>
      </c>
      <c r="G325" s="18">
        <f t="shared" si="8"/>
        <v>1.96</v>
      </c>
      <c r="H325" s="18">
        <v>1</v>
      </c>
      <c r="I325" s="19">
        <v>1</v>
      </c>
      <c r="J325" s="19"/>
      <c r="K325" s="20"/>
      <c r="L325" s="76" cm="1">
        <f t="array" ref="L325">_xlfn.IFS(C325="8.玩家基地","",C325="10.第一关基地","",G325+H325&lt;=2,"",G325+H325&gt;2,ROUND((G325+H325-2)*500,0))</f>
        <v>480</v>
      </c>
      <c r="M325" s="30"/>
      <c r="N325" s="13" t="s">
        <v>2046</v>
      </c>
      <c r="O325" s="74" t="s">
        <v>2046</v>
      </c>
    </row>
    <row r="326" spans="1:15">
      <c r="A326" s="16">
        <v>7</v>
      </c>
      <c r="B326" s="17">
        <v>960</v>
      </c>
      <c r="C326" s="16" t="s">
        <v>1394</v>
      </c>
      <c r="D326" s="17">
        <v>3</v>
      </c>
      <c r="E326" s="16" t="s">
        <v>89</v>
      </c>
      <c r="F326" s="17">
        <v>30</v>
      </c>
      <c r="G326" s="18">
        <f t="shared" si="8"/>
        <v>1.96</v>
      </c>
      <c r="H326" s="18">
        <v>1</v>
      </c>
      <c r="I326" s="19">
        <v>1</v>
      </c>
      <c r="J326" s="19"/>
      <c r="K326" s="48"/>
      <c r="L326" s="76" cm="1">
        <f t="array" ref="L326">_xlfn.IFS(C326="8.玩家基地","",C326="10.第一关基地","",G326+H326&lt;=2,"",G326+H326&gt;2,ROUND((G326+H326-2)*500,0))</f>
        <v>480</v>
      </c>
      <c r="M326" s="30"/>
      <c r="N326" s="13" t="s">
        <v>2046</v>
      </c>
      <c r="O326" s="74" t="s">
        <v>2046</v>
      </c>
    </row>
    <row r="327" spans="1:15">
      <c r="A327" s="16">
        <v>7</v>
      </c>
      <c r="B327" s="17">
        <v>975</v>
      </c>
      <c r="C327" s="16" t="s">
        <v>1440</v>
      </c>
      <c r="D327" s="17">
        <v>3</v>
      </c>
      <c r="E327" s="16" t="s">
        <v>89</v>
      </c>
      <c r="F327" s="17">
        <v>30</v>
      </c>
      <c r="G327" s="18">
        <f t="shared" ref="G327:G342" si="9">IF(C327="24.审判天使",1,1+ROUND((B327/30),0)*0.03+(1-I327)*1)</f>
        <v>1.99</v>
      </c>
      <c r="H327" s="18">
        <v>1</v>
      </c>
      <c r="I327" s="19">
        <v>1</v>
      </c>
      <c r="J327" s="19"/>
      <c r="K327" s="20"/>
      <c r="L327" s="76" cm="1">
        <f t="array" ref="L327">_xlfn.IFS(C327="8.玩家基地","",C327="10.第一关基地","",G327+H327&lt;=2,"",G327+H327&gt;2,ROUND((G327+H327-2)*500,0))</f>
        <v>495</v>
      </c>
      <c r="M327" s="30"/>
      <c r="N327" s="13" t="s">
        <v>2046</v>
      </c>
      <c r="O327" s="74" t="s">
        <v>2046</v>
      </c>
    </row>
    <row r="328" spans="1:15">
      <c r="A328" s="16">
        <v>7</v>
      </c>
      <c r="B328" s="17">
        <v>990</v>
      </c>
      <c r="C328" s="16" t="s">
        <v>1393</v>
      </c>
      <c r="D328" s="17">
        <v>3</v>
      </c>
      <c r="E328" s="16" t="s">
        <v>89</v>
      </c>
      <c r="F328" s="17">
        <v>30</v>
      </c>
      <c r="G328" s="18">
        <f t="shared" si="9"/>
        <v>1.99</v>
      </c>
      <c r="H328" s="18">
        <v>1</v>
      </c>
      <c r="I328" s="19">
        <v>1</v>
      </c>
      <c r="J328" s="19"/>
      <c r="K328" s="20"/>
      <c r="L328" s="76" cm="1">
        <f t="array" ref="L328">_xlfn.IFS(C328="8.玩家基地","",C328="10.第一关基地","",G328+H328&lt;=2,"",G328+H328&gt;2,ROUND((G328+H328-2)*500,0))</f>
        <v>495</v>
      </c>
      <c r="N328" s="13" t="s">
        <v>2046</v>
      </c>
      <c r="O328" s="74" t="s">
        <v>2046</v>
      </c>
    </row>
    <row r="329" spans="1:15">
      <c r="A329" s="16">
        <v>7</v>
      </c>
      <c r="B329" s="17">
        <v>1005</v>
      </c>
      <c r="C329" s="16" t="s">
        <v>1394</v>
      </c>
      <c r="D329" s="17">
        <v>3</v>
      </c>
      <c r="E329" s="16" t="s">
        <v>89</v>
      </c>
      <c r="F329" s="17">
        <v>30</v>
      </c>
      <c r="G329" s="18">
        <f t="shared" si="9"/>
        <v>2.02</v>
      </c>
      <c r="H329" s="18">
        <v>1</v>
      </c>
      <c r="I329" s="19">
        <v>1</v>
      </c>
      <c r="J329" s="19"/>
      <c r="K329" s="20"/>
      <c r="L329" s="76" cm="1">
        <f t="array" ref="L329">_xlfn.IFS(C329="8.玩家基地","",C329="10.第一关基地","",G329+H329&lt;=2,"",G329+H329&gt;2,ROUND((G329+H329-2)*500,0))</f>
        <v>510</v>
      </c>
      <c r="M329" s="30"/>
      <c r="N329" s="13" t="s">
        <v>2046</v>
      </c>
      <c r="O329" s="74" t="s">
        <v>2046</v>
      </c>
    </row>
    <row r="330" spans="1:15">
      <c r="A330" s="16">
        <v>7</v>
      </c>
      <c r="B330" s="17">
        <v>1020</v>
      </c>
      <c r="C330" s="16" t="s">
        <v>1440</v>
      </c>
      <c r="D330" s="17">
        <v>3</v>
      </c>
      <c r="E330" s="16" t="s">
        <v>89</v>
      </c>
      <c r="F330" s="17">
        <v>30</v>
      </c>
      <c r="G330" s="18">
        <f t="shared" si="9"/>
        <v>2.02</v>
      </c>
      <c r="H330" s="18">
        <v>1</v>
      </c>
      <c r="I330" s="19">
        <v>1</v>
      </c>
      <c r="J330" s="19"/>
      <c r="K330" s="48"/>
      <c r="L330" s="76" cm="1">
        <f t="array" ref="L330">_xlfn.IFS(C330="8.玩家基地","",C330="10.第一关基地","",G330+H330&lt;=2,"",G330+H330&gt;2,ROUND((G330+H330-2)*500,0))</f>
        <v>510</v>
      </c>
      <c r="M330" s="30"/>
      <c r="N330" s="13" t="s">
        <v>2046</v>
      </c>
      <c r="O330" s="74" t="s">
        <v>2046</v>
      </c>
    </row>
    <row r="331" spans="1:15">
      <c r="A331" s="16">
        <v>7</v>
      </c>
      <c r="B331" s="17">
        <v>1035</v>
      </c>
      <c r="C331" s="16" t="s">
        <v>1390</v>
      </c>
      <c r="D331" s="17">
        <v>3</v>
      </c>
      <c r="E331" s="16" t="s">
        <v>89</v>
      </c>
      <c r="F331" s="17">
        <v>30</v>
      </c>
      <c r="G331" s="18">
        <f t="shared" si="9"/>
        <v>2.0499999999999998</v>
      </c>
      <c r="H331" s="18">
        <v>1</v>
      </c>
      <c r="I331" s="19">
        <v>1</v>
      </c>
      <c r="J331" s="19"/>
      <c r="K331" s="20"/>
      <c r="L331" s="76" cm="1">
        <f t="array" ref="L331">_xlfn.IFS(C331="8.玩家基地","",C331="10.第一关基地","",G331+H331&lt;=2,"",G331+H331&gt;2,ROUND((G331+H331-2)*500,0))</f>
        <v>525</v>
      </c>
      <c r="M331" s="30"/>
      <c r="N331" s="13" t="s">
        <v>2046</v>
      </c>
      <c r="O331" s="74" t="s">
        <v>2046</v>
      </c>
    </row>
    <row r="332" spans="1:15">
      <c r="A332" s="16">
        <v>7</v>
      </c>
      <c r="B332" s="17">
        <v>1050</v>
      </c>
      <c r="C332" s="16" t="s">
        <v>1394</v>
      </c>
      <c r="D332" s="17">
        <v>3</v>
      </c>
      <c r="E332" s="16" t="s">
        <v>89</v>
      </c>
      <c r="F332" s="17">
        <v>30</v>
      </c>
      <c r="G332" s="18">
        <f t="shared" si="9"/>
        <v>2.0499999999999998</v>
      </c>
      <c r="H332" s="18">
        <v>1</v>
      </c>
      <c r="I332" s="19">
        <v>1</v>
      </c>
      <c r="J332" s="19"/>
      <c r="K332" s="20"/>
      <c r="L332" s="76" cm="1">
        <f t="array" ref="L332">_xlfn.IFS(C332="8.玩家基地","",C332="10.第一关基地","",G332+H332&lt;=2,"",G332+H332&gt;2,ROUND((G332+H332-2)*500,0))</f>
        <v>525</v>
      </c>
      <c r="N332" s="13" t="s">
        <v>2046</v>
      </c>
      <c r="O332" s="74" t="s">
        <v>2046</v>
      </c>
    </row>
    <row r="333" spans="1:15">
      <c r="A333" s="16">
        <v>7</v>
      </c>
      <c r="B333" s="17">
        <v>1065</v>
      </c>
      <c r="C333" s="16" t="s">
        <v>1440</v>
      </c>
      <c r="D333" s="17">
        <v>3</v>
      </c>
      <c r="E333" s="16" t="s">
        <v>89</v>
      </c>
      <c r="F333" s="17">
        <v>30</v>
      </c>
      <c r="G333" s="18">
        <f t="shared" si="9"/>
        <v>2.08</v>
      </c>
      <c r="H333" s="18">
        <v>1</v>
      </c>
      <c r="I333" s="19">
        <v>1</v>
      </c>
      <c r="J333" s="19"/>
      <c r="K333" s="48"/>
      <c r="L333" s="76" cm="1">
        <f t="array" ref="L333">_xlfn.IFS(C333="8.玩家基地","",C333="10.第一关基地","",G333+H333&lt;=2,"",G333+H333&gt;2,ROUND((G333+H333-2)*500,0))</f>
        <v>540</v>
      </c>
      <c r="M333" s="30"/>
      <c r="N333" s="13" t="s">
        <v>2046</v>
      </c>
      <c r="O333" s="74" t="s">
        <v>2046</v>
      </c>
    </row>
    <row r="334" spans="1:15">
      <c r="A334" s="16">
        <v>7</v>
      </c>
      <c r="B334" s="17">
        <v>1080</v>
      </c>
      <c r="C334" s="16" t="s">
        <v>1393</v>
      </c>
      <c r="D334" s="17">
        <v>3</v>
      </c>
      <c r="E334" s="16" t="s">
        <v>89</v>
      </c>
      <c r="F334" s="17">
        <v>30</v>
      </c>
      <c r="G334" s="18">
        <f t="shared" si="9"/>
        <v>2.08</v>
      </c>
      <c r="H334" s="18">
        <v>1</v>
      </c>
      <c r="I334" s="19">
        <v>1</v>
      </c>
      <c r="J334" s="19"/>
      <c r="K334" s="48"/>
      <c r="L334" s="76" cm="1">
        <f t="array" ref="L334">_xlfn.IFS(C334="8.玩家基地","",C334="10.第一关基地","",G334+H334&lt;=2,"",G334+H334&gt;2,ROUND((G334+H334-2)*500,0))</f>
        <v>540</v>
      </c>
      <c r="M334" s="30"/>
      <c r="N334" s="13" t="s">
        <v>2046</v>
      </c>
      <c r="O334" s="74" t="s">
        <v>2046</v>
      </c>
    </row>
    <row r="335" spans="1:15">
      <c r="A335" s="16">
        <v>7</v>
      </c>
      <c r="B335" s="17">
        <v>1095</v>
      </c>
      <c r="C335" s="16" t="s">
        <v>1394</v>
      </c>
      <c r="D335" s="17">
        <v>3</v>
      </c>
      <c r="E335" s="16" t="s">
        <v>89</v>
      </c>
      <c r="F335" s="17">
        <v>30</v>
      </c>
      <c r="G335" s="18">
        <f t="shared" si="9"/>
        <v>2.11</v>
      </c>
      <c r="H335" s="18">
        <v>1</v>
      </c>
      <c r="I335" s="19">
        <v>1</v>
      </c>
      <c r="J335" s="19"/>
      <c r="K335" s="20"/>
      <c r="L335" s="76" cm="1">
        <f t="array" ref="L335">_xlfn.IFS(C335="8.玩家基地","",C335="10.第一关基地","",G335+H335&lt;=2,"",G335+H335&gt;2,ROUND((G335+H335-2)*500,0))</f>
        <v>555</v>
      </c>
      <c r="N335" s="13" t="s">
        <v>2046</v>
      </c>
      <c r="O335" s="74" t="s">
        <v>2046</v>
      </c>
    </row>
    <row r="336" spans="1:15">
      <c r="A336" s="16">
        <v>7</v>
      </c>
      <c r="B336" s="17">
        <v>1110</v>
      </c>
      <c r="C336" s="16" t="s">
        <v>1440</v>
      </c>
      <c r="D336" s="17">
        <v>3</v>
      </c>
      <c r="E336" s="16" t="s">
        <v>89</v>
      </c>
      <c r="F336" s="17">
        <v>30</v>
      </c>
      <c r="G336" s="18">
        <f t="shared" si="9"/>
        <v>2.11</v>
      </c>
      <c r="H336" s="18">
        <v>1</v>
      </c>
      <c r="I336" s="19">
        <v>1</v>
      </c>
      <c r="J336" s="19"/>
      <c r="K336" s="20"/>
      <c r="L336" s="76" cm="1">
        <f t="array" ref="L336">_xlfn.IFS(C336="8.玩家基地","",C336="10.第一关基地","",G336+H336&lt;=2,"",G336+H336&gt;2,ROUND((G336+H336-2)*500,0))</f>
        <v>555</v>
      </c>
      <c r="M336" s="30"/>
      <c r="N336" s="13" t="s">
        <v>2046</v>
      </c>
      <c r="O336" s="74" t="s">
        <v>2046</v>
      </c>
    </row>
    <row r="337" spans="1:15">
      <c r="A337" s="16">
        <v>7</v>
      </c>
      <c r="B337" s="17">
        <v>1125</v>
      </c>
      <c r="C337" s="16" t="s">
        <v>1390</v>
      </c>
      <c r="D337" s="17">
        <v>3</v>
      </c>
      <c r="E337" s="16" t="s">
        <v>89</v>
      </c>
      <c r="F337" s="17">
        <v>30</v>
      </c>
      <c r="G337" s="18">
        <f t="shared" si="9"/>
        <v>2.1399999999999997</v>
      </c>
      <c r="H337" s="18">
        <v>1</v>
      </c>
      <c r="I337" s="19">
        <v>1</v>
      </c>
      <c r="J337" s="19"/>
      <c r="K337" s="20"/>
      <c r="L337" s="76" cm="1">
        <f t="array" ref="L337">_xlfn.IFS(C337="8.玩家基地","",C337="10.第一关基地","",G337+H337&lt;=2,"",G337+H337&gt;2,ROUND((G337+H337-2)*500,0))</f>
        <v>570</v>
      </c>
      <c r="M337" s="30"/>
      <c r="N337" s="13" t="s">
        <v>2046</v>
      </c>
      <c r="O337" s="74" t="s">
        <v>2046</v>
      </c>
    </row>
    <row r="338" spans="1:15">
      <c r="A338" s="16">
        <v>7</v>
      </c>
      <c r="B338" s="17">
        <v>1140</v>
      </c>
      <c r="C338" s="16" t="s">
        <v>1394</v>
      </c>
      <c r="D338" s="17">
        <v>3</v>
      </c>
      <c r="E338" s="16" t="s">
        <v>89</v>
      </c>
      <c r="F338" s="17">
        <v>30</v>
      </c>
      <c r="G338" s="18">
        <f t="shared" si="9"/>
        <v>2.1399999999999997</v>
      </c>
      <c r="H338" s="18">
        <v>1</v>
      </c>
      <c r="I338" s="19">
        <v>1</v>
      </c>
      <c r="J338" s="19"/>
      <c r="K338" s="48"/>
      <c r="L338" s="76" cm="1">
        <f t="array" ref="L338">_xlfn.IFS(C338="8.玩家基地","",C338="10.第一关基地","",G338+H338&lt;=2,"",G338+H338&gt;2,ROUND((G338+H338-2)*500,0))</f>
        <v>570</v>
      </c>
      <c r="M338" s="30"/>
      <c r="N338" s="13" t="s">
        <v>2046</v>
      </c>
      <c r="O338" s="74" t="s">
        <v>2046</v>
      </c>
    </row>
    <row r="339" spans="1:15">
      <c r="A339" s="16">
        <v>7</v>
      </c>
      <c r="B339" s="17">
        <v>1155</v>
      </c>
      <c r="C339" s="16" t="s">
        <v>1440</v>
      </c>
      <c r="D339" s="17">
        <v>3</v>
      </c>
      <c r="E339" s="16" t="s">
        <v>89</v>
      </c>
      <c r="F339" s="17">
        <v>30</v>
      </c>
      <c r="G339" s="18">
        <f t="shared" si="9"/>
        <v>2.17</v>
      </c>
      <c r="H339" s="18">
        <v>1</v>
      </c>
      <c r="I339" s="19">
        <v>1</v>
      </c>
      <c r="J339" s="19"/>
      <c r="K339" s="20"/>
      <c r="L339" s="76" cm="1">
        <f t="array" ref="L339">_xlfn.IFS(C339="8.玩家基地","",C339="10.第一关基地","",G339+H339&lt;=2,"",G339+H339&gt;2,ROUND((G339+H339-2)*500,0))</f>
        <v>585</v>
      </c>
      <c r="N339" s="13" t="s">
        <v>2046</v>
      </c>
      <c r="O339" s="74" t="s">
        <v>2046</v>
      </c>
    </row>
    <row r="340" spans="1:15">
      <c r="A340" s="16">
        <v>7</v>
      </c>
      <c r="B340" s="17">
        <v>1170</v>
      </c>
      <c r="C340" s="16" t="s">
        <v>1440</v>
      </c>
      <c r="D340" s="17">
        <v>3</v>
      </c>
      <c r="E340" s="16" t="s">
        <v>89</v>
      </c>
      <c r="F340" s="17">
        <v>30</v>
      </c>
      <c r="G340" s="18">
        <f t="shared" si="9"/>
        <v>2.17</v>
      </c>
      <c r="H340" s="18">
        <v>1</v>
      </c>
      <c r="I340" s="19">
        <v>1</v>
      </c>
      <c r="J340" s="19"/>
      <c r="K340" s="48"/>
      <c r="L340" s="76" cm="1">
        <f t="array" ref="L340">_xlfn.IFS(C340="8.玩家基地","",C340="10.第一关基地","",G340+H340&lt;=2,"",G340+H340&gt;2,ROUND((G340+H340-2)*500,0))</f>
        <v>585</v>
      </c>
      <c r="N340" s="13" t="s">
        <v>2046</v>
      </c>
      <c r="O340" s="74" t="s">
        <v>2046</v>
      </c>
    </row>
    <row r="341" spans="1:15">
      <c r="A341" s="16">
        <v>7</v>
      </c>
      <c r="B341" s="17">
        <v>1185</v>
      </c>
      <c r="C341" s="16" t="s">
        <v>1440</v>
      </c>
      <c r="D341" s="17">
        <v>3</v>
      </c>
      <c r="E341" s="16" t="s">
        <v>89</v>
      </c>
      <c r="F341" s="17">
        <v>30</v>
      </c>
      <c r="G341" s="18">
        <f t="shared" si="9"/>
        <v>2.2000000000000002</v>
      </c>
      <c r="H341" s="18">
        <v>1</v>
      </c>
      <c r="I341" s="19">
        <v>1</v>
      </c>
      <c r="J341" s="19"/>
      <c r="K341" s="48"/>
      <c r="L341" s="76" cm="1">
        <f t="array" ref="L341">_xlfn.IFS(C341="8.玩家基地","",C341="10.第一关基地","",G341+H341&lt;=2,"",G341+H341&gt;2,ROUND((G341+H341-2)*500,0))</f>
        <v>600</v>
      </c>
      <c r="M341" s="30"/>
      <c r="N341" s="13" t="s">
        <v>2046</v>
      </c>
      <c r="O341" s="74" t="s">
        <v>2046</v>
      </c>
    </row>
    <row r="342" spans="1:15">
      <c r="A342" s="16">
        <v>7</v>
      </c>
      <c r="B342" s="17">
        <v>1200</v>
      </c>
      <c r="C342" s="16" t="s">
        <v>1440</v>
      </c>
      <c r="D342" s="17">
        <v>3</v>
      </c>
      <c r="E342" s="16" t="s">
        <v>89</v>
      </c>
      <c r="F342" s="17">
        <v>30</v>
      </c>
      <c r="G342" s="18">
        <f t="shared" si="9"/>
        <v>2.2000000000000002</v>
      </c>
      <c r="H342" s="18">
        <v>1</v>
      </c>
      <c r="I342" s="19">
        <v>1</v>
      </c>
      <c r="J342" s="19"/>
      <c r="K342" s="20"/>
      <c r="L342" s="76" cm="1">
        <f t="array" ref="L342">_xlfn.IFS(C342="8.玩家基地","",C342="10.第一关基地","",G342+H342&lt;=2,"",G342+H342&gt;2,ROUND((G342+H342-2)*500,0))</f>
        <v>600</v>
      </c>
      <c r="N342" s="13" t="s">
        <v>2046</v>
      </c>
      <c r="O342" s="74" t="s">
        <v>2046</v>
      </c>
    </row>
    <row r="343" spans="1:15">
      <c r="A343" s="16">
        <v>7</v>
      </c>
      <c r="B343" s="17">
        <v>0</v>
      </c>
      <c r="C343" s="16" t="s">
        <v>1394</v>
      </c>
      <c r="D343" s="17">
        <v>3</v>
      </c>
      <c r="E343" s="16" t="s">
        <v>89</v>
      </c>
      <c r="F343" s="17">
        <v>30</v>
      </c>
      <c r="G343" s="18">
        <f t="shared" ref="G343:G351" si="10">IF(C343="24.审判天使",1,1+ROUND((B343/30),0)*0.07+(1-I343)*1)</f>
        <v>1.1000000000000001</v>
      </c>
      <c r="H343" s="18">
        <v>1</v>
      </c>
      <c r="I343" s="19">
        <v>0.9</v>
      </c>
      <c r="J343" s="71"/>
      <c r="K343" s="48"/>
      <c r="L343" s="76" cm="1">
        <f t="array" ref="L343">_xlfn.IFS(C343="8.玩家基地","",C343="10.第一关基地","",G343+H343&lt;=2,"",G343+H343&gt;2,ROUND((G343+H343-2)*500,0))</f>
        <v>50</v>
      </c>
      <c r="M343" s="13"/>
      <c r="N343" s="13" t="s">
        <v>2046</v>
      </c>
      <c r="O343" s="74" t="s">
        <v>2046</v>
      </c>
    </row>
    <row r="344" spans="1:15">
      <c r="A344" s="16">
        <v>7</v>
      </c>
      <c r="B344" s="17">
        <v>0</v>
      </c>
      <c r="C344" s="16" t="s">
        <v>1440</v>
      </c>
      <c r="D344" s="17">
        <v>3</v>
      </c>
      <c r="E344" s="16" t="s">
        <v>89</v>
      </c>
      <c r="F344" s="17">
        <v>30</v>
      </c>
      <c r="G344" s="18">
        <f t="shared" si="10"/>
        <v>1.2</v>
      </c>
      <c r="H344" s="18">
        <v>1</v>
      </c>
      <c r="I344" s="19">
        <v>0.8</v>
      </c>
      <c r="J344" s="71"/>
      <c r="K344" s="20"/>
      <c r="L344" s="76" cm="1">
        <f t="array" ref="L344">_xlfn.IFS(C344="8.玩家基地","",C344="10.第一关基地","",G344+H344&lt;=2,"",G344+H344&gt;2,ROUND((G344+H344-2)*500,0))</f>
        <v>100</v>
      </c>
      <c r="M344" s="13"/>
      <c r="N344" s="13" t="s">
        <v>2046</v>
      </c>
      <c r="O344" s="74" t="s">
        <v>2046</v>
      </c>
    </row>
    <row r="345" spans="1:15">
      <c r="A345" s="16">
        <v>7</v>
      </c>
      <c r="B345" s="17">
        <v>0</v>
      </c>
      <c r="C345" s="16" t="s">
        <v>1390</v>
      </c>
      <c r="D345" s="17">
        <v>3</v>
      </c>
      <c r="E345" s="16" t="s">
        <v>89</v>
      </c>
      <c r="F345" s="17">
        <v>30</v>
      </c>
      <c r="G345" s="18">
        <f t="shared" si="10"/>
        <v>1.3</v>
      </c>
      <c r="H345" s="18">
        <v>1</v>
      </c>
      <c r="I345" s="19">
        <v>0.7</v>
      </c>
      <c r="J345" s="71"/>
      <c r="K345" s="20"/>
      <c r="L345" s="76" cm="1">
        <f t="array" ref="L345">_xlfn.IFS(C345="8.玩家基地","",C345="10.第一关基地","",G345+H345&lt;=2,"",G345+H345&gt;2,ROUND((G345+H345-2)*500,0))</f>
        <v>150</v>
      </c>
      <c r="M345" s="13"/>
      <c r="N345" s="13" t="s">
        <v>2046</v>
      </c>
      <c r="O345" s="74" t="s">
        <v>2046</v>
      </c>
    </row>
    <row r="346" spans="1:15">
      <c r="A346" s="16">
        <v>7</v>
      </c>
      <c r="B346" s="17">
        <v>0</v>
      </c>
      <c r="C346" s="16" t="s">
        <v>1394</v>
      </c>
      <c r="D346" s="17">
        <v>3</v>
      </c>
      <c r="E346" s="16" t="s">
        <v>89</v>
      </c>
      <c r="F346" s="17">
        <v>30</v>
      </c>
      <c r="G346" s="18">
        <f t="shared" si="10"/>
        <v>1.4</v>
      </c>
      <c r="H346" s="18">
        <v>1</v>
      </c>
      <c r="I346" s="19">
        <v>0.6</v>
      </c>
      <c r="J346" s="71"/>
      <c r="K346" s="20"/>
      <c r="L346" s="76" cm="1">
        <f t="array" ref="L346">_xlfn.IFS(C346="8.玩家基地","",C346="10.第一关基地","",G346+H346&lt;=2,"",G346+H346&gt;2,ROUND((G346+H346-2)*500,0))</f>
        <v>200</v>
      </c>
      <c r="M346" s="13"/>
      <c r="N346" s="13" t="s">
        <v>2046</v>
      </c>
      <c r="O346" s="74" t="s">
        <v>2046</v>
      </c>
    </row>
    <row r="347" spans="1:15">
      <c r="A347" s="16">
        <v>7</v>
      </c>
      <c r="B347" s="17">
        <v>0</v>
      </c>
      <c r="C347" s="16" t="s">
        <v>1440</v>
      </c>
      <c r="D347" s="17">
        <v>3</v>
      </c>
      <c r="E347" s="16" t="s">
        <v>89</v>
      </c>
      <c r="F347" s="17">
        <v>30</v>
      </c>
      <c r="G347" s="18">
        <f t="shared" si="10"/>
        <v>1.5</v>
      </c>
      <c r="H347" s="18">
        <v>1</v>
      </c>
      <c r="I347" s="19">
        <v>0.5</v>
      </c>
      <c r="J347" s="71"/>
      <c r="K347" s="20"/>
      <c r="L347" s="76" cm="1">
        <f t="array" ref="L347">_xlfn.IFS(C347="8.玩家基地","",C347="10.第一关基地","",G347+H347&lt;=2,"",G347+H347&gt;2,ROUND((G347+H347-2)*500,0))</f>
        <v>250</v>
      </c>
      <c r="M347" s="13"/>
      <c r="N347" s="13" t="s">
        <v>2046</v>
      </c>
      <c r="O347" s="74" t="s">
        <v>2046</v>
      </c>
    </row>
    <row r="348" spans="1:15">
      <c r="A348" s="16">
        <v>7</v>
      </c>
      <c r="B348" s="17">
        <v>0</v>
      </c>
      <c r="C348" s="16" t="s">
        <v>1390</v>
      </c>
      <c r="D348" s="17">
        <v>3</v>
      </c>
      <c r="E348" s="16" t="s">
        <v>89</v>
      </c>
      <c r="F348" s="17">
        <v>30</v>
      </c>
      <c r="G348" s="18">
        <f t="shared" si="10"/>
        <v>1.6</v>
      </c>
      <c r="H348" s="18">
        <v>1</v>
      </c>
      <c r="I348" s="19">
        <v>0.4</v>
      </c>
      <c r="J348" s="71"/>
      <c r="K348" s="20"/>
      <c r="L348" s="76" cm="1">
        <f t="array" ref="L348">_xlfn.IFS(C348="8.玩家基地","",C348="10.第一关基地","",G348+H348&lt;=2,"",G348+H348&gt;2,ROUND((G348+H348-2)*500,0))</f>
        <v>300</v>
      </c>
      <c r="M348" s="13"/>
      <c r="N348" s="13" t="s">
        <v>2046</v>
      </c>
      <c r="O348" s="74" t="s">
        <v>2046</v>
      </c>
    </row>
    <row r="349" spans="1:15">
      <c r="A349" s="16">
        <v>7</v>
      </c>
      <c r="B349" s="17">
        <v>0</v>
      </c>
      <c r="C349" s="16" t="s">
        <v>1394</v>
      </c>
      <c r="D349" s="17">
        <v>3</v>
      </c>
      <c r="E349" s="16" t="s">
        <v>89</v>
      </c>
      <c r="F349" s="17">
        <v>30</v>
      </c>
      <c r="G349" s="18">
        <f t="shared" si="10"/>
        <v>1.7</v>
      </c>
      <c r="H349" s="18">
        <v>1</v>
      </c>
      <c r="I349" s="19">
        <v>0.3</v>
      </c>
      <c r="J349" s="71"/>
      <c r="K349" s="20"/>
      <c r="L349" s="76" cm="1">
        <f t="array" ref="L349">_xlfn.IFS(C349="8.玩家基地","",C349="10.第一关基地","",G349+H349&lt;=2,"",G349+H349&gt;2,ROUND((G349+H349-2)*500,0))</f>
        <v>350</v>
      </c>
      <c r="M349" s="13"/>
      <c r="N349" s="13" t="s">
        <v>2046</v>
      </c>
      <c r="O349" s="74" t="s">
        <v>2046</v>
      </c>
    </row>
    <row r="350" spans="1:15">
      <c r="A350" s="16">
        <v>7</v>
      </c>
      <c r="B350" s="17">
        <v>0</v>
      </c>
      <c r="C350" s="16" t="s">
        <v>1394</v>
      </c>
      <c r="D350" s="17">
        <v>3</v>
      </c>
      <c r="E350" s="16" t="s">
        <v>89</v>
      </c>
      <c r="F350" s="17">
        <v>30</v>
      </c>
      <c r="G350" s="18">
        <f t="shared" si="10"/>
        <v>1.8</v>
      </c>
      <c r="H350" s="18">
        <v>1</v>
      </c>
      <c r="I350" s="19">
        <v>0.2</v>
      </c>
      <c r="J350" s="71"/>
      <c r="K350" s="20"/>
      <c r="L350" s="76" cm="1">
        <f t="array" ref="L350">_xlfn.IFS(C350="8.玩家基地","",C350="10.第一关基地","",G350+H350&lt;=2,"",G350+H350&gt;2,ROUND((G350+H350-2)*500,0))</f>
        <v>400</v>
      </c>
      <c r="M350" s="13"/>
      <c r="N350" s="13" t="s">
        <v>2046</v>
      </c>
      <c r="O350" s="74" t="s">
        <v>2046</v>
      </c>
    </row>
    <row r="351" spans="1:15">
      <c r="A351" s="16">
        <v>7</v>
      </c>
      <c r="B351" s="17">
        <v>0</v>
      </c>
      <c r="C351" s="16" t="s">
        <v>1394</v>
      </c>
      <c r="D351" s="17">
        <v>3</v>
      </c>
      <c r="E351" s="16" t="s">
        <v>89</v>
      </c>
      <c r="F351" s="17">
        <v>30</v>
      </c>
      <c r="G351" s="18">
        <f t="shared" si="10"/>
        <v>1.9</v>
      </c>
      <c r="H351" s="18">
        <v>1</v>
      </c>
      <c r="I351" s="19">
        <v>0.1</v>
      </c>
      <c r="J351" s="71"/>
      <c r="K351" s="20"/>
      <c r="L351" s="76" cm="1">
        <f t="array" ref="L351">_xlfn.IFS(C351="8.玩家基地","",C351="10.第一关基地","",G351+H351&lt;=2,"",G351+H351&gt;2,ROUND((G351+H351-2)*500,0))</f>
        <v>450</v>
      </c>
      <c r="M351" s="13"/>
      <c r="N351" s="13" t="s">
        <v>2046</v>
      </c>
      <c r="O351" s="74" t="s">
        <v>2046</v>
      </c>
    </row>
    <row r="352" spans="1:15" s="3" customFormat="1">
      <c r="A352" s="16">
        <v>8</v>
      </c>
      <c r="B352" s="17">
        <v>0</v>
      </c>
      <c r="C352" s="16" t="s">
        <v>86</v>
      </c>
      <c r="D352" s="17">
        <v>1</v>
      </c>
      <c r="E352" s="16" t="s">
        <v>87</v>
      </c>
      <c r="F352" s="17">
        <v>-30</v>
      </c>
      <c r="G352" s="18">
        <v>1</v>
      </c>
      <c r="H352" s="18">
        <v>1</v>
      </c>
      <c r="I352" s="19">
        <v>1</v>
      </c>
      <c r="J352" s="19"/>
      <c r="K352" s="20"/>
      <c r="L352" s="76" t="str" cm="1">
        <f t="array" ref="L352">_xlfn.IFS(C352="8.玩家基地","",C352="10.第一关基地","",G352+H352&lt;=2,"",G352+H352&gt;2,ROUND((G352+H352-2)*500,0))</f>
        <v/>
      </c>
      <c r="M352" s="41"/>
      <c r="N352" s="13" t="s">
        <v>2046</v>
      </c>
      <c r="O352" s="74" t="s">
        <v>2046</v>
      </c>
    </row>
    <row r="353" spans="1:15">
      <c r="A353" s="16">
        <v>8</v>
      </c>
      <c r="B353" s="17">
        <v>0</v>
      </c>
      <c r="C353" s="16" t="s">
        <v>88</v>
      </c>
      <c r="D353" s="17">
        <v>1</v>
      </c>
      <c r="E353" s="16" t="s">
        <v>89</v>
      </c>
      <c r="F353" s="17">
        <v>30</v>
      </c>
      <c r="G353" s="18">
        <v>4.5</v>
      </c>
      <c r="H353" s="18">
        <v>1</v>
      </c>
      <c r="I353" s="19">
        <v>1</v>
      </c>
      <c r="J353" s="19"/>
      <c r="K353" s="20"/>
      <c r="L353" s="76" t="str" cm="1">
        <f t="array" ref="L353">_xlfn.IFS(C353="8.玩家基地","",C353="10.第一关基地","",G353+H353&lt;=2,"",G353+H353&gt;2,ROUND((G353+H353-2)*500,0))</f>
        <v/>
      </c>
      <c r="N353" s="13" t="s">
        <v>2046</v>
      </c>
      <c r="O353" s="74" t="s">
        <v>2046</v>
      </c>
    </row>
    <row r="354" spans="1:15">
      <c r="A354" s="16">
        <v>8</v>
      </c>
      <c r="B354" s="17">
        <v>1</v>
      </c>
      <c r="C354" s="16" t="s">
        <v>1493</v>
      </c>
      <c r="D354" s="17">
        <v>1</v>
      </c>
      <c r="E354" s="16" t="s">
        <v>89</v>
      </c>
      <c r="F354" s="17">
        <v>30</v>
      </c>
      <c r="G354" s="18">
        <v>1</v>
      </c>
      <c r="H354" s="18">
        <v>1</v>
      </c>
      <c r="I354" s="19">
        <v>1</v>
      </c>
      <c r="J354" s="19" t="s">
        <v>1882</v>
      </c>
      <c r="K354" s="48" t="s">
        <v>1871</v>
      </c>
      <c r="L354" s="76" t="str" cm="1">
        <f t="array" ref="L354">_xlfn.IFS(C354="8.玩家基地","",C354="10.第一关基地","",G354+H354&lt;=2,"",G354+H354&gt;2,ROUND((G354+H354-2)*500,0))</f>
        <v/>
      </c>
      <c r="N354" s="13" t="s">
        <v>2046</v>
      </c>
      <c r="O354" s="74" t="s">
        <v>2256</v>
      </c>
    </row>
    <row r="355" spans="1:15">
      <c r="A355" s="16">
        <v>8</v>
      </c>
      <c r="B355" s="17">
        <v>6</v>
      </c>
      <c r="C355" s="16" t="s">
        <v>1394</v>
      </c>
      <c r="D355" s="17">
        <v>2</v>
      </c>
      <c r="E355" s="16" t="s">
        <v>89</v>
      </c>
      <c r="F355" s="17">
        <v>30</v>
      </c>
      <c r="G355" s="18">
        <f t="shared" ref="G355:G378" si="11">IF(C355="24.审判天使",1,1+ROUND((B355/30),0)*0.03+(1-I355)*1)</f>
        <v>1</v>
      </c>
      <c r="H355" s="18">
        <v>1</v>
      </c>
      <c r="I355" s="19">
        <v>1</v>
      </c>
      <c r="J355" s="71"/>
      <c r="K355" s="48"/>
      <c r="L355" s="76" t="str" cm="1">
        <f t="array" ref="L355">_xlfn.IFS(C355="8.玩家基地","",C355="10.第一关基地","",G355+H355&lt;=2,"",G355+H355&gt;2,ROUND((G355+H355-2)*500,0))</f>
        <v/>
      </c>
      <c r="M355" s="13">
        <v>1</v>
      </c>
      <c r="N355" s="13" t="s">
        <v>2031</v>
      </c>
      <c r="O355" s="74" t="s">
        <v>2046</v>
      </c>
    </row>
    <row r="356" spans="1:15">
      <c r="A356" s="16">
        <v>8</v>
      </c>
      <c r="B356" s="17">
        <v>11</v>
      </c>
      <c r="C356" s="16" t="s">
        <v>1394</v>
      </c>
      <c r="D356" s="17">
        <v>2</v>
      </c>
      <c r="E356" s="16" t="s">
        <v>89</v>
      </c>
      <c r="F356" s="17">
        <v>30</v>
      </c>
      <c r="G356" s="18">
        <f t="shared" si="11"/>
        <v>1</v>
      </c>
      <c r="H356" s="18">
        <v>1</v>
      </c>
      <c r="I356" s="19">
        <v>1</v>
      </c>
      <c r="J356" s="71"/>
      <c r="K356" s="48"/>
      <c r="L356" s="76" t="str" cm="1">
        <f t="array" ref="L356">_xlfn.IFS(C356="8.玩家基地","",C356="10.第一关基地","",G356+H356&lt;=2,"",G356+H356&gt;2,ROUND((G356+H356-2)*500,0))</f>
        <v/>
      </c>
      <c r="M356" s="13">
        <v>2</v>
      </c>
      <c r="N356" s="13" t="s">
        <v>2029</v>
      </c>
      <c r="O356" s="74" t="s">
        <v>2046</v>
      </c>
    </row>
    <row r="357" spans="1:15">
      <c r="A357" s="16">
        <v>8</v>
      </c>
      <c r="B357" s="17">
        <v>16</v>
      </c>
      <c r="C357" s="16" t="s">
        <v>1394</v>
      </c>
      <c r="D357" s="17">
        <v>2</v>
      </c>
      <c r="E357" s="16" t="s">
        <v>89</v>
      </c>
      <c r="F357" s="17">
        <v>30</v>
      </c>
      <c r="G357" s="18">
        <f t="shared" si="11"/>
        <v>1.03</v>
      </c>
      <c r="H357" s="18">
        <v>1</v>
      </c>
      <c r="I357" s="19">
        <v>1</v>
      </c>
      <c r="J357" s="71"/>
      <c r="K357" s="48"/>
      <c r="L357" s="76" cm="1">
        <f t="array" ref="L357">_xlfn.IFS(C357="8.玩家基地","",C357="10.第一关基地","",G357+H357&lt;=2,"",G357+H357&gt;2,ROUND((G357+H357-2)*500,0))</f>
        <v>15</v>
      </c>
      <c r="M357" s="13">
        <v>3</v>
      </c>
      <c r="N357" s="13" t="s">
        <v>2033</v>
      </c>
      <c r="O357" s="74" t="s">
        <v>2046</v>
      </c>
    </row>
    <row r="358" spans="1:15">
      <c r="A358" s="16">
        <v>8</v>
      </c>
      <c r="B358" s="17">
        <v>21</v>
      </c>
      <c r="C358" s="16" t="s">
        <v>1394</v>
      </c>
      <c r="D358" s="17">
        <v>2</v>
      </c>
      <c r="E358" s="16" t="s">
        <v>89</v>
      </c>
      <c r="F358" s="17">
        <v>30</v>
      </c>
      <c r="G358" s="18">
        <f t="shared" si="11"/>
        <v>1.03</v>
      </c>
      <c r="H358" s="18">
        <v>1</v>
      </c>
      <c r="I358" s="19">
        <v>1</v>
      </c>
      <c r="J358" s="71"/>
      <c r="K358" s="48"/>
      <c r="L358" s="76" cm="1">
        <f t="array" ref="L358">_xlfn.IFS(C358="8.玩家基地","",C358="10.第一关基地","",G358+H358&lt;=2,"",G358+H358&gt;2,ROUND((G358+H358-2)*500,0))</f>
        <v>15</v>
      </c>
      <c r="M358" s="13">
        <v>4</v>
      </c>
      <c r="N358" s="13" t="s">
        <v>2035</v>
      </c>
      <c r="O358" s="74" t="s">
        <v>2046</v>
      </c>
    </row>
    <row r="359" spans="1:15">
      <c r="A359" s="16">
        <v>8</v>
      </c>
      <c r="B359" s="17">
        <v>60</v>
      </c>
      <c r="C359" s="16" t="s">
        <v>1394</v>
      </c>
      <c r="D359" s="17">
        <v>2</v>
      </c>
      <c r="E359" s="16" t="s">
        <v>89</v>
      </c>
      <c r="F359" s="17">
        <v>30</v>
      </c>
      <c r="G359" s="18">
        <f t="shared" si="11"/>
        <v>1.06</v>
      </c>
      <c r="H359" s="18">
        <v>1</v>
      </c>
      <c r="I359" s="19">
        <v>1</v>
      </c>
      <c r="J359" s="71" t="s">
        <v>1883</v>
      </c>
      <c r="K359" s="48" t="s">
        <v>1884</v>
      </c>
      <c r="L359" s="76" cm="1">
        <f t="array" ref="L359">_xlfn.IFS(C359="8.玩家基地","",C359="10.第一关基地","",G359+H359&lt;=2,"",G359+H359&gt;2,ROUND((G359+H359-2)*500,0))</f>
        <v>30</v>
      </c>
      <c r="M359" s="13"/>
      <c r="N359" s="13" t="s">
        <v>2046</v>
      </c>
      <c r="O359" s="74" t="s">
        <v>2256</v>
      </c>
    </row>
    <row r="360" spans="1:15">
      <c r="A360" s="16">
        <v>8</v>
      </c>
      <c r="B360" s="17">
        <v>120</v>
      </c>
      <c r="C360" s="16" t="s">
        <v>1394</v>
      </c>
      <c r="D360" s="17">
        <v>2</v>
      </c>
      <c r="E360" s="16" t="s">
        <v>89</v>
      </c>
      <c r="F360" s="17">
        <v>30</v>
      </c>
      <c r="G360" s="18">
        <f t="shared" si="11"/>
        <v>1.1200000000000001</v>
      </c>
      <c r="H360" s="18">
        <v>1</v>
      </c>
      <c r="I360" s="19">
        <v>1</v>
      </c>
      <c r="J360" s="71"/>
      <c r="K360" s="48"/>
      <c r="L360" s="76" cm="1">
        <f t="array" ref="L360">_xlfn.IFS(C360="8.玩家基地","",C360="10.第一关基地","",G360+H360&lt;=2,"",G360+H360&gt;2,ROUND((G360+H360-2)*500,0))</f>
        <v>60</v>
      </c>
      <c r="M360" s="13"/>
      <c r="N360" s="13" t="s">
        <v>2046</v>
      </c>
      <c r="O360" s="74" t="s">
        <v>2046</v>
      </c>
    </row>
    <row r="361" spans="1:15">
      <c r="A361" s="16">
        <v>8</v>
      </c>
      <c r="B361" s="17">
        <v>180</v>
      </c>
      <c r="C361" s="16" t="s">
        <v>1394</v>
      </c>
      <c r="D361" s="17">
        <v>2</v>
      </c>
      <c r="E361" s="16" t="s">
        <v>89</v>
      </c>
      <c r="F361" s="17">
        <v>30</v>
      </c>
      <c r="G361" s="18">
        <f t="shared" si="11"/>
        <v>1.18</v>
      </c>
      <c r="H361" s="18">
        <v>1</v>
      </c>
      <c r="I361" s="19">
        <v>1</v>
      </c>
      <c r="J361" s="71"/>
      <c r="K361" s="48"/>
      <c r="L361" s="76" cm="1">
        <f t="array" ref="L361">_xlfn.IFS(C361="8.玩家基地","",C361="10.第一关基地","",G361+H361&lt;=2,"",G361+H361&gt;2,ROUND((G361+H361-2)*500,0))</f>
        <v>90</v>
      </c>
      <c r="N361" s="13" t="s">
        <v>2046</v>
      </c>
      <c r="O361" s="74" t="s">
        <v>2046</v>
      </c>
    </row>
    <row r="362" spans="1:15">
      <c r="A362" s="16">
        <v>8</v>
      </c>
      <c r="B362" s="17">
        <v>240</v>
      </c>
      <c r="C362" s="16" t="s">
        <v>1394</v>
      </c>
      <c r="D362" s="17">
        <v>2</v>
      </c>
      <c r="E362" s="16" t="s">
        <v>89</v>
      </c>
      <c r="F362" s="17">
        <v>30</v>
      </c>
      <c r="G362" s="18">
        <f t="shared" si="11"/>
        <v>1.24</v>
      </c>
      <c r="H362" s="18">
        <v>1</v>
      </c>
      <c r="I362" s="19">
        <v>1</v>
      </c>
      <c r="J362" s="71"/>
      <c r="K362" s="48"/>
      <c r="L362" s="76" cm="1">
        <f t="array" ref="L362">_xlfn.IFS(C362="8.玩家基地","",C362="10.第一关基地","",G362+H362&lt;=2,"",G362+H362&gt;2,ROUND((G362+H362-2)*500,0))</f>
        <v>120</v>
      </c>
      <c r="M362" s="13"/>
      <c r="N362" s="13" t="s">
        <v>2046</v>
      </c>
      <c r="O362" s="74" t="s">
        <v>2046</v>
      </c>
    </row>
    <row r="363" spans="1:15">
      <c r="A363" s="16">
        <v>8</v>
      </c>
      <c r="B363" s="17">
        <v>300</v>
      </c>
      <c r="C363" s="16" t="s">
        <v>1390</v>
      </c>
      <c r="D363" s="17">
        <v>2</v>
      </c>
      <c r="E363" s="16" t="s">
        <v>89</v>
      </c>
      <c r="F363" s="17">
        <v>30</v>
      </c>
      <c r="G363" s="18">
        <f t="shared" si="11"/>
        <v>1.3</v>
      </c>
      <c r="H363" s="18">
        <v>1</v>
      </c>
      <c r="I363" s="19">
        <v>1</v>
      </c>
      <c r="J363" s="71" t="s">
        <v>1885</v>
      </c>
      <c r="K363" s="48" t="s">
        <v>1884</v>
      </c>
      <c r="L363" s="76" cm="1">
        <f t="array" ref="L363">_xlfn.IFS(C363="8.玩家基地","",C363="10.第一关基地","",G363+H363&lt;=2,"",G363+H363&gt;2,ROUND((G363+H363-2)*500,0))</f>
        <v>150</v>
      </c>
      <c r="M363" s="13"/>
      <c r="N363" s="13" t="s">
        <v>2046</v>
      </c>
      <c r="O363" s="74" t="s">
        <v>2256</v>
      </c>
    </row>
    <row r="364" spans="1:15">
      <c r="A364" s="16">
        <v>8</v>
      </c>
      <c r="B364" s="17">
        <v>360</v>
      </c>
      <c r="C364" s="16" t="s">
        <v>1390</v>
      </c>
      <c r="D364" s="17">
        <v>2</v>
      </c>
      <c r="E364" s="16" t="s">
        <v>89</v>
      </c>
      <c r="F364" s="17">
        <v>30</v>
      </c>
      <c r="G364" s="18">
        <f t="shared" si="11"/>
        <v>1.3599999999999999</v>
      </c>
      <c r="H364" s="18">
        <v>1</v>
      </c>
      <c r="I364" s="19">
        <v>1</v>
      </c>
      <c r="J364" s="71"/>
      <c r="K364" s="48"/>
      <c r="L364" s="76" cm="1">
        <f t="array" ref="L364">_xlfn.IFS(C364="8.玩家基地","",C364="10.第一关基地","",G364+H364&lt;=2,"",G364+H364&gt;2,ROUND((G364+H364-2)*500,0))</f>
        <v>180</v>
      </c>
      <c r="M364" s="13"/>
      <c r="N364" s="13" t="s">
        <v>2046</v>
      </c>
      <c r="O364" s="74" t="s">
        <v>2046</v>
      </c>
    </row>
    <row r="365" spans="1:15">
      <c r="A365" s="16">
        <v>8</v>
      </c>
      <c r="B365" s="17">
        <v>420</v>
      </c>
      <c r="C365" s="16" t="s">
        <v>1390</v>
      </c>
      <c r="D365" s="17">
        <v>4</v>
      </c>
      <c r="E365" s="16" t="s">
        <v>89</v>
      </c>
      <c r="F365" s="17">
        <v>30</v>
      </c>
      <c r="G365" s="18">
        <f t="shared" si="11"/>
        <v>1.42</v>
      </c>
      <c r="H365" s="18">
        <v>1</v>
      </c>
      <c r="I365" s="19">
        <v>1</v>
      </c>
      <c r="J365" s="71"/>
      <c r="K365" s="48"/>
      <c r="L365" s="76" cm="1">
        <f t="array" ref="L365">_xlfn.IFS(C365="8.玩家基地","",C365="10.第一关基地","",G365+H365&lt;=2,"",G365+H365&gt;2,ROUND((G365+H365-2)*500,0))</f>
        <v>210</v>
      </c>
      <c r="M365" s="30"/>
      <c r="N365" s="13" t="s">
        <v>2046</v>
      </c>
      <c r="O365" s="74" t="s">
        <v>2046</v>
      </c>
    </row>
    <row r="366" spans="1:15">
      <c r="A366" s="16">
        <v>8</v>
      </c>
      <c r="B366" s="17">
        <v>480</v>
      </c>
      <c r="C366" s="16" t="s">
        <v>1390</v>
      </c>
      <c r="D366" s="17">
        <v>4</v>
      </c>
      <c r="E366" s="16" t="s">
        <v>89</v>
      </c>
      <c r="F366" s="17">
        <v>30</v>
      </c>
      <c r="G366" s="18">
        <f t="shared" si="11"/>
        <v>1.48</v>
      </c>
      <c r="H366" s="18">
        <v>1</v>
      </c>
      <c r="I366" s="19">
        <v>1</v>
      </c>
      <c r="J366" s="71"/>
      <c r="K366" s="48"/>
      <c r="L366" s="76" cm="1">
        <f t="array" ref="L366">_xlfn.IFS(C366="8.玩家基地","",C366="10.第一关基地","",G366+H366&lt;=2,"",G366+H366&gt;2,ROUND((G366+H366-2)*500,0))</f>
        <v>240</v>
      </c>
      <c r="M366" s="13"/>
      <c r="N366" s="13" t="s">
        <v>2046</v>
      </c>
      <c r="O366" s="74" t="s">
        <v>2046</v>
      </c>
    </row>
    <row r="367" spans="1:15">
      <c r="A367" s="16">
        <v>8</v>
      </c>
      <c r="B367" s="17">
        <v>540</v>
      </c>
      <c r="C367" s="16" t="s">
        <v>1391</v>
      </c>
      <c r="D367" s="17">
        <v>4</v>
      </c>
      <c r="E367" s="16" t="s">
        <v>89</v>
      </c>
      <c r="F367" s="17">
        <v>30</v>
      </c>
      <c r="G367" s="18">
        <f t="shared" si="11"/>
        <v>1.54</v>
      </c>
      <c r="H367" s="18">
        <v>1</v>
      </c>
      <c r="I367" s="19">
        <v>1</v>
      </c>
      <c r="J367" s="71" t="s">
        <v>1886</v>
      </c>
      <c r="K367" s="48" t="s">
        <v>1884</v>
      </c>
      <c r="L367" s="76" cm="1">
        <f t="array" ref="L367">_xlfn.IFS(C367="8.玩家基地","",C367="10.第一关基地","",G367+H367&lt;=2,"",G367+H367&gt;2,ROUND((G367+H367-2)*500,0))</f>
        <v>270</v>
      </c>
      <c r="M367" s="30"/>
      <c r="N367" s="13" t="s">
        <v>2046</v>
      </c>
      <c r="O367" s="74" t="s">
        <v>2256</v>
      </c>
    </row>
    <row r="368" spans="1:15">
      <c r="A368" s="16">
        <v>8</v>
      </c>
      <c r="B368" s="17">
        <v>600</v>
      </c>
      <c r="C368" s="16" t="s">
        <v>1391</v>
      </c>
      <c r="D368" s="17">
        <v>4</v>
      </c>
      <c r="E368" s="16" t="s">
        <v>89</v>
      </c>
      <c r="F368" s="17">
        <v>30</v>
      </c>
      <c r="G368" s="18">
        <f t="shared" si="11"/>
        <v>1.6</v>
      </c>
      <c r="H368" s="18">
        <v>1</v>
      </c>
      <c r="I368" s="19">
        <v>1</v>
      </c>
      <c r="J368" s="71"/>
      <c r="K368" s="48"/>
      <c r="L368" s="76" cm="1">
        <f t="array" ref="L368">_xlfn.IFS(C368="8.玩家基地","",C368="10.第一关基地","",G368+H368&lt;=2,"",G368+H368&gt;2,ROUND((G368+H368-2)*500,0))</f>
        <v>300</v>
      </c>
      <c r="M368" s="13"/>
      <c r="N368" s="13" t="s">
        <v>2046</v>
      </c>
      <c r="O368" s="74" t="s">
        <v>2046</v>
      </c>
    </row>
    <row r="369" spans="1:15">
      <c r="A369" s="16">
        <v>8</v>
      </c>
      <c r="B369" s="17">
        <v>660</v>
      </c>
      <c r="C369" s="16" t="s">
        <v>1391</v>
      </c>
      <c r="D369" s="17">
        <v>4</v>
      </c>
      <c r="E369" s="16" t="s">
        <v>89</v>
      </c>
      <c r="F369" s="17">
        <v>30</v>
      </c>
      <c r="G369" s="18">
        <f t="shared" si="11"/>
        <v>1.66</v>
      </c>
      <c r="H369" s="18">
        <v>1</v>
      </c>
      <c r="I369" s="19">
        <v>1</v>
      </c>
      <c r="J369" s="71"/>
      <c r="K369" s="48"/>
      <c r="L369" s="76" cm="1">
        <f t="array" ref="L369">_xlfn.IFS(C369="8.玩家基地","",C369="10.第一关基地","",G369+H369&lt;=2,"",G369+H369&gt;2,ROUND((G369+H369-2)*500,0))</f>
        <v>330</v>
      </c>
      <c r="M369" s="30"/>
      <c r="N369" s="13" t="s">
        <v>2046</v>
      </c>
      <c r="O369" s="74" t="s">
        <v>2046</v>
      </c>
    </row>
    <row r="370" spans="1:15">
      <c r="A370" s="16">
        <v>8</v>
      </c>
      <c r="B370" s="17">
        <v>720</v>
      </c>
      <c r="C370" s="16" t="s">
        <v>1391</v>
      </c>
      <c r="D370" s="17">
        <v>4</v>
      </c>
      <c r="E370" s="16" t="s">
        <v>89</v>
      </c>
      <c r="F370" s="17">
        <v>30</v>
      </c>
      <c r="G370" s="18">
        <f t="shared" si="11"/>
        <v>1.72</v>
      </c>
      <c r="H370" s="18">
        <v>1</v>
      </c>
      <c r="I370" s="19">
        <v>1</v>
      </c>
      <c r="J370" s="71"/>
      <c r="K370" s="48"/>
      <c r="L370" s="76" cm="1">
        <f t="array" ref="L370">_xlfn.IFS(C370="8.玩家基地","",C370="10.第一关基地","",G370+H370&lt;=2,"",G370+H370&gt;2,ROUND((G370+H370-2)*500,0))</f>
        <v>360</v>
      </c>
      <c r="M370" s="13"/>
      <c r="N370" s="13" t="s">
        <v>2046</v>
      </c>
      <c r="O370" s="74" t="s">
        <v>2046</v>
      </c>
    </row>
    <row r="371" spans="1:15">
      <c r="A371" s="16">
        <v>8</v>
      </c>
      <c r="B371" s="17">
        <v>780</v>
      </c>
      <c r="C371" s="16" t="s">
        <v>1389</v>
      </c>
      <c r="D371" s="17">
        <v>2</v>
      </c>
      <c r="E371" s="16" t="s">
        <v>89</v>
      </c>
      <c r="F371" s="17">
        <v>30</v>
      </c>
      <c r="G371" s="18">
        <f t="shared" si="11"/>
        <v>1</v>
      </c>
      <c r="H371" s="18">
        <v>1</v>
      </c>
      <c r="I371" s="19">
        <v>1</v>
      </c>
      <c r="J371" s="71" t="s">
        <v>1887</v>
      </c>
      <c r="K371" s="48" t="s">
        <v>1884</v>
      </c>
      <c r="L371" s="76" t="str" cm="1">
        <f t="array" ref="L371">_xlfn.IFS(C371="8.玩家基地","",C371="10.第一关基地","",G371+H371&lt;=2,"",G371+H371&gt;2,ROUND((G371+H371-2)*500,0))</f>
        <v/>
      </c>
      <c r="M371" s="13"/>
      <c r="N371" s="13" t="s">
        <v>2046</v>
      </c>
      <c r="O371" s="74" t="s">
        <v>2256</v>
      </c>
    </row>
    <row r="372" spans="1:15">
      <c r="A372" s="16">
        <v>8</v>
      </c>
      <c r="B372" s="17">
        <v>840</v>
      </c>
      <c r="C372" s="16" t="s">
        <v>1389</v>
      </c>
      <c r="D372" s="17">
        <v>2</v>
      </c>
      <c r="E372" s="16" t="s">
        <v>89</v>
      </c>
      <c r="F372" s="17">
        <v>30</v>
      </c>
      <c r="G372" s="18">
        <f t="shared" si="11"/>
        <v>1</v>
      </c>
      <c r="H372" s="18">
        <v>1</v>
      </c>
      <c r="I372" s="19">
        <v>1</v>
      </c>
      <c r="J372" s="71"/>
      <c r="K372" s="48"/>
      <c r="L372" s="76" t="str" cm="1">
        <f t="array" ref="L372">_xlfn.IFS(C372="8.玩家基地","",C372="10.第一关基地","",G372+H372&lt;=2,"",G372+H372&gt;2,ROUND((G372+H372-2)*500,0))</f>
        <v/>
      </c>
      <c r="M372" s="30"/>
      <c r="N372" s="13" t="s">
        <v>2046</v>
      </c>
      <c r="O372" s="74" t="s">
        <v>2046</v>
      </c>
    </row>
    <row r="373" spans="1:15">
      <c r="A373" s="16">
        <v>8</v>
      </c>
      <c r="B373" s="17">
        <v>900</v>
      </c>
      <c r="C373" s="16" t="s">
        <v>1389</v>
      </c>
      <c r="D373" s="17">
        <v>2</v>
      </c>
      <c r="E373" s="16" t="s">
        <v>89</v>
      </c>
      <c r="F373" s="17">
        <v>30</v>
      </c>
      <c r="G373" s="18">
        <f t="shared" si="11"/>
        <v>1</v>
      </c>
      <c r="H373" s="18">
        <v>1</v>
      </c>
      <c r="I373" s="19">
        <v>1</v>
      </c>
      <c r="J373" s="71"/>
      <c r="K373" s="48"/>
      <c r="L373" s="76" t="str" cm="1">
        <f t="array" ref="L373">_xlfn.IFS(C373="8.玩家基地","",C373="10.第一关基地","",G373+H373&lt;=2,"",G373+H373&gt;2,ROUND((G373+H373-2)*500,0))</f>
        <v/>
      </c>
      <c r="M373" s="30"/>
      <c r="N373" s="13" t="s">
        <v>2046</v>
      </c>
      <c r="O373" s="74" t="s">
        <v>2046</v>
      </c>
    </row>
    <row r="374" spans="1:15">
      <c r="A374" s="16">
        <v>8</v>
      </c>
      <c r="B374" s="17">
        <v>960</v>
      </c>
      <c r="C374" s="16" t="s">
        <v>1389</v>
      </c>
      <c r="D374" s="17">
        <v>2</v>
      </c>
      <c r="E374" s="16" t="s">
        <v>89</v>
      </c>
      <c r="F374" s="17">
        <v>30</v>
      </c>
      <c r="G374" s="18">
        <f t="shared" si="11"/>
        <v>1</v>
      </c>
      <c r="H374" s="18">
        <v>1</v>
      </c>
      <c r="I374" s="19">
        <v>1</v>
      </c>
      <c r="J374" s="71"/>
      <c r="K374" s="48"/>
      <c r="L374" s="76" t="str" cm="1">
        <f t="array" ref="L374">_xlfn.IFS(C374="8.玩家基地","",C374="10.第一关基地","",G374+H374&lt;=2,"",G374+H374&gt;2,ROUND((G374+H374-2)*500,0))</f>
        <v/>
      </c>
      <c r="M374" s="13"/>
      <c r="N374" s="13" t="s">
        <v>2046</v>
      </c>
      <c r="O374" s="74" t="s">
        <v>2046</v>
      </c>
    </row>
    <row r="375" spans="1:15">
      <c r="A375" s="16">
        <v>8</v>
      </c>
      <c r="B375" s="17">
        <v>1020</v>
      </c>
      <c r="C375" s="16" t="s">
        <v>1394</v>
      </c>
      <c r="D375" s="17">
        <v>6</v>
      </c>
      <c r="E375" s="16" t="s">
        <v>89</v>
      </c>
      <c r="F375" s="17">
        <v>30</v>
      </c>
      <c r="G375" s="18">
        <f t="shared" si="11"/>
        <v>2.02</v>
      </c>
      <c r="H375" s="18">
        <v>1</v>
      </c>
      <c r="I375" s="19">
        <v>1</v>
      </c>
      <c r="J375" s="71" t="s">
        <v>1893</v>
      </c>
      <c r="K375" s="48" t="s">
        <v>1892</v>
      </c>
      <c r="L375" s="76" cm="1">
        <f t="array" ref="L375">_xlfn.IFS(C375="8.玩家基地","",C375="10.第一关基地","",G375+H375&lt;=2,"",G375+H375&gt;2,ROUND((G375+H375-2)*500,0))</f>
        <v>510</v>
      </c>
      <c r="M375" s="13"/>
      <c r="N375" s="13" t="s">
        <v>2046</v>
      </c>
      <c r="O375" s="74" t="s">
        <v>2256</v>
      </c>
    </row>
    <row r="376" spans="1:15">
      <c r="A376" s="16">
        <v>8</v>
      </c>
      <c r="B376" s="17">
        <v>1080</v>
      </c>
      <c r="C376" s="16" t="s">
        <v>1390</v>
      </c>
      <c r="D376" s="17">
        <v>6</v>
      </c>
      <c r="E376" s="16" t="s">
        <v>89</v>
      </c>
      <c r="F376" s="17">
        <v>30</v>
      </c>
      <c r="G376" s="18">
        <f t="shared" si="11"/>
        <v>2.08</v>
      </c>
      <c r="H376" s="18">
        <v>1</v>
      </c>
      <c r="I376" s="19">
        <v>1</v>
      </c>
      <c r="J376" s="71"/>
      <c r="K376" s="48"/>
      <c r="L376" s="76" cm="1">
        <f t="array" ref="L376">_xlfn.IFS(C376="8.玩家基地","",C376="10.第一关基地","",G376+H376&lt;=2,"",G376+H376&gt;2,ROUND((G376+H376-2)*500,0))</f>
        <v>540</v>
      </c>
      <c r="M376" s="30"/>
      <c r="N376" s="13" t="s">
        <v>2046</v>
      </c>
      <c r="O376" s="74" t="s">
        <v>2046</v>
      </c>
    </row>
    <row r="377" spans="1:15">
      <c r="A377" s="16">
        <v>8</v>
      </c>
      <c r="B377" s="17">
        <v>1140</v>
      </c>
      <c r="C377" s="16" t="s">
        <v>1391</v>
      </c>
      <c r="D377" s="17">
        <v>6</v>
      </c>
      <c r="E377" s="16" t="s">
        <v>89</v>
      </c>
      <c r="F377" s="17">
        <v>30</v>
      </c>
      <c r="G377" s="18">
        <f t="shared" si="11"/>
        <v>2.1399999999999997</v>
      </c>
      <c r="H377" s="18">
        <v>1</v>
      </c>
      <c r="I377" s="19">
        <v>1</v>
      </c>
      <c r="J377" s="71"/>
      <c r="K377" s="48"/>
      <c r="L377" s="76" cm="1">
        <f t="array" ref="L377">_xlfn.IFS(C377="8.玩家基地","",C377="10.第一关基地","",G377+H377&lt;=2,"",G377+H377&gt;2,ROUND((G377+H377-2)*500,0))</f>
        <v>570</v>
      </c>
      <c r="M377" s="30"/>
      <c r="N377" s="13" t="s">
        <v>2046</v>
      </c>
      <c r="O377" s="74" t="s">
        <v>2046</v>
      </c>
    </row>
    <row r="378" spans="1:15">
      <c r="A378" s="16">
        <v>8</v>
      </c>
      <c r="B378" s="17">
        <v>1200</v>
      </c>
      <c r="C378" s="16" t="s">
        <v>1389</v>
      </c>
      <c r="D378" s="17">
        <v>2</v>
      </c>
      <c r="E378" s="16" t="s">
        <v>89</v>
      </c>
      <c r="F378" s="17">
        <v>30</v>
      </c>
      <c r="G378" s="18">
        <f t="shared" si="11"/>
        <v>1</v>
      </c>
      <c r="H378" s="18">
        <v>1</v>
      </c>
      <c r="I378" s="19">
        <v>1</v>
      </c>
      <c r="J378" s="71"/>
      <c r="K378" s="48"/>
      <c r="L378" s="76" t="str" cm="1">
        <f t="array" ref="L378">_xlfn.IFS(C378="8.玩家基地","",C378="10.第一关基地","",G378+H378&lt;=2,"",G378+H378&gt;2,ROUND((G378+H378-2)*500,0))</f>
        <v/>
      </c>
      <c r="M378" s="13"/>
      <c r="N378" s="13" t="s">
        <v>2046</v>
      </c>
      <c r="O378" s="74" t="s">
        <v>2046</v>
      </c>
    </row>
    <row r="379" spans="1:15">
      <c r="A379" s="16">
        <v>8</v>
      </c>
      <c r="B379" s="17">
        <v>0</v>
      </c>
      <c r="C379" s="16" t="s">
        <v>1394</v>
      </c>
      <c r="D379" s="17">
        <v>3</v>
      </c>
      <c r="E379" s="16" t="s">
        <v>89</v>
      </c>
      <c r="F379" s="17">
        <v>30</v>
      </c>
      <c r="G379" s="18">
        <v>2</v>
      </c>
      <c r="H379" s="18">
        <v>1</v>
      </c>
      <c r="I379" s="19">
        <v>0.9</v>
      </c>
      <c r="J379" s="71" t="s">
        <v>1894</v>
      </c>
      <c r="K379" s="48" t="s">
        <v>1892</v>
      </c>
      <c r="L379" s="76" cm="1">
        <f t="array" ref="L379">_xlfn.IFS(C379="8.玩家基地","",C379="10.第一关基地","",G379+H379&lt;=2,"",G379+H379&gt;2,ROUND((G379+H379-2)*500,0))</f>
        <v>500</v>
      </c>
      <c r="M379" s="13"/>
      <c r="N379" s="13" t="s">
        <v>2046</v>
      </c>
      <c r="O379" s="74" t="s">
        <v>2256</v>
      </c>
    </row>
    <row r="380" spans="1:15">
      <c r="A380" s="16">
        <v>8</v>
      </c>
      <c r="B380" s="17">
        <v>0</v>
      </c>
      <c r="C380" s="16" t="s">
        <v>1394</v>
      </c>
      <c r="D380" s="17">
        <v>3</v>
      </c>
      <c r="E380" s="16" t="s">
        <v>89</v>
      </c>
      <c r="F380" s="17">
        <v>30</v>
      </c>
      <c r="G380" s="18">
        <v>2</v>
      </c>
      <c r="H380" s="18">
        <v>1</v>
      </c>
      <c r="I380" s="19">
        <v>0.8</v>
      </c>
      <c r="J380" s="71"/>
      <c r="K380" s="20"/>
      <c r="L380" s="76" cm="1">
        <f t="array" ref="L380">_xlfn.IFS(C380="8.玩家基地","",C380="10.第一关基地","",G380+H380&lt;=2,"",G380+H380&gt;2,ROUND((G380+H380-2)*500,0))</f>
        <v>500</v>
      </c>
      <c r="M380" s="13">
        <v>7</v>
      </c>
      <c r="N380" s="13" t="s">
        <v>2037</v>
      </c>
      <c r="O380" s="74" t="s">
        <v>2046</v>
      </c>
    </row>
    <row r="381" spans="1:15">
      <c r="A381" s="16">
        <v>8</v>
      </c>
      <c r="B381" s="17">
        <v>0</v>
      </c>
      <c r="C381" s="16" t="s">
        <v>1394</v>
      </c>
      <c r="D381" s="17">
        <v>3</v>
      </c>
      <c r="E381" s="16" t="s">
        <v>89</v>
      </c>
      <c r="F381" s="17">
        <v>30</v>
      </c>
      <c r="G381" s="18">
        <v>2</v>
      </c>
      <c r="H381" s="18">
        <v>1</v>
      </c>
      <c r="I381" s="19">
        <v>0.7</v>
      </c>
      <c r="J381" s="71" t="s">
        <v>1895</v>
      </c>
      <c r="K381" s="48" t="s">
        <v>1892</v>
      </c>
      <c r="L381" s="76" cm="1">
        <f t="array" ref="L381">_xlfn.IFS(C381="8.玩家基地","",C381="10.第一关基地","",G381+H381&lt;=2,"",G381+H381&gt;2,ROUND((G381+H381-2)*500,0))</f>
        <v>500</v>
      </c>
      <c r="M381" s="13"/>
      <c r="N381" s="13" t="s">
        <v>2046</v>
      </c>
      <c r="O381" s="74" t="s">
        <v>2256</v>
      </c>
    </row>
    <row r="382" spans="1:15">
      <c r="A382" s="16">
        <v>8</v>
      </c>
      <c r="B382" s="17">
        <v>0</v>
      </c>
      <c r="C382" s="16" t="s">
        <v>1394</v>
      </c>
      <c r="D382" s="17">
        <v>3</v>
      </c>
      <c r="E382" s="16" t="s">
        <v>89</v>
      </c>
      <c r="F382" s="17">
        <v>30</v>
      </c>
      <c r="G382" s="18">
        <v>2</v>
      </c>
      <c r="H382" s="18">
        <v>1</v>
      </c>
      <c r="I382" s="19">
        <v>0.6</v>
      </c>
      <c r="J382" s="71"/>
      <c r="K382" s="20"/>
      <c r="L382" s="76" cm="1">
        <f t="array" ref="L382">_xlfn.IFS(C382="8.玩家基地","",C382="10.第一关基地","",G382+H382&lt;=2,"",G382+H382&gt;2,ROUND((G382+H382-2)*500,0))</f>
        <v>500</v>
      </c>
      <c r="M382" s="13">
        <v>7</v>
      </c>
      <c r="N382" s="13" t="s">
        <v>2037</v>
      </c>
      <c r="O382" s="74" t="s">
        <v>2046</v>
      </c>
    </row>
    <row r="383" spans="1:15">
      <c r="A383" s="16">
        <v>8</v>
      </c>
      <c r="B383" s="17">
        <v>0</v>
      </c>
      <c r="C383" s="16" t="s">
        <v>1389</v>
      </c>
      <c r="D383" s="17">
        <v>3</v>
      </c>
      <c r="E383" s="16" t="s">
        <v>89</v>
      </c>
      <c r="F383" s="17">
        <v>30</v>
      </c>
      <c r="G383" s="18">
        <v>1</v>
      </c>
      <c r="H383" s="18">
        <v>1</v>
      </c>
      <c r="I383" s="19">
        <v>0.5</v>
      </c>
      <c r="J383" s="71" t="s">
        <v>1896</v>
      </c>
      <c r="K383" s="48" t="s">
        <v>1892</v>
      </c>
      <c r="L383" s="76" t="str" cm="1">
        <f t="array" ref="L383">_xlfn.IFS(C383="8.玩家基地","",C383="10.第一关基地","",G383+H383&lt;=2,"",G383+H383&gt;2,ROUND((G383+H383-2)*500,0))</f>
        <v/>
      </c>
      <c r="M383" s="13"/>
      <c r="N383" s="13" t="s">
        <v>2046</v>
      </c>
      <c r="O383" s="74" t="s">
        <v>2256</v>
      </c>
    </row>
    <row r="384" spans="1:15">
      <c r="A384" s="16">
        <v>8</v>
      </c>
      <c r="B384" s="17">
        <v>0</v>
      </c>
      <c r="C384" s="16" t="s">
        <v>1394</v>
      </c>
      <c r="D384" s="17">
        <v>4</v>
      </c>
      <c r="E384" s="16" t="s">
        <v>89</v>
      </c>
      <c r="F384" s="17">
        <v>30</v>
      </c>
      <c r="G384" s="18">
        <v>2</v>
      </c>
      <c r="H384" s="18">
        <v>1</v>
      </c>
      <c r="I384" s="19">
        <v>0.4</v>
      </c>
      <c r="J384" s="71"/>
      <c r="K384" s="20"/>
      <c r="L384" s="76" cm="1">
        <f t="array" ref="L384">_xlfn.IFS(C384="8.玩家基地","",C384="10.第一关基地","",G384+H384&lt;=2,"",G384+H384&gt;2,ROUND((G384+H384-2)*500,0))</f>
        <v>500</v>
      </c>
      <c r="M384" s="13">
        <v>7</v>
      </c>
      <c r="N384" s="13" t="s">
        <v>2037</v>
      </c>
      <c r="O384" s="74" t="s">
        <v>2046</v>
      </c>
    </row>
    <row r="385" spans="1:15">
      <c r="A385" s="16">
        <v>8</v>
      </c>
      <c r="B385" s="17">
        <v>0</v>
      </c>
      <c r="C385" s="16" t="s">
        <v>1394</v>
      </c>
      <c r="D385" s="17">
        <v>4</v>
      </c>
      <c r="E385" s="16" t="s">
        <v>89</v>
      </c>
      <c r="F385" s="17">
        <v>30</v>
      </c>
      <c r="G385" s="18">
        <v>2</v>
      </c>
      <c r="H385" s="18">
        <v>1</v>
      </c>
      <c r="I385" s="19">
        <v>0.3</v>
      </c>
      <c r="J385" s="71" t="s">
        <v>1897</v>
      </c>
      <c r="K385" s="48" t="s">
        <v>1892</v>
      </c>
      <c r="L385" s="76" cm="1">
        <f t="array" ref="L385">_xlfn.IFS(C385="8.玩家基地","",C385="10.第一关基地","",G385+H385&lt;=2,"",G385+H385&gt;2,ROUND((G385+H385-2)*500,0))</f>
        <v>500</v>
      </c>
      <c r="M385" s="13"/>
      <c r="N385" s="13" t="s">
        <v>2046</v>
      </c>
      <c r="O385" s="74" t="s">
        <v>2256</v>
      </c>
    </row>
    <row r="386" spans="1:15">
      <c r="A386" s="16">
        <v>8</v>
      </c>
      <c r="B386" s="17">
        <v>0</v>
      </c>
      <c r="C386" s="16" t="s">
        <v>1394</v>
      </c>
      <c r="D386" s="17">
        <v>4</v>
      </c>
      <c r="E386" s="16" t="s">
        <v>89</v>
      </c>
      <c r="F386" s="17">
        <v>30</v>
      </c>
      <c r="G386" s="18">
        <v>2</v>
      </c>
      <c r="H386" s="18">
        <v>1</v>
      </c>
      <c r="I386" s="19">
        <v>0.2</v>
      </c>
      <c r="J386" s="71"/>
      <c r="K386" s="20"/>
      <c r="L386" s="76" cm="1">
        <f t="array" ref="L386">_xlfn.IFS(C386="8.玩家基地","",C386="10.第一关基地","",G386+H386&lt;=2,"",G386+H386&gt;2,ROUND((G386+H386-2)*500,0))</f>
        <v>500</v>
      </c>
      <c r="M386" s="13">
        <v>7</v>
      </c>
      <c r="N386" s="13" t="s">
        <v>2037</v>
      </c>
      <c r="O386" s="74" t="s">
        <v>2046</v>
      </c>
    </row>
    <row r="387" spans="1:15">
      <c r="A387" s="16">
        <v>8</v>
      </c>
      <c r="B387" s="17">
        <v>0</v>
      </c>
      <c r="C387" s="16" t="s">
        <v>1394</v>
      </c>
      <c r="D387" s="17">
        <v>8</v>
      </c>
      <c r="E387" s="16" t="s">
        <v>89</v>
      </c>
      <c r="F387" s="17">
        <v>30</v>
      </c>
      <c r="G387" s="18">
        <v>2</v>
      </c>
      <c r="H387" s="18">
        <v>1</v>
      </c>
      <c r="I387" s="19">
        <v>0.1</v>
      </c>
      <c r="J387" s="71"/>
      <c r="K387" s="20"/>
      <c r="L387" s="76" cm="1">
        <f t="array" ref="L387">_xlfn.IFS(C387="8.玩家基地","",C387="10.第一关基地","",G387+H387&lt;=2,"",G387+H387&gt;2,ROUND((G387+H387-2)*500,0))</f>
        <v>500</v>
      </c>
      <c r="M387" s="13"/>
      <c r="N387" s="13" t="s">
        <v>2046</v>
      </c>
      <c r="O387" s="74" t="s">
        <v>2046</v>
      </c>
    </row>
    <row r="388" spans="1:15" s="3" customFormat="1">
      <c r="A388" s="16">
        <v>9</v>
      </c>
      <c r="B388" s="17">
        <v>0</v>
      </c>
      <c r="C388" s="16" t="s">
        <v>86</v>
      </c>
      <c r="D388" s="17">
        <v>1</v>
      </c>
      <c r="E388" s="16" t="s">
        <v>87</v>
      </c>
      <c r="F388" s="17">
        <v>-30</v>
      </c>
      <c r="G388" s="18">
        <v>1</v>
      </c>
      <c r="H388" s="18">
        <v>1</v>
      </c>
      <c r="I388" s="19">
        <v>1</v>
      </c>
      <c r="J388" s="19"/>
      <c r="K388" s="20"/>
      <c r="L388" s="76" t="str" cm="1">
        <f t="array" ref="L388">_xlfn.IFS(C388="8.玩家基地","",C388="10.第一关基地","",G388+H388&lt;=2,"",G388+H388&gt;2,ROUND((G388+H388-2)*500,0))</f>
        <v/>
      </c>
      <c r="M388" s="41"/>
      <c r="N388" s="13" t="s">
        <v>2046</v>
      </c>
      <c r="O388" s="74" t="s">
        <v>2046</v>
      </c>
    </row>
    <row r="389" spans="1:15">
      <c r="A389" s="16">
        <v>9</v>
      </c>
      <c r="B389" s="17">
        <v>0</v>
      </c>
      <c r="C389" s="16" t="s">
        <v>88</v>
      </c>
      <c r="D389" s="17">
        <v>1</v>
      </c>
      <c r="E389" s="16" t="s">
        <v>89</v>
      </c>
      <c r="F389" s="17">
        <v>30</v>
      </c>
      <c r="G389" s="18">
        <v>1</v>
      </c>
      <c r="H389" s="18">
        <v>1</v>
      </c>
      <c r="I389" s="19">
        <v>1</v>
      </c>
      <c r="J389" s="19"/>
      <c r="K389" s="20"/>
      <c r="L389" s="76" t="str" cm="1">
        <f t="array" ref="L389">_xlfn.IFS(C389="8.玩家基地","",C389="10.第一关基地","",G389+H389&lt;=2,"",G389+H389&gt;2,ROUND((G389+H389-2)*500,0))</f>
        <v/>
      </c>
      <c r="N389" s="13" t="s">
        <v>2046</v>
      </c>
      <c r="O389" s="74" t="s">
        <v>2046</v>
      </c>
    </row>
    <row r="390" spans="1:15" s="3" customFormat="1">
      <c r="A390" s="16">
        <v>10</v>
      </c>
      <c r="B390" s="17">
        <v>0</v>
      </c>
      <c r="C390" s="16" t="s">
        <v>86</v>
      </c>
      <c r="D390" s="17">
        <v>1</v>
      </c>
      <c r="E390" s="16" t="s">
        <v>87</v>
      </c>
      <c r="F390" s="17">
        <v>-30</v>
      </c>
      <c r="G390" s="18">
        <v>1</v>
      </c>
      <c r="H390" s="18">
        <v>1</v>
      </c>
      <c r="I390" s="19">
        <v>1</v>
      </c>
      <c r="J390" s="19"/>
      <c r="K390" s="20"/>
      <c r="L390" s="76" t="str" cm="1">
        <f t="array" ref="L390">_xlfn.IFS(C390="8.玩家基地","",C390="10.第一关基地","",G390+H390&lt;=2,"",G390+H390&gt;2,ROUND((G390+H390-2)*500,0))</f>
        <v/>
      </c>
      <c r="M390" s="41"/>
      <c r="N390" s="13" t="s">
        <v>2046</v>
      </c>
      <c r="O390" s="74" t="s">
        <v>2046</v>
      </c>
    </row>
    <row r="391" spans="1:15">
      <c r="A391" s="16">
        <v>10</v>
      </c>
      <c r="B391" s="17">
        <v>0</v>
      </c>
      <c r="C391" s="16" t="s">
        <v>88</v>
      </c>
      <c r="D391" s="17">
        <v>1</v>
      </c>
      <c r="E391" s="16" t="s">
        <v>89</v>
      </c>
      <c r="F391" s="17">
        <v>30</v>
      </c>
      <c r="G391" s="18">
        <v>5</v>
      </c>
      <c r="H391" s="18">
        <v>1</v>
      </c>
      <c r="I391" s="19">
        <v>1</v>
      </c>
      <c r="J391" s="19"/>
      <c r="K391" s="20"/>
      <c r="L391" s="76" t="str" cm="1">
        <f t="array" ref="L391">_xlfn.IFS(C391="8.玩家基地","",C391="10.第一关基地","",G391+H391&lt;=2,"",G391+H391&gt;2,ROUND((G391+H391-2)*500,0))</f>
        <v/>
      </c>
      <c r="N391" s="13" t="s">
        <v>2046</v>
      </c>
      <c r="O391" s="74" t="s">
        <v>2046</v>
      </c>
    </row>
    <row r="392" spans="1:15">
      <c r="A392" s="16">
        <v>10</v>
      </c>
      <c r="B392" s="17">
        <v>1</v>
      </c>
      <c r="C392" s="16" t="s">
        <v>1442</v>
      </c>
      <c r="D392" s="17">
        <v>1</v>
      </c>
      <c r="E392" s="16" t="s">
        <v>89</v>
      </c>
      <c r="F392" s="17">
        <v>30</v>
      </c>
      <c r="G392" s="18">
        <v>1</v>
      </c>
      <c r="H392" s="18">
        <v>1</v>
      </c>
      <c r="I392" s="19">
        <v>1</v>
      </c>
      <c r="J392" s="19" t="s">
        <v>1899</v>
      </c>
      <c r="K392" s="48" t="s">
        <v>1898</v>
      </c>
      <c r="L392" s="76" t="str" cm="1">
        <f t="array" ref="L392">_xlfn.IFS(C392="8.玩家基地","",C392="10.第一关基地","",G392+H392&lt;=2,"",G392+H392&gt;2,ROUND((G392+H392-2)*500,0))</f>
        <v/>
      </c>
      <c r="N392" s="13" t="s">
        <v>2046</v>
      </c>
      <c r="O392" s="74" t="s">
        <v>2256</v>
      </c>
    </row>
    <row r="393" spans="1:15">
      <c r="A393" s="16">
        <v>10</v>
      </c>
      <c r="B393" s="17">
        <v>30</v>
      </c>
      <c r="C393" s="16" t="s">
        <v>1440</v>
      </c>
      <c r="D393" s="17">
        <v>1</v>
      </c>
      <c r="E393" s="16" t="s">
        <v>89</v>
      </c>
      <c r="F393" s="17">
        <v>30</v>
      </c>
      <c r="G393" s="18">
        <f t="shared" ref="G393:G432" si="12">IF(C393="24.审判天使",1,1+ROUND((B393/30),0)*0.03+(1-I393)*1)</f>
        <v>1.03</v>
      </c>
      <c r="H393" s="18">
        <v>1</v>
      </c>
      <c r="I393" s="19">
        <v>1</v>
      </c>
      <c r="J393" s="71" t="s">
        <v>1900</v>
      </c>
      <c r="K393" s="48">
        <v>7</v>
      </c>
      <c r="L393" s="76" cm="1">
        <f t="array" ref="L393">_xlfn.IFS(C393="8.玩家基地","",C393="10.第一关基地","",G393+H393&lt;=2,"",G393+H393&gt;2,ROUND((G393+H393-2)*500,0))</f>
        <v>15</v>
      </c>
      <c r="N393" s="13" t="s">
        <v>2046</v>
      </c>
      <c r="O393" s="74" t="s">
        <v>2404</v>
      </c>
    </row>
    <row r="394" spans="1:15">
      <c r="A394" s="16">
        <v>10</v>
      </c>
      <c r="B394" s="17">
        <v>60</v>
      </c>
      <c r="C394" s="16" t="s">
        <v>1438</v>
      </c>
      <c r="D394" s="17">
        <v>1</v>
      </c>
      <c r="E394" s="16" t="s">
        <v>89</v>
      </c>
      <c r="F394" s="17">
        <v>30</v>
      </c>
      <c r="G394" s="18">
        <f t="shared" si="12"/>
        <v>1.06</v>
      </c>
      <c r="H394" s="18">
        <v>1</v>
      </c>
      <c r="I394" s="19">
        <v>1</v>
      </c>
      <c r="J394" s="71"/>
      <c r="K394" s="48"/>
      <c r="L394" s="76" cm="1">
        <f t="array" ref="L394">_xlfn.IFS(C394="8.玩家基地","",C394="10.第一关基地","",G394+H394&lt;=2,"",G394+H394&gt;2,ROUND((G394+H394-2)*500,0))</f>
        <v>30</v>
      </c>
      <c r="M394" s="13">
        <v>2</v>
      </c>
      <c r="N394" s="13" t="s">
        <v>2029</v>
      </c>
      <c r="O394" s="74" t="s">
        <v>2046</v>
      </c>
    </row>
    <row r="395" spans="1:15">
      <c r="A395" s="16">
        <v>10</v>
      </c>
      <c r="B395" s="17">
        <v>90</v>
      </c>
      <c r="C395" s="16" t="s">
        <v>1395</v>
      </c>
      <c r="D395" s="17">
        <v>1</v>
      </c>
      <c r="E395" s="16" t="s">
        <v>89</v>
      </c>
      <c r="F395" s="17">
        <v>30</v>
      </c>
      <c r="G395" s="18">
        <f t="shared" si="12"/>
        <v>1.0900000000000001</v>
      </c>
      <c r="H395" s="18">
        <v>1</v>
      </c>
      <c r="I395" s="19">
        <v>1</v>
      </c>
      <c r="J395" s="71"/>
      <c r="K395" s="48"/>
      <c r="L395" s="76" cm="1">
        <f t="array" ref="L395">_xlfn.IFS(C395="8.玩家基地","",C395="10.第一关基地","",G395+H395&lt;=2,"",G395+H395&gt;2,ROUND((G395+H395-2)*500,0))</f>
        <v>45</v>
      </c>
      <c r="M395" s="13">
        <v>3</v>
      </c>
      <c r="N395" s="13" t="s">
        <v>2033</v>
      </c>
      <c r="O395" s="74" t="s">
        <v>2046</v>
      </c>
    </row>
    <row r="396" spans="1:15">
      <c r="A396" s="16">
        <v>10</v>
      </c>
      <c r="B396" s="17">
        <v>120</v>
      </c>
      <c r="C396" s="16" t="s">
        <v>1440</v>
      </c>
      <c r="D396" s="17">
        <v>1</v>
      </c>
      <c r="E396" s="16" t="s">
        <v>89</v>
      </c>
      <c r="F396" s="17">
        <v>30</v>
      </c>
      <c r="G396" s="18">
        <f t="shared" si="12"/>
        <v>1.1200000000000001</v>
      </c>
      <c r="H396" s="18">
        <v>1</v>
      </c>
      <c r="I396" s="19">
        <v>1</v>
      </c>
      <c r="J396" s="71"/>
      <c r="K396" s="48"/>
      <c r="L396" s="76" cm="1">
        <f t="array" ref="L396">_xlfn.IFS(C396="8.玩家基地","",C396="10.第一关基地","",G396+H396&lt;=2,"",G396+H396&gt;2,ROUND((G396+H396-2)*500,0))</f>
        <v>60</v>
      </c>
      <c r="M396" s="13">
        <v>1</v>
      </c>
      <c r="N396" s="13" t="s">
        <v>2031</v>
      </c>
      <c r="O396" s="74" t="s">
        <v>2046</v>
      </c>
    </row>
    <row r="397" spans="1:15">
      <c r="A397" s="16">
        <v>10</v>
      </c>
      <c r="B397" s="17">
        <v>150</v>
      </c>
      <c r="C397" s="16" t="s">
        <v>1440</v>
      </c>
      <c r="D397" s="17">
        <v>1</v>
      </c>
      <c r="E397" s="16" t="s">
        <v>89</v>
      </c>
      <c r="F397" s="17">
        <v>30</v>
      </c>
      <c r="G397" s="18">
        <f t="shared" si="12"/>
        <v>1.1499999999999999</v>
      </c>
      <c r="H397" s="18">
        <v>1</v>
      </c>
      <c r="I397" s="19">
        <v>1</v>
      </c>
      <c r="J397" s="71" t="s">
        <v>1901</v>
      </c>
      <c r="K397" s="48" t="s">
        <v>1898</v>
      </c>
      <c r="L397" s="76" cm="1">
        <f t="array" ref="L397">_xlfn.IFS(C397="8.玩家基地","",C397="10.第一关基地","",G397+H397&lt;=2,"",G397+H397&gt;2,ROUND((G397+H397-2)*500,0))</f>
        <v>75</v>
      </c>
      <c r="N397" s="13" t="s">
        <v>2046</v>
      </c>
      <c r="O397" s="74" t="s">
        <v>2256</v>
      </c>
    </row>
    <row r="398" spans="1:15">
      <c r="A398" s="16">
        <v>10</v>
      </c>
      <c r="B398" s="17">
        <v>180</v>
      </c>
      <c r="C398" s="16" t="s">
        <v>1440</v>
      </c>
      <c r="D398" s="17">
        <v>1</v>
      </c>
      <c r="E398" s="16" t="s">
        <v>89</v>
      </c>
      <c r="F398" s="17">
        <v>30</v>
      </c>
      <c r="G398" s="18">
        <f t="shared" si="12"/>
        <v>1.18</v>
      </c>
      <c r="H398" s="18">
        <v>1</v>
      </c>
      <c r="I398" s="19">
        <v>1</v>
      </c>
      <c r="J398" s="71"/>
      <c r="K398" s="48"/>
      <c r="L398" s="76" cm="1">
        <f t="array" ref="L398">_xlfn.IFS(C398="8.玩家基地","",C398="10.第一关基地","",G398+H398&lt;=2,"",G398+H398&gt;2,ROUND((G398+H398-2)*500,0))</f>
        <v>90</v>
      </c>
      <c r="M398" s="13">
        <v>5</v>
      </c>
      <c r="N398" s="13" t="s">
        <v>2039</v>
      </c>
      <c r="O398" s="74" t="s">
        <v>2046</v>
      </c>
    </row>
    <row r="399" spans="1:15">
      <c r="A399" s="16">
        <v>10</v>
      </c>
      <c r="B399" s="17">
        <v>210</v>
      </c>
      <c r="C399" s="16" t="s">
        <v>1438</v>
      </c>
      <c r="D399" s="17">
        <v>1</v>
      </c>
      <c r="E399" s="16" t="s">
        <v>89</v>
      </c>
      <c r="F399" s="17">
        <v>30</v>
      </c>
      <c r="G399" s="18">
        <f t="shared" si="12"/>
        <v>1.21</v>
      </c>
      <c r="H399" s="18">
        <v>1</v>
      </c>
      <c r="I399" s="19">
        <v>1</v>
      </c>
      <c r="J399" s="71"/>
      <c r="K399" s="48"/>
      <c r="L399" s="76" cm="1">
        <f t="array" ref="L399">_xlfn.IFS(C399="8.玩家基地","",C399="10.第一关基地","",G399+H399&lt;=2,"",G399+H399&gt;2,ROUND((G399+H399-2)*500,0))</f>
        <v>105</v>
      </c>
      <c r="M399" s="13">
        <v>5</v>
      </c>
      <c r="N399" s="13" t="s">
        <v>2039</v>
      </c>
      <c r="O399" s="74" t="s">
        <v>2046</v>
      </c>
    </row>
    <row r="400" spans="1:15">
      <c r="A400" s="16">
        <v>10</v>
      </c>
      <c r="B400" s="17">
        <v>240</v>
      </c>
      <c r="C400" s="16" t="s">
        <v>1395</v>
      </c>
      <c r="D400" s="17">
        <v>1</v>
      </c>
      <c r="E400" s="16" t="s">
        <v>89</v>
      </c>
      <c r="F400" s="17">
        <v>30</v>
      </c>
      <c r="G400" s="18">
        <f t="shared" si="12"/>
        <v>1.24</v>
      </c>
      <c r="H400" s="18">
        <v>1</v>
      </c>
      <c r="I400" s="19">
        <v>1</v>
      </c>
      <c r="J400" s="71"/>
      <c r="K400" s="48"/>
      <c r="L400" s="76" cm="1">
        <f t="array" ref="L400">_xlfn.IFS(C400="8.玩家基地","",C400="10.第一关基地","",G400+H400&lt;=2,"",G400+H400&gt;2,ROUND((G400+H400-2)*500,0))</f>
        <v>120</v>
      </c>
      <c r="M400" s="13">
        <v>5</v>
      </c>
      <c r="N400" s="13" t="s">
        <v>2039</v>
      </c>
      <c r="O400" s="74" t="s">
        <v>2046</v>
      </c>
    </row>
    <row r="401" spans="1:15">
      <c r="A401" s="16">
        <v>10</v>
      </c>
      <c r="B401" s="17">
        <v>270</v>
      </c>
      <c r="C401" s="16" t="s">
        <v>1440</v>
      </c>
      <c r="D401" s="17">
        <v>1</v>
      </c>
      <c r="E401" s="16" t="s">
        <v>89</v>
      </c>
      <c r="F401" s="17">
        <v>30</v>
      </c>
      <c r="G401" s="18">
        <f t="shared" si="12"/>
        <v>1.27</v>
      </c>
      <c r="H401" s="18">
        <v>1</v>
      </c>
      <c r="I401" s="19">
        <v>1</v>
      </c>
      <c r="J401" s="71"/>
      <c r="K401" s="48"/>
      <c r="L401" s="76" cm="1">
        <f t="array" ref="L401">_xlfn.IFS(C401="8.玩家基地","",C401="10.第一关基地","",G401+H401&lt;=2,"",G401+H401&gt;2,ROUND((G401+H401-2)*500,0))</f>
        <v>135</v>
      </c>
      <c r="M401" s="13">
        <v>5</v>
      </c>
      <c r="N401" s="13" t="s">
        <v>2039</v>
      </c>
      <c r="O401" s="74" t="s">
        <v>2046</v>
      </c>
    </row>
    <row r="402" spans="1:15">
      <c r="A402" s="16">
        <v>10</v>
      </c>
      <c r="B402" s="17">
        <v>300</v>
      </c>
      <c r="C402" s="16" t="s">
        <v>1440</v>
      </c>
      <c r="D402" s="17">
        <v>1</v>
      </c>
      <c r="E402" s="16" t="s">
        <v>89</v>
      </c>
      <c r="F402" s="17">
        <v>30</v>
      </c>
      <c r="G402" s="18">
        <f t="shared" si="12"/>
        <v>1.3</v>
      </c>
      <c r="H402" s="18">
        <v>1</v>
      </c>
      <c r="I402" s="19">
        <v>1</v>
      </c>
      <c r="J402" s="71"/>
      <c r="K402" s="48"/>
      <c r="L402" s="76" cm="1">
        <f t="array" ref="L402">_xlfn.IFS(C402="8.玩家基地","",C402="10.第一关基地","",G402+H402&lt;=2,"",G402+H402&gt;2,ROUND((G402+H402-2)*500,0))</f>
        <v>150</v>
      </c>
      <c r="M402" s="13">
        <v>5</v>
      </c>
      <c r="N402" s="13" t="s">
        <v>2039</v>
      </c>
      <c r="O402" s="74" t="s">
        <v>2046</v>
      </c>
    </row>
    <row r="403" spans="1:15">
      <c r="A403" s="16">
        <v>10</v>
      </c>
      <c r="B403" s="17">
        <v>330</v>
      </c>
      <c r="C403" s="16" t="s">
        <v>1440</v>
      </c>
      <c r="D403" s="17">
        <v>1</v>
      </c>
      <c r="E403" s="16" t="s">
        <v>89</v>
      </c>
      <c r="F403" s="17">
        <v>30</v>
      </c>
      <c r="G403" s="18">
        <f t="shared" si="12"/>
        <v>1.33</v>
      </c>
      <c r="H403" s="18">
        <v>1</v>
      </c>
      <c r="I403" s="19">
        <v>1</v>
      </c>
      <c r="J403" s="71"/>
      <c r="K403" s="48"/>
      <c r="L403" s="76" cm="1">
        <f t="array" ref="L403">_xlfn.IFS(C403="8.玩家基地","",C403="10.第一关基地","",G403+H403&lt;=2,"",G403+H403&gt;2,ROUND((G403+H403-2)*500,0))</f>
        <v>165</v>
      </c>
      <c r="M403" s="13">
        <v>5</v>
      </c>
      <c r="N403" s="13" t="s">
        <v>2039</v>
      </c>
      <c r="O403" s="74" t="s">
        <v>2046</v>
      </c>
    </row>
    <row r="404" spans="1:15">
      <c r="A404" s="16">
        <v>10</v>
      </c>
      <c r="B404" s="17">
        <v>360</v>
      </c>
      <c r="C404" s="16" t="s">
        <v>1438</v>
      </c>
      <c r="D404" s="17">
        <v>1</v>
      </c>
      <c r="E404" s="16" t="s">
        <v>89</v>
      </c>
      <c r="F404" s="17">
        <v>30</v>
      </c>
      <c r="G404" s="18">
        <f t="shared" si="12"/>
        <v>1.3599999999999999</v>
      </c>
      <c r="H404" s="18">
        <v>1</v>
      </c>
      <c r="I404" s="19">
        <v>1</v>
      </c>
      <c r="J404" s="71"/>
      <c r="K404" s="48"/>
      <c r="L404" s="76" cm="1">
        <f t="array" ref="L404">_xlfn.IFS(C404="8.玩家基地","",C404="10.第一关基地","",G404+H404&lt;=2,"",G404+H404&gt;2,ROUND((G404+H404-2)*500,0))</f>
        <v>180</v>
      </c>
      <c r="M404" s="13">
        <v>5</v>
      </c>
      <c r="N404" s="13" t="s">
        <v>2039</v>
      </c>
      <c r="O404" s="74" t="s">
        <v>2046</v>
      </c>
    </row>
    <row r="405" spans="1:15">
      <c r="A405" s="16">
        <v>10</v>
      </c>
      <c r="B405" s="17">
        <v>390</v>
      </c>
      <c r="C405" s="16" t="s">
        <v>1395</v>
      </c>
      <c r="D405" s="17">
        <v>1</v>
      </c>
      <c r="E405" s="16" t="s">
        <v>89</v>
      </c>
      <c r="F405" s="17">
        <v>30</v>
      </c>
      <c r="G405" s="18">
        <f t="shared" si="12"/>
        <v>1.3900000000000001</v>
      </c>
      <c r="H405" s="18">
        <v>1</v>
      </c>
      <c r="I405" s="19">
        <v>1</v>
      </c>
      <c r="J405" s="71"/>
      <c r="K405" s="48"/>
      <c r="L405" s="76" cm="1">
        <f t="array" ref="L405">_xlfn.IFS(C405="8.玩家基地","",C405="10.第一关基地","",G405+H405&lt;=2,"",G405+H405&gt;2,ROUND((G405+H405-2)*500,0))</f>
        <v>195</v>
      </c>
      <c r="M405" s="13">
        <v>5</v>
      </c>
      <c r="N405" s="13" t="s">
        <v>2039</v>
      </c>
      <c r="O405" s="74" t="s">
        <v>2046</v>
      </c>
    </row>
    <row r="406" spans="1:15">
      <c r="A406" s="16">
        <v>10</v>
      </c>
      <c r="B406" s="17">
        <v>420</v>
      </c>
      <c r="C406" s="16" t="s">
        <v>1440</v>
      </c>
      <c r="D406" s="17">
        <v>2</v>
      </c>
      <c r="E406" s="16" t="s">
        <v>89</v>
      </c>
      <c r="F406" s="17">
        <v>30</v>
      </c>
      <c r="G406" s="18">
        <f t="shared" si="12"/>
        <v>1.42</v>
      </c>
      <c r="H406" s="18">
        <v>1</v>
      </c>
      <c r="I406" s="19">
        <v>1</v>
      </c>
      <c r="J406" s="71"/>
      <c r="K406" s="48"/>
      <c r="L406" s="76" cm="1">
        <f t="array" ref="L406">_xlfn.IFS(C406="8.玩家基地","",C406="10.第一关基地","",G406+H406&lt;=2,"",G406+H406&gt;2,ROUND((G406+H406-2)*500,0))</f>
        <v>210</v>
      </c>
      <c r="M406" s="13">
        <v>5</v>
      </c>
      <c r="N406" s="13" t="s">
        <v>2039</v>
      </c>
      <c r="O406" s="74" t="s">
        <v>2046</v>
      </c>
    </row>
    <row r="407" spans="1:15">
      <c r="A407" s="16">
        <v>10</v>
      </c>
      <c r="B407" s="17">
        <v>450</v>
      </c>
      <c r="C407" s="16" t="s">
        <v>1440</v>
      </c>
      <c r="D407" s="17">
        <v>2</v>
      </c>
      <c r="E407" s="16" t="s">
        <v>89</v>
      </c>
      <c r="F407" s="17">
        <v>30</v>
      </c>
      <c r="G407" s="18">
        <f t="shared" si="12"/>
        <v>1.45</v>
      </c>
      <c r="H407" s="18">
        <v>1</v>
      </c>
      <c r="I407" s="19">
        <v>1</v>
      </c>
      <c r="J407" s="71"/>
      <c r="K407" s="48"/>
      <c r="L407" s="76" cm="1">
        <f t="array" ref="L407">_xlfn.IFS(C407="8.玩家基地","",C407="10.第一关基地","",G407+H407&lt;=2,"",G407+H407&gt;2,ROUND((G407+H407-2)*500,0))</f>
        <v>225</v>
      </c>
      <c r="M407" s="13">
        <v>5</v>
      </c>
      <c r="N407" s="13" t="s">
        <v>2039</v>
      </c>
      <c r="O407" s="74" t="s">
        <v>2046</v>
      </c>
    </row>
    <row r="408" spans="1:15">
      <c r="A408" s="16">
        <v>10</v>
      </c>
      <c r="B408" s="17">
        <v>480</v>
      </c>
      <c r="C408" s="16" t="s">
        <v>1440</v>
      </c>
      <c r="D408" s="17">
        <v>2</v>
      </c>
      <c r="E408" s="16" t="s">
        <v>89</v>
      </c>
      <c r="F408" s="17">
        <v>30</v>
      </c>
      <c r="G408" s="18">
        <f t="shared" si="12"/>
        <v>1.48</v>
      </c>
      <c r="H408" s="18">
        <v>1</v>
      </c>
      <c r="I408" s="19">
        <v>1</v>
      </c>
      <c r="J408" s="71"/>
      <c r="K408" s="48"/>
      <c r="L408" s="76" cm="1">
        <f t="array" ref="L408">_xlfn.IFS(C408="8.玩家基地","",C408="10.第一关基地","",G408+H408&lt;=2,"",G408+H408&gt;2,ROUND((G408+H408-2)*500,0))</f>
        <v>240</v>
      </c>
      <c r="M408" s="13">
        <v>5</v>
      </c>
      <c r="N408" s="13" t="s">
        <v>2039</v>
      </c>
      <c r="O408" s="74" t="s">
        <v>2046</v>
      </c>
    </row>
    <row r="409" spans="1:15">
      <c r="A409" s="16">
        <v>10</v>
      </c>
      <c r="B409" s="17">
        <v>510</v>
      </c>
      <c r="C409" s="16" t="s">
        <v>1438</v>
      </c>
      <c r="D409" s="17">
        <v>2</v>
      </c>
      <c r="E409" s="16" t="s">
        <v>89</v>
      </c>
      <c r="F409" s="17">
        <v>30</v>
      </c>
      <c r="G409" s="18">
        <f t="shared" si="12"/>
        <v>1.51</v>
      </c>
      <c r="H409" s="18">
        <v>1</v>
      </c>
      <c r="I409" s="19">
        <v>1</v>
      </c>
      <c r="J409" s="71"/>
      <c r="K409" s="48"/>
      <c r="L409" s="76" cm="1">
        <f t="array" ref="L409">_xlfn.IFS(C409="8.玩家基地","",C409="10.第一关基地","",G409+H409&lt;=2,"",G409+H409&gt;2,ROUND((G409+H409-2)*500,0))</f>
        <v>255</v>
      </c>
      <c r="M409" s="13">
        <v>5</v>
      </c>
      <c r="N409" s="13" t="s">
        <v>2039</v>
      </c>
      <c r="O409" s="74" t="s">
        <v>2046</v>
      </c>
    </row>
    <row r="410" spans="1:15">
      <c r="A410" s="16">
        <v>10</v>
      </c>
      <c r="B410" s="17">
        <v>540</v>
      </c>
      <c r="C410" s="16" t="s">
        <v>1395</v>
      </c>
      <c r="D410" s="17">
        <v>2</v>
      </c>
      <c r="E410" s="16" t="s">
        <v>89</v>
      </c>
      <c r="F410" s="17">
        <v>30</v>
      </c>
      <c r="G410" s="18">
        <f t="shared" si="12"/>
        <v>1.54</v>
      </c>
      <c r="H410" s="18">
        <v>1</v>
      </c>
      <c r="I410" s="19">
        <v>1</v>
      </c>
      <c r="J410" s="71"/>
      <c r="K410" s="48"/>
      <c r="L410" s="76" cm="1">
        <f t="array" ref="L410">_xlfn.IFS(C410="8.玩家基地","",C410="10.第一关基地","",G410+H410&lt;=2,"",G410+H410&gt;2,ROUND((G410+H410-2)*500,0))</f>
        <v>270</v>
      </c>
      <c r="M410" s="13">
        <v>5</v>
      </c>
      <c r="N410" s="13" t="s">
        <v>2039</v>
      </c>
      <c r="O410" s="74" t="s">
        <v>2046</v>
      </c>
    </row>
    <row r="411" spans="1:15">
      <c r="A411" s="16">
        <v>10</v>
      </c>
      <c r="B411" s="17">
        <v>570</v>
      </c>
      <c r="C411" s="16" t="s">
        <v>1395</v>
      </c>
      <c r="D411" s="17">
        <v>2</v>
      </c>
      <c r="E411" s="16" t="s">
        <v>89</v>
      </c>
      <c r="F411" s="17">
        <v>30</v>
      </c>
      <c r="G411" s="18">
        <f t="shared" si="12"/>
        <v>1.5699999999999998</v>
      </c>
      <c r="H411" s="18">
        <v>1</v>
      </c>
      <c r="I411" s="19">
        <v>1</v>
      </c>
      <c r="J411" s="71"/>
      <c r="K411" s="48"/>
      <c r="L411" s="76" cm="1">
        <f t="array" ref="L411">_xlfn.IFS(C411="8.玩家基地","",C411="10.第一关基地","",G411+H411&lt;=2,"",G411+H411&gt;2,ROUND((G411+H411-2)*500,0))</f>
        <v>285</v>
      </c>
      <c r="M411" s="13">
        <v>5</v>
      </c>
      <c r="N411" s="13" t="s">
        <v>2039</v>
      </c>
      <c r="O411" s="74" t="s">
        <v>2046</v>
      </c>
    </row>
    <row r="412" spans="1:15">
      <c r="A412" s="16">
        <v>10</v>
      </c>
      <c r="B412" s="17">
        <v>600</v>
      </c>
      <c r="C412" s="16" t="s">
        <v>1440</v>
      </c>
      <c r="D412" s="17">
        <v>2</v>
      </c>
      <c r="E412" s="16" t="s">
        <v>89</v>
      </c>
      <c r="F412" s="17">
        <v>30</v>
      </c>
      <c r="G412" s="18">
        <f t="shared" si="12"/>
        <v>1.6</v>
      </c>
      <c r="H412" s="18">
        <v>1</v>
      </c>
      <c r="I412" s="19">
        <v>1</v>
      </c>
      <c r="J412" s="71"/>
      <c r="K412" s="48"/>
      <c r="L412" s="76" cm="1">
        <f t="array" ref="L412">_xlfn.IFS(C412="8.玩家基地","",C412="10.第一关基地","",G412+H412&lt;=2,"",G412+H412&gt;2,ROUND((G412+H412-2)*500,0))</f>
        <v>300</v>
      </c>
      <c r="M412" s="13">
        <v>5</v>
      </c>
      <c r="N412" s="13" t="s">
        <v>2039</v>
      </c>
      <c r="O412" s="74" t="s">
        <v>2046</v>
      </c>
    </row>
    <row r="413" spans="1:15">
      <c r="A413" s="16">
        <v>10</v>
      </c>
      <c r="B413" s="17">
        <v>630</v>
      </c>
      <c r="C413" s="16" t="s">
        <v>1440</v>
      </c>
      <c r="D413" s="17">
        <v>2</v>
      </c>
      <c r="E413" s="16" t="s">
        <v>89</v>
      </c>
      <c r="F413" s="17">
        <v>30</v>
      </c>
      <c r="G413" s="18">
        <f t="shared" si="12"/>
        <v>1.63</v>
      </c>
      <c r="H413" s="18">
        <v>1</v>
      </c>
      <c r="I413" s="19">
        <v>1</v>
      </c>
      <c r="J413" s="71"/>
      <c r="K413" s="48"/>
      <c r="L413" s="76" cm="1">
        <f t="array" ref="L413">_xlfn.IFS(C413="8.玩家基地","",C413="10.第一关基地","",G413+H413&lt;=2,"",G413+H413&gt;2,ROUND((G413+H413-2)*500,0))</f>
        <v>315</v>
      </c>
      <c r="M413" s="13">
        <v>5</v>
      </c>
      <c r="N413" s="13" t="s">
        <v>2039</v>
      </c>
      <c r="O413" s="74" t="s">
        <v>2046</v>
      </c>
    </row>
    <row r="414" spans="1:15">
      <c r="A414" s="16">
        <v>10</v>
      </c>
      <c r="B414" s="17">
        <v>660</v>
      </c>
      <c r="C414" s="16" t="s">
        <v>1440</v>
      </c>
      <c r="D414" s="17">
        <v>2</v>
      </c>
      <c r="E414" s="16" t="s">
        <v>89</v>
      </c>
      <c r="F414" s="17">
        <v>30</v>
      </c>
      <c r="G414" s="18">
        <f t="shared" si="12"/>
        <v>1.66</v>
      </c>
      <c r="H414" s="18">
        <v>1</v>
      </c>
      <c r="I414" s="19">
        <v>1</v>
      </c>
      <c r="J414" s="71"/>
      <c r="K414" s="48"/>
      <c r="L414" s="76" cm="1">
        <f t="array" ref="L414">_xlfn.IFS(C414="8.玩家基地","",C414="10.第一关基地","",G414+H414&lt;=2,"",G414+H414&gt;2,ROUND((G414+H414-2)*500,0))</f>
        <v>330</v>
      </c>
      <c r="M414" s="13">
        <v>5</v>
      </c>
      <c r="N414" s="13" t="s">
        <v>2039</v>
      </c>
      <c r="O414" s="74" t="s">
        <v>2046</v>
      </c>
    </row>
    <row r="415" spans="1:15">
      <c r="A415" s="16">
        <v>10</v>
      </c>
      <c r="B415" s="17">
        <v>690</v>
      </c>
      <c r="C415" s="16" t="s">
        <v>1438</v>
      </c>
      <c r="D415" s="17">
        <v>2</v>
      </c>
      <c r="E415" s="16" t="s">
        <v>89</v>
      </c>
      <c r="F415" s="17">
        <v>30</v>
      </c>
      <c r="G415" s="18">
        <f t="shared" si="12"/>
        <v>1.69</v>
      </c>
      <c r="H415" s="18">
        <v>1</v>
      </c>
      <c r="I415" s="19">
        <v>1</v>
      </c>
      <c r="J415" s="71"/>
      <c r="K415" s="48"/>
      <c r="L415" s="76" cm="1">
        <f t="array" ref="L415">_xlfn.IFS(C415="8.玩家基地","",C415="10.第一关基地","",G415+H415&lt;=2,"",G415+H415&gt;2,ROUND((G415+H415-2)*500,0))</f>
        <v>345</v>
      </c>
      <c r="M415" s="13">
        <v>5</v>
      </c>
      <c r="N415" s="13" t="s">
        <v>2039</v>
      </c>
      <c r="O415" s="74" t="s">
        <v>2046</v>
      </c>
    </row>
    <row r="416" spans="1:15">
      <c r="A416" s="16">
        <v>10</v>
      </c>
      <c r="B416" s="17">
        <v>720</v>
      </c>
      <c r="C416" s="16" t="s">
        <v>1395</v>
      </c>
      <c r="D416" s="17">
        <v>2</v>
      </c>
      <c r="E416" s="16" t="s">
        <v>89</v>
      </c>
      <c r="F416" s="17">
        <v>30</v>
      </c>
      <c r="G416" s="18">
        <f t="shared" si="12"/>
        <v>1.72</v>
      </c>
      <c r="H416" s="18">
        <v>1</v>
      </c>
      <c r="I416" s="19">
        <v>1</v>
      </c>
      <c r="J416" s="71"/>
      <c r="K416" s="48"/>
      <c r="L416" s="76" cm="1">
        <f t="array" ref="L416">_xlfn.IFS(C416="8.玩家基地","",C416="10.第一关基地","",G416+H416&lt;=2,"",G416+H416&gt;2,ROUND((G416+H416-2)*500,0))</f>
        <v>360</v>
      </c>
      <c r="M416" s="13">
        <v>5</v>
      </c>
      <c r="N416" s="13" t="s">
        <v>2039</v>
      </c>
      <c r="O416" s="74" t="s">
        <v>2046</v>
      </c>
    </row>
    <row r="417" spans="1:15">
      <c r="A417" s="16">
        <v>10</v>
      </c>
      <c r="B417" s="17">
        <v>750</v>
      </c>
      <c r="C417" s="16" t="s">
        <v>1440</v>
      </c>
      <c r="D417" s="17">
        <v>2</v>
      </c>
      <c r="E417" s="16" t="s">
        <v>89</v>
      </c>
      <c r="F417" s="17">
        <v>30</v>
      </c>
      <c r="G417" s="18">
        <f t="shared" si="12"/>
        <v>1.75</v>
      </c>
      <c r="H417" s="18">
        <v>1</v>
      </c>
      <c r="I417" s="19">
        <v>1</v>
      </c>
      <c r="J417" s="71"/>
      <c r="K417" s="48"/>
      <c r="L417" s="76" cm="1">
        <f t="array" ref="L417">_xlfn.IFS(C417="8.玩家基地","",C417="10.第一关基地","",G417+H417&lt;=2,"",G417+H417&gt;2,ROUND((G417+H417-2)*500,0))</f>
        <v>375</v>
      </c>
      <c r="M417" s="13">
        <v>5</v>
      </c>
      <c r="N417" s="13" t="s">
        <v>2039</v>
      </c>
      <c r="O417" s="74" t="s">
        <v>2046</v>
      </c>
    </row>
    <row r="418" spans="1:15">
      <c r="A418" s="16">
        <v>10</v>
      </c>
      <c r="B418" s="17">
        <v>780</v>
      </c>
      <c r="C418" s="16" t="s">
        <v>1440</v>
      </c>
      <c r="D418" s="17">
        <v>2</v>
      </c>
      <c r="E418" s="16" t="s">
        <v>89</v>
      </c>
      <c r="F418" s="17">
        <v>30</v>
      </c>
      <c r="G418" s="18">
        <f t="shared" si="12"/>
        <v>1.78</v>
      </c>
      <c r="H418" s="18">
        <v>1</v>
      </c>
      <c r="I418" s="19">
        <v>1</v>
      </c>
      <c r="J418" s="71"/>
      <c r="K418" s="48"/>
      <c r="L418" s="76" cm="1">
        <f t="array" ref="L418">_xlfn.IFS(C418="8.玩家基地","",C418="10.第一关基地","",G418+H418&lt;=2,"",G418+H418&gt;2,ROUND((G418+H418-2)*500,0))</f>
        <v>390</v>
      </c>
      <c r="M418" s="13">
        <v>5</v>
      </c>
      <c r="N418" s="13" t="s">
        <v>2039</v>
      </c>
      <c r="O418" s="74" t="s">
        <v>2046</v>
      </c>
    </row>
    <row r="419" spans="1:15">
      <c r="A419" s="16">
        <v>10</v>
      </c>
      <c r="B419" s="17">
        <v>810</v>
      </c>
      <c r="C419" s="16" t="s">
        <v>1440</v>
      </c>
      <c r="D419" s="17">
        <v>3</v>
      </c>
      <c r="E419" s="16" t="s">
        <v>89</v>
      </c>
      <c r="F419" s="17">
        <v>30</v>
      </c>
      <c r="G419" s="18">
        <f t="shared" si="12"/>
        <v>1.81</v>
      </c>
      <c r="H419" s="18">
        <v>1</v>
      </c>
      <c r="I419" s="19">
        <v>1</v>
      </c>
      <c r="J419" s="71"/>
      <c r="K419" s="48"/>
      <c r="L419" s="76" cm="1">
        <f t="array" ref="L419">_xlfn.IFS(C419="8.玩家基地","",C419="10.第一关基地","",G419+H419&lt;=2,"",G419+H419&gt;2,ROUND((G419+H419-2)*500,0))</f>
        <v>405</v>
      </c>
      <c r="M419" s="13">
        <v>5</v>
      </c>
      <c r="N419" s="13" t="s">
        <v>2039</v>
      </c>
      <c r="O419" s="74" t="s">
        <v>2046</v>
      </c>
    </row>
    <row r="420" spans="1:15">
      <c r="A420" s="16">
        <v>10</v>
      </c>
      <c r="B420" s="17">
        <v>840</v>
      </c>
      <c r="C420" s="16" t="s">
        <v>1438</v>
      </c>
      <c r="D420" s="17">
        <v>3</v>
      </c>
      <c r="E420" s="16" t="s">
        <v>89</v>
      </c>
      <c r="F420" s="17">
        <v>30</v>
      </c>
      <c r="G420" s="18">
        <f t="shared" si="12"/>
        <v>1.8399999999999999</v>
      </c>
      <c r="H420" s="18">
        <v>1</v>
      </c>
      <c r="I420" s="19">
        <v>1</v>
      </c>
      <c r="J420" s="71"/>
      <c r="K420" s="48"/>
      <c r="L420" s="76" cm="1">
        <f t="array" ref="L420">_xlfn.IFS(C420="8.玩家基地","",C420="10.第一关基地","",G420+H420&lt;=2,"",G420+H420&gt;2,ROUND((G420+H420-2)*500,0))</f>
        <v>420</v>
      </c>
      <c r="M420" s="13">
        <v>5</v>
      </c>
      <c r="N420" s="13" t="s">
        <v>2039</v>
      </c>
      <c r="O420" s="74" t="s">
        <v>2046</v>
      </c>
    </row>
    <row r="421" spans="1:15">
      <c r="A421" s="16">
        <v>10</v>
      </c>
      <c r="B421" s="17">
        <v>870</v>
      </c>
      <c r="C421" s="16" t="s">
        <v>1395</v>
      </c>
      <c r="D421" s="17">
        <v>3</v>
      </c>
      <c r="E421" s="16" t="s">
        <v>89</v>
      </c>
      <c r="F421" s="17">
        <v>30</v>
      </c>
      <c r="G421" s="18">
        <f t="shared" si="12"/>
        <v>1.87</v>
      </c>
      <c r="H421" s="18">
        <v>1</v>
      </c>
      <c r="I421" s="19">
        <v>1</v>
      </c>
      <c r="J421" s="71"/>
      <c r="K421" s="48"/>
      <c r="L421" s="76" cm="1">
        <f t="array" ref="L421">_xlfn.IFS(C421="8.玩家基地","",C421="10.第一关基地","",G421+H421&lt;=2,"",G421+H421&gt;2,ROUND((G421+H421-2)*500,0))</f>
        <v>435</v>
      </c>
      <c r="M421" s="13">
        <v>5</v>
      </c>
      <c r="N421" s="13" t="s">
        <v>2039</v>
      </c>
      <c r="O421" s="74" t="s">
        <v>2046</v>
      </c>
    </row>
    <row r="422" spans="1:15">
      <c r="A422" s="16">
        <v>10</v>
      </c>
      <c r="B422" s="17">
        <v>900</v>
      </c>
      <c r="C422" s="16" t="s">
        <v>1440</v>
      </c>
      <c r="D422" s="17">
        <v>3</v>
      </c>
      <c r="E422" s="16" t="s">
        <v>89</v>
      </c>
      <c r="F422" s="17">
        <v>30</v>
      </c>
      <c r="G422" s="18">
        <f t="shared" si="12"/>
        <v>1.9</v>
      </c>
      <c r="H422" s="18">
        <v>1</v>
      </c>
      <c r="I422" s="19">
        <v>1</v>
      </c>
      <c r="J422" s="71"/>
      <c r="K422" s="48"/>
      <c r="L422" s="76" cm="1">
        <f t="array" ref="L422">_xlfn.IFS(C422="8.玩家基地","",C422="10.第一关基地","",G422+H422&lt;=2,"",G422+H422&gt;2,ROUND((G422+H422-2)*500,0))</f>
        <v>450</v>
      </c>
      <c r="M422" s="13">
        <v>5</v>
      </c>
      <c r="N422" s="13" t="s">
        <v>2039</v>
      </c>
      <c r="O422" s="74" t="s">
        <v>2046</v>
      </c>
    </row>
    <row r="423" spans="1:15">
      <c r="A423" s="16">
        <v>10</v>
      </c>
      <c r="B423" s="17">
        <v>930</v>
      </c>
      <c r="C423" s="16" t="s">
        <v>1440</v>
      </c>
      <c r="D423" s="17">
        <v>3</v>
      </c>
      <c r="E423" s="16" t="s">
        <v>89</v>
      </c>
      <c r="F423" s="17">
        <v>30</v>
      </c>
      <c r="G423" s="18">
        <f t="shared" si="12"/>
        <v>1.93</v>
      </c>
      <c r="H423" s="18">
        <v>1</v>
      </c>
      <c r="I423" s="19">
        <v>1</v>
      </c>
      <c r="J423" s="71"/>
      <c r="K423" s="48"/>
      <c r="L423" s="76" cm="1">
        <f t="array" ref="L423">_xlfn.IFS(C423="8.玩家基地","",C423="10.第一关基地","",G423+H423&lt;=2,"",G423+H423&gt;2,ROUND((G423+H423-2)*500,0))</f>
        <v>465</v>
      </c>
      <c r="M423" s="13">
        <v>5</v>
      </c>
      <c r="N423" s="13" t="s">
        <v>2039</v>
      </c>
      <c r="O423" s="74" t="s">
        <v>2046</v>
      </c>
    </row>
    <row r="424" spans="1:15">
      <c r="A424" s="16">
        <v>10</v>
      </c>
      <c r="B424" s="17">
        <v>960</v>
      </c>
      <c r="C424" s="16" t="s">
        <v>1440</v>
      </c>
      <c r="D424" s="17">
        <v>3</v>
      </c>
      <c r="E424" s="16" t="s">
        <v>89</v>
      </c>
      <c r="F424" s="17">
        <v>30</v>
      </c>
      <c r="G424" s="18">
        <f t="shared" si="12"/>
        <v>1.96</v>
      </c>
      <c r="H424" s="18">
        <v>1</v>
      </c>
      <c r="I424" s="19">
        <v>1</v>
      </c>
      <c r="J424" s="71"/>
      <c r="K424" s="48"/>
      <c r="L424" s="76" cm="1">
        <f t="array" ref="L424">_xlfn.IFS(C424="8.玩家基地","",C424="10.第一关基地","",G424+H424&lt;=2,"",G424+H424&gt;2,ROUND((G424+H424-2)*500,0))</f>
        <v>480</v>
      </c>
      <c r="M424" s="13">
        <v>5</v>
      </c>
      <c r="N424" s="13" t="s">
        <v>2039</v>
      </c>
      <c r="O424" s="74" t="s">
        <v>2046</v>
      </c>
    </row>
    <row r="425" spans="1:15">
      <c r="A425" s="16">
        <v>10</v>
      </c>
      <c r="B425" s="17">
        <v>990</v>
      </c>
      <c r="C425" s="16" t="s">
        <v>1438</v>
      </c>
      <c r="D425" s="17">
        <v>3</v>
      </c>
      <c r="E425" s="16" t="s">
        <v>89</v>
      </c>
      <c r="F425" s="17">
        <v>30</v>
      </c>
      <c r="G425" s="18">
        <f t="shared" si="12"/>
        <v>1.99</v>
      </c>
      <c r="H425" s="18">
        <v>1</v>
      </c>
      <c r="I425" s="19">
        <v>1</v>
      </c>
      <c r="J425" s="71"/>
      <c r="K425" s="48"/>
      <c r="L425" s="76" cm="1">
        <f t="array" ref="L425">_xlfn.IFS(C425="8.玩家基地","",C425="10.第一关基地","",G425+H425&lt;=2,"",G425+H425&gt;2,ROUND((G425+H425-2)*500,0))</f>
        <v>495</v>
      </c>
      <c r="M425" s="13">
        <v>5</v>
      </c>
      <c r="N425" s="13" t="s">
        <v>2039</v>
      </c>
      <c r="O425" s="74" t="s">
        <v>2046</v>
      </c>
    </row>
    <row r="426" spans="1:15">
      <c r="A426" s="16">
        <v>10</v>
      </c>
      <c r="B426" s="17">
        <v>1020</v>
      </c>
      <c r="C426" s="16" t="s">
        <v>1395</v>
      </c>
      <c r="D426" s="17">
        <v>3</v>
      </c>
      <c r="E426" s="16" t="s">
        <v>89</v>
      </c>
      <c r="F426" s="17">
        <v>30</v>
      </c>
      <c r="G426" s="18">
        <f t="shared" si="12"/>
        <v>2.02</v>
      </c>
      <c r="H426" s="18">
        <v>1</v>
      </c>
      <c r="I426" s="19">
        <v>1</v>
      </c>
      <c r="J426" s="71"/>
      <c r="K426" s="48"/>
      <c r="L426" s="76" cm="1">
        <f t="array" ref="L426">_xlfn.IFS(C426="8.玩家基地","",C426="10.第一关基地","",G426+H426&lt;=2,"",G426+H426&gt;2,ROUND((G426+H426-2)*500,0))</f>
        <v>510</v>
      </c>
      <c r="M426" s="13">
        <v>5</v>
      </c>
      <c r="N426" s="13" t="s">
        <v>2039</v>
      </c>
      <c r="O426" s="74" t="s">
        <v>2046</v>
      </c>
    </row>
    <row r="427" spans="1:15">
      <c r="A427" s="16">
        <v>10</v>
      </c>
      <c r="B427" s="17">
        <v>1050</v>
      </c>
      <c r="C427" s="16" t="s">
        <v>1440</v>
      </c>
      <c r="D427" s="17">
        <v>3</v>
      </c>
      <c r="E427" s="16" t="s">
        <v>89</v>
      </c>
      <c r="F427" s="17">
        <v>30</v>
      </c>
      <c r="G427" s="18">
        <f t="shared" si="12"/>
        <v>2.0499999999999998</v>
      </c>
      <c r="H427" s="18">
        <v>1</v>
      </c>
      <c r="I427" s="19">
        <v>1</v>
      </c>
      <c r="J427" s="71"/>
      <c r="K427" s="48"/>
      <c r="L427" s="76" cm="1">
        <f t="array" ref="L427">_xlfn.IFS(C427="8.玩家基地","",C427="10.第一关基地","",G427+H427&lt;=2,"",G427+H427&gt;2,ROUND((G427+H427-2)*500,0))</f>
        <v>525</v>
      </c>
      <c r="M427" s="13">
        <v>5</v>
      </c>
      <c r="N427" s="13" t="s">
        <v>2039</v>
      </c>
      <c r="O427" s="74" t="s">
        <v>2046</v>
      </c>
    </row>
    <row r="428" spans="1:15">
      <c r="A428" s="16">
        <v>10</v>
      </c>
      <c r="B428" s="17">
        <v>1080</v>
      </c>
      <c r="C428" s="16" t="s">
        <v>1440</v>
      </c>
      <c r="D428" s="17">
        <v>3</v>
      </c>
      <c r="E428" s="16" t="s">
        <v>89</v>
      </c>
      <c r="F428" s="17">
        <v>30</v>
      </c>
      <c r="G428" s="18">
        <f t="shared" si="12"/>
        <v>2.08</v>
      </c>
      <c r="H428" s="18">
        <v>1</v>
      </c>
      <c r="I428" s="19">
        <v>1</v>
      </c>
      <c r="J428" s="71"/>
      <c r="K428" s="48"/>
      <c r="L428" s="76" cm="1">
        <f t="array" ref="L428">_xlfn.IFS(C428="8.玩家基地","",C428="10.第一关基地","",G428+H428&lt;=2,"",G428+H428&gt;2,ROUND((G428+H428-2)*500,0))</f>
        <v>540</v>
      </c>
      <c r="M428" s="13">
        <v>5</v>
      </c>
      <c r="N428" s="13" t="s">
        <v>2039</v>
      </c>
      <c r="O428" s="74" t="s">
        <v>2046</v>
      </c>
    </row>
    <row r="429" spans="1:15">
      <c r="A429" s="16">
        <v>10</v>
      </c>
      <c r="B429" s="17">
        <v>1110</v>
      </c>
      <c r="C429" s="16" t="s">
        <v>1440</v>
      </c>
      <c r="D429" s="17">
        <v>3</v>
      </c>
      <c r="E429" s="16" t="s">
        <v>89</v>
      </c>
      <c r="F429" s="17">
        <v>30</v>
      </c>
      <c r="G429" s="18">
        <f t="shared" si="12"/>
        <v>2.11</v>
      </c>
      <c r="H429" s="18">
        <v>1</v>
      </c>
      <c r="I429" s="19">
        <v>1</v>
      </c>
      <c r="J429" s="71"/>
      <c r="K429" s="48"/>
      <c r="L429" s="76" cm="1">
        <f t="array" ref="L429">_xlfn.IFS(C429="8.玩家基地","",C429="10.第一关基地","",G429+H429&lt;=2,"",G429+H429&gt;2,ROUND((G429+H429-2)*500,0))</f>
        <v>555</v>
      </c>
      <c r="M429" s="13">
        <v>5</v>
      </c>
      <c r="N429" s="13" t="s">
        <v>2039</v>
      </c>
      <c r="O429" s="74" t="s">
        <v>2046</v>
      </c>
    </row>
    <row r="430" spans="1:15">
      <c r="A430" s="16">
        <v>10</v>
      </c>
      <c r="B430" s="17">
        <v>1140</v>
      </c>
      <c r="C430" s="16" t="s">
        <v>1438</v>
      </c>
      <c r="D430" s="17">
        <v>3</v>
      </c>
      <c r="E430" s="16" t="s">
        <v>89</v>
      </c>
      <c r="F430" s="17">
        <v>30</v>
      </c>
      <c r="G430" s="18">
        <f t="shared" si="12"/>
        <v>2.1399999999999997</v>
      </c>
      <c r="H430" s="18">
        <v>1</v>
      </c>
      <c r="I430" s="19">
        <v>1</v>
      </c>
      <c r="J430" s="71"/>
      <c r="K430" s="48"/>
      <c r="L430" s="76" cm="1">
        <f t="array" ref="L430">_xlfn.IFS(C430="8.玩家基地","",C430="10.第一关基地","",G430+H430&lt;=2,"",G430+H430&gt;2,ROUND((G430+H430-2)*500,0))</f>
        <v>570</v>
      </c>
      <c r="M430" s="13">
        <v>5</v>
      </c>
      <c r="N430" s="13" t="s">
        <v>2039</v>
      </c>
      <c r="O430" s="74" t="s">
        <v>2046</v>
      </c>
    </row>
    <row r="431" spans="1:15">
      <c r="A431" s="16">
        <v>10</v>
      </c>
      <c r="B431" s="17">
        <v>1170</v>
      </c>
      <c r="C431" s="16" t="s">
        <v>1395</v>
      </c>
      <c r="D431" s="17">
        <v>3</v>
      </c>
      <c r="E431" s="16" t="s">
        <v>89</v>
      </c>
      <c r="F431" s="17">
        <v>30</v>
      </c>
      <c r="G431" s="18">
        <f t="shared" si="12"/>
        <v>2.17</v>
      </c>
      <c r="H431" s="18">
        <v>1</v>
      </c>
      <c r="I431" s="19">
        <v>1</v>
      </c>
      <c r="J431" s="71"/>
      <c r="K431" s="48"/>
      <c r="L431" s="76" cm="1">
        <f t="array" ref="L431">_xlfn.IFS(C431="8.玩家基地","",C431="10.第一关基地","",G431+H431&lt;=2,"",G431+H431&gt;2,ROUND((G431+H431-2)*500,0))</f>
        <v>585</v>
      </c>
      <c r="M431" s="13">
        <v>5</v>
      </c>
      <c r="N431" s="13" t="s">
        <v>2039</v>
      </c>
      <c r="O431" s="74" t="s">
        <v>2046</v>
      </c>
    </row>
    <row r="432" spans="1:15">
      <c r="A432" s="16">
        <v>10</v>
      </c>
      <c r="B432" s="17">
        <v>1200</v>
      </c>
      <c r="C432" s="16" t="s">
        <v>1438</v>
      </c>
      <c r="D432" s="17">
        <v>3</v>
      </c>
      <c r="E432" s="16" t="s">
        <v>89</v>
      </c>
      <c r="F432" s="17">
        <v>30</v>
      </c>
      <c r="G432" s="18">
        <f t="shared" si="12"/>
        <v>2.2000000000000002</v>
      </c>
      <c r="H432" s="18">
        <v>1</v>
      </c>
      <c r="I432" s="19">
        <v>1</v>
      </c>
      <c r="J432" s="71"/>
      <c r="K432" s="48"/>
      <c r="L432" s="76" cm="1">
        <f t="array" ref="L432">_xlfn.IFS(C432="8.玩家基地","",C432="10.第一关基地","",G432+H432&lt;=2,"",G432+H432&gt;2,ROUND((G432+H432-2)*500,0))</f>
        <v>600</v>
      </c>
      <c r="M432" s="13">
        <v>5</v>
      </c>
      <c r="N432" s="13" t="s">
        <v>2039</v>
      </c>
      <c r="O432" s="74" t="s">
        <v>2046</v>
      </c>
    </row>
    <row r="433" spans="1:15">
      <c r="A433" s="16">
        <v>10</v>
      </c>
      <c r="B433" s="17">
        <v>0</v>
      </c>
      <c r="C433" s="16" t="s">
        <v>1395</v>
      </c>
      <c r="D433" s="17">
        <v>3</v>
      </c>
      <c r="E433" s="16" t="s">
        <v>89</v>
      </c>
      <c r="F433" s="17">
        <v>30</v>
      </c>
      <c r="G433" s="18">
        <f t="shared" ref="G433:G441" si="13">IF(C433="24.审判天使",1,1+ROUND((B433/30),0)*0.07+(1-I433)*1)</f>
        <v>1.1000000000000001</v>
      </c>
      <c r="H433" s="18">
        <v>1</v>
      </c>
      <c r="I433" s="19">
        <v>0.9</v>
      </c>
      <c r="J433" s="71"/>
      <c r="K433" s="48"/>
      <c r="L433" s="76" cm="1">
        <f t="array" ref="L433">_xlfn.IFS(C433="8.玩家基地","",C433="10.第一关基地","",G433+H433&lt;=2,"",G433+H433&gt;2,ROUND((G433+H433-2)*500,0))</f>
        <v>50</v>
      </c>
      <c r="M433" s="13">
        <v>5</v>
      </c>
      <c r="N433" s="13" t="s">
        <v>2039</v>
      </c>
      <c r="O433" s="74" t="s">
        <v>2046</v>
      </c>
    </row>
    <row r="434" spans="1:15">
      <c r="A434" s="16">
        <v>10</v>
      </c>
      <c r="B434" s="17">
        <v>0</v>
      </c>
      <c r="C434" s="16" t="s">
        <v>1440</v>
      </c>
      <c r="D434" s="17">
        <v>3</v>
      </c>
      <c r="E434" s="16" t="s">
        <v>89</v>
      </c>
      <c r="F434" s="17">
        <v>30</v>
      </c>
      <c r="G434" s="18">
        <f t="shared" si="13"/>
        <v>1.2</v>
      </c>
      <c r="H434" s="18">
        <v>1</v>
      </c>
      <c r="I434" s="19">
        <v>0.8</v>
      </c>
      <c r="J434" s="71"/>
      <c r="K434" s="20"/>
      <c r="L434" s="76" cm="1">
        <f t="array" ref="L434">_xlfn.IFS(C434="8.玩家基地","",C434="10.第一关基地","",G434+H434&lt;=2,"",G434+H434&gt;2,ROUND((G434+H434-2)*500,0))</f>
        <v>100</v>
      </c>
      <c r="M434" s="13">
        <v>6</v>
      </c>
      <c r="N434" s="13" t="s">
        <v>2027</v>
      </c>
      <c r="O434" s="74" t="s">
        <v>2046</v>
      </c>
    </row>
    <row r="435" spans="1:15">
      <c r="A435" s="16">
        <v>10</v>
      </c>
      <c r="B435" s="17">
        <v>0</v>
      </c>
      <c r="C435" s="16" t="s">
        <v>1440</v>
      </c>
      <c r="D435" s="17">
        <v>3</v>
      </c>
      <c r="E435" s="16" t="s">
        <v>89</v>
      </c>
      <c r="F435" s="17">
        <v>30</v>
      </c>
      <c r="G435" s="18">
        <f t="shared" si="13"/>
        <v>1.3</v>
      </c>
      <c r="H435" s="18">
        <v>1</v>
      </c>
      <c r="I435" s="19">
        <v>0.7</v>
      </c>
      <c r="J435" s="71"/>
      <c r="K435" s="20"/>
      <c r="L435" s="76" cm="1">
        <f t="array" ref="L435">_xlfn.IFS(C435="8.玩家基地","",C435="10.第一关基地","",G435+H435&lt;=2,"",G435+H435&gt;2,ROUND((G435+H435-2)*500,0))</f>
        <v>150</v>
      </c>
      <c r="M435" s="13">
        <v>6</v>
      </c>
      <c r="N435" s="13" t="s">
        <v>2027</v>
      </c>
      <c r="O435" s="74" t="s">
        <v>2046</v>
      </c>
    </row>
    <row r="436" spans="1:15">
      <c r="A436" s="16">
        <v>10</v>
      </c>
      <c r="B436" s="17">
        <v>0</v>
      </c>
      <c r="C436" s="16" t="s">
        <v>1440</v>
      </c>
      <c r="D436" s="17">
        <v>3</v>
      </c>
      <c r="E436" s="16" t="s">
        <v>89</v>
      </c>
      <c r="F436" s="17">
        <v>30</v>
      </c>
      <c r="G436" s="18">
        <f t="shared" si="13"/>
        <v>1.4</v>
      </c>
      <c r="H436" s="18">
        <v>1</v>
      </c>
      <c r="I436" s="19">
        <v>0.6</v>
      </c>
      <c r="J436" s="71"/>
      <c r="K436" s="20"/>
      <c r="L436" s="76" cm="1">
        <f t="array" ref="L436">_xlfn.IFS(C436="8.玩家基地","",C436="10.第一关基地","",G436+H436&lt;=2,"",G436+H436&gt;2,ROUND((G436+H436-2)*500,0))</f>
        <v>200</v>
      </c>
      <c r="M436" s="13">
        <v>6</v>
      </c>
      <c r="N436" s="13" t="s">
        <v>2027</v>
      </c>
      <c r="O436" s="74" t="s">
        <v>2046</v>
      </c>
    </row>
    <row r="437" spans="1:15">
      <c r="A437" s="16">
        <v>10</v>
      </c>
      <c r="B437" s="17">
        <v>0</v>
      </c>
      <c r="C437" s="16" t="s">
        <v>1438</v>
      </c>
      <c r="D437" s="17">
        <v>3</v>
      </c>
      <c r="E437" s="16" t="s">
        <v>89</v>
      </c>
      <c r="F437" s="17">
        <v>30</v>
      </c>
      <c r="G437" s="18">
        <f t="shared" si="13"/>
        <v>1.5</v>
      </c>
      <c r="H437" s="18">
        <v>1</v>
      </c>
      <c r="I437" s="19">
        <v>0.5</v>
      </c>
      <c r="J437" s="71"/>
      <c r="K437" s="20"/>
      <c r="L437" s="76" cm="1">
        <f t="array" ref="L437">_xlfn.IFS(C437="8.玩家基地","",C437="10.第一关基地","",G437+H437&lt;=2,"",G437+H437&gt;2,ROUND((G437+H437-2)*500,0))</f>
        <v>250</v>
      </c>
      <c r="M437" s="13">
        <v>6</v>
      </c>
      <c r="N437" s="13" t="s">
        <v>2027</v>
      </c>
      <c r="O437" s="74" t="s">
        <v>2046</v>
      </c>
    </row>
    <row r="438" spans="1:15">
      <c r="A438" s="16">
        <v>10</v>
      </c>
      <c r="B438" s="17">
        <v>0</v>
      </c>
      <c r="C438" s="16" t="s">
        <v>1440</v>
      </c>
      <c r="D438" s="17">
        <v>3</v>
      </c>
      <c r="E438" s="16" t="s">
        <v>89</v>
      </c>
      <c r="F438" s="17">
        <v>30</v>
      </c>
      <c r="G438" s="18">
        <f t="shared" si="13"/>
        <v>1.6</v>
      </c>
      <c r="H438" s="18">
        <v>1</v>
      </c>
      <c r="I438" s="19">
        <v>0.4</v>
      </c>
      <c r="J438" s="71"/>
      <c r="K438" s="20"/>
      <c r="L438" s="76" cm="1">
        <f t="array" ref="L438">_xlfn.IFS(C438="8.玩家基地","",C438="10.第一关基地","",G438+H438&lt;=2,"",G438+H438&gt;2,ROUND((G438+H438-2)*500,0))</f>
        <v>300</v>
      </c>
      <c r="M438" s="13">
        <v>6</v>
      </c>
      <c r="N438" s="13" t="s">
        <v>2027</v>
      </c>
      <c r="O438" s="74" t="s">
        <v>2046</v>
      </c>
    </row>
    <row r="439" spans="1:15">
      <c r="A439" s="16">
        <v>10</v>
      </c>
      <c r="B439" s="17">
        <v>0</v>
      </c>
      <c r="C439" s="16" t="s">
        <v>1440</v>
      </c>
      <c r="D439" s="17">
        <v>3</v>
      </c>
      <c r="E439" s="16" t="s">
        <v>89</v>
      </c>
      <c r="F439" s="17">
        <v>30</v>
      </c>
      <c r="G439" s="18">
        <f t="shared" si="13"/>
        <v>1.7</v>
      </c>
      <c r="H439" s="18">
        <v>1</v>
      </c>
      <c r="I439" s="19">
        <v>0.3</v>
      </c>
      <c r="J439" s="71"/>
      <c r="K439" s="20"/>
      <c r="L439" s="76" cm="1">
        <f t="array" ref="L439">_xlfn.IFS(C439="8.玩家基地","",C439="10.第一关基地","",G439+H439&lt;=2,"",G439+H439&gt;2,ROUND((G439+H439-2)*500,0))</f>
        <v>350</v>
      </c>
      <c r="M439" s="13">
        <v>6</v>
      </c>
      <c r="N439" s="13" t="s">
        <v>2027</v>
      </c>
      <c r="O439" s="74" t="s">
        <v>2046</v>
      </c>
    </row>
    <row r="440" spans="1:15">
      <c r="A440" s="16">
        <v>10</v>
      </c>
      <c r="B440" s="17">
        <v>0</v>
      </c>
      <c r="C440" s="16" t="s">
        <v>1440</v>
      </c>
      <c r="D440" s="17">
        <v>3</v>
      </c>
      <c r="E440" s="16" t="s">
        <v>89</v>
      </c>
      <c r="F440" s="17">
        <v>30</v>
      </c>
      <c r="G440" s="18">
        <f t="shared" si="13"/>
        <v>1.8</v>
      </c>
      <c r="H440" s="18">
        <v>1</v>
      </c>
      <c r="I440" s="19">
        <v>0.2</v>
      </c>
      <c r="J440" s="71"/>
      <c r="K440" s="20"/>
      <c r="L440" s="76" cm="1">
        <f t="array" ref="L440">_xlfn.IFS(C440="8.玩家基地","",C440="10.第一关基地","",G440+H440&lt;=2,"",G440+H440&gt;2,ROUND((G440+H440-2)*500,0))</f>
        <v>400</v>
      </c>
      <c r="M440" s="13">
        <v>6</v>
      </c>
      <c r="N440" s="13" t="s">
        <v>2027</v>
      </c>
      <c r="O440" s="74" t="s">
        <v>2046</v>
      </c>
    </row>
    <row r="441" spans="1:15">
      <c r="A441" s="16">
        <v>10</v>
      </c>
      <c r="B441" s="17">
        <v>0</v>
      </c>
      <c r="C441" s="16" t="s">
        <v>1395</v>
      </c>
      <c r="D441" s="17">
        <v>3</v>
      </c>
      <c r="E441" s="16" t="s">
        <v>89</v>
      </c>
      <c r="F441" s="17">
        <v>30</v>
      </c>
      <c r="G441" s="18">
        <f t="shared" si="13"/>
        <v>1.9</v>
      </c>
      <c r="H441" s="18">
        <v>1</v>
      </c>
      <c r="I441" s="19">
        <v>0.1</v>
      </c>
      <c r="J441" s="71"/>
      <c r="K441" s="20"/>
      <c r="L441" s="76" cm="1">
        <f t="array" ref="L441">_xlfn.IFS(C441="8.玩家基地","",C441="10.第一关基地","",G441+H441&lt;=2,"",G441+H441&gt;2,ROUND((G441+H441-2)*500,0))</f>
        <v>450</v>
      </c>
      <c r="M441" s="13">
        <v>6</v>
      </c>
      <c r="N441" s="13" t="s">
        <v>2027</v>
      </c>
      <c r="O441" s="74" t="s">
        <v>2046</v>
      </c>
    </row>
  </sheetData>
  <autoFilter ref="B1:B3"/>
  <dataConsolidate/>
  <phoneticPr fontId="3" type="noConversion"/>
  <conditionalFormatting sqref="E1 E442:E1048576">
    <cfRule type="containsText" dxfId="1003" priority="919" operator="containsText" text="1.敌方">
      <formula>NOT(ISERROR(SEARCH("1.敌方",E1)))</formula>
    </cfRule>
    <cfRule type="containsText" dxfId="1002" priority="920" operator="containsText" text="0.我方">
      <formula>NOT(ISERROR(SEARCH("0.我方",E1)))</formula>
    </cfRule>
  </conditionalFormatting>
  <conditionalFormatting sqref="E2:E3">
    <cfRule type="containsText" dxfId="1001" priority="917" operator="containsText" text="1.敌方">
      <formula>NOT(ISERROR(SEARCH("1.敌方",E2)))</formula>
    </cfRule>
    <cfRule type="containsText" dxfId="1000" priority="918" operator="containsText" text="0.我方">
      <formula>NOT(ISERROR(SEARCH("0.我方",E2)))</formula>
    </cfRule>
  </conditionalFormatting>
  <conditionalFormatting sqref="E4:E5 E56:E59 E110:E111 E257:E258 E388:E391 E205:E206 E352:E353">
    <cfRule type="containsText" dxfId="999" priority="905" operator="containsText" text="1.敌方">
      <formula>NOT(ISERROR(SEARCH("1.敌方",E4)))</formula>
    </cfRule>
    <cfRule type="containsText" dxfId="998" priority="906" operator="containsText" text="0.我方">
      <formula>NOT(ISERROR(SEARCH("0.我方",E4)))</formula>
    </cfRule>
  </conditionalFormatting>
  <conditionalFormatting sqref="E18">
    <cfRule type="containsText" dxfId="997" priority="855" operator="containsText" text="1.敌方">
      <formula>NOT(ISERROR(SEARCH("1.敌方",E18)))</formula>
    </cfRule>
    <cfRule type="containsText" dxfId="996" priority="856" operator="containsText" text="0.我方">
      <formula>NOT(ISERROR(SEARCH("0.我方",E18)))</formula>
    </cfRule>
  </conditionalFormatting>
  <conditionalFormatting sqref="E60">
    <cfRule type="containsText" dxfId="995" priority="901" operator="containsText" text="1.敌方">
      <formula>NOT(ISERROR(SEARCH("1.敌方",E60)))</formula>
    </cfRule>
    <cfRule type="containsText" dxfId="994" priority="902" operator="containsText" text="0.我方">
      <formula>NOT(ISERROR(SEARCH("0.我方",E60)))</formula>
    </cfRule>
  </conditionalFormatting>
  <conditionalFormatting sqref="E207">
    <cfRule type="containsText" dxfId="993" priority="899" operator="containsText" text="1.敌方">
      <formula>NOT(ISERROR(SEARCH("1.敌方",E207)))</formula>
    </cfRule>
    <cfRule type="containsText" dxfId="992" priority="900" operator="containsText" text="0.我方">
      <formula>NOT(ISERROR(SEARCH("0.我方",E207)))</formula>
    </cfRule>
  </conditionalFormatting>
  <conditionalFormatting sqref="E354">
    <cfRule type="containsText" dxfId="991" priority="897" operator="containsText" text="1.敌方">
      <formula>NOT(ISERROR(SEARCH("1.敌方",E354)))</formula>
    </cfRule>
    <cfRule type="containsText" dxfId="990" priority="898" operator="containsText" text="0.我方">
      <formula>NOT(ISERROR(SEARCH("0.我方",E354)))</formula>
    </cfRule>
  </conditionalFormatting>
  <conditionalFormatting sqref="E392">
    <cfRule type="containsText" dxfId="989" priority="895" operator="containsText" text="1.敌方">
      <formula>NOT(ISERROR(SEARCH("1.敌方",E392)))</formula>
    </cfRule>
    <cfRule type="containsText" dxfId="988" priority="896" operator="containsText" text="0.我方">
      <formula>NOT(ISERROR(SEARCH("0.我方",E392)))</formula>
    </cfRule>
  </conditionalFormatting>
  <conditionalFormatting sqref="E7">
    <cfRule type="containsText" dxfId="987" priority="891" operator="containsText" text="1.敌方">
      <formula>NOT(ISERROR(SEARCH("1.敌方",E7)))</formula>
    </cfRule>
    <cfRule type="containsText" dxfId="986" priority="892" operator="containsText" text="0.我方">
      <formula>NOT(ISERROR(SEARCH("0.我方",E7)))</formula>
    </cfRule>
  </conditionalFormatting>
  <conditionalFormatting sqref="E6">
    <cfRule type="containsText" dxfId="985" priority="893" operator="containsText" text="1.敌方">
      <formula>NOT(ISERROR(SEARCH("1.敌方",E6)))</formula>
    </cfRule>
    <cfRule type="containsText" dxfId="984" priority="894" operator="containsText" text="0.我方">
      <formula>NOT(ISERROR(SEARCH("0.我方",E6)))</formula>
    </cfRule>
  </conditionalFormatting>
  <conditionalFormatting sqref="E8">
    <cfRule type="containsText" dxfId="983" priority="889" operator="containsText" text="1.敌方">
      <formula>NOT(ISERROR(SEARCH("1.敌方",E8)))</formula>
    </cfRule>
    <cfRule type="containsText" dxfId="982" priority="890" operator="containsText" text="0.我方">
      <formula>NOT(ISERROR(SEARCH("0.我方",E8)))</formula>
    </cfRule>
  </conditionalFormatting>
  <conditionalFormatting sqref="E9">
    <cfRule type="containsText" dxfId="981" priority="887" operator="containsText" text="1.敌方">
      <formula>NOT(ISERROR(SEARCH("1.敌方",E9)))</formula>
    </cfRule>
    <cfRule type="containsText" dxfId="980" priority="888" operator="containsText" text="0.我方">
      <formula>NOT(ISERROR(SEARCH("0.我方",E9)))</formula>
    </cfRule>
  </conditionalFormatting>
  <conditionalFormatting sqref="E11">
    <cfRule type="containsText" dxfId="979" priority="883" operator="containsText" text="1.敌方">
      <formula>NOT(ISERROR(SEARCH("1.敌方",E11)))</formula>
    </cfRule>
    <cfRule type="containsText" dxfId="978" priority="884" operator="containsText" text="0.我方">
      <formula>NOT(ISERROR(SEARCH("0.我方",E11)))</formula>
    </cfRule>
  </conditionalFormatting>
  <conditionalFormatting sqref="E12">
    <cfRule type="containsText" dxfId="977" priority="881" operator="containsText" text="1.敌方">
      <formula>NOT(ISERROR(SEARCH("1.敌方",E12)))</formula>
    </cfRule>
    <cfRule type="containsText" dxfId="976" priority="882" operator="containsText" text="0.我方">
      <formula>NOT(ISERROR(SEARCH("0.我方",E12)))</formula>
    </cfRule>
  </conditionalFormatting>
  <conditionalFormatting sqref="E10">
    <cfRule type="containsText" dxfId="975" priority="885" operator="containsText" text="1.敌方">
      <formula>NOT(ISERROR(SEARCH("1.敌方",E10)))</formula>
    </cfRule>
    <cfRule type="containsText" dxfId="974" priority="886" operator="containsText" text="0.我方">
      <formula>NOT(ISERROR(SEARCH("0.我方",E10)))</formula>
    </cfRule>
  </conditionalFormatting>
  <conditionalFormatting sqref="E48">
    <cfRule type="containsText" dxfId="973" priority="879" operator="containsText" text="1.敌方">
      <formula>NOT(ISERROR(SEARCH("1.敌方",E48)))</formula>
    </cfRule>
    <cfRule type="containsText" dxfId="972" priority="880" operator="containsText" text="0.我方">
      <formula>NOT(ISERROR(SEARCH("0.我方",E48)))</formula>
    </cfRule>
  </conditionalFormatting>
  <conditionalFormatting sqref="E47">
    <cfRule type="containsText" dxfId="971" priority="877" operator="containsText" text="1.敌方">
      <formula>NOT(ISERROR(SEARCH("1.敌方",E47)))</formula>
    </cfRule>
    <cfRule type="containsText" dxfId="970" priority="878" operator="containsText" text="0.我方">
      <formula>NOT(ISERROR(SEARCH("0.我方",E47)))</formula>
    </cfRule>
  </conditionalFormatting>
  <conditionalFormatting sqref="E49">
    <cfRule type="containsText" dxfId="969" priority="873" operator="containsText" text="1.敌方">
      <formula>NOT(ISERROR(SEARCH("1.敌方",E49)))</formula>
    </cfRule>
    <cfRule type="containsText" dxfId="968" priority="874" operator="containsText" text="0.我方">
      <formula>NOT(ISERROR(SEARCH("0.我方",E49)))</formula>
    </cfRule>
  </conditionalFormatting>
  <conditionalFormatting sqref="E50">
    <cfRule type="containsText" dxfId="967" priority="875" operator="containsText" text="1.敌方">
      <formula>NOT(ISERROR(SEARCH("1.敌方",E50)))</formula>
    </cfRule>
    <cfRule type="containsText" dxfId="966" priority="876" operator="containsText" text="0.我方">
      <formula>NOT(ISERROR(SEARCH("0.我方",E50)))</formula>
    </cfRule>
  </conditionalFormatting>
  <conditionalFormatting sqref="E53">
    <cfRule type="containsText" dxfId="965" priority="869" operator="containsText" text="1.敌方">
      <formula>NOT(ISERROR(SEARCH("1.敌方",E53)))</formula>
    </cfRule>
    <cfRule type="containsText" dxfId="964" priority="870" operator="containsText" text="0.我方">
      <formula>NOT(ISERROR(SEARCH("0.我方",E53)))</formula>
    </cfRule>
  </conditionalFormatting>
  <conditionalFormatting sqref="E51">
    <cfRule type="containsText" dxfId="963" priority="871" operator="containsText" text="1.敌方">
      <formula>NOT(ISERROR(SEARCH("1.敌方",E51)))</formula>
    </cfRule>
    <cfRule type="containsText" dxfId="962" priority="872" operator="containsText" text="0.我方">
      <formula>NOT(ISERROR(SEARCH("0.我方",E51)))</formula>
    </cfRule>
  </conditionalFormatting>
  <conditionalFormatting sqref="E52">
    <cfRule type="containsText" dxfId="961" priority="867" operator="containsText" text="1.敌方">
      <formula>NOT(ISERROR(SEARCH("1.敌方",E52)))</formula>
    </cfRule>
    <cfRule type="containsText" dxfId="960" priority="868" operator="containsText" text="0.我方">
      <formula>NOT(ISERROR(SEARCH("0.我方",E52)))</formula>
    </cfRule>
  </conditionalFormatting>
  <conditionalFormatting sqref="E13">
    <cfRule type="containsText" dxfId="959" priority="865" operator="containsText" text="1.敌方">
      <formula>NOT(ISERROR(SEARCH("1.敌方",E13)))</formula>
    </cfRule>
    <cfRule type="containsText" dxfId="958" priority="866" operator="containsText" text="0.我方">
      <formula>NOT(ISERROR(SEARCH("0.我方",E13)))</formula>
    </cfRule>
  </conditionalFormatting>
  <conditionalFormatting sqref="E14">
    <cfRule type="containsText" dxfId="957" priority="863" operator="containsText" text="1.敌方">
      <formula>NOT(ISERROR(SEARCH("1.敌方",E14)))</formula>
    </cfRule>
    <cfRule type="containsText" dxfId="956" priority="864" operator="containsText" text="0.我方">
      <formula>NOT(ISERROR(SEARCH("0.我方",E14)))</formula>
    </cfRule>
  </conditionalFormatting>
  <conditionalFormatting sqref="E16">
    <cfRule type="containsText" dxfId="955" priority="859" operator="containsText" text="1.敌方">
      <formula>NOT(ISERROR(SEARCH("1.敌方",E16)))</formula>
    </cfRule>
    <cfRule type="containsText" dxfId="954" priority="860" operator="containsText" text="0.我方">
      <formula>NOT(ISERROR(SEARCH("0.我方",E16)))</formula>
    </cfRule>
  </conditionalFormatting>
  <conditionalFormatting sqref="E17">
    <cfRule type="containsText" dxfId="953" priority="857" operator="containsText" text="1.敌方">
      <formula>NOT(ISERROR(SEARCH("1.敌方",E17)))</formula>
    </cfRule>
    <cfRule type="containsText" dxfId="952" priority="858" operator="containsText" text="0.我方">
      <formula>NOT(ISERROR(SEARCH("0.我方",E17)))</formula>
    </cfRule>
  </conditionalFormatting>
  <conditionalFormatting sqref="E15">
    <cfRule type="containsText" dxfId="951" priority="861" operator="containsText" text="1.敌方">
      <formula>NOT(ISERROR(SEARCH("1.敌方",E15)))</formula>
    </cfRule>
    <cfRule type="containsText" dxfId="950" priority="862" operator="containsText" text="0.我方">
      <formula>NOT(ISERROR(SEARCH("0.我方",E15)))</formula>
    </cfRule>
  </conditionalFormatting>
  <conditionalFormatting sqref="E20">
    <cfRule type="containsText" dxfId="949" priority="851" operator="containsText" text="1.敌方">
      <formula>NOT(ISERROR(SEARCH("1.敌方",E20)))</formula>
    </cfRule>
    <cfRule type="containsText" dxfId="948" priority="852" operator="containsText" text="0.我方">
      <formula>NOT(ISERROR(SEARCH("0.我方",E20)))</formula>
    </cfRule>
  </conditionalFormatting>
  <conditionalFormatting sqref="E19">
    <cfRule type="containsText" dxfId="947" priority="853" operator="containsText" text="1.敌方">
      <formula>NOT(ISERROR(SEARCH("1.敌方",E19)))</formula>
    </cfRule>
    <cfRule type="containsText" dxfId="946" priority="854" operator="containsText" text="0.我方">
      <formula>NOT(ISERROR(SEARCH("0.我方",E19)))</formula>
    </cfRule>
  </conditionalFormatting>
  <conditionalFormatting sqref="E106">
    <cfRule type="containsText" dxfId="945" priority="753" operator="containsText" text="1.敌方">
      <formula>NOT(ISERROR(SEARCH("1.敌方",E106)))</formula>
    </cfRule>
    <cfRule type="containsText" dxfId="944" priority="754" operator="containsText" text="0.我方">
      <formula>NOT(ISERROR(SEARCH("0.我方",E106)))</formula>
    </cfRule>
  </conditionalFormatting>
  <conditionalFormatting sqref="E21">
    <cfRule type="containsText" dxfId="943" priority="849" operator="containsText" text="1.敌方">
      <formula>NOT(ISERROR(SEARCH("1.敌方",E21)))</formula>
    </cfRule>
    <cfRule type="containsText" dxfId="942" priority="850" operator="containsText" text="0.我方">
      <formula>NOT(ISERROR(SEARCH("0.我方",E21)))</formula>
    </cfRule>
  </conditionalFormatting>
  <conditionalFormatting sqref="E23">
    <cfRule type="containsText" dxfId="941" priority="845" operator="containsText" text="1.敌方">
      <formula>NOT(ISERROR(SEARCH("1.敌方",E23)))</formula>
    </cfRule>
    <cfRule type="containsText" dxfId="940" priority="846" operator="containsText" text="0.我方">
      <formula>NOT(ISERROR(SEARCH("0.我方",E23)))</formula>
    </cfRule>
  </conditionalFormatting>
  <conditionalFormatting sqref="E24">
    <cfRule type="containsText" dxfId="939" priority="843" operator="containsText" text="1.敌方">
      <formula>NOT(ISERROR(SEARCH("1.敌方",E24)))</formula>
    </cfRule>
    <cfRule type="containsText" dxfId="938" priority="844" operator="containsText" text="0.我方">
      <formula>NOT(ISERROR(SEARCH("0.我方",E24)))</formula>
    </cfRule>
  </conditionalFormatting>
  <conditionalFormatting sqref="E22">
    <cfRule type="containsText" dxfId="937" priority="847" operator="containsText" text="1.敌方">
      <formula>NOT(ISERROR(SEARCH("1.敌方",E22)))</formula>
    </cfRule>
    <cfRule type="containsText" dxfId="936" priority="848" operator="containsText" text="0.我方">
      <formula>NOT(ISERROR(SEARCH("0.我方",E22)))</formula>
    </cfRule>
  </conditionalFormatting>
  <conditionalFormatting sqref="E25">
    <cfRule type="containsText" dxfId="935" priority="841" operator="containsText" text="1.敌方">
      <formula>NOT(ISERROR(SEARCH("1.敌方",E25)))</formula>
    </cfRule>
    <cfRule type="containsText" dxfId="934" priority="842" operator="containsText" text="0.我方">
      <formula>NOT(ISERROR(SEARCH("0.我方",E25)))</formula>
    </cfRule>
  </conditionalFormatting>
  <conditionalFormatting sqref="E26">
    <cfRule type="containsText" dxfId="933" priority="839" operator="containsText" text="1.敌方">
      <formula>NOT(ISERROR(SEARCH("1.敌方",E26)))</formula>
    </cfRule>
    <cfRule type="containsText" dxfId="932" priority="840" operator="containsText" text="0.我方">
      <formula>NOT(ISERROR(SEARCH("0.我方",E26)))</formula>
    </cfRule>
  </conditionalFormatting>
  <conditionalFormatting sqref="E27">
    <cfRule type="containsText" dxfId="931" priority="837" operator="containsText" text="1.敌方">
      <formula>NOT(ISERROR(SEARCH("1.敌方",E27)))</formula>
    </cfRule>
    <cfRule type="containsText" dxfId="930" priority="838" operator="containsText" text="0.我方">
      <formula>NOT(ISERROR(SEARCH("0.我方",E27)))</formula>
    </cfRule>
  </conditionalFormatting>
  <conditionalFormatting sqref="E29">
    <cfRule type="containsText" dxfId="929" priority="833" operator="containsText" text="1.敌方">
      <formula>NOT(ISERROR(SEARCH("1.敌方",E29)))</formula>
    </cfRule>
    <cfRule type="containsText" dxfId="928" priority="834" operator="containsText" text="0.我方">
      <formula>NOT(ISERROR(SEARCH("0.我方",E29)))</formula>
    </cfRule>
  </conditionalFormatting>
  <conditionalFormatting sqref="E30">
    <cfRule type="containsText" dxfId="927" priority="831" operator="containsText" text="1.敌方">
      <formula>NOT(ISERROR(SEARCH("1.敌方",E30)))</formula>
    </cfRule>
    <cfRule type="containsText" dxfId="926" priority="832" operator="containsText" text="0.我方">
      <formula>NOT(ISERROR(SEARCH("0.我方",E30)))</formula>
    </cfRule>
  </conditionalFormatting>
  <conditionalFormatting sqref="E28">
    <cfRule type="containsText" dxfId="925" priority="835" operator="containsText" text="1.敌方">
      <formula>NOT(ISERROR(SEARCH("1.敌方",E28)))</formula>
    </cfRule>
    <cfRule type="containsText" dxfId="924" priority="836" operator="containsText" text="0.我方">
      <formula>NOT(ISERROR(SEARCH("0.我方",E28)))</formula>
    </cfRule>
  </conditionalFormatting>
  <conditionalFormatting sqref="E31">
    <cfRule type="containsText" dxfId="923" priority="829" operator="containsText" text="1.敌方">
      <formula>NOT(ISERROR(SEARCH("1.敌方",E31)))</formula>
    </cfRule>
    <cfRule type="containsText" dxfId="922" priority="830" operator="containsText" text="0.我方">
      <formula>NOT(ISERROR(SEARCH("0.我方",E31)))</formula>
    </cfRule>
  </conditionalFormatting>
  <conditionalFormatting sqref="E32">
    <cfRule type="containsText" dxfId="921" priority="827" operator="containsText" text="1.敌方">
      <formula>NOT(ISERROR(SEARCH("1.敌方",E32)))</formula>
    </cfRule>
    <cfRule type="containsText" dxfId="920" priority="828" operator="containsText" text="0.我方">
      <formula>NOT(ISERROR(SEARCH("0.我方",E32)))</formula>
    </cfRule>
  </conditionalFormatting>
  <conditionalFormatting sqref="E33">
    <cfRule type="containsText" dxfId="919" priority="825" operator="containsText" text="1.敌方">
      <formula>NOT(ISERROR(SEARCH("1.敌方",E33)))</formula>
    </cfRule>
    <cfRule type="containsText" dxfId="918" priority="826" operator="containsText" text="0.我方">
      <formula>NOT(ISERROR(SEARCH("0.我方",E33)))</formula>
    </cfRule>
  </conditionalFormatting>
  <conditionalFormatting sqref="E35">
    <cfRule type="containsText" dxfId="917" priority="821" operator="containsText" text="1.敌方">
      <formula>NOT(ISERROR(SEARCH("1.敌方",E35)))</formula>
    </cfRule>
    <cfRule type="containsText" dxfId="916" priority="822" operator="containsText" text="0.我方">
      <formula>NOT(ISERROR(SEARCH("0.我方",E35)))</formula>
    </cfRule>
  </conditionalFormatting>
  <conditionalFormatting sqref="E36">
    <cfRule type="containsText" dxfId="915" priority="819" operator="containsText" text="1.敌方">
      <formula>NOT(ISERROR(SEARCH("1.敌方",E36)))</formula>
    </cfRule>
    <cfRule type="containsText" dxfId="914" priority="820" operator="containsText" text="0.我方">
      <formula>NOT(ISERROR(SEARCH("0.我方",E36)))</formula>
    </cfRule>
  </conditionalFormatting>
  <conditionalFormatting sqref="E34">
    <cfRule type="containsText" dxfId="913" priority="823" operator="containsText" text="1.敌方">
      <formula>NOT(ISERROR(SEARCH("1.敌方",E34)))</formula>
    </cfRule>
    <cfRule type="containsText" dxfId="912" priority="824" operator="containsText" text="0.我方">
      <formula>NOT(ISERROR(SEARCH("0.我方",E34)))</formula>
    </cfRule>
  </conditionalFormatting>
  <conditionalFormatting sqref="E37">
    <cfRule type="containsText" dxfId="911" priority="817" operator="containsText" text="1.敌方">
      <formula>NOT(ISERROR(SEARCH("1.敌方",E37)))</formula>
    </cfRule>
    <cfRule type="containsText" dxfId="910" priority="818" operator="containsText" text="0.我方">
      <formula>NOT(ISERROR(SEARCH("0.我方",E37)))</formula>
    </cfRule>
  </conditionalFormatting>
  <conditionalFormatting sqref="E38">
    <cfRule type="containsText" dxfId="909" priority="815" operator="containsText" text="1.敌方">
      <formula>NOT(ISERROR(SEARCH("1.敌方",E38)))</formula>
    </cfRule>
    <cfRule type="containsText" dxfId="908" priority="816" operator="containsText" text="0.我方">
      <formula>NOT(ISERROR(SEARCH("0.我方",E38)))</formula>
    </cfRule>
  </conditionalFormatting>
  <conditionalFormatting sqref="E40">
    <cfRule type="containsText" dxfId="907" priority="811" operator="containsText" text="1.敌方">
      <formula>NOT(ISERROR(SEARCH("1.敌方",E40)))</formula>
    </cfRule>
    <cfRule type="containsText" dxfId="906" priority="812" operator="containsText" text="0.我方">
      <formula>NOT(ISERROR(SEARCH("0.我方",E40)))</formula>
    </cfRule>
  </conditionalFormatting>
  <conditionalFormatting sqref="E41">
    <cfRule type="containsText" dxfId="905" priority="809" operator="containsText" text="1.敌方">
      <formula>NOT(ISERROR(SEARCH("1.敌方",E41)))</formula>
    </cfRule>
    <cfRule type="containsText" dxfId="904" priority="810" operator="containsText" text="0.我方">
      <formula>NOT(ISERROR(SEARCH("0.我方",E41)))</formula>
    </cfRule>
  </conditionalFormatting>
  <conditionalFormatting sqref="E39">
    <cfRule type="containsText" dxfId="903" priority="813" operator="containsText" text="1.敌方">
      <formula>NOT(ISERROR(SEARCH("1.敌方",E39)))</formula>
    </cfRule>
    <cfRule type="containsText" dxfId="902" priority="814" operator="containsText" text="0.我方">
      <formula>NOT(ISERROR(SEARCH("0.我方",E39)))</formula>
    </cfRule>
  </conditionalFormatting>
  <conditionalFormatting sqref="E42">
    <cfRule type="containsText" dxfId="901" priority="807" operator="containsText" text="1.敌方">
      <formula>NOT(ISERROR(SEARCH("1.敌方",E42)))</formula>
    </cfRule>
    <cfRule type="containsText" dxfId="900" priority="808" operator="containsText" text="0.我方">
      <formula>NOT(ISERROR(SEARCH("0.我方",E42)))</formula>
    </cfRule>
  </conditionalFormatting>
  <conditionalFormatting sqref="E43">
    <cfRule type="containsText" dxfId="899" priority="805" operator="containsText" text="1.敌方">
      <formula>NOT(ISERROR(SEARCH("1.敌方",E43)))</formula>
    </cfRule>
    <cfRule type="containsText" dxfId="898" priority="806" operator="containsText" text="0.我方">
      <formula>NOT(ISERROR(SEARCH("0.我方",E43)))</formula>
    </cfRule>
  </conditionalFormatting>
  <conditionalFormatting sqref="E44">
    <cfRule type="containsText" dxfId="897" priority="803" operator="containsText" text="1.敌方">
      <formula>NOT(ISERROR(SEARCH("1.敌方",E44)))</formula>
    </cfRule>
    <cfRule type="containsText" dxfId="896" priority="804" operator="containsText" text="0.我方">
      <formula>NOT(ISERROR(SEARCH("0.我方",E44)))</formula>
    </cfRule>
  </conditionalFormatting>
  <conditionalFormatting sqref="E45">
    <cfRule type="containsText" dxfId="895" priority="801" operator="containsText" text="1.敌方">
      <formula>NOT(ISERROR(SEARCH("1.敌方",E45)))</formula>
    </cfRule>
    <cfRule type="containsText" dxfId="894" priority="802" operator="containsText" text="0.我方">
      <formula>NOT(ISERROR(SEARCH("0.我方",E45)))</formula>
    </cfRule>
  </conditionalFormatting>
  <conditionalFormatting sqref="E95">
    <cfRule type="containsText" dxfId="893" priority="695" operator="containsText" text="1.敌方">
      <formula>NOT(ISERROR(SEARCH("1.敌方",E95)))</formula>
    </cfRule>
    <cfRule type="containsText" dxfId="892" priority="696" operator="containsText" text="0.我方">
      <formula>NOT(ISERROR(SEARCH("0.我方",E95)))</formula>
    </cfRule>
  </conditionalFormatting>
  <conditionalFormatting sqref="E96">
    <cfRule type="containsText" dxfId="891" priority="693" operator="containsText" text="1.敌方">
      <formula>NOT(ISERROR(SEARCH("1.敌方",E96)))</formula>
    </cfRule>
    <cfRule type="containsText" dxfId="890" priority="694" operator="containsText" text="0.我方">
      <formula>NOT(ISERROR(SEARCH("0.我方",E96)))</formula>
    </cfRule>
  </conditionalFormatting>
  <conditionalFormatting sqref="E46">
    <cfRule type="containsText" dxfId="889" priority="799" operator="containsText" text="1.敌方">
      <formula>NOT(ISERROR(SEARCH("1.敌方",E46)))</formula>
    </cfRule>
    <cfRule type="containsText" dxfId="888" priority="800" operator="containsText" text="0.我方">
      <formula>NOT(ISERROR(SEARCH("0.我方",E46)))</formula>
    </cfRule>
  </conditionalFormatting>
  <conditionalFormatting sqref="E97">
    <cfRule type="containsText" dxfId="887" priority="691" operator="containsText" text="1.敌方">
      <formula>NOT(ISERROR(SEARCH("1.敌方",E97)))</formula>
    </cfRule>
    <cfRule type="containsText" dxfId="886" priority="692" operator="containsText" text="0.我方">
      <formula>NOT(ISERROR(SEARCH("0.我方",E97)))</formula>
    </cfRule>
  </conditionalFormatting>
  <conditionalFormatting sqref="E98">
    <cfRule type="containsText" dxfId="885" priority="689" operator="containsText" text="1.敌方">
      <formula>NOT(ISERROR(SEARCH("1.敌方",E98)))</formula>
    </cfRule>
    <cfRule type="containsText" dxfId="884" priority="690" operator="containsText" text="0.我方">
      <formula>NOT(ISERROR(SEARCH("0.我方",E98)))</formula>
    </cfRule>
  </conditionalFormatting>
  <conditionalFormatting sqref="E99">
    <cfRule type="containsText" dxfId="883" priority="687" operator="containsText" text="1.敌方">
      <formula>NOT(ISERROR(SEARCH("1.敌方",E99)))</formula>
    </cfRule>
    <cfRule type="containsText" dxfId="882" priority="688" operator="containsText" text="0.我方">
      <formula>NOT(ISERROR(SEARCH("0.我方",E99)))</formula>
    </cfRule>
  </conditionalFormatting>
  <conditionalFormatting sqref="E55">
    <cfRule type="containsText" dxfId="881" priority="781" operator="containsText" text="1.敌方">
      <formula>NOT(ISERROR(SEARCH("1.敌方",E55)))</formula>
    </cfRule>
    <cfRule type="containsText" dxfId="880" priority="782" operator="containsText" text="0.我方">
      <formula>NOT(ISERROR(SEARCH("0.我方",E55)))</formula>
    </cfRule>
  </conditionalFormatting>
  <conditionalFormatting sqref="E54">
    <cfRule type="containsText" dxfId="879" priority="779" operator="containsText" text="1.敌方">
      <formula>NOT(ISERROR(SEARCH("1.敌方",E54)))</formula>
    </cfRule>
    <cfRule type="containsText" dxfId="878" priority="780" operator="containsText" text="0.我方">
      <formula>NOT(ISERROR(SEARCH("0.我方",E54)))</formula>
    </cfRule>
  </conditionalFormatting>
  <conditionalFormatting sqref="E100">
    <cfRule type="containsText" dxfId="877" priority="685" operator="containsText" text="1.敌方">
      <formula>NOT(ISERROR(SEARCH("1.敌方",E100)))</formula>
    </cfRule>
    <cfRule type="containsText" dxfId="876" priority="686" operator="containsText" text="0.我方">
      <formula>NOT(ISERROR(SEARCH("0.我方",E100)))</formula>
    </cfRule>
  </conditionalFormatting>
  <conditionalFormatting sqref="E109">
    <cfRule type="containsText" dxfId="875" priority="683" operator="containsText" text="1.敌方">
      <formula>NOT(ISERROR(SEARCH("1.敌方",E109)))</formula>
    </cfRule>
    <cfRule type="containsText" dxfId="874" priority="684" operator="containsText" text="0.我方">
      <formula>NOT(ISERROR(SEARCH("0.我方",E109)))</formula>
    </cfRule>
  </conditionalFormatting>
  <conditionalFormatting sqref="E108">
    <cfRule type="containsText" dxfId="873" priority="681" operator="containsText" text="1.敌方">
      <formula>NOT(ISERROR(SEARCH("1.敌方",E108)))</formula>
    </cfRule>
    <cfRule type="containsText" dxfId="872" priority="682" operator="containsText" text="0.我方">
      <formula>NOT(ISERROR(SEARCH("0.我方",E108)))</formula>
    </cfRule>
  </conditionalFormatting>
  <conditionalFormatting sqref="E72">
    <cfRule type="containsText" dxfId="871" priority="741" operator="containsText" text="1.敌方">
      <formula>NOT(ISERROR(SEARCH("1.敌方",E72)))</formula>
    </cfRule>
    <cfRule type="containsText" dxfId="870" priority="742" operator="containsText" text="0.我方">
      <formula>NOT(ISERROR(SEARCH("0.我方",E72)))</formula>
    </cfRule>
  </conditionalFormatting>
  <conditionalFormatting sqref="E61">
    <cfRule type="containsText" dxfId="869" priority="777" operator="containsText" text="1.敌方">
      <formula>NOT(ISERROR(SEARCH("1.敌方",E61)))</formula>
    </cfRule>
    <cfRule type="containsText" dxfId="868" priority="778" operator="containsText" text="0.我方">
      <formula>NOT(ISERROR(SEARCH("0.我方",E61)))</formula>
    </cfRule>
  </conditionalFormatting>
  <conditionalFormatting sqref="E62">
    <cfRule type="containsText" dxfId="867" priority="775" operator="containsText" text="1.敌方">
      <formula>NOT(ISERROR(SEARCH("1.敌方",E62)))</formula>
    </cfRule>
    <cfRule type="containsText" dxfId="866" priority="776" operator="containsText" text="0.我方">
      <formula>NOT(ISERROR(SEARCH("0.我方",E62)))</formula>
    </cfRule>
  </conditionalFormatting>
  <conditionalFormatting sqref="E63">
    <cfRule type="containsText" dxfId="865" priority="773" operator="containsText" text="1.敌方">
      <formula>NOT(ISERROR(SEARCH("1.敌方",E63)))</formula>
    </cfRule>
    <cfRule type="containsText" dxfId="864" priority="774" operator="containsText" text="0.我方">
      <formula>NOT(ISERROR(SEARCH("0.我方",E63)))</formula>
    </cfRule>
  </conditionalFormatting>
  <conditionalFormatting sqref="E65">
    <cfRule type="containsText" dxfId="863" priority="769" operator="containsText" text="1.敌方">
      <formula>NOT(ISERROR(SEARCH("1.敌方",E65)))</formula>
    </cfRule>
    <cfRule type="containsText" dxfId="862" priority="770" operator="containsText" text="0.我方">
      <formula>NOT(ISERROR(SEARCH("0.我方",E65)))</formula>
    </cfRule>
  </conditionalFormatting>
  <conditionalFormatting sqref="E66">
    <cfRule type="containsText" dxfId="861" priority="767" operator="containsText" text="1.敌方">
      <formula>NOT(ISERROR(SEARCH("1.敌方",E66)))</formula>
    </cfRule>
    <cfRule type="containsText" dxfId="860" priority="768" operator="containsText" text="0.我方">
      <formula>NOT(ISERROR(SEARCH("0.我方",E66)))</formula>
    </cfRule>
  </conditionalFormatting>
  <conditionalFormatting sqref="E64">
    <cfRule type="containsText" dxfId="859" priority="771" operator="containsText" text="1.敌方">
      <formula>NOT(ISERROR(SEARCH("1.敌方",E64)))</formula>
    </cfRule>
    <cfRule type="containsText" dxfId="858" priority="772" operator="containsText" text="0.我方">
      <formula>NOT(ISERROR(SEARCH("0.我方",E64)))</formula>
    </cfRule>
  </conditionalFormatting>
  <conditionalFormatting sqref="E102">
    <cfRule type="containsText" dxfId="857" priority="765" operator="containsText" text="1.敌方">
      <formula>NOT(ISERROR(SEARCH("1.敌方",E102)))</formula>
    </cfRule>
    <cfRule type="containsText" dxfId="856" priority="766" operator="containsText" text="0.我方">
      <formula>NOT(ISERROR(SEARCH("0.我方",E102)))</formula>
    </cfRule>
  </conditionalFormatting>
  <conditionalFormatting sqref="E101">
    <cfRule type="containsText" dxfId="855" priority="763" operator="containsText" text="1.敌方">
      <formula>NOT(ISERROR(SEARCH("1.敌方",E101)))</formula>
    </cfRule>
    <cfRule type="containsText" dxfId="854" priority="764" operator="containsText" text="0.我方">
      <formula>NOT(ISERROR(SEARCH("0.我方",E101)))</formula>
    </cfRule>
  </conditionalFormatting>
  <conditionalFormatting sqref="E103">
    <cfRule type="containsText" dxfId="853" priority="759" operator="containsText" text="1.敌方">
      <formula>NOT(ISERROR(SEARCH("1.敌方",E103)))</formula>
    </cfRule>
    <cfRule type="containsText" dxfId="852" priority="760" operator="containsText" text="0.我方">
      <formula>NOT(ISERROR(SEARCH("0.我方",E103)))</formula>
    </cfRule>
  </conditionalFormatting>
  <conditionalFormatting sqref="E104">
    <cfRule type="containsText" dxfId="851" priority="761" operator="containsText" text="1.敌方">
      <formula>NOT(ISERROR(SEARCH("1.敌方",E104)))</formula>
    </cfRule>
    <cfRule type="containsText" dxfId="850" priority="762" operator="containsText" text="0.我方">
      <formula>NOT(ISERROR(SEARCH("0.我方",E104)))</formula>
    </cfRule>
  </conditionalFormatting>
  <conditionalFormatting sqref="E107">
    <cfRule type="containsText" dxfId="849" priority="755" operator="containsText" text="1.敌方">
      <formula>NOT(ISERROR(SEARCH("1.敌方",E107)))</formula>
    </cfRule>
    <cfRule type="containsText" dxfId="848" priority="756" operator="containsText" text="0.我方">
      <formula>NOT(ISERROR(SEARCH("0.我方",E107)))</formula>
    </cfRule>
  </conditionalFormatting>
  <conditionalFormatting sqref="E105">
    <cfRule type="containsText" dxfId="847" priority="757" operator="containsText" text="1.敌方">
      <formula>NOT(ISERROR(SEARCH("1.敌方",E105)))</formula>
    </cfRule>
    <cfRule type="containsText" dxfId="846" priority="758" operator="containsText" text="0.我方">
      <formula>NOT(ISERROR(SEARCH("0.我方",E105)))</formula>
    </cfRule>
  </conditionalFormatting>
  <conditionalFormatting sqref="E67">
    <cfRule type="containsText" dxfId="845" priority="751" operator="containsText" text="1.敌方">
      <formula>NOT(ISERROR(SEARCH("1.敌方",E67)))</formula>
    </cfRule>
    <cfRule type="containsText" dxfId="844" priority="752" operator="containsText" text="0.我方">
      <formula>NOT(ISERROR(SEARCH("0.我方",E67)))</formula>
    </cfRule>
  </conditionalFormatting>
  <conditionalFormatting sqref="E68">
    <cfRule type="containsText" dxfId="843" priority="749" operator="containsText" text="1.敌方">
      <formula>NOT(ISERROR(SEARCH("1.敌方",E68)))</formula>
    </cfRule>
    <cfRule type="containsText" dxfId="842" priority="750" operator="containsText" text="0.我方">
      <formula>NOT(ISERROR(SEARCH("0.我方",E68)))</formula>
    </cfRule>
  </conditionalFormatting>
  <conditionalFormatting sqref="E69">
    <cfRule type="containsText" dxfId="841" priority="747" operator="containsText" text="1.敌方">
      <formula>NOT(ISERROR(SEARCH("1.敌方",E69)))</formula>
    </cfRule>
    <cfRule type="containsText" dxfId="840" priority="748" operator="containsText" text="0.我方">
      <formula>NOT(ISERROR(SEARCH("0.我方",E69)))</formula>
    </cfRule>
  </conditionalFormatting>
  <conditionalFormatting sqref="E70">
    <cfRule type="containsText" dxfId="839" priority="745" operator="containsText" text="1.敌方">
      <formula>NOT(ISERROR(SEARCH("1.敌方",E70)))</formula>
    </cfRule>
    <cfRule type="containsText" dxfId="838" priority="746" operator="containsText" text="0.我方">
      <formula>NOT(ISERROR(SEARCH("0.我方",E70)))</formula>
    </cfRule>
  </conditionalFormatting>
  <conditionalFormatting sqref="E71">
    <cfRule type="containsText" dxfId="837" priority="743" operator="containsText" text="1.敌方">
      <formula>NOT(ISERROR(SEARCH("1.敌方",E71)))</formula>
    </cfRule>
    <cfRule type="containsText" dxfId="836" priority="744" operator="containsText" text="0.我方">
      <formula>NOT(ISERROR(SEARCH("0.我方",E71)))</formula>
    </cfRule>
  </conditionalFormatting>
  <conditionalFormatting sqref="E74">
    <cfRule type="containsText" dxfId="835" priority="737" operator="containsText" text="1.敌方">
      <formula>NOT(ISERROR(SEARCH("1.敌方",E74)))</formula>
    </cfRule>
    <cfRule type="containsText" dxfId="834" priority="738" operator="containsText" text="0.我方">
      <formula>NOT(ISERROR(SEARCH("0.我方",E74)))</formula>
    </cfRule>
  </conditionalFormatting>
  <conditionalFormatting sqref="E78">
    <cfRule type="containsText" dxfId="833" priority="729" operator="containsText" text="1.敌方">
      <formula>NOT(ISERROR(SEARCH("1.敌方",E78)))</formula>
    </cfRule>
    <cfRule type="containsText" dxfId="832" priority="730" operator="containsText" text="0.我方">
      <formula>NOT(ISERROR(SEARCH("0.我方",E78)))</formula>
    </cfRule>
  </conditionalFormatting>
  <conditionalFormatting sqref="E73">
    <cfRule type="containsText" dxfId="831" priority="739" operator="containsText" text="1.敌方">
      <formula>NOT(ISERROR(SEARCH("1.敌方",E73)))</formula>
    </cfRule>
    <cfRule type="containsText" dxfId="830" priority="740" operator="containsText" text="0.我方">
      <formula>NOT(ISERROR(SEARCH("0.我方",E73)))</formula>
    </cfRule>
  </conditionalFormatting>
  <conditionalFormatting sqref="E75">
    <cfRule type="containsText" dxfId="829" priority="735" operator="containsText" text="1.敌方">
      <formula>NOT(ISERROR(SEARCH("1.敌方",E75)))</formula>
    </cfRule>
    <cfRule type="containsText" dxfId="828" priority="736" operator="containsText" text="0.我方">
      <formula>NOT(ISERROR(SEARCH("0.我方",E75)))</formula>
    </cfRule>
  </conditionalFormatting>
  <conditionalFormatting sqref="E77">
    <cfRule type="containsText" dxfId="827" priority="731" operator="containsText" text="1.敌方">
      <formula>NOT(ISERROR(SEARCH("1.敌方",E77)))</formula>
    </cfRule>
    <cfRule type="containsText" dxfId="826" priority="732" operator="containsText" text="0.我方">
      <formula>NOT(ISERROR(SEARCH("0.我方",E77)))</formula>
    </cfRule>
  </conditionalFormatting>
  <conditionalFormatting sqref="E86">
    <cfRule type="containsText" dxfId="825" priority="713" operator="containsText" text="1.敌方">
      <formula>NOT(ISERROR(SEARCH("1.敌方",E86)))</formula>
    </cfRule>
    <cfRule type="containsText" dxfId="824" priority="714" operator="containsText" text="0.我方">
      <formula>NOT(ISERROR(SEARCH("0.我方",E86)))</formula>
    </cfRule>
  </conditionalFormatting>
  <conditionalFormatting sqref="E76">
    <cfRule type="containsText" dxfId="823" priority="733" operator="containsText" text="1.敌方">
      <formula>NOT(ISERROR(SEARCH("1.敌方",E76)))</formula>
    </cfRule>
    <cfRule type="containsText" dxfId="822" priority="734" operator="containsText" text="0.我方">
      <formula>NOT(ISERROR(SEARCH("0.我方",E76)))</formula>
    </cfRule>
  </conditionalFormatting>
  <conditionalFormatting sqref="E79">
    <cfRule type="containsText" dxfId="821" priority="727" operator="containsText" text="1.敌方">
      <formula>NOT(ISERROR(SEARCH("1.敌方",E79)))</formula>
    </cfRule>
    <cfRule type="containsText" dxfId="820" priority="728" operator="containsText" text="0.我方">
      <formula>NOT(ISERROR(SEARCH("0.我方",E79)))</formula>
    </cfRule>
  </conditionalFormatting>
  <conditionalFormatting sqref="E80">
    <cfRule type="containsText" dxfId="819" priority="725" operator="containsText" text="1.敌方">
      <formula>NOT(ISERROR(SEARCH("1.敌方",E80)))</formula>
    </cfRule>
    <cfRule type="containsText" dxfId="818" priority="726" operator="containsText" text="0.我方">
      <formula>NOT(ISERROR(SEARCH("0.我方",E80)))</formula>
    </cfRule>
  </conditionalFormatting>
  <conditionalFormatting sqref="E81">
    <cfRule type="containsText" dxfId="817" priority="723" operator="containsText" text="1.敌方">
      <formula>NOT(ISERROR(SEARCH("1.敌方",E81)))</formula>
    </cfRule>
    <cfRule type="containsText" dxfId="816" priority="724" operator="containsText" text="0.我方">
      <formula>NOT(ISERROR(SEARCH("0.我方",E81)))</formula>
    </cfRule>
  </conditionalFormatting>
  <conditionalFormatting sqref="E83">
    <cfRule type="containsText" dxfId="815" priority="719" operator="containsText" text="1.敌方">
      <formula>NOT(ISERROR(SEARCH("1.敌方",E83)))</formula>
    </cfRule>
    <cfRule type="containsText" dxfId="814" priority="720" operator="containsText" text="0.我方">
      <formula>NOT(ISERROR(SEARCH("0.我方",E83)))</formula>
    </cfRule>
  </conditionalFormatting>
  <conditionalFormatting sqref="E84">
    <cfRule type="containsText" dxfId="813" priority="717" operator="containsText" text="1.敌方">
      <formula>NOT(ISERROR(SEARCH("1.敌方",E84)))</formula>
    </cfRule>
    <cfRule type="containsText" dxfId="812" priority="718" operator="containsText" text="0.我方">
      <formula>NOT(ISERROR(SEARCH("0.我方",E84)))</formula>
    </cfRule>
  </conditionalFormatting>
  <conditionalFormatting sqref="E82">
    <cfRule type="containsText" dxfId="811" priority="721" operator="containsText" text="1.敌方">
      <formula>NOT(ISERROR(SEARCH("1.敌方",E82)))</formula>
    </cfRule>
    <cfRule type="containsText" dxfId="810" priority="722" operator="containsText" text="0.我方">
      <formula>NOT(ISERROR(SEARCH("0.我方",E82)))</formula>
    </cfRule>
  </conditionalFormatting>
  <conditionalFormatting sqref="E85">
    <cfRule type="containsText" dxfId="809" priority="715" operator="containsText" text="1.敌方">
      <formula>NOT(ISERROR(SEARCH("1.敌方",E85)))</formula>
    </cfRule>
    <cfRule type="containsText" dxfId="808" priority="716" operator="containsText" text="0.我方">
      <formula>NOT(ISERROR(SEARCH("0.我方",E85)))</formula>
    </cfRule>
  </conditionalFormatting>
  <conditionalFormatting sqref="E125">
    <cfRule type="containsText" dxfId="807" priority="653" operator="containsText" text="1.敌方">
      <formula>NOT(ISERROR(SEARCH("1.敌方",E125)))</formula>
    </cfRule>
    <cfRule type="containsText" dxfId="806" priority="654" operator="containsText" text="0.我方">
      <formula>NOT(ISERROR(SEARCH("0.我方",E125)))</formula>
    </cfRule>
  </conditionalFormatting>
  <conditionalFormatting sqref="E87">
    <cfRule type="containsText" dxfId="805" priority="711" operator="containsText" text="1.敌方">
      <formula>NOT(ISERROR(SEARCH("1.敌方",E87)))</formula>
    </cfRule>
    <cfRule type="containsText" dxfId="804" priority="712" operator="containsText" text="0.我方">
      <formula>NOT(ISERROR(SEARCH("0.我方",E87)))</formula>
    </cfRule>
  </conditionalFormatting>
  <conditionalFormatting sqref="E89">
    <cfRule type="containsText" dxfId="803" priority="707" operator="containsText" text="1.敌方">
      <formula>NOT(ISERROR(SEARCH("1.敌方",E89)))</formula>
    </cfRule>
    <cfRule type="containsText" dxfId="802" priority="708" operator="containsText" text="0.我方">
      <formula>NOT(ISERROR(SEARCH("0.我方",E89)))</formula>
    </cfRule>
  </conditionalFormatting>
  <conditionalFormatting sqref="E90">
    <cfRule type="containsText" dxfId="801" priority="705" operator="containsText" text="1.敌方">
      <formula>NOT(ISERROR(SEARCH("1.敌方",E90)))</formula>
    </cfRule>
    <cfRule type="containsText" dxfId="800" priority="706" operator="containsText" text="0.我方">
      <formula>NOT(ISERROR(SEARCH("0.我方",E90)))</formula>
    </cfRule>
  </conditionalFormatting>
  <conditionalFormatting sqref="E88">
    <cfRule type="containsText" dxfId="799" priority="709" operator="containsText" text="1.敌方">
      <formula>NOT(ISERROR(SEARCH("1.敌方",E88)))</formula>
    </cfRule>
    <cfRule type="containsText" dxfId="798" priority="710" operator="containsText" text="0.我方">
      <formula>NOT(ISERROR(SEARCH("0.我方",E88)))</formula>
    </cfRule>
  </conditionalFormatting>
  <conditionalFormatting sqref="E91">
    <cfRule type="containsText" dxfId="797" priority="703" operator="containsText" text="1.敌方">
      <formula>NOT(ISERROR(SEARCH("1.敌方",E91)))</formula>
    </cfRule>
    <cfRule type="containsText" dxfId="796" priority="704" operator="containsText" text="0.我方">
      <formula>NOT(ISERROR(SEARCH("0.我方",E91)))</formula>
    </cfRule>
  </conditionalFormatting>
  <conditionalFormatting sqref="E92">
    <cfRule type="containsText" dxfId="795" priority="701" operator="containsText" text="1.敌方">
      <formula>NOT(ISERROR(SEARCH("1.敌方",E92)))</formula>
    </cfRule>
    <cfRule type="containsText" dxfId="794" priority="702" operator="containsText" text="0.我方">
      <formula>NOT(ISERROR(SEARCH("0.我方",E92)))</formula>
    </cfRule>
  </conditionalFormatting>
  <conditionalFormatting sqref="E94">
    <cfRule type="containsText" dxfId="793" priority="697" operator="containsText" text="1.敌方">
      <formula>NOT(ISERROR(SEARCH("1.敌方",E94)))</formula>
    </cfRule>
    <cfRule type="containsText" dxfId="792" priority="698" operator="containsText" text="0.我方">
      <formula>NOT(ISERROR(SEARCH("0.我方",E94)))</formula>
    </cfRule>
  </conditionalFormatting>
  <conditionalFormatting sqref="E112">
    <cfRule type="containsText" dxfId="791" priority="679" operator="containsText" text="1.敌方">
      <formula>NOT(ISERROR(SEARCH("1.敌方",E112)))</formula>
    </cfRule>
    <cfRule type="containsText" dxfId="790" priority="680" operator="containsText" text="0.我方">
      <formula>NOT(ISERROR(SEARCH("0.我方",E112)))</formula>
    </cfRule>
  </conditionalFormatting>
  <conditionalFormatting sqref="E93">
    <cfRule type="containsText" dxfId="789" priority="699" operator="containsText" text="1.敌方">
      <formula>NOT(ISERROR(SEARCH("1.敌方",E93)))</formula>
    </cfRule>
    <cfRule type="containsText" dxfId="788" priority="700" operator="containsText" text="0.我方">
      <formula>NOT(ISERROR(SEARCH("0.我方",E93)))</formula>
    </cfRule>
  </conditionalFormatting>
  <conditionalFormatting sqref="E113">
    <cfRule type="containsText" dxfId="787" priority="677" operator="containsText" text="1.敌方">
      <formula>NOT(ISERROR(SEARCH("1.敌方",E113)))</formula>
    </cfRule>
    <cfRule type="containsText" dxfId="786" priority="678" operator="containsText" text="0.我方">
      <formula>NOT(ISERROR(SEARCH("0.我方",E113)))</formula>
    </cfRule>
  </conditionalFormatting>
  <conditionalFormatting sqref="E116">
    <cfRule type="containsText" dxfId="785" priority="671" operator="containsText" text="1.敌方">
      <formula>NOT(ISERROR(SEARCH("1.敌方",E116)))</formula>
    </cfRule>
    <cfRule type="containsText" dxfId="784" priority="672" operator="containsText" text="0.我方">
      <formula>NOT(ISERROR(SEARCH("0.我方",E116)))</formula>
    </cfRule>
  </conditionalFormatting>
  <conditionalFormatting sqref="E114">
    <cfRule type="containsText" dxfId="783" priority="675" operator="containsText" text="1.敌方">
      <formula>NOT(ISERROR(SEARCH("1.敌方",E114)))</formula>
    </cfRule>
    <cfRule type="containsText" dxfId="782" priority="676" operator="containsText" text="0.我方">
      <formula>NOT(ISERROR(SEARCH("0.我方",E114)))</formula>
    </cfRule>
  </conditionalFormatting>
  <conditionalFormatting sqref="E117">
    <cfRule type="containsText" dxfId="781" priority="669" operator="containsText" text="1.敌方">
      <formula>NOT(ISERROR(SEARCH("1.敌方",E117)))</formula>
    </cfRule>
    <cfRule type="containsText" dxfId="780" priority="670" operator="containsText" text="0.我方">
      <formula>NOT(ISERROR(SEARCH("0.我方",E117)))</formula>
    </cfRule>
  </conditionalFormatting>
  <conditionalFormatting sqref="E115">
    <cfRule type="containsText" dxfId="779" priority="673" operator="containsText" text="1.敌方">
      <formula>NOT(ISERROR(SEARCH("1.敌方",E115)))</formula>
    </cfRule>
    <cfRule type="containsText" dxfId="778" priority="674" operator="containsText" text="0.我方">
      <formula>NOT(ISERROR(SEARCH("0.我方",E115)))</formula>
    </cfRule>
  </conditionalFormatting>
  <conditionalFormatting sqref="E118">
    <cfRule type="containsText" dxfId="777" priority="667" operator="containsText" text="1.敌方">
      <formula>NOT(ISERROR(SEARCH("1.敌方",E118)))</formula>
    </cfRule>
    <cfRule type="containsText" dxfId="776" priority="668" operator="containsText" text="0.我方">
      <formula>NOT(ISERROR(SEARCH("0.我方",E118)))</formula>
    </cfRule>
  </conditionalFormatting>
  <conditionalFormatting sqref="E124">
    <cfRule type="containsText" dxfId="775" priority="655" operator="containsText" text="1.敌方">
      <formula>NOT(ISERROR(SEARCH("1.敌方",E124)))</formula>
    </cfRule>
    <cfRule type="containsText" dxfId="774" priority="656" operator="containsText" text="0.我方">
      <formula>NOT(ISERROR(SEARCH("0.我方",E124)))</formula>
    </cfRule>
  </conditionalFormatting>
  <conditionalFormatting sqref="E119">
    <cfRule type="containsText" dxfId="773" priority="665" operator="containsText" text="1.敌方">
      <formula>NOT(ISERROR(SEARCH("1.敌方",E119)))</formula>
    </cfRule>
    <cfRule type="containsText" dxfId="772" priority="666" operator="containsText" text="0.我方">
      <formula>NOT(ISERROR(SEARCH("0.我方",E119)))</formula>
    </cfRule>
  </conditionalFormatting>
  <conditionalFormatting sqref="E140">
    <cfRule type="containsText" dxfId="771" priority="623" operator="containsText" text="1.敌方">
      <formula>NOT(ISERROR(SEARCH("1.敌方",E140)))</formula>
    </cfRule>
    <cfRule type="containsText" dxfId="770" priority="624" operator="containsText" text="0.我方">
      <formula>NOT(ISERROR(SEARCH("0.我方",E140)))</formula>
    </cfRule>
  </conditionalFormatting>
  <conditionalFormatting sqref="E120">
    <cfRule type="containsText" dxfId="769" priority="663" operator="containsText" text="1.敌方">
      <formula>NOT(ISERROR(SEARCH("1.敌方",E120)))</formula>
    </cfRule>
    <cfRule type="containsText" dxfId="768" priority="664" operator="containsText" text="0.我方">
      <formula>NOT(ISERROR(SEARCH("0.我方",E120)))</formula>
    </cfRule>
  </conditionalFormatting>
  <conditionalFormatting sqref="E126">
    <cfRule type="containsText" dxfId="767" priority="651" operator="containsText" text="1.敌方">
      <formula>NOT(ISERROR(SEARCH("1.敌方",E126)))</formula>
    </cfRule>
    <cfRule type="containsText" dxfId="766" priority="652" operator="containsText" text="0.我方">
      <formula>NOT(ISERROR(SEARCH("0.我方",E126)))</formula>
    </cfRule>
  </conditionalFormatting>
  <conditionalFormatting sqref="E121">
    <cfRule type="containsText" dxfId="765" priority="661" operator="containsText" text="1.敌方">
      <formula>NOT(ISERROR(SEARCH("1.敌方",E121)))</formula>
    </cfRule>
    <cfRule type="containsText" dxfId="764" priority="662" operator="containsText" text="0.我方">
      <formula>NOT(ISERROR(SEARCH("0.我方",E121)))</formula>
    </cfRule>
  </conditionalFormatting>
  <conditionalFormatting sqref="E127">
    <cfRule type="containsText" dxfId="763" priority="649" operator="containsText" text="1.敌方">
      <formula>NOT(ISERROR(SEARCH("1.敌方",E127)))</formula>
    </cfRule>
    <cfRule type="containsText" dxfId="762" priority="650" operator="containsText" text="0.我方">
      <formula>NOT(ISERROR(SEARCH("0.我方",E127)))</formula>
    </cfRule>
  </conditionalFormatting>
  <conditionalFormatting sqref="E122">
    <cfRule type="containsText" dxfId="761" priority="659" operator="containsText" text="1.敌方">
      <formula>NOT(ISERROR(SEARCH("1.敌方",E122)))</formula>
    </cfRule>
    <cfRule type="containsText" dxfId="760" priority="660" operator="containsText" text="0.我方">
      <formula>NOT(ISERROR(SEARCH("0.我方",E122)))</formula>
    </cfRule>
  </conditionalFormatting>
  <conditionalFormatting sqref="E123">
    <cfRule type="containsText" dxfId="759" priority="657" operator="containsText" text="1.敌方">
      <formula>NOT(ISERROR(SEARCH("1.敌方",E123)))</formula>
    </cfRule>
    <cfRule type="containsText" dxfId="758" priority="658" operator="containsText" text="0.我方">
      <formula>NOT(ISERROR(SEARCH("0.我方",E123)))</formula>
    </cfRule>
  </conditionalFormatting>
  <conditionalFormatting sqref="E128">
    <cfRule type="containsText" dxfId="757" priority="647" operator="containsText" text="1.敌方">
      <formula>NOT(ISERROR(SEARCH("1.敌方",E128)))</formula>
    </cfRule>
    <cfRule type="containsText" dxfId="756" priority="648" operator="containsText" text="0.我方">
      <formula>NOT(ISERROR(SEARCH("0.我方",E128)))</formula>
    </cfRule>
  </conditionalFormatting>
  <conditionalFormatting sqref="E129">
    <cfRule type="containsText" dxfId="755" priority="645" operator="containsText" text="1.敌方">
      <formula>NOT(ISERROR(SEARCH("1.敌方",E129)))</formula>
    </cfRule>
    <cfRule type="containsText" dxfId="754" priority="646" operator="containsText" text="0.我方">
      <formula>NOT(ISERROR(SEARCH("0.我方",E129)))</formula>
    </cfRule>
  </conditionalFormatting>
  <conditionalFormatting sqref="E130">
    <cfRule type="containsText" dxfId="753" priority="643" operator="containsText" text="1.敌方">
      <formula>NOT(ISERROR(SEARCH("1.敌方",E130)))</formula>
    </cfRule>
    <cfRule type="containsText" dxfId="752" priority="644" operator="containsText" text="0.我方">
      <formula>NOT(ISERROR(SEARCH("0.我方",E130)))</formula>
    </cfRule>
  </conditionalFormatting>
  <conditionalFormatting sqref="E131">
    <cfRule type="containsText" dxfId="751" priority="641" operator="containsText" text="1.敌方">
      <formula>NOT(ISERROR(SEARCH("1.敌方",E131)))</formula>
    </cfRule>
    <cfRule type="containsText" dxfId="750" priority="642" operator="containsText" text="0.我方">
      <formula>NOT(ISERROR(SEARCH("0.我方",E131)))</formula>
    </cfRule>
  </conditionalFormatting>
  <conditionalFormatting sqref="E139">
    <cfRule type="containsText" dxfId="749" priority="625" operator="containsText" text="1.敌方">
      <formula>NOT(ISERROR(SEARCH("1.敌方",E139)))</formula>
    </cfRule>
    <cfRule type="containsText" dxfId="748" priority="626" operator="containsText" text="0.我方">
      <formula>NOT(ISERROR(SEARCH("0.我方",E139)))</formula>
    </cfRule>
  </conditionalFormatting>
  <conditionalFormatting sqref="E147">
    <cfRule type="containsText" dxfId="747" priority="609" operator="containsText" text="1.敌方">
      <formula>NOT(ISERROR(SEARCH("1.敌方",E147)))</formula>
    </cfRule>
    <cfRule type="containsText" dxfId="746" priority="610" operator="containsText" text="0.我方">
      <formula>NOT(ISERROR(SEARCH("0.我方",E147)))</formula>
    </cfRule>
  </conditionalFormatting>
  <conditionalFormatting sqref="E141">
    <cfRule type="containsText" dxfId="745" priority="621" operator="containsText" text="1.敌方">
      <formula>NOT(ISERROR(SEARCH("1.敌方",E141)))</formula>
    </cfRule>
    <cfRule type="containsText" dxfId="744" priority="622" operator="containsText" text="0.我方">
      <formula>NOT(ISERROR(SEARCH("0.我方",E141)))</formula>
    </cfRule>
  </conditionalFormatting>
  <conditionalFormatting sqref="E142">
    <cfRule type="containsText" dxfId="743" priority="619" operator="containsText" text="1.敌方">
      <formula>NOT(ISERROR(SEARCH("1.敌方",E142)))</formula>
    </cfRule>
    <cfRule type="containsText" dxfId="742" priority="620" operator="containsText" text="0.我方">
      <formula>NOT(ISERROR(SEARCH("0.我方",E142)))</formula>
    </cfRule>
  </conditionalFormatting>
  <conditionalFormatting sqref="E143">
    <cfRule type="containsText" dxfId="741" priority="617" operator="containsText" text="1.敌方">
      <formula>NOT(ISERROR(SEARCH("1.敌方",E143)))</formula>
    </cfRule>
    <cfRule type="containsText" dxfId="740" priority="618" operator="containsText" text="0.我方">
      <formula>NOT(ISERROR(SEARCH("0.我方",E143)))</formula>
    </cfRule>
  </conditionalFormatting>
  <conditionalFormatting sqref="E144">
    <cfRule type="containsText" dxfId="739" priority="615" operator="containsText" text="1.敌方">
      <formula>NOT(ISERROR(SEARCH("1.敌方",E144)))</formula>
    </cfRule>
    <cfRule type="containsText" dxfId="738" priority="616" operator="containsText" text="0.我方">
      <formula>NOT(ISERROR(SEARCH("0.我方",E144)))</formula>
    </cfRule>
  </conditionalFormatting>
  <conditionalFormatting sqref="E145">
    <cfRule type="containsText" dxfId="737" priority="613" operator="containsText" text="1.敌方">
      <formula>NOT(ISERROR(SEARCH("1.敌方",E145)))</formula>
    </cfRule>
    <cfRule type="containsText" dxfId="736" priority="614" operator="containsText" text="0.我方">
      <formula>NOT(ISERROR(SEARCH("0.我方",E145)))</formula>
    </cfRule>
  </conditionalFormatting>
  <conditionalFormatting sqref="E146">
    <cfRule type="containsText" dxfId="735" priority="611" operator="containsText" text="1.敌方">
      <formula>NOT(ISERROR(SEARCH("1.敌方",E146)))</formula>
    </cfRule>
    <cfRule type="containsText" dxfId="734" priority="612" operator="containsText" text="0.我方">
      <formula>NOT(ISERROR(SEARCH("0.我方",E146)))</formula>
    </cfRule>
  </conditionalFormatting>
  <conditionalFormatting sqref="E132">
    <cfRule type="containsText" dxfId="733" priority="639" operator="containsText" text="1.敌方">
      <formula>NOT(ISERROR(SEARCH("1.敌方",E132)))</formula>
    </cfRule>
    <cfRule type="containsText" dxfId="732" priority="640" operator="containsText" text="0.我方">
      <formula>NOT(ISERROR(SEARCH("0.我方",E132)))</formula>
    </cfRule>
  </conditionalFormatting>
  <conditionalFormatting sqref="E133">
    <cfRule type="containsText" dxfId="731" priority="637" operator="containsText" text="1.敌方">
      <formula>NOT(ISERROR(SEARCH("1.敌方",E133)))</formula>
    </cfRule>
    <cfRule type="containsText" dxfId="730" priority="638" operator="containsText" text="0.我方">
      <formula>NOT(ISERROR(SEARCH("0.我方",E133)))</formula>
    </cfRule>
  </conditionalFormatting>
  <conditionalFormatting sqref="E154">
    <cfRule type="containsText" dxfId="729" priority="595" operator="containsText" text="1.敌方">
      <formula>NOT(ISERROR(SEARCH("1.敌方",E154)))</formula>
    </cfRule>
    <cfRule type="containsText" dxfId="728" priority="596" operator="containsText" text="0.我方">
      <formula>NOT(ISERROR(SEARCH("0.我方",E154)))</formula>
    </cfRule>
  </conditionalFormatting>
  <conditionalFormatting sqref="E134">
    <cfRule type="containsText" dxfId="727" priority="635" operator="containsText" text="1.敌方">
      <formula>NOT(ISERROR(SEARCH("1.敌方",E134)))</formula>
    </cfRule>
    <cfRule type="containsText" dxfId="726" priority="636" operator="containsText" text="0.我方">
      <formula>NOT(ISERROR(SEARCH("0.我方",E134)))</formula>
    </cfRule>
  </conditionalFormatting>
  <conditionalFormatting sqref="E155">
    <cfRule type="containsText" dxfId="725" priority="593" operator="containsText" text="1.敌方">
      <formula>NOT(ISERROR(SEARCH("1.敌方",E155)))</formula>
    </cfRule>
    <cfRule type="containsText" dxfId="724" priority="594" operator="containsText" text="0.我方">
      <formula>NOT(ISERROR(SEARCH("0.我方",E155)))</formula>
    </cfRule>
  </conditionalFormatting>
  <conditionalFormatting sqref="E135">
    <cfRule type="containsText" dxfId="723" priority="633" operator="containsText" text="1.敌方">
      <formula>NOT(ISERROR(SEARCH("1.敌方",E135)))</formula>
    </cfRule>
    <cfRule type="containsText" dxfId="722" priority="634" operator="containsText" text="0.我方">
      <formula>NOT(ISERROR(SEARCH("0.我方",E135)))</formula>
    </cfRule>
  </conditionalFormatting>
  <conditionalFormatting sqref="E156">
    <cfRule type="containsText" dxfId="721" priority="591" operator="containsText" text="1.敌方">
      <formula>NOT(ISERROR(SEARCH("1.敌方",E156)))</formula>
    </cfRule>
    <cfRule type="containsText" dxfId="720" priority="592" operator="containsText" text="0.我方">
      <formula>NOT(ISERROR(SEARCH("0.我方",E156)))</formula>
    </cfRule>
  </conditionalFormatting>
  <conditionalFormatting sqref="E136">
    <cfRule type="containsText" dxfId="719" priority="631" operator="containsText" text="1.敌方">
      <formula>NOT(ISERROR(SEARCH("1.敌方",E136)))</formula>
    </cfRule>
    <cfRule type="containsText" dxfId="718" priority="632" operator="containsText" text="0.我方">
      <formula>NOT(ISERROR(SEARCH("0.我方",E136)))</formula>
    </cfRule>
  </conditionalFormatting>
  <conditionalFormatting sqref="E157">
    <cfRule type="containsText" dxfId="717" priority="589" operator="containsText" text="1.敌方">
      <formula>NOT(ISERROR(SEARCH("1.敌方",E157)))</formula>
    </cfRule>
    <cfRule type="containsText" dxfId="716" priority="590" operator="containsText" text="0.我方">
      <formula>NOT(ISERROR(SEARCH("0.我方",E157)))</formula>
    </cfRule>
  </conditionalFormatting>
  <conditionalFormatting sqref="E137">
    <cfRule type="containsText" dxfId="715" priority="629" operator="containsText" text="1.敌方">
      <formula>NOT(ISERROR(SEARCH("1.敌方",E137)))</formula>
    </cfRule>
    <cfRule type="containsText" dxfId="714" priority="630" operator="containsText" text="0.我方">
      <formula>NOT(ISERROR(SEARCH("0.我方",E137)))</formula>
    </cfRule>
  </conditionalFormatting>
  <conditionalFormatting sqref="E138">
    <cfRule type="containsText" dxfId="713" priority="627" operator="containsText" text="1.敌方">
      <formula>NOT(ISERROR(SEARCH("1.敌方",E138)))</formula>
    </cfRule>
    <cfRule type="containsText" dxfId="712" priority="628" operator="containsText" text="0.我方">
      <formula>NOT(ISERROR(SEARCH("0.我方",E138)))</formula>
    </cfRule>
  </conditionalFormatting>
  <conditionalFormatting sqref="E158">
    <cfRule type="containsText" dxfId="711" priority="587" operator="containsText" text="1.敌方">
      <formula>NOT(ISERROR(SEARCH("1.敌方",E158)))</formula>
    </cfRule>
    <cfRule type="containsText" dxfId="710" priority="588" operator="containsText" text="0.我方">
      <formula>NOT(ISERROR(SEARCH("0.我方",E158)))</formula>
    </cfRule>
  </conditionalFormatting>
  <conditionalFormatting sqref="E159">
    <cfRule type="containsText" dxfId="709" priority="585" operator="containsText" text="1.敌方">
      <formula>NOT(ISERROR(SEARCH("1.敌方",E159)))</formula>
    </cfRule>
    <cfRule type="containsText" dxfId="708" priority="586" operator="containsText" text="0.我方">
      <formula>NOT(ISERROR(SEARCH("0.我方",E159)))</formula>
    </cfRule>
  </conditionalFormatting>
  <conditionalFormatting sqref="E160">
    <cfRule type="containsText" dxfId="707" priority="583" operator="containsText" text="1.敌方">
      <formula>NOT(ISERROR(SEARCH("1.敌方",E160)))</formula>
    </cfRule>
    <cfRule type="containsText" dxfId="706" priority="584" operator="containsText" text="0.我方">
      <formula>NOT(ISERROR(SEARCH("0.我方",E160)))</formula>
    </cfRule>
  </conditionalFormatting>
  <conditionalFormatting sqref="E161">
    <cfRule type="containsText" dxfId="705" priority="581" operator="containsText" text="1.敌方">
      <formula>NOT(ISERROR(SEARCH("1.敌方",E161)))</formula>
    </cfRule>
    <cfRule type="containsText" dxfId="704" priority="582" operator="containsText" text="0.我方">
      <formula>NOT(ISERROR(SEARCH("0.我方",E161)))</formula>
    </cfRule>
  </conditionalFormatting>
  <conditionalFormatting sqref="E169">
    <cfRule type="containsText" dxfId="703" priority="565" operator="containsText" text="1.敌方">
      <formula>NOT(ISERROR(SEARCH("1.敌方",E169)))</formula>
    </cfRule>
    <cfRule type="containsText" dxfId="702" priority="566" operator="containsText" text="0.我方">
      <formula>NOT(ISERROR(SEARCH("0.我方",E169)))</formula>
    </cfRule>
  </conditionalFormatting>
  <conditionalFormatting sqref="E170">
    <cfRule type="containsText" dxfId="701" priority="563" operator="containsText" text="1.敌方">
      <formula>NOT(ISERROR(SEARCH("1.敌方",E170)))</formula>
    </cfRule>
    <cfRule type="containsText" dxfId="700" priority="564" operator="containsText" text="0.我方">
      <formula>NOT(ISERROR(SEARCH("0.我方",E170)))</formula>
    </cfRule>
  </conditionalFormatting>
  <conditionalFormatting sqref="E171">
    <cfRule type="containsText" dxfId="699" priority="561" operator="containsText" text="1.敌方">
      <formula>NOT(ISERROR(SEARCH("1.敌方",E171)))</formula>
    </cfRule>
    <cfRule type="containsText" dxfId="698" priority="562" operator="containsText" text="0.我方">
      <formula>NOT(ISERROR(SEARCH("0.我方",E171)))</formula>
    </cfRule>
  </conditionalFormatting>
  <conditionalFormatting sqref="E172">
    <cfRule type="containsText" dxfId="697" priority="559" operator="containsText" text="1.敌方">
      <formula>NOT(ISERROR(SEARCH("1.敌方",E172)))</formula>
    </cfRule>
    <cfRule type="containsText" dxfId="696" priority="560" operator="containsText" text="0.我方">
      <formula>NOT(ISERROR(SEARCH("0.我方",E172)))</formula>
    </cfRule>
  </conditionalFormatting>
  <conditionalFormatting sqref="E173">
    <cfRule type="containsText" dxfId="695" priority="557" operator="containsText" text="1.敌方">
      <formula>NOT(ISERROR(SEARCH("1.敌方",E173)))</formula>
    </cfRule>
    <cfRule type="containsText" dxfId="694" priority="558" operator="containsText" text="0.我方">
      <formula>NOT(ISERROR(SEARCH("0.我方",E173)))</formula>
    </cfRule>
  </conditionalFormatting>
  <conditionalFormatting sqref="E174">
    <cfRule type="containsText" dxfId="693" priority="555" operator="containsText" text="1.敌方">
      <formula>NOT(ISERROR(SEARCH("1.敌方",E174)))</formula>
    </cfRule>
    <cfRule type="containsText" dxfId="692" priority="556" operator="containsText" text="0.我方">
      <formula>NOT(ISERROR(SEARCH("0.我方",E174)))</formula>
    </cfRule>
  </conditionalFormatting>
  <conditionalFormatting sqref="E175">
    <cfRule type="containsText" dxfId="691" priority="553" operator="containsText" text="1.敌方">
      <formula>NOT(ISERROR(SEARCH("1.敌方",E175)))</formula>
    </cfRule>
    <cfRule type="containsText" dxfId="690" priority="554" operator="containsText" text="0.我方">
      <formula>NOT(ISERROR(SEARCH("0.我方",E175)))</formula>
    </cfRule>
  </conditionalFormatting>
  <conditionalFormatting sqref="E176">
    <cfRule type="containsText" dxfId="689" priority="551" operator="containsText" text="1.敌方">
      <formula>NOT(ISERROR(SEARCH("1.敌方",E176)))</formula>
    </cfRule>
    <cfRule type="containsText" dxfId="688" priority="552" operator="containsText" text="0.我方">
      <formula>NOT(ISERROR(SEARCH("0.我方",E176)))</formula>
    </cfRule>
  </conditionalFormatting>
  <conditionalFormatting sqref="E162">
    <cfRule type="containsText" dxfId="687" priority="579" operator="containsText" text="1.敌方">
      <formula>NOT(ISERROR(SEARCH("1.敌方",E162)))</formula>
    </cfRule>
    <cfRule type="containsText" dxfId="686" priority="580" operator="containsText" text="0.我方">
      <formula>NOT(ISERROR(SEARCH("0.我方",E162)))</formula>
    </cfRule>
  </conditionalFormatting>
  <conditionalFormatting sqref="E148">
    <cfRule type="containsText" dxfId="685" priority="607" operator="containsText" text="1.敌方">
      <formula>NOT(ISERROR(SEARCH("1.敌方",E148)))</formula>
    </cfRule>
    <cfRule type="containsText" dxfId="684" priority="608" operator="containsText" text="0.我方">
      <formula>NOT(ISERROR(SEARCH("0.我方",E148)))</formula>
    </cfRule>
  </conditionalFormatting>
  <conditionalFormatting sqref="E149">
    <cfRule type="containsText" dxfId="683" priority="605" operator="containsText" text="1.敌方">
      <formula>NOT(ISERROR(SEARCH("1.敌方",E149)))</formula>
    </cfRule>
    <cfRule type="containsText" dxfId="682" priority="606" operator="containsText" text="0.我方">
      <formula>NOT(ISERROR(SEARCH("0.我方",E149)))</formula>
    </cfRule>
  </conditionalFormatting>
  <conditionalFormatting sqref="E150">
    <cfRule type="containsText" dxfId="681" priority="603" operator="containsText" text="1.敌方">
      <formula>NOT(ISERROR(SEARCH("1.敌方",E150)))</formula>
    </cfRule>
    <cfRule type="containsText" dxfId="680" priority="604" operator="containsText" text="0.我方">
      <formula>NOT(ISERROR(SEARCH("0.我方",E150)))</formula>
    </cfRule>
  </conditionalFormatting>
  <conditionalFormatting sqref="E151">
    <cfRule type="containsText" dxfId="679" priority="601" operator="containsText" text="1.敌方">
      <formula>NOT(ISERROR(SEARCH("1.敌方",E151)))</formula>
    </cfRule>
    <cfRule type="containsText" dxfId="678" priority="602" operator="containsText" text="0.我方">
      <formula>NOT(ISERROR(SEARCH("0.我方",E151)))</formula>
    </cfRule>
  </conditionalFormatting>
  <conditionalFormatting sqref="E152">
    <cfRule type="containsText" dxfId="677" priority="599" operator="containsText" text="1.敌方">
      <formula>NOT(ISERROR(SEARCH("1.敌方",E152)))</formula>
    </cfRule>
    <cfRule type="containsText" dxfId="676" priority="600" operator="containsText" text="0.我方">
      <formula>NOT(ISERROR(SEARCH("0.我方",E152)))</formula>
    </cfRule>
  </conditionalFormatting>
  <conditionalFormatting sqref="E153">
    <cfRule type="containsText" dxfId="675" priority="597" operator="containsText" text="1.敌方">
      <formula>NOT(ISERROR(SEARCH("1.敌方",E153)))</formula>
    </cfRule>
    <cfRule type="containsText" dxfId="674" priority="598" operator="containsText" text="0.我方">
      <formula>NOT(ISERROR(SEARCH("0.我方",E153)))</formula>
    </cfRule>
  </conditionalFormatting>
  <conditionalFormatting sqref="E191">
    <cfRule type="containsText" dxfId="673" priority="521" operator="containsText" text="1.敌方">
      <formula>NOT(ISERROR(SEARCH("1.敌方",E191)))</formula>
    </cfRule>
    <cfRule type="containsText" dxfId="672" priority="522" operator="containsText" text="0.我方">
      <formula>NOT(ISERROR(SEARCH("0.我方",E191)))</formula>
    </cfRule>
  </conditionalFormatting>
  <conditionalFormatting sqref="E177">
    <cfRule type="containsText" dxfId="671" priority="549" operator="containsText" text="1.敌方">
      <formula>NOT(ISERROR(SEARCH("1.敌方",E177)))</formula>
    </cfRule>
    <cfRule type="containsText" dxfId="670" priority="550" operator="containsText" text="0.我方">
      <formula>NOT(ISERROR(SEARCH("0.我方",E177)))</formula>
    </cfRule>
  </conditionalFormatting>
  <conditionalFormatting sqref="E178">
    <cfRule type="containsText" dxfId="669" priority="547" operator="containsText" text="1.敌方">
      <formula>NOT(ISERROR(SEARCH("1.敌方",E178)))</formula>
    </cfRule>
    <cfRule type="containsText" dxfId="668" priority="548" operator="containsText" text="0.我方">
      <formula>NOT(ISERROR(SEARCH("0.我方",E178)))</formula>
    </cfRule>
  </conditionalFormatting>
  <conditionalFormatting sqref="E179">
    <cfRule type="containsText" dxfId="667" priority="545" operator="containsText" text="1.敌方">
      <formula>NOT(ISERROR(SEARCH("1.敌方",E179)))</formula>
    </cfRule>
    <cfRule type="containsText" dxfId="666" priority="546" operator="containsText" text="0.我方">
      <formula>NOT(ISERROR(SEARCH("0.我方",E179)))</formula>
    </cfRule>
  </conditionalFormatting>
  <conditionalFormatting sqref="E180">
    <cfRule type="containsText" dxfId="665" priority="543" operator="containsText" text="1.敌方">
      <formula>NOT(ISERROR(SEARCH("1.敌方",E180)))</formula>
    </cfRule>
    <cfRule type="containsText" dxfId="664" priority="544" operator="containsText" text="0.我方">
      <formula>NOT(ISERROR(SEARCH("0.我方",E180)))</formula>
    </cfRule>
  </conditionalFormatting>
  <conditionalFormatting sqref="E181">
    <cfRule type="containsText" dxfId="663" priority="541" operator="containsText" text="1.敌方">
      <formula>NOT(ISERROR(SEARCH("1.敌方",E181)))</formula>
    </cfRule>
    <cfRule type="containsText" dxfId="662" priority="542" operator="containsText" text="0.我方">
      <formula>NOT(ISERROR(SEARCH("0.我方",E181)))</formula>
    </cfRule>
  </conditionalFormatting>
  <conditionalFormatting sqref="E182">
    <cfRule type="containsText" dxfId="661" priority="539" operator="containsText" text="1.敌方">
      <formula>NOT(ISERROR(SEARCH("1.敌方",E182)))</formula>
    </cfRule>
    <cfRule type="containsText" dxfId="660" priority="540" operator="containsText" text="0.我方">
      <formula>NOT(ISERROR(SEARCH("0.我方",E182)))</formula>
    </cfRule>
  </conditionalFormatting>
  <conditionalFormatting sqref="E183">
    <cfRule type="containsText" dxfId="659" priority="537" operator="containsText" text="1.敌方">
      <formula>NOT(ISERROR(SEARCH("1.敌方",E183)))</formula>
    </cfRule>
    <cfRule type="containsText" dxfId="658" priority="538" operator="containsText" text="0.我方">
      <formula>NOT(ISERROR(SEARCH("0.我方",E183)))</formula>
    </cfRule>
  </conditionalFormatting>
  <conditionalFormatting sqref="E163">
    <cfRule type="containsText" dxfId="657" priority="577" operator="containsText" text="1.敌方">
      <formula>NOT(ISERROR(SEARCH("1.敌方",E163)))</formula>
    </cfRule>
    <cfRule type="containsText" dxfId="656" priority="578" operator="containsText" text="0.我方">
      <formula>NOT(ISERROR(SEARCH("0.我方",E163)))</formula>
    </cfRule>
  </conditionalFormatting>
  <conditionalFormatting sqref="E164">
    <cfRule type="containsText" dxfId="655" priority="575" operator="containsText" text="1.敌方">
      <formula>NOT(ISERROR(SEARCH("1.敌方",E164)))</formula>
    </cfRule>
    <cfRule type="containsText" dxfId="654" priority="576" operator="containsText" text="0.我方">
      <formula>NOT(ISERROR(SEARCH("0.我方",E164)))</formula>
    </cfRule>
  </conditionalFormatting>
  <conditionalFormatting sqref="E165">
    <cfRule type="containsText" dxfId="653" priority="573" operator="containsText" text="1.敌方">
      <formula>NOT(ISERROR(SEARCH("1.敌方",E165)))</formula>
    </cfRule>
    <cfRule type="containsText" dxfId="652" priority="574" operator="containsText" text="0.我方">
      <formula>NOT(ISERROR(SEARCH("0.我方",E165)))</formula>
    </cfRule>
  </conditionalFormatting>
  <conditionalFormatting sqref="E166">
    <cfRule type="containsText" dxfId="651" priority="571" operator="containsText" text="1.敌方">
      <formula>NOT(ISERROR(SEARCH("1.敌方",E166)))</formula>
    </cfRule>
    <cfRule type="containsText" dxfId="650" priority="572" operator="containsText" text="0.我方">
      <formula>NOT(ISERROR(SEARCH("0.我方",E166)))</formula>
    </cfRule>
  </conditionalFormatting>
  <conditionalFormatting sqref="E167">
    <cfRule type="containsText" dxfId="649" priority="569" operator="containsText" text="1.敌方">
      <formula>NOT(ISERROR(SEARCH("1.敌方",E167)))</formula>
    </cfRule>
    <cfRule type="containsText" dxfId="648" priority="570" operator="containsText" text="0.我方">
      <formula>NOT(ISERROR(SEARCH("0.我方",E167)))</formula>
    </cfRule>
  </conditionalFormatting>
  <conditionalFormatting sqref="E168">
    <cfRule type="containsText" dxfId="647" priority="567" operator="containsText" text="1.敌方">
      <formula>NOT(ISERROR(SEARCH("1.敌方",E168)))</formula>
    </cfRule>
    <cfRule type="containsText" dxfId="646" priority="568" operator="containsText" text="0.我方">
      <formula>NOT(ISERROR(SEARCH("0.我方",E168)))</formula>
    </cfRule>
  </conditionalFormatting>
  <conditionalFormatting sqref="E192">
    <cfRule type="containsText" dxfId="645" priority="519" operator="containsText" text="1.敌方">
      <formula>NOT(ISERROR(SEARCH("1.敌方",E192)))</formula>
    </cfRule>
    <cfRule type="containsText" dxfId="644" priority="520" operator="containsText" text="0.我方">
      <formula>NOT(ISERROR(SEARCH("0.我方",E192)))</formula>
    </cfRule>
  </conditionalFormatting>
  <conditionalFormatting sqref="E193">
    <cfRule type="containsText" dxfId="643" priority="517" operator="containsText" text="1.敌方">
      <formula>NOT(ISERROR(SEARCH("1.敌方",E193)))</formula>
    </cfRule>
    <cfRule type="containsText" dxfId="642" priority="518" operator="containsText" text="0.我方">
      <formula>NOT(ISERROR(SEARCH("0.我方",E193)))</formula>
    </cfRule>
  </conditionalFormatting>
  <conditionalFormatting sqref="E194">
    <cfRule type="containsText" dxfId="641" priority="515" operator="containsText" text="1.敌方">
      <formula>NOT(ISERROR(SEARCH("1.敌方",E194)))</formula>
    </cfRule>
    <cfRule type="containsText" dxfId="640" priority="516" operator="containsText" text="0.我方">
      <formula>NOT(ISERROR(SEARCH("0.我方",E194)))</formula>
    </cfRule>
  </conditionalFormatting>
  <conditionalFormatting sqref="E195">
    <cfRule type="containsText" dxfId="639" priority="513" operator="containsText" text="1.敌方">
      <formula>NOT(ISERROR(SEARCH("1.敌方",E195)))</formula>
    </cfRule>
    <cfRule type="containsText" dxfId="638" priority="514" operator="containsText" text="0.我方">
      <formula>NOT(ISERROR(SEARCH("0.我方",E195)))</formula>
    </cfRule>
  </conditionalFormatting>
  <conditionalFormatting sqref="E201">
    <cfRule type="containsText" dxfId="637" priority="493" operator="containsText" text="1.敌方">
      <formula>NOT(ISERROR(SEARCH("1.敌方",E201)))</formula>
    </cfRule>
    <cfRule type="containsText" dxfId="636" priority="494" operator="containsText" text="0.我方">
      <formula>NOT(ISERROR(SEARCH("0.我方",E201)))</formula>
    </cfRule>
  </conditionalFormatting>
  <conditionalFormatting sqref="E204">
    <cfRule type="containsText" dxfId="635" priority="491" operator="containsText" text="1.敌方">
      <formula>NOT(ISERROR(SEARCH("1.敌方",E204)))</formula>
    </cfRule>
    <cfRule type="containsText" dxfId="634" priority="492" operator="containsText" text="0.我方">
      <formula>NOT(ISERROR(SEARCH("0.我方",E204)))</formula>
    </cfRule>
  </conditionalFormatting>
  <conditionalFormatting sqref="E203">
    <cfRule type="containsText" dxfId="633" priority="489" operator="containsText" text="1.敌方">
      <formula>NOT(ISERROR(SEARCH("1.敌方",E203)))</formula>
    </cfRule>
    <cfRule type="containsText" dxfId="632" priority="490" operator="containsText" text="0.我方">
      <formula>NOT(ISERROR(SEARCH("0.我方",E203)))</formula>
    </cfRule>
  </conditionalFormatting>
  <conditionalFormatting sqref="E184">
    <cfRule type="containsText" dxfId="631" priority="535" operator="containsText" text="1.敌方">
      <formula>NOT(ISERROR(SEARCH("1.敌方",E184)))</formula>
    </cfRule>
    <cfRule type="containsText" dxfId="630" priority="536" operator="containsText" text="0.我方">
      <formula>NOT(ISERROR(SEARCH("0.我方",E184)))</formula>
    </cfRule>
  </conditionalFormatting>
  <conditionalFormatting sqref="E185">
    <cfRule type="containsText" dxfId="629" priority="533" operator="containsText" text="1.敌方">
      <formula>NOT(ISERROR(SEARCH("1.敌方",E185)))</formula>
    </cfRule>
    <cfRule type="containsText" dxfId="628" priority="534" operator="containsText" text="0.我方">
      <formula>NOT(ISERROR(SEARCH("0.我方",E185)))</formula>
    </cfRule>
  </conditionalFormatting>
  <conditionalFormatting sqref="E186">
    <cfRule type="containsText" dxfId="627" priority="531" operator="containsText" text="1.敌方">
      <formula>NOT(ISERROR(SEARCH("1.敌方",E186)))</formula>
    </cfRule>
    <cfRule type="containsText" dxfId="626" priority="532" operator="containsText" text="0.我方">
      <formula>NOT(ISERROR(SEARCH("0.我方",E186)))</formula>
    </cfRule>
  </conditionalFormatting>
  <conditionalFormatting sqref="E187">
    <cfRule type="containsText" dxfId="625" priority="529" operator="containsText" text="1.敌方">
      <formula>NOT(ISERROR(SEARCH("1.敌方",E187)))</formula>
    </cfRule>
    <cfRule type="containsText" dxfId="624" priority="530" operator="containsText" text="0.我方">
      <formula>NOT(ISERROR(SEARCH("0.我方",E187)))</formula>
    </cfRule>
  </conditionalFormatting>
  <conditionalFormatting sqref="E188">
    <cfRule type="containsText" dxfId="623" priority="527" operator="containsText" text="1.敌方">
      <formula>NOT(ISERROR(SEARCH("1.敌方",E188)))</formula>
    </cfRule>
    <cfRule type="containsText" dxfId="622" priority="528" operator="containsText" text="0.我方">
      <formula>NOT(ISERROR(SEARCH("0.我方",E188)))</formula>
    </cfRule>
  </conditionalFormatting>
  <conditionalFormatting sqref="E189">
    <cfRule type="containsText" dxfId="621" priority="525" operator="containsText" text="1.敌方">
      <formula>NOT(ISERROR(SEARCH("1.敌方",E189)))</formula>
    </cfRule>
    <cfRule type="containsText" dxfId="620" priority="526" operator="containsText" text="0.我方">
      <formula>NOT(ISERROR(SEARCH("0.我方",E189)))</formula>
    </cfRule>
  </conditionalFormatting>
  <conditionalFormatting sqref="E190">
    <cfRule type="containsText" dxfId="619" priority="523" operator="containsText" text="1.敌方">
      <formula>NOT(ISERROR(SEARCH("1.敌方",E190)))</formula>
    </cfRule>
    <cfRule type="containsText" dxfId="618" priority="524" operator="containsText" text="0.我方">
      <formula>NOT(ISERROR(SEARCH("0.我方",E190)))</formula>
    </cfRule>
  </conditionalFormatting>
  <conditionalFormatting sqref="E196">
    <cfRule type="containsText" dxfId="617" priority="503" operator="containsText" text="1.敌方">
      <formula>NOT(ISERROR(SEARCH("1.敌方",E196)))</formula>
    </cfRule>
    <cfRule type="containsText" dxfId="616" priority="504" operator="containsText" text="0.我方">
      <formula>NOT(ISERROR(SEARCH("0.我方",E196)))</formula>
    </cfRule>
  </conditionalFormatting>
  <conditionalFormatting sqref="E199">
    <cfRule type="containsText" dxfId="615" priority="501" operator="containsText" text="1.敌方">
      <formula>NOT(ISERROR(SEARCH("1.敌方",E199)))</formula>
    </cfRule>
    <cfRule type="containsText" dxfId="614" priority="502" operator="containsText" text="0.我方">
      <formula>NOT(ISERROR(SEARCH("0.我方",E199)))</formula>
    </cfRule>
  </conditionalFormatting>
  <conditionalFormatting sqref="E198">
    <cfRule type="containsText" dxfId="613" priority="499" operator="containsText" text="1.敌方">
      <formula>NOT(ISERROR(SEARCH("1.敌方",E198)))</formula>
    </cfRule>
    <cfRule type="containsText" dxfId="612" priority="500" operator="containsText" text="0.我方">
      <formula>NOT(ISERROR(SEARCH("0.我方",E198)))</formula>
    </cfRule>
  </conditionalFormatting>
  <conditionalFormatting sqref="E200">
    <cfRule type="containsText" dxfId="611" priority="497" operator="containsText" text="1.敌方">
      <formula>NOT(ISERROR(SEARCH("1.敌方",E200)))</formula>
    </cfRule>
    <cfRule type="containsText" dxfId="610" priority="498" operator="containsText" text="0.我方">
      <formula>NOT(ISERROR(SEARCH("0.我方",E200)))</formula>
    </cfRule>
  </conditionalFormatting>
  <conditionalFormatting sqref="E202">
    <cfRule type="containsText" dxfId="609" priority="495" operator="containsText" text="1.敌方">
      <formula>NOT(ISERROR(SEARCH("1.敌方",E202)))</formula>
    </cfRule>
    <cfRule type="containsText" dxfId="608" priority="496" operator="containsText" text="0.我方">
      <formula>NOT(ISERROR(SEARCH("0.我方",E202)))</formula>
    </cfRule>
  </conditionalFormatting>
  <conditionalFormatting sqref="E197">
    <cfRule type="containsText" dxfId="607" priority="505" operator="containsText" text="1.敌方">
      <formula>NOT(ISERROR(SEARCH("1.敌方",E197)))</formula>
    </cfRule>
    <cfRule type="containsText" dxfId="606" priority="506" operator="containsText" text="0.我方">
      <formula>NOT(ISERROR(SEARCH("0.我方",E197)))</formula>
    </cfRule>
  </conditionalFormatting>
  <conditionalFormatting sqref="E253">
    <cfRule type="containsText" dxfId="605" priority="463" operator="containsText" text="1.敌方">
      <formula>NOT(ISERROR(SEARCH("1.敌方",E253)))</formula>
    </cfRule>
    <cfRule type="containsText" dxfId="604" priority="464" operator="containsText" text="0.我方">
      <formula>NOT(ISERROR(SEARCH("0.我方",E253)))</formula>
    </cfRule>
  </conditionalFormatting>
  <conditionalFormatting sqref="E242">
    <cfRule type="containsText" dxfId="603" priority="405" operator="containsText" text="1.敌方">
      <formula>NOT(ISERROR(SEARCH("1.敌方",E242)))</formula>
    </cfRule>
    <cfRule type="containsText" dxfId="602" priority="406" operator="containsText" text="0.我方">
      <formula>NOT(ISERROR(SEARCH("0.我方",E242)))</formula>
    </cfRule>
  </conditionalFormatting>
  <conditionalFormatting sqref="E243">
    <cfRule type="containsText" dxfId="601" priority="403" operator="containsText" text="1.敌方">
      <formula>NOT(ISERROR(SEARCH("1.敌方",E243)))</formula>
    </cfRule>
    <cfRule type="containsText" dxfId="600" priority="404" operator="containsText" text="0.我方">
      <formula>NOT(ISERROR(SEARCH("0.我方",E243)))</formula>
    </cfRule>
  </conditionalFormatting>
  <conditionalFormatting sqref="E244">
    <cfRule type="containsText" dxfId="599" priority="401" operator="containsText" text="1.敌方">
      <formula>NOT(ISERROR(SEARCH("1.敌方",E244)))</formula>
    </cfRule>
    <cfRule type="containsText" dxfId="598" priority="402" operator="containsText" text="0.我方">
      <formula>NOT(ISERROR(SEARCH("0.我方",E244)))</formula>
    </cfRule>
  </conditionalFormatting>
  <conditionalFormatting sqref="E245">
    <cfRule type="containsText" dxfId="597" priority="399" operator="containsText" text="1.敌方">
      <formula>NOT(ISERROR(SEARCH("1.敌方",E245)))</formula>
    </cfRule>
    <cfRule type="containsText" dxfId="596" priority="400" operator="containsText" text="0.我方">
      <formula>NOT(ISERROR(SEARCH("0.我方",E245)))</formula>
    </cfRule>
  </conditionalFormatting>
  <conditionalFormatting sqref="E246">
    <cfRule type="containsText" dxfId="595" priority="397" operator="containsText" text="1.敌方">
      <formula>NOT(ISERROR(SEARCH("1.敌方",E246)))</formula>
    </cfRule>
    <cfRule type="containsText" dxfId="594" priority="398" operator="containsText" text="0.我方">
      <formula>NOT(ISERROR(SEARCH("0.我方",E246)))</formula>
    </cfRule>
  </conditionalFormatting>
  <conditionalFormatting sqref="E247">
    <cfRule type="containsText" dxfId="593" priority="395" operator="containsText" text="1.敌方">
      <formula>NOT(ISERROR(SEARCH("1.敌方",E247)))</formula>
    </cfRule>
    <cfRule type="containsText" dxfId="592" priority="396" operator="containsText" text="0.我方">
      <formula>NOT(ISERROR(SEARCH("0.我方",E247)))</formula>
    </cfRule>
  </conditionalFormatting>
  <conditionalFormatting sqref="E256">
    <cfRule type="containsText" dxfId="591" priority="393" operator="containsText" text="1.敌方">
      <formula>NOT(ISERROR(SEARCH("1.敌方",E256)))</formula>
    </cfRule>
    <cfRule type="containsText" dxfId="590" priority="394" operator="containsText" text="0.我方">
      <formula>NOT(ISERROR(SEARCH("0.我方",E256)))</formula>
    </cfRule>
  </conditionalFormatting>
  <conditionalFormatting sqref="E255">
    <cfRule type="containsText" dxfId="589" priority="391" operator="containsText" text="1.敌方">
      <formula>NOT(ISERROR(SEARCH("1.敌方",E255)))</formula>
    </cfRule>
    <cfRule type="containsText" dxfId="588" priority="392" operator="containsText" text="0.我方">
      <formula>NOT(ISERROR(SEARCH("0.我方",E255)))</formula>
    </cfRule>
  </conditionalFormatting>
  <conditionalFormatting sqref="E219">
    <cfRule type="containsText" dxfId="587" priority="451" operator="containsText" text="1.敌方">
      <formula>NOT(ISERROR(SEARCH("1.敌方",E219)))</formula>
    </cfRule>
    <cfRule type="containsText" dxfId="586" priority="452" operator="containsText" text="0.我方">
      <formula>NOT(ISERROR(SEARCH("0.我方",E219)))</formula>
    </cfRule>
  </conditionalFormatting>
  <conditionalFormatting sqref="E208">
    <cfRule type="containsText" dxfId="585" priority="487" operator="containsText" text="1.敌方">
      <formula>NOT(ISERROR(SEARCH("1.敌方",E208)))</formula>
    </cfRule>
    <cfRule type="containsText" dxfId="584" priority="488" operator="containsText" text="0.我方">
      <formula>NOT(ISERROR(SEARCH("0.我方",E208)))</formula>
    </cfRule>
  </conditionalFormatting>
  <conditionalFormatting sqref="E209">
    <cfRule type="containsText" dxfId="583" priority="485" operator="containsText" text="1.敌方">
      <formula>NOT(ISERROR(SEARCH("1.敌方",E209)))</formula>
    </cfRule>
    <cfRule type="containsText" dxfId="582" priority="486" operator="containsText" text="0.我方">
      <formula>NOT(ISERROR(SEARCH("0.我方",E209)))</formula>
    </cfRule>
  </conditionalFormatting>
  <conditionalFormatting sqref="E210">
    <cfRule type="containsText" dxfId="581" priority="483" operator="containsText" text="1.敌方">
      <formula>NOT(ISERROR(SEARCH("1.敌方",E210)))</formula>
    </cfRule>
    <cfRule type="containsText" dxfId="580" priority="484" operator="containsText" text="0.我方">
      <formula>NOT(ISERROR(SEARCH("0.我方",E210)))</formula>
    </cfRule>
  </conditionalFormatting>
  <conditionalFormatting sqref="E212">
    <cfRule type="containsText" dxfId="579" priority="479" operator="containsText" text="1.敌方">
      <formula>NOT(ISERROR(SEARCH("1.敌方",E212)))</formula>
    </cfRule>
    <cfRule type="containsText" dxfId="578" priority="480" operator="containsText" text="0.我方">
      <formula>NOT(ISERROR(SEARCH("0.我方",E212)))</formula>
    </cfRule>
  </conditionalFormatting>
  <conditionalFormatting sqref="E213">
    <cfRule type="containsText" dxfId="577" priority="477" operator="containsText" text="1.敌方">
      <formula>NOT(ISERROR(SEARCH("1.敌方",E213)))</formula>
    </cfRule>
    <cfRule type="containsText" dxfId="576" priority="478" operator="containsText" text="0.我方">
      <formula>NOT(ISERROR(SEARCH("0.我方",E213)))</formula>
    </cfRule>
  </conditionalFormatting>
  <conditionalFormatting sqref="E211">
    <cfRule type="containsText" dxfId="575" priority="481" operator="containsText" text="1.敌方">
      <formula>NOT(ISERROR(SEARCH("1.敌方",E211)))</formula>
    </cfRule>
    <cfRule type="containsText" dxfId="574" priority="482" operator="containsText" text="0.我方">
      <formula>NOT(ISERROR(SEARCH("0.我方",E211)))</formula>
    </cfRule>
  </conditionalFormatting>
  <conditionalFormatting sqref="E249">
    <cfRule type="containsText" dxfId="573" priority="475" operator="containsText" text="1.敌方">
      <formula>NOT(ISERROR(SEARCH("1.敌方",E249)))</formula>
    </cfRule>
    <cfRule type="containsText" dxfId="572" priority="476" operator="containsText" text="0.我方">
      <formula>NOT(ISERROR(SEARCH("0.我方",E249)))</formula>
    </cfRule>
  </conditionalFormatting>
  <conditionalFormatting sqref="E248">
    <cfRule type="containsText" dxfId="571" priority="473" operator="containsText" text="1.敌方">
      <formula>NOT(ISERROR(SEARCH("1.敌方",E248)))</formula>
    </cfRule>
    <cfRule type="containsText" dxfId="570" priority="474" operator="containsText" text="0.我方">
      <formula>NOT(ISERROR(SEARCH("0.我方",E248)))</formula>
    </cfRule>
  </conditionalFormatting>
  <conditionalFormatting sqref="E250">
    <cfRule type="containsText" dxfId="569" priority="469" operator="containsText" text="1.敌方">
      <formula>NOT(ISERROR(SEARCH("1.敌方",E250)))</formula>
    </cfRule>
    <cfRule type="containsText" dxfId="568" priority="470" operator="containsText" text="0.我方">
      <formula>NOT(ISERROR(SEARCH("0.我方",E250)))</formula>
    </cfRule>
  </conditionalFormatting>
  <conditionalFormatting sqref="E251">
    <cfRule type="containsText" dxfId="567" priority="471" operator="containsText" text="1.敌方">
      <formula>NOT(ISERROR(SEARCH("1.敌方",E251)))</formula>
    </cfRule>
    <cfRule type="containsText" dxfId="566" priority="472" operator="containsText" text="0.我方">
      <formula>NOT(ISERROR(SEARCH("0.我方",E251)))</formula>
    </cfRule>
  </conditionalFormatting>
  <conditionalFormatting sqref="E254">
    <cfRule type="containsText" dxfId="565" priority="465" operator="containsText" text="1.敌方">
      <formula>NOT(ISERROR(SEARCH("1.敌方",E254)))</formula>
    </cfRule>
    <cfRule type="containsText" dxfId="564" priority="466" operator="containsText" text="0.我方">
      <formula>NOT(ISERROR(SEARCH("0.我方",E254)))</formula>
    </cfRule>
  </conditionalFormatting>
  <conditionalFormatting sqref="E252">
    <cfRule type="containsText" dxfId="563" priority="467" operator="containsText" text="1.敌方">
      <formula>NOT(ISERROR(SEARCH("1.敌方",E252)))</formula>
    </cfRule>
    <cfRule type="containsText" dxfId="562" priority="468" operator="containsText" text="0.我方">
      <formula>NOT(ISERROR(SEARCH("0.我方",E252)))</formula>
    </cfRule>
  </conditionalFormatting>
  <conditionalFormatting sqref="E214">
    <cfRule type="containsText" dxfId="561" priority="461" operator="containsText" text="1.敌方">
      <formula>NOT(ISERROR(SEARCH("1.敌方",E214)))</formula>
    </cfRule>
    <cfRule type="containsText" dxfId="560" priority="462" operator="containsText" text="0.我方">
      <formula>NOT(ISERROR(SEARCH("0.我方",E214)))</formula>
    </cfRule>
  </conditionalFormatting>
  <conditionalFormatting sqref="E215">
    <cfRule type="containsText" dxfId="559" priority="459" operator="containsText" text="1.敌方">
      <formula>NOT(ISERROR(SEARCH("1.敌方",E215)))</formula>
    </cfRule>
    <cfRule type="containsText" dxfId="558" priority="460" operator="containsText" text="0.我方">
      <formula>NOT(ISERROR(SEARCH("0.我方",E215)))</formula>
    </cfRule>
  </conditionalFormatting>
  <conditionalFormatting sqref="E216">
    <cfRule type="containsText" dxfId="557" priority="457" operator="containsText" text="1.敌方">
      <formula>NOT(ISERROR(SEARCH("1.敌方",E216)))</formula>
    </cfRule>
    <cfRule type="containsText" dxfId="556" priority="458" operator="containsText" text="0.我方">
      <formula>NOT(ISERROR(SEARCH("0.我方",E216)))</formula>
    </cfRule>
  </conditionalFormatting>
  <conditionalFormatting sqref="E217">
    <cfRule type="containsText" dxfId="555" priority="455" operator="containsText" text="1.敌方">
      <formula>NOT(ISERROR(SEARCH("1.敌方",E217)))</formula>
    </cfRule>
    <cfRule type="containsText" dxfId="554" priority="456" operator="containsText" text="0.我方">
      <formula>NOT(ISERROR(SEARCH("0.我方",E217)))</formula>
    </cfRule>
  </conditionalFormatting>
  <conditionalFormatting sqref="E218">
    <cfRule type="containsText" dxfId="553" priority="453" operator="containsText" text="1.敌方">
      <formula>NOT(ISERROR(SEARCH("1.敌方",E218)))</formula>
    </cfRule>
    <cfRule type="containsText" dxfId="552" priority="454" operator="containsText" text="0.我方">
      <formula>NOT(ISERROR(SEARCH("0.我方",E218)))</formula>
    </cfRule>
  </conditionalFormatting>
  <conditionalFormatting sqref="E221">
    <cfRule type="containsText" dxfId="551" priority="447" operator="containsText" text="1.敌方">
      <formula>NOT(ISERROR(SEARCH("1.敌方",E221)))</formula>
    </cfRule>
    <cfRule type="containsText" dxfId="550" priority="448" operator="containsText" text="0.我方">
      <formula>NOT(ISERROR(SEARCH("0.我方",E221)))</formula>
    </cfRule>
  </conditionalFormatting>
  <conditionalFormatting sqref="E225">
    <cfRule type="containsText" dxfId="549" priority="439" operator="containsText" text="1.敌方">
      <formula>NOT(ISERROR(SEARCH("1.敌方",E225)))</formula>
    </cfRule>
    <cfRule type="containsText" dxfId="548" priority="440" operator="containsText" text="0.我方">
      <formula>NOT(ISERROR(SEARCH("0.我方",E225)))</formula>
    </cfRule>
  </conditionalFormatting>
  <conditionalFormatting sqref="E220">
    <cfRule type="containsText" dxfId="547" priority="449" operator="containsText" text="1.敌方">
      <formula>NOT(ISERROR(SEARCH("1.敌方",E220)))</formula>
    </cfRule>
    <cfRule type="containsText" dxfId="546" priority="450" operator="containsText" text="0.我方">
      <formula>NOT(ISERROR(SEARCH("0.我方",E220)))</formula>
    </cfRule>
  </conditionalFormatting>
  <conditionalFormatting sqref="E222">
    <cfRule type="containsText" dxfId="545" priority="445" operator="containsText" text="1.敌方">
      <formula>NOT(ISERROR(SEARCH("1.敌方",E222)))</formula>
    </cfRule>
    <cfRule type="containsText" dxfId="544" priority="446" operator="containsText" text="0.我方">
      <formula>NOT(ISERROR(SEARCH("0.我方",E222)))</formula>
    </cfRule>
  </conditionalFormatting>
  <conditionalFormatting sqref="E224">
    <cfRule type="containsText" dxfId="543" priority="441" operator="containsText" text="1.敌方">
      <formula>NOT(ISERROR(SEARCH("1.敌方",E224)))</formula>
    </cfRule>
    <cfRule type="containsText" dxfId="542" priority="442" operator="containsText" text="0.我方">
      <formula>NOT(ISERROR(SEARCH("0.我方",E224)))</formula>
    </cfRule>
  </conditionalFormatting>
  <conditionalFormatting sqref="E233">
    <cfRule type="containsText" dxfId="541" priority="423" operator="containsText" text="1.敌方">
      <formula>NOT(ISERROR(SEARCH("1.敌方",E233)))</formula>
    </cfRule>
    <cfRule type="containsText" dxfId="540" priority="424" operator="containsText" text="0.我方">
      <formula>NOT(ISERROR(SEARCH("0.我方",E233)))</formula>
    </cfRule>
  </conditionalFormatting>
  <conditionalFormatting sqref="E223">
    <cfRule type="containsText" dxfId="539" priority="443" operator="containsText" text="1.敌方">
      <formula>NOT(ISERROR(SEARCH("1.敌方",E223)))</formula>
    </cfRule>
    <cfRule type="containsText" dxfId="538" priority="444" operator="containsText" text="0.我方">
      <formula>NOT(ISERROR(SEARCH("0.我方",E223)))</formula>
    </cfRule>
  </conditionalFormatting>
  <conditionalFormatting sqref="E226">
    <cfRule type="containsText" dxfId="537" priority="437" operator="containsText" text="1.敌方">
      <formula>NOT(ISERROR(SEARCH("1.敌方",E226)))</formula>
    </cfRule>
    <cfRule type="containsText" dxfId="536" priority="438" operator="containsText" text="0.我方">
      <formula>NOT(ISERROR(SEARCH("0.我方",E226)))</formula>
    </cfRule>
  </conditionalFormatting>
  <conditionalFormatting sqref="E227">
    <cfRule type="containsText" dxfId="535" priority="435" operator="containsText" text="1.敌方">
      <formula>NOT(ISERROR(SEARCH("1.敌方",E227)))</formula>
    </cfRule>
    <cfRule type="containsText" dxfId="534" priority="436" operator="containsText" text="0.我方">
      <formula>NOT(ISERROR(SEARCH("0.我方",E227)))</formula>
    </cfRule>
  </conditionalFormatting>
  <conditionalFormatting sqref="E228">
    <cfRule type="containsText" dxfId="533" priority="433" operator="containsText" text="1.敌方">
      <formula>NOT(ISERROR(SEARCH("1.敌方",E228)))</formula>
    </cfRule>
    <cfRule type="containsText" dxfId="532" priority="434" operator="containsText" text="0.我方">
      <formula>NOT(ISERROR(SEARCH("0.我方",E228)))</formula>
    </cfRule>
  </conditionalFormatting>
  <conditionalFormatting sqref="E230">
    <cfRule type="containsText" dxfId="531" priority="429" operator="containsText" text="1.敌方">
      <formula>NOT(ISERROR(SEARCH("1.敌方",E230)))</formula>
    </cfRule>
    <cfRule type="containsText" dxfId="530" priority="430" operator="containsText" text="0.我方">
      <formula>NOT(ISERROR(SEARCH("0.我方",E230)))</formula>
    </cfRule>
  </conditionalFormatting>
  <conditionalFormatting sqref="E231">
    <cfRule type="containsText" dxfId="529" priority="427" operator="containsText" text="1.敌方">
      <formula>NOT(ISERROR(SEARCH("1.敌方",E231)))</formula>
    </cfRule>
    <cfRule type="containsText" dxfId="528" priority="428" operator="containsText" text="0.我方">
      <formula>NOT(ISERROR(SEARCH("0.我方",E231)))</formula>
    </cfRule>
  </conditionalFormatting>
  <conditionalFormatting sqref="E229">
    <cfRule type="containsText" dxfId="527" priority="431" operator="containsText" text="1.敌方">
      <formula>NOT(ISERROR(SEARCH("1.敌方",E229)))</formula>
    </cfRule>
    <cfRule type="containsText" dxfId="526" priority="432" operator="containsText" text="0.我方">
      <formula>NOT(ISERROR(SEARCH("0.我方",E229)))</formula>
    </cfRule>
  </conditionalFormatting>
  <conditionalFormatting sqref="E232">
    <cfRule type="containsText" dxfId="525" priority="425" operator="containsText" text="1.敌方">
      <formula>NOT(ISERROR(SEARCH("1.敌方",E232)))</formula>
    </cfRule>
    <cfRule type="containsText" dxfId="524" priority="426" operator="containsText" text="0.我方">
      <formula>NOT(ISERROR(SEARCH("0.我方",E232)))</formula>
    </cfRule>
  </conditionalFormatting>
  <conditionalFormatting sqref="E234">
    <cfRule type="containsText" dxfId="523" priority="421" operator="containsText" text="1.敌方">
      <formula>NOT(ISERROR(SEARCH("1.敌方",E234)))</formula>
    </cfRule>
    <cfRule type="containsText" dxfId="522" priority="422" operator="containsText" text="0.我方">
      <formula>NOT(ISERROR(SEARCH("0.我方",E234)))</formula>
    </cfRule>
  </conditionalFormatting>
  <conditionalFormatting sqref="E236">
    <cfRule type="containsText" dxfId="521" priority="417" operator="containsText" text="1.敌方">
      <formula>NOT(ISERROR(SEARCH("1.敌方",E236)))</formula>
    </cfRule>
    <cfRule type="containsText" dxfId="520" priority="418" operator="containsText" text="0.我方">
      <formula>NOT(ISERROR(SEARCH("0.我方",E236)))</formula>
    </cfRule>
  </conditionalFormatting>
  <conditionalFormatting sqref="E237">
    <cfRule type="containsText" dxfId="519" priority="415" operator="containsText" text="1.敌方">
      <formula>NOT(ISERROR(SEARCH("1.敌方",E237)))</formula>
    </cfRule>
    <cfRule type="containsText" dxfId="518" priority="416" operator="containsText" text="0.我方">
      <formula>NOT(ISERROR(SEARCH("0.我方",E237)))</formula>
    </cfRule>
  </conditionalFormatting>
  <conditionalFormatting sqref="E235">
    <cfRule type="containsText" dxfId="517" priority="419" operator="containsText" text="1.敌方">
      <formula>NOT(ISERROR(SEARCH("1.敌方",E235)))</formula>
    </cfRule>
    <cfRule type="containsText" dxfId="516" priority="420" operator="containsText" text="0.我方">
      <formula>NOT(ISERROR(SEARCH("0.我方",E235)))</formula>
    </cfRule>
  </conditionalFormatting>
  <conditionalFormatting sqref="E238">
    <cfRule type="containsText" dxfId="515" priority="413" operator="containsText" text="1.敌方">
      <formula>NOT(ISERROR(SEARCH("1.敌方",E238)))</formula>
    </cfRule>
    <cfRule type="containsText" dxfId="514" priority="414" operator="containsText" text="0.我方">
      <formula>NOT(ISERROR(SEARCH("0.我方",E238)))</formula>
    </cfRule>
  </conditionalFormatting>
  <conditionalFormatting sqref="E239">
    <cfRule type="containsText" dxfId="513" priority="411" operator="containsText" text="1.敌方">
      <formula>NOT(ISERROR(SEARCH("1.敌方",E239)))</formula>
    </cfRule>
    <cfRule type="containsText" dxfId="512" priority="412" operator="containsText" text="0.我方">
      <formula>NOT(ISERROR(SEARCH("0.我方",E239)))</formula>
    </cfRule>
  </conditionalFormatting>
  <conditionalFormatting sqref="E241">
    <cfRule type="containsText" dxfId="511" priority="407" operator="containsText" text="1.敌方">
      <formula>NOT(ISERROR(SEARCH("1.敌方",E241)))</formula>
    </cfRule>
    <cfRule type="containsText" dxfId="510" priority="408" operator="containsText" text="0.我方">
      <formula>NOT(ISERROR(SEARCH("0.我方",E241)))</formula>
    </cfRule>
  </conditionalFormatting>
  <conditionalFormatting sqref="E240">
    <cfRule type="containsText" dxfId="509" priority="409" operator="containsText" text="1.敌方">
      <formula>NOT(ISERROR(SEARCH("1.敌方",E240)))</formula>
    </cfRule>
    <cfRule type="containsText" dxfId="508" priority="410" operator="containsText" text="0.我方">
      <formula>NOT(ISERROR(SEARCH("0.我方",E240)))</formula>
    </cfRule>
  </conditionalFormatting>
  <conditionalFormatting sqref="E272">
    <cfRule type="containsText" dxfId="507" priority="363" operator="containsText" text="1.敌方">
      <formula>NOT(ISERROR(SEARCH("1.敌方",E272)))</formula>
    </cfRule>
    <cfRule type="containsText" dxfId="506" priority="364" operator="containsText" text="0.我方">
      <formula>NOT(ISERROR(SEARCH("0.我方",E272)))</formula>
    </cfRule>
  </conditionalFormatting>
  <conditionalFormatting sqref="E259">
    <cfRule type="containsText" dxfId="505" priority="389" operator="containsText" text="1.敌方">
      <formula>NOT(ISERROR(SEARCH("1.敌方",E259)))</formula>
    </cfRule>
    <cfRule type="containsText" dxfId="504" priority="390" operator="containsText" text="0.我方">
      <formula>NOT(ISERROR(SEARCH("0.我方",E259)))</formula>
    </cfRule>
  </conditionalFormatting>
  <conditionalFormatting sqref="E260">
    <cfRule type="containsText" dxfId="503" priority="387" operator="containsText" text="1.敌方">
      <formula>NOT(ISERROR(SEARCH("1.敌方",E260)))</formula>
    </cfRule>
    <cfRule type="containsText" dxfId="502" priority="388" operator="containsText" text="0.我方">
      <formula>NOT(ISERROR(SEARCH("0.我方",E260)))</formula>
    </cfRule>
  </conditionalFormatting>
  <conditionalFormatting sqref="E263">
    <cfRule type="containsText" dxfId="501" priority="381" operator="containsText" text="1.敌方">
      <formula>NOT(ISERROR(SEARCH("1.敌方",E263)))</formula>
    </cfRule>
    <cfRule type="containsText" dxfId="500" priority="382" operator="containsText" text="0.我方">
      <formula>NOT(ISERROR(SEARCH("0.我方",E263)))</formula>
    </cfRule>
  </conditionalFormatting>
  <conditionalFormatting sqref="E261">
    <cfRule type="containsText" dxfId="499" priority="385" operator="containsText" text="1.敌方">
      <formula>NOT(ISERROR(SEARCH("1.敌方",E261)))</formula>
    </cfRule>
    <cfRule type="containsText" dxfId="498" priority="386" operator="containsText" text="0.我方">
      <formula>NOT(ISERROR(SEARCH("0.我方",E261)))</formula>
    </cfRule>
  </conditionalFormatting>
  <conditionalFormatting sqref="E264">
    <cfRule type="containsText" dxfId="497" priority="379" operator="containsText" text="1.敌方">
      <formula>NOT(ISERROR(SEARCH("1.敌方",E264)))</formula>
    </cfRule>
    <cfRule type="containsText" dxfId="496" priority="380" operator="containsText" text="0.我方">
      <formula>NOT(ISERROR(SEARCH("0.我方",E264)))</formula>
    </cfRule>
  </conditionalFormatting>
  <conditionalFormatting sqref="E262">
    <cfRule type="containsText" dxfId="495" priority="383" operator="containsText" text="1.敌方">
      <formula>NOT(ISERROR(SEARCH("1.敌方",E262)))</formula>
    </cfRule>
    <cfRule type="containsText" dxfId="494" priority="384" operator="containsText" text="0.我方">
      <formula>NOT(ISERROR(SEARCH("0.我方",E262)))</formula>
    </cfRule>
  </conditionalFormatting>
  <conditionalFormatting sqref="E265">
    <cfRule type="containsText" dxfId="493" priority="377" operator="containsText" text="1.敌方">
      <formula>NOT(ISERROR(SEARCH("1.敌方",E265)))</formula>
    </cfRule>
    <cfRule type="containsText" dxfId="492" priority="378" operator="containsText" text="0.我方">
      <formula>NOT(ISERROR(SEARCH("0.我方",E265)))</formula>
    </cfRule>
  </conditionalFormatting>
  <conditionalFormatting sqref="E271">
    <cfRule type="containsText" dxfId="491" priority="365" operator="containsText" text="1.敌方">
      <formula>NOT(ISERROR(SEARCH("1.敌方",E271)))</formula>
    </cfRule>
    <cfRule type="containsText" dxfId="490" priority="366" operator="containsText" text="0.我方">
      <formula>NOT(ISERROR(SEARCH("0.我方",E271)))</formula>
    </cfRule>
  </conditionalFormatting>
  <conditionalFormatting sqref="E266">
    <cfRule type="containsText" dxfId="489" priority="375" operator="containsText" text="1.敌方">
      <formula>NOT(ISERROR(SEARCH("1.敌方",E266)))</formula>
    </cfRule>
    <cfRule type="containsText" dxfId="488" priority="376" operator="containsText" text="0.我方">
      <formula>NOT(ISERROR(SEARCH("0.我方",E266)))</formula>
    </cfRule>
  </conditionalFormatting>
  <conditionalFormatting sqref="E287">
    <cfRule type="containsText" dxfId="487" priority="333" operator="containsText" text="1.敌方">
      <formula>NOT(ISERROR(SEARCH("1.敌方",E287)))</formula>
    </cfRule>
    <cfRule type="containsText" dxfId="486" priority="334" operator="containsText" text="0.我方">
      <formula>NOT(ISERROR(SEARCH("0.我方",E287)))</formula>
    </cfRule>
  </conditionalFormatting>
  <conditionalFormatting sqref="E267">
    <cfRule type="containsText" dxfId="485" priority="373" operator="containsText" text="1.敌方">
      <formula>NOT(ISERROR(SEARCH("1.敌方",E267)))</formula>
    </cfRule>
    <cfRule type="containsText" dxfId="484" priority="374" operator="containsText" text="0.我方">
      <formula>NOT(ISERROR(SEARCH("0.我方",E267)))</formula>
    </cfRule>
  </conditionalFormatting>
  <conditionalFormatting sqref="E273">
    <cfRule type="containsText" dxfId="483" priority="361" operator="containsText" text="1.敌方">
      <formula>NOT(ISERROR(SEARCH("1.敌方",E273)))</formula>
    </cfRule>
    <cfRule type="containsText" dxfId="482" priority="362" operator="containsText" text="0.我方">
      <formula>NOT(ISERROR(SEARCH("0.我方",E273)))</formula>
    </cfRule>
  </conditionalFormatting>
  <conditionalFormatting sqref="E268">
    <cfRule type="containsText" dxfId="481" priority="371" operator="containsText" text="1.敌方">
      <formula>NOT(ISERROR(SEARCH("1.敌方",E268)))</formula>
    </cfRule>
    <cfRule type="containsText" dxfId="480" priority="372" operator="containsText" text="0.我方">
      <formula>NOT(ISERROR(SEARCH("0.我方",E268)))</formula>
    </cfRule>
  </conditionalFormatting>
  <conditionalFormatting sqref="E274">
    <cfRule type="containsText" dxfId="479" priority="359" operator="containsText" text="1.敌方">
      <formula>NOT(ISERROR(SEARCH("1.敌方",E274)))</formula>
    </cfRule>
    <cfRule type="containsText" dxfId="478" priority="360" operator="containsText" text="0.我方">
      <formula>NOT(ISERROR(SEARCH("0.我方",E274)))</formula>
    </cfRule>
  </conditionalFormatting>
  <conditionalFormatting sqref="E269">
    <cfRule type="containsText" dxfId="477" priority="369" operator="containsText" text="1.敌方">
      <formula>NOT(ISERROR(SEARCH("1.敌方",E269)))</formula>
    </cfRule>
    <cfRule type="containsText" dxfId="476" priority="370" operator="containsText" text="0.我方">
      <formula>NOT(ISERROR(SEARCH("0.我方",E269)))</formula>
    </cfRule>
  </conditionalFormatting>
  <conditionalFormatting sqref="E270">
    <cfRule type="containsText" dxfId="475" priority="367" operator="containsText" text="1.敌方">
      <formula>NOT(ISERROR(SEARCH("1.敌方",E270)))</formula>
    </cfRule>
    <cfRule type="containsText" dxfId="474" priority="368" operator="containsText" text="0.我方">
      <formula>NOT(ISERROR(SEARCH("0.我方",E270)))</formula>
    </cfRule>
  </conditionalFormatting>
  <conditionalFormatting sqref="E275">
    <cfRule type="containsText" dxfId="473" priority="357" operator="containsText" text="1.敌方">
      <formula>NOT(ISERROR(SEARCH("1.敌方",E275)))</formula>
    </cfRule>
    <cfRule type="containsText" dxfId="472" priority="358" operator="containsText" text="0.我方">
      <formula>NOT(ISERROR(SEARCH("0.我方",E275)))</formula>
    </cfRule>
  </conditionalFormatting>
  <conditionalFormatting sqref="E276">
    <cfRule type="containsText" dxfId="471" priority="355" operator="containsText" text="1.敌方">
      <formula>NOT(ISERROR(SEARCH("1.敌方",E276)))</formula>
    </cfRule>
    <cfRule type="containsText" dxfId="470" priority="356" operator="containsText" text="0.我方">
      <formula>NOT(ISERROR(SEARCH("0.我方",E276)))</formula>
    </cfRule>
  </conditionalFormatting>
  <conditionalFormatting sqref="E277">
    <cfRule type="containsText" dxfId="469" priority="353" operator="containsText" text="1.敌方">
      <formula>NOT(ISERROR(SEARCH("1.敌方",E277)))</formula>
    </cfRule>
    <cfRule type="containsText" dxfId="468" priority="354" operator="containsText" text="0.我方">
      <formula>NOT(ISERROR(SEARCH("0.我方",E277)))</formula>
    </cfRule>
  </conditionalFormatting>
  <conditionalFormatting sqref="E278">
    <cfRule type="containsText" dxfId="467" priority="351" operator="containsText" text="1.敌方">
      <formula>NOT(ISERROR(SEARCH("1.敌方",E278)))</formula>
    </cfRule>
    <cfRule type="containsText" dxfId="466" priority="352" operator="containsText" text="0.我方">
      <formula>NOT(ISERROR(SEARCH("0.我方",E278)))</formula>
    </cfRule>
  </conditionalFormatting>
  <conditionalFormatting sqref="E286">
    <cfRule type="containsText" dxfId="465" priority="335" operator="containsText" text="1.敌方">
      <formula>NOT(ISERROR(SEARCH("1.敌方",E286)))</formula>
    </cfRule>
    <cfRule type="containsText" dxfId="464" priority="336" operator="containsText" text="0.我方">
      <formula>NOT(ISERROR(SEARCH("0.我方",E286)))</formula>
    </cfRule>
  </conditionalFormatting>
  <conditionalFormatting sqref="E294">
    <cfRule type="containsText" dxfId="463" priority="319" operator="containsText" text="1.敌方">
      <formula>NOT(ISERROR(SEARCH("1.敌方",E294)))</formula>
    </cfRule>
    <cfRule type="containsText" dxfId="462" priority="320" operator="containsText" text="0.我方">
      <formula>NOT(ISERROR(SEARCH("0.我方",E294)))</formula>
    </cfRule>
  </conditionalFormatting>
  <conditionalFormatting sqref="E288">
    <cfRule type="containsText" dxfId="461" priority="331" operator="containsText" text="1.敌方">
      <formula>NOT(ISERROR(SEARCH("1.敌方",E288)))</formula>
    </cfRule>
    <cfRule type="containsText" dxfId="460" priority="332" operator="containsText" text="0.我方">
      <formula>NOT(ISERROR(SEARCH("0.我方",E288)))</formula>
    </cfRule>
  </conditionalFormatting>
  <conditionalFormatting sqref="E289">
    <cfRule type="containsText" dxfId="459" priority="329" operator="containsText" text="1.敌方">
      <formula>NOT(ISERROR(SEARCH("1.敌方",E289)))</formula>
    </cfRule>
    <cfRule type="containsText" dxfId="458" priority="330" operator="containsText" text="0.我方">
      <formula>NOT(ISERROR(SEARCH("0.我方",E289)))</formula>
    </cfRule>
  </conditionalFormatting>
  <conditionalFormatting sqref="E290">
    <cfRule type="containsText" dxfId="457" priority="327" operator="containsText" text="1.敌方">
      <formula>NOT(ISERROR(SEARCH("1.敌方",E290)))</formula>
    </cfRule>
    <cfRule type="containsText" dxfId="456" priority="328" operator="containsText" text="0.我方">
      <formula>NOT(ISERROR(SEARCH("0.我方",E290)))</formula>
    </cfRule>
  </conditionalFormatting>
  <conditionalFormatting sqref="E291">
    <cfRule type="containsText" dxfId="455" priority="325" operator="containsText" text="1.敌方">
      <formula>NOT(ISERROR(SEARCH("1.敌方",E291)))</formula>
    </cfRule>
    <cfRule type="containsText" dxfId="454" priority="326" operator="containsText" text="0.我方">
      <formula>NOT(ISERROR(SEARCH("0.我方",E291)))</formula>
    </cfRule>
  </conditionalFormatting>
  <conditionalFormatting sqref="E292">
    <cfRule type="containsText" dxfId="453" priority="323" operator="containsText" text="1.敌方">
      <formula>NOT(ISERROR(SEARCH("1.敌方",E292)))</formula>
    </cfRule>
    <cfRule type="containsText" dxfId="452" priority="324" operator="containsText" text="0.我方">
      <formula>NOT(ISERROR(SEARCH("0.我方",E292)))</formula>
    </cfRule>
  </conditionalFormatting>
  <conditionalFormatting sqref="E293">
    <cfRule type="containsText" dxfId="451" priority="321" operator="containsText" text="1.敌方">
      <formula>NOT(ISERROR(SEARCH("1.敌方",E293)))</formula>
    </cfRule>
    <cfRule type="containsText" dxfId="450" priority="322" operator="containsText" text="0.我方">
      <formula>NOT(ISERROR(SEARCH("0.我方",E293)))</formula>
    </cfRule>
  </conditionalFormatting>
  <conditionalFormatting sqref="E279">
    <cfRule type="containsText" dxfId="449" priority="349" operator="containsText" text="1.敌方">
      <formula>NOT(ISERROR(SEARCH("1.敌方",E279)))</formula>
    </cfRule>
    <cfRule type="containsText" dxfId="448" priority="350" operator="containsText" text="0.我方">
      <formula>NOT(ISERROR(SEARCH("0.我方",E279)))</formula>
    </cfRule>
  </conditionalFormatting>
  <conditionalFormatting sqref="E280">
    <cfRule type="containsText" dxfId="447" priority="347" operator="containsText" text="1.敌方">
      <formula>NOT(ISERROR(SEARCH("1.敌方",E280)))</formula>
    </cfRule>
    <cfRule type="containsText" dxfId="446" priority="348" operator="containsText" text="0.我方">
      <formula>NOT(ISERROR(SEARCH("0.我方",E280)))</formula>
    </cfRule>
  </conditionalFormatting>
  <conditionalFormatting sqref="E301">
    <cfRule type="containsText" dxfId="445" priority="305" operator="containsText" text="1.敌方">
      <formula>NOT(ISERROR(SEARCH("1.敌方",E301)))</formula>
    </cfRule>
    <cfRule type="containsText" dxfId="444" priority="306" operator="containsText" text="0.我方">
      <formula>NOT(ISERROR(SEARCH("0.我方",E301)))</formula>
    </cfRule>
  </conditionalFormatting>
  <conditionalFormatting sqref="E281">
    <cfRule type="containsText" dxfId="443" priority="345" operator="containsText" text="1.敌方">
      <formula>NOT(ISERROR(SEARCH("1.敌方",E281)))</formula>
    </cfRule>
    <cfRule type="containsText" dxfId="442" priority="346" operator="containsText" text="0.我方">
      <formula>NOT(ISERROR(SEARCH("0.我方",E281)))</formula>
    </cfRule>
  </conditionalFormatting>
  <conditionalFormatting sqref="E302">
    <cfRule type="containsText" dxfId="441" priority="303" operator="containsText" text="1.敌方">
      <formula>NOT(ISERROR(SEARCH("1.敌方",E302)))</formula>
    </cfRule>
    <cfRule type="containsText" dxfId="440" priority="304" operator="containsText" text="0.我方">
      <formula>NOT(ISERROR(SEARCH("0.我方",E302)))</formula>
    </cfRule>
  </conditionalFormatting>
  <conditionalFormatting sqref="E282">
    <cfRule type="containsText" dxfId="439" priority="343" operator="containsText" text="1.敌方">
      <formula>NOT(ISERROR(SEARCH("1.敌方",E282)))</formula>
    </cfRule>
    <cfRule type="containsText" dxfId="438" priority="344" operator="containsText" text="0.我方">
      <formula>NOT(ISERROR(SEARCH("0.我方",E282)))</formula>
    </cfRule>
  </conditionalFormatting>
  <conditionalFormatting sqref="E303">
    <cfRule type="containsText" dxfId="437" priority="301" operator="containsText" text="1.敌方">
      <formula>NOT(ISERROR(SEARCH("1.敌方",E303)))</formula>
    </cfRule>
    <cfRule type="containsText" dxfId="436" priority="302" operator="containsText" text="0.我方">
      <formula>NOT(ISERROR(SEARCH("0.我方",E303)))</formula>
    </cfRule>
  </conditionalFormatting>
  <conditionalFormatting sqref="E283">
    <cfRule type="containsText" dxfId="435" priority="341" operator="containsText" text="1.敌方">
      <formula>NOT(ISERROR(SEARCH("1.敌方",E283)))</formula>
    </cfRule>
    <cfRule type="containsText" dxfId="434" priority="342" operator="containsText" text="0.我方">
      <formula>NOT(ISERROR(SEARCH("0.我方",E283)))</formula>
    </cfRule>
  </conditionalFormatting>
  <conditionalFormatting sqref="E304">
    <cfRule type="containsText" dxfId="433" priority="299" operator="containsText" text="1.敌方">
      <formula>NOT(ISERROR(SEARCH("1.敌方",E304)))</formula>
    </cfRule>
    <cfRule type="containsText" dxfId="432" priority="300" operator="containsText" text="0.我方">
      <formula>NOT(ISERROR(SEARCH("0.我方",E304)))</formula>
    </cfRule>
  </conditionalFormatting>
  <conditionalFormatting sqref="E284">
    <cfRule type="containsText" dxfId="431" priority="339" operator="containsText" text="1.敌方">
      <formula>NOT(ISERROR(SEARCH("1.敌方",E284)))</formula>
    </cfRule>
    <cfRule type="containsText" dxfId="430" priority="340" operator="containsText" text="0.我方">
      <formula>NOT(ISERROR(SEARCH("0.我方",E284)))</formula>
    </cfRule>
  </conditionalFormatting>
  <conditionalFormatting sqref="E285">
    <cfRule type="containsText" dxfId="429" priority="337" operator="containsText" text="1.敌方">
      <formula>NOT(ISERROR(SEARCH("1.敌方",E285)))</formula>
    </cfRule>
    <cfRule type="containsText" dxfId="428" priority="338" operator="containsText" text="0.我方">
      <formula>NOT(ISERROR(SEARCH("0.我方",E285)))</formula>
    </cfRule>
  </conditionalFormatting>
  <conditionalFormatting sqref="E305">
    <cfRule type="containsText" dxfId="427" priority="297" operator="containsText" text="1.敌方">
      <formula>NOT(ISERROR(SEARCH("1.敌方",E305)))</formula>
    </cfRule>
    <cfRule type="containsText" dxfId="426" priority="298" operator="containsText" text="0.我方">
      <formula>NOT(ISERROR(SEARCH("0.我方",E305)))</formula>
    </cfRule>
  </conditionalFormatting>
  <conditionalFormatting sqref="E306">
    <cfRule type="containsText" dxfId="425" priority="295" operator="containsText" text="1.敌方">
      <formula>NOT(ISERROR(SEARCH("1.敌方",E306)))</formula>
    </cfRule>
    <cfRule type="containsText" dxfId="424" priority="296" operator="containsText" text="0.我方">
      <formula>NOT(ISERROR(SEARCH("0.我方",E306)))</formula>
    </cfRule>
  </conditionalFormatting>
  <conditionalFormatting sqref="E307">
    <cfRule type="containsText" dxfId="423" priority="293" operator="containsText" text="1.敌方">
      <formula>NOT(ISERROR(SEARCH("1.敌方",E307)))</formula>
    </cfRule>
    <cfRule type="containsText" dxfId="422" priority="294" operator="containsText" text="0.我方">
      <formula>NOT(ISERROR(SEARCH("0.我方",E307)))</formula>
    </cfRule>
  </conditionalFormatting>
  <conditionalFormatting sqref="E308">
    <cfRule type="containsText" dxfId="421" priority="291" operator="containsText" text="1.敌方">
      <formula>NOT(ISERROR(SEARCH("1.敌方",E308)))</formula>
    </cfRule>
    <cfRule type="containsText" dxfId="420" priority="292" operator="containsText" text="0.我方">
      <formula>NOT(ISERROR(SEARCH("0.我方",E308)))</formula>
    </cfRule>
  </conditionalFormatting>
  <conditionalFormatting sqref="E316">
    <cfRule type="containsText" dxfId="419" priority="275" operator="containsText" text="1.敌方">
      <formula>NOT(ISERROR(SEARCH("1.敌方",E316)))</formula>
    </cfRule>
    <cfRule type="containsText" dxfId="418" priority="276" operator="containsText" text="0.我方">
      <formula>NOT(ISERROR(SEARCH("0.我方",E316)))</formula>
    </cfRule>
  </conditionalFormatting>
  <conditionalFormatting sqref="E317">
    <cfRule type="containsText" dxfId="417" priority="273" operator="containsText" text="1.敌方">
      <formula>NOT(ISERROR(SEARCH("1.敌方",E317)))</formula>
    </cfRule>
    <cfRule type="containsText" dxfId="416" priority="274" operator="containsText" text="0.我方">
      <formula>NOT(ISERROR(SEARCH("0.我方",E317)))</formula>
    </cfRule>
  </conditionalFormatting>
  <conditionalFormatting sqref="E318">
    <cfRule type="containsText" dxfId="415" priority="271" operator="containsText" text="1.敌方">
      <formula>NOT(ISERROR(SEARCH("1.敌方",E318)))</formula>
    </cfRule>
    <cfRule type="containsText" dxfId="414" priority="272" operator="containsText" text="0.我方">
      <formula>NOT(ISERROR(SEARCH("0.我方",E318)))</formula>
    </cfRule>
  </conditionalFormatting>
  <conditionalFormatting sqref="E319">
    <cfRule type="containsText" dxfId="413" priority="269" operator="containsText" text="1.敌方">
      <formula>NOT(ISERROR(SEARCH("1.敌方",E319)))</formula>
    </cfRule>
    <cfRule type="containsText" dxfId="412" priority="270" operator="containsText" text="0.我方">
      <formula>NOT(ISERROR(SEARCH("0.我方",E319)))</formula>
    </cfRule>
  </conditionalFormatting>
  <conditionalFormatting sqref="E320">
    <cfRule type="containsText" dxfId="411" priority="267" operator="containsText" text="1.敌方">
      <formula>NOT(ISERROR(SEARCH("1.敌方",E320)))</formula>
    </cfRule>
    <cfRule type="containsText" dxfId="410" priority="268" operator="containsText" text="0.我方">
      <formula>NOT(ISERROR(SEARCH("0.我方",E320)))</formula>
    </cfRule>
  </conditionalFormatting>
  <conditionalFormatting sqref="E321">
    <cfRule type="containsText" dxfId="409" priority="265" operator="containsText" text="1.敌方">
      <formula>NOT(ISERROR(SEARCH("1.敌方",E321)))</formula>
    </cfRule>
    <cfRule type="containsText" dxfId="408" priority="266" operator="containsText" text="0.我方">
      <formula>NOT(ISERROR(SEARCH("0.我方",E321)))</formula>
    </cfRule>
  </conditionalFormatting>
  <conditionalFormatting sqref="E322">
    <cfRule type="containsText" dxfId="407" priority="263" operator="containsText" text="1.敌方">
      <formula>NOT(ISERROR(SEARCH("1.敌方",E322)))</formula>
    </cfRule>
    <cfRule type="containsText" dxfId="406" priority="264" operator="containsText" text="0.我方">
      <formula>NOT(ISERROR(SEARCH("0.我方",E322)))</formula>
    </cfRule>
  </conditionalFormatting>
  <conditionalFormatting sqref="E323">
    <cfRule type="containsText" dxfId="405" priority="261" operator="containsText" text="1.敌方">
      <formula>NOT(ISERROR(SEARCH("1.敌方",E323)))</formula>
    </cfRule>
    <cfRule type="containsText" dxfId="404" priority="262" operator="containsText" text="0.我方">
      <formula>NOT(ISERROR(SEARCH("0.我方",E323)))</formula>
    </cfRule>
  </conditionalFormatting>
  <conditionalFormatting sqref="E309">
    <cfRule type="containsText" dxfId="403" priority="289" operator="containsText" text="1.敌方">
      <formula>NOT(ISERROR(SEARCH("1.敌方",E309)))</formula>
    </cfRule>
    <cfRule type="containsText" dxfId="402" priority="290" operator="containsText" text="0.我方">
      <formula>NOT(ISERROR(SEARCH("0.我方",E309)))</formula>
    </cfRule>
  </conditionalFormatting>
  <conditionalFormatting sqref="E295">
    <cfRule type="containsText" dxfId="401" priority="317" operator="containsText" text="1.敌方">
      <formula>NOT(ISERROR(SEARCH("1.敌方",E295)))</formula>
    </cfRule>
    <cfRule type="containsText" dxfId="400" priority="318" operator="containsText" text="0.我方">
      <formula>NOT(ISERROR(SEARCH("0.我方",E295)))</formula>
    </cfRule>
  </conditionalFormatting>
  <conditionalFormatting sqref="E296">
    <cfRule type="containsText" dxfId="399" priority="315" operator="containsText" text="1.敌方">
      <formula>NOT(ISERROR(SEARCH("1.敌方",E296)))</formula>
    </cfRule>
    <cfRule type="containsText" dxfId="398" priority="316" operator="containsText" text="0.我方">
      <formula>NOT(ISERROR(SEARCH("0.我方",E296)))</formula>
    </cfRule>
  </conditionalFormatting>
  <conditionalFormatting sqref="E297">
    <cfRule type="containsText" dxfId="397" priority="313" operator="containsText" text="1.敌方">
      <formula>NOT(ISERROR(SEARCH("1.敌方",E297)))</formula>
    </cfRule>
    <cfRule type="containsText" dxfId="396" priority="314" operator="containsText" text="0.我方">
      <formula>NOT(ISERROR(SEARCH("0.我方",E297)))</formula>
    </cfRule>
  </conditionalFormatting>
  <conditionalFormatting sqref="E298">
    <cfRule type="containsText" dxfId="395" priority="311" operator="containsText" text="1.敌方">
      <formula>NOT(ISERROR(SEARCH("1.敌方",E298)))</formula>
    </cfRule>
    <cfRule type="containsText" dxfId="394" priority="312" operator="containsText" text="0.我方">
      <formula>NOT(ISERROR(SEARCH("0.我方",E298)))</formula>
    </cfRule>
  </conditionalFormatting>
  <conditionalFormatting sqref="E299">
    <cfRule type="containsText" dxfId="393" priority="309" operator="containsText" text="1.敌方">
      <formula>NOT(ISERROR(SEARCH("1.敌方",E299)))</formula>
    </cfRule>
    <cfRule type="containsText" dxfId="392" priority="310" operator="containsText" text="0.我方">
      <formula>NOT(ISERROR(SEARCH("0.我方",E299)))</formula>
    </cfRule>
  </conditionalFormatting>
  <conditionalFormatting sqref="E300">
    <cfRule type="containsText" dxfId="391" priority="307" operator="containsText" text="1.敌方">
      <formula>NOT(ISERROR(SEARCH("1.敌方",E300)))</formula>
    </cfRule>
    <cfRule type="containsText" dxfId="390" priority="308" operator="containsText" text="0.我方">
      <formula>NOT(ISERROR(SEARCH("0.我方",E300)))</formula>
    </cfRule>
  </conditionalFormatting>
  <conditionalFormatting sqref="E338">
    <cfRule type="containsText" dxfId="389" priority="231" operator="containsText" text="1.敌方">
      <formula>NOT(ISERROR(SEARCH("1.敌方",E338)))</formula>
    </cfRule>
    <cfRule type="containsText" dxfId="388" priority="232" operator="containsText" text="0.我方">
      <formula>NOT(ISERROR(SEARCH("0.我方",E338)))</formula>
    </cfRule>
  </conditionalFormatting>
  <conditionalFormatting sqref="E324">
    <cfRule type="containsText" dxfId="387" priority="259" operator="containsText" text="1.敌方">
      <formula>NOT(ISERROR(SEARCH("1.敌方",E324)))</formula>
    </cfRule>
    <cfRule type="containsText" dxfId="386" priority="260" operator="containsText" text="0.我方">
      <formula>NOT(ISERROR(SEARCH("0.我方",E324)))</formula>
    </cfRule>
  </conditionalFormatting>
  <conditionalFormatting sqref="E325">
    <cfRule type="containsText" dxfId="385" priority="257" operator="containsText" text="1.敌方">
      <formula>NOT(ISERROR(SEARCH("1.敌方",E325)))</formula>
    </cfRule>
    <cfRule type="containsText" dxfId="384" priority="258" operator="containsText" text="0.我方">
      <formula>NOT(ISERROR(SEARCH("0.我方",E325)))</formula>
    </cfRule>
  </conditionalFormatting>
  <conditionalFormatting sqref="E326">
    <cfRule type="containsText" dxfId="383" priority="255" operator="containsText" text="1.敌方">
      <formula>NOT(ISERROR(SEARCH("1.敌方",E326)))</formula>
    </cfRule>
    <cfRule type="containsText" dxfId="382" priority="256" operator="containsText" text="0.我方">
      <formula>NOT(ISERROR(SEARCH("0.我方",E326)))</formula>
    </cfRule>
  </conditionalFormatting>
  <conditionalFormatting sqref="E327">
    <cfRule type="containsText" dxfId="381" priority="253" operator="containsText" text="1.敌方">
      <formula>NOT(ISERROR(SEARCH("1.敌方",E327)))</formula>
    </cfRule>
    <cfRule type="containsText" dxfId="380" priority="254" operator="containsText" text="0.我方">
      <formula>NOT(ISERROR(SEARCH("0.我方",E327)))</formula>
    </cfRule>
  </conditionalFormatting>
  <conditionalFormatting sqref="E328">
    <cfRule type="containsText" dxfId="379" priority="251" operator="containsText" text="1.敌方">
      <formula>NOT(ISERROR(SEARCH("1.敌方",E328)))</formula>
    </cfRule>
    <cfRule type="containsText" dxfId="378" priority="252" operator="containsText" text="0.我方">
      <formula>NOT(ISERROR(SEARCH("0.我方",E328)))</formula>
    </cfRule>
  </conditionalFormatting>
  <conditionalFormatting sqref="E329">
    <cfRule type="containsText" dxfId="377" priority="249" operator="containsText" text="1.敌方">
      <formula>NOT(ISERROR(SEARCH("1.敌方",E329)))</formula>
    </cfRule>
    <cfRule type="containsText" dxfId="376" priority="250" operator="containsText" text="0.我方">
      <formula>NOT(ISERROR(SEARCH("0.我方",E329)))</formula>
    </cfRule>
  </conditionalFormatting>
  <conditionalFormatting sqref="E330">
    <cfRule type="containsText" dxfId="375" priority="247" operator="containsText" text="1.敌方">
      <formula>NOT(ISERROR(SEARCH("1.敌方",E330)))</formula>
    </cfRule>
    <cfRule type="containsText" dxfId="374" priority="248" operator="containsText" text="0.我方">
      <formula>NOT(ISERROR(SEARCH("0.我方",E330)))</formula>
    </cfRule>
  </conditionalFormatting>
  <conditionalFormatting sqref="E310">
    <cfRule type="containsText" dxfId="373" priority="287" operator="containsText" text="1.敌方">
      <formula>NOT(ISERROR(SEARCH("1.敌方",E310)))</formula>
    </cfRule>
    <cfRule type="containsText" dxfId="372" priority="288" operator="containsText" text="0.我方">
      <formula>NOT(ISERROR(SEARCH("0.我方",E310)))</formula>
    </cfRule>
  </conditionalFormatting>
  <conditionalFormatting sqref="E311">
    <cfRule type="containsText" dxfId="371" priority="285" operator="containsText" text="1.敌方">
      <formula>NOT(ISERROR(SEARCH("1.敌方",E311)))</formula>
    </cfRule>
    <cfRule type="containsText" dxfId="370" priority="286" operator="containsText" text="0.我方">
      <formula>NOT(ISERROR(SEARCH("0.我方",E311)))</formula>
    </cfRule>
  </conditionalFormatting>
  <conditionalFormatting sqref="E312">
    <cfRule type="containsText" dxfId="369" priority="283" operator="containsText" text="1.敌方">
      <formula>NOT(ISERROR(SEARCH("1.敌方",E312)))</formula>
    </cfRule>
    <cfRule type="containsText" dxfId="368" priority="284" operator="containsText" text="0.我方">
      <formula>NOT(ISERROR(SEARCH("0.我方",E312)))</formula>
    </cfRule>
  </conditionalFormatting>
  <conditionalFormatting sqref="E313">
    <cfRule type="containsText" dxfId="367" priority="281" operator="containsText" text="1.敌方">
      <formula>NOT(ISERROR(SEARCH("1.敌方",E313)))</formula>
    </cfRule>
    <cfRule type="containsText" dxfId="366" priority="282" operator="containsText" text="0.我方">
      <formula>NOT(ISERROR(SEARCH("0.我方",E313)))</formula>
    </cfRule>
  </conditionalFormatting>
  <conditionalFormatting sqref="E314">
    <cfRule type="containsText" dxfId="365" priority="279" operator="containsText" text="1.敌方">
      <formula>NOT(ISERROR(SEARCH("1.敌方",E314)))</formula>
    </cfRule>
    <cfRule type="containsText" dxfId="364" priority="280" operator="containsText" text="0.我方">
      <formula>NOT(ISERROR(SEARCH("0.我方",E314)))</formula>
    </cfRule>
  </conditionalFormatting>
  <conditionalFormatting sqref="E315">
    <cfRule type="containsText" dxfId="363" priority="277" operator="containsText" text="1.敌方">
      <formula>NOT(ISERROR(SEARCH("1.敌方",E315)))</formula>
    </cfRule>
    <cfRule type="containsText" dxfId="362" priority="278" operator="containsText" text="0.我方">
      <formula>NOT(ISERROR(SEARCH("0.我方",E315)))</formula>
    </cfRule>
  </conditionalFormatting>
  <conditionalFormatting sqref="E339">
    <cfRule type="containsText" dxfId="361" priority="229" operator="containsText" text="1.敌方">
      <formula>NOT(ISERROR(SEARCH("1.敌方",E339)))</formula>
    </cfRule>
    <cfRule type="containsText" dxfId="360" priority="230" operator="containsText" text="0.我方">
      <formula>NOT(ISERROR(SEARCH("0.我方",E339)))</formula>
    </cfRule>
  </conditionalFormatting>
  <conditionalFormatting sqref="E340">
    <cfRule type="containsText" dxfId="359" priority="227" operator="containsText" text="1.敌方">
      <formula>NOT(ISERROR(SEARCH("1.敌方",E340)))</formula>
    </cfRule>
    <cfRule type="containsText" dxfId="358" priority="228" operator="containsText" text="0.我方">
      <formula>NOT(ISERROR(SEARCH("0.我方",E340)))</formula>
    </cfRule>
  </conditionalFormatting>
  <conditionalFormatting sqref="E341">
    <cfRule type="containsText" dxfId="357" priority="225" operator="containsText" text="1.敌方">
      <formula>NOT(ISERROR(SEARCH("1.敌方",E341)))</formula>
    </cfRule>
    <cfRule type="containsText" dxfId="356" priority="226" operator="containsText" text="0.我方">
      <formula>NOT(ISERROR(SEARCH("0.我方",E341)))</formula>
    </cfRule>
  </conditionalFormatting>
  <conditionalFormatting sqref="E342">
    <cfRule type="containsText" dxfId="355" priority="223" operator="containsText" text="1.敌方">
      <formula>NOT(ISERROR(SEARCH("1.敌方",E342)))</formula>
    </cfRule>
    <cfRule type="containsText" dxfId="354" priority="224" operator="containsText" text="0.我方">
      <formula>NOT(ISERROR(SEARCH("0.我方",E342)))</formula>
    </cfRule>
  </conditionalFormatting>
  <conditionalFormatting sqref="E348">
    <cfRule type="containsText" dxfId="353" priority="209" operator="containsText" text="1.敌方">
      <formula>NOT(ISERROR(SEARCH("1.敌方",E348)))</formula>
    </cfRule>
    <cfRule type="containsText" dxfId="352" priority="210" operator="containsText" text="0.我方">
      <formula>NOT(ISERROR(SEARCH("0.我方",E348)))</formula>
    </cfRule>
  </conditionalFormatting>
  <conditionalFormatting sqref="E351">
    <cfRule type="containsText" dxfId="351" priority="207" operator="containsText" text="1.敌方">
      <formula>NOT(ISERROR(SEARCH("1.敌方",E351)))</formula>
    </cfRule>
    <cfRule type="containsText" dxfId="350" priority="208" operator="containsText" text="0.我方">
      <formula>NOT(ISERROR(SEARCH("0.我方",E351)))</formula>
    </cfRule>
  </conditionalFormatting>
  <conditionalFormatting sqref="E350">
    <cfRule type="containsText" dxfId="349" priority="205" operator="containsText" text="1.敌方">
      <formula>NOT(ISERROR(SEARCH("1.敌方",E350)))</formula>
    </cfRule>
    <cfRule type="containsText" dxfId="348" priority="206" operator="containsText" text="0.我方">
      <formula>NOT(ISERROR(SEARCH("0.我方",E350)))</formula>
    </cfRule>
  </conditionalFormatting>
  <conditionalFormatting sqref="E331">
    <cfRule type="containsText" dxfId="347" priority="245" operator="containsText" text="1.敌方">
      <formula>NOT(ISERROR(SEARCH("1.敌方",E331)))</formula>
    </cfRule>
    <cfRule type="containsText" dxfId="346" priority="246" operator="containsText" text="0.我方">
      <formula>NOT(ISERROR(SEARCH("0.我方",E331)))</formula>
    </cfRule>
  </conditionalFormatting>
  <conditionalFormatting sqref="E332">
    <cfRule type="containsText" dxfId="345" priority="243" operator="containsText" text="1.敌方">
      <formula>NOT(ISERROR(SEARCH("1.敌方",E332)))</formula>
    </cfRule>
    <cfRule type="containsText" dxfId="344" priority="244" operator="containsText" text="0.我方">
      <formula>NOT(ISERROR(SEARCH("0.我方",E332)))</formula>
    </cfRule>
  </conditionalFormatting>
  <conditionalFormatting sqref="E333">
    <cfRule type="containsText" dxfId="343" priority="241" operator="containsText" text="1.敌方">
      <formula>NOT(ISERROR(SEARCH("1.敌方",E333)))</formula>
    </cfRule>
    <cfRule type="containsText" dxfId="342" priority="242" operator="containsText" text="0.我方">
      <formula>NOT(ISERROR(SEARCH("0.我方",E333)))</formula>
    </cfRule>
  </conditionalFormatting>
  <conditionalFormatting sqref="E334">
    <cfRule type="containsText" dxfId="341" priority="239" operator="containsText" text="1.敌方">
      <formula>NOT(ISERROR(SEARCH("1.敌方",E334)))</formula>
    </cfRule>
    <cfRule type="containsText" dxfId="340" priority="240" operator="containsText" text="0.我方">
      <formula>NOT(ISERROR(SEARCH("0.我方",E334)))</formula>
    </cfRule>
  </conditionalFormatting>
  <conditionalFormatting sqref="E335">
    <cfRule type="containsText" dxfId="339" priority="237" operator="containsText" text="1.敌方">
      <formula>NOT(ISERROR(SEARCH("1.敌方",E335)))</formula>
    </cfRule>
    <cfRule type="containsText" dxfId="338" priority="238" operator="containsText" text="0.我方">
      <formula>NOT(ISERROR(SEARCH("0.我方",E335)))</formula>
    </cfRule>
  </conditionalFormatting>
  <conditionalFormatting sqref="E336">
    <cfRule type="containsText" dxfId="337" priority="235" operator="containsText" text="1.敌方">
      <formula>NOT(ISERROR(SEARCH("1.敌方",E336)))</formula>
    </cfRule>
    <cfRule type="containsText" dxfId="336" priority="236" operator="containsText" text="0.我方">
      <formula>NOT(ISERROR(SEARCH("0.我方",E336)))</formula>
    </cfRule>
  </conditionalFormatting>
  <conditionalFormatting sqref="E337">
    <cfRule type="containsText" dxfId="335" priority="233" operator="containsText" text="1.敌方">
      <formula>NOT(ISERROR(SEARCH("1.敌方",E337)))</formula>
    </cfRule>
    <cfRule type="containsText" dxfId="334" priority="234" operator="containsText" text="0.我方">
      <formula>NOT(ISERROR(SEARCH("0.我方",E337)))</formula>
    </cfRule>
  </conditionalFormatting>
  <conditionalFormatting sqref="E343">
    <cfRule type="containsText" dxfId="333" priority="219" operator="containsText" text="1.敌方">
      <formula>NOT(ISERROR(SEARCH("1.敌方",E343)))</formula>
    </cfRule>
    <cfRule type="containsText" dxfId="332" priority="220" operator="containsText" text="0.我方">
      <formula>NOT(ISERROR(SEARCH("0.我方",E343)))</formula>
    </cfRule>
  </conditionalFormatting>
  <conditionalFormatting sqref="E346">
    <cfRule type="containsText" dxfId="331" priority="217" operator="containsText" text="1.敌方">
      <formula>NOT(ISERROR(SEARCH("1.敌方",E346)))</formula>
    </cfRule>
    <cfRule type="containsText" dxfId="330" priority="218" operator="containsText" text="0.我方">
      <formula>NOT(ISERROR(SEARCH("0.我方",E346)))</formula>
    </cfRule>
  </conditionalFormatting>
  <conditionalFormatting sqref="E345">
    <cfRule type="containsText" dxfId="329" priority="215" operator="containsText" text="1.敌方">
      <formula>NOT(ISERROR(SEARCH("1.敌方",E345)))</formula>
    </cfRule>
    <cfRule type="containsText" dxfId="328" priority="216" operator="containsText" text="0.我方">
      <formula>NOT(ISERROR(SEARCH("0.我方",E345)))</formula>
    </cfRule>
  </conditionalFormatting>
  <conditionalFormatting sqref="E347">
    <cfRule type="containsText" dxfId="327" priority="213" operator="containsText" text="1.敌方">
      <formula>NOT(ISERROR(SEARCH("1.敌方",E347)))</formula>
    </cfRule>
    <cfRule type="containsText" dxfId="326" priority="214" operator="containsText" text="0.我方">
      <formula>NOT(ISERROR(SEARCH("0.我方",E347)))</formula>
    </cfRule>
  </conditionalFormatting>
  <conditionalFormatting sqref="E349">
    <cfRule type="containsText" dxfId="325" priority="211" operator="containsText" text="1.敌方">
      <formula>NOT(ISERROR(SEARCH("1.敌方",E349)))</formula>
    </cfRule>
    <cfRule type="containsText" dxfId="324" priority="212" operator="containsText" text="0.我方">
      <formula>NOT(ISERROR(SEARCH("0.我方",E349)))</formula>
    </cfRule>
  </conditionalFormatting>
  <conditionalFormatting sqref="E344">
    <cfRule type="containsText" dxfId="323" priority="221" operator="containsText" text="1.敌方">
      <formula>NOT(ISERROR(SEARCH("1.敌方",E344)))</formula>
    </cfRule>
    <cfRule type="containsText" dxfId="322" priority="222" operator="containsText" text="0.我方">
      <formula>NOT(ISERROR(SEARCH("0.我方",E344)))</formula>
    </cfRule>
  </conditionalFormatting>
  <conditionalFormatting sqref="E384">
    <cfRule type="containsText" dxfId="321" priority="179" operator="containsText" text="1.敌方">
      <formula>NOT(ISERROR(SEARCH("1.敌方",E384)))</formula>
    </cfRule>
    <cfRule type="containsText" dxfId="320" priority="180" operator="containsText" text="0.我方">
      <formula>NOT(ISERROR(SEARCH("0.我方",E384)))</formula>
    </cfRule>
  </conditionalFormatting>
  <conditionalFormatting sqref="E387">
    <cfRule type="containsText" dxfId="319" priority="109" operator="containsText" text="1.敌方">
      <formula>NOT(ISERROR(SEARCH("1.敌方",E387)))</formula>
    </cfRule>
    <cfRule type="containsText" dxfId="318" priority="110" operator="containsText" text="0.我方">
      <formula>NOT(ISERROR(SEARCH("0.我方",E387)))</formula>
    </cfRule>
  </conditionalFormatting>
  <conditionalFormatting sqref="E386">
    <cfRule type="containsText" dxfId="317" priority="107" operator="containsText" text="1.敌方">
      <formula>NOT(ISERROR(SEARCH("1.敌方",E386)))</formula>
    </cfRule>
    <cfRule type="containsText" dxfId="316" priority="108" operator="containsText" text="0.我方">
      <formula>NOT(ISERROR(SEARCH("0.我方",E386)))</formula>
    </cfRule>
  </conditionalFormatting>
  <conditionalFormatting sqref="E375">
    <cfRule type="containsText" dxfId="315" priority="105" operator="containsText" text="1.敌方">
      <formula>NOT(ISERROR(SEARCH("1.敌方",E375)))</formula>
    </cfRule>
    <cfRule type="containsText" dxfId="314" priority="106" operator="containsText" text="0.我方">
      <formula>NOT(ISERROR(SEARCH("0.我方",E375)))</formula>
    </cfRule>
  </conditionalFormatting>
  <conditionalFormatting sqref="E376">
    <cfRule type="containsText" dxfId="313" priority="103" operator="containsText" text="1.敌方">
      <formula>NOT(ISERROR(SEARCH("1.敌方",E376)))</formula>
    </cfRule>
    <cfRule type="containsText" dxfId="312" priority="104" operator="containsText" text="0.我方">
      <formula>NOT(ISERROR(SEARCH("0.我方",E376)))</formula>
    </cfRule>
  </conditionalFormatting>
  <conditionalFormatting sqref="E366">
    <cfRule type="containsText" dxfId="311" priority="167" operator="containsText" text="1.敌方">
      <formula>NOT(ISERROR(SEARCH("1.敌方",E366)))</formula>
    </cfRule>
    <cfRule type="containsText" dxfId="310" priority="168" operator="containsText" text="0.我方">
      <formula>NOT(ISERROR(SEARCH("0.我方",E366)))</formula>
    </cfRule>
  </conditionalFormatting>
  <conditionalFormatting sqref="E355">
    <cfRule type="containsText" dxfId="309" priority="203" operator="containsText" text="1.敌方">
      <formula>NOT(ISERROR(SEARCH("1.敌方",E355)))</formula>
    </cfRule>
    <cfRule type="containsText" dxfId="308" priority="204" operator="containsText" text="0.我方">
      <formula>NOT(ISERROR(SEARCH("0.我方",E355)))</formula>
    </cfRule>
  </conditionalFormatting>
  <conditionalFormatting sqref="E356">
    <cfRule type="containsText" dxfId="307" priority="201" operator="containsText" text="1.敌方">
      <formula>NOT(ISERROR(SEARCH("1.敌方",E356)))</formula>
    </cfRule>
    <cfRule type="containsText" dxfId="306" priority="202" operator="containsText" text="0.我方">
      <formula>NOT(ISERROR(SEARCH("0.我方",E356)))</formula>
    </cfRule>
  </conditionalFormatting>
  <conditionalFormatting sqref="E357">
    <cfRule type="containsText" dxfId="305" priority="199" operator="containsText" text="1.敌方">
      <formula>NOT(ISERROR(SEARCH("1.敌方",E357)))</formula>
    </cfRule>
    <cfRule type="containsText" dxfId="304" priority="200" operator="containsText" text="0.我方">
      <formula>NOT(ISERROR(SEARCH("0.我方",E357)))</formula>
    </cfRule>
  </conditionalFormatting>
  <conditionalFormatting sqref="E359">
    <cfRule type="containsText" dxfId="303" priority="195" operator="containsText" text="1.敌方">
      <formula>NOT(ISERROR(SEARCH("1.敌方",E359)))</formula>
    </cfRule>
    <cfRule type="containsText" dxfId="302" priority="196" operator="containsText" text="0.我方">
      <formula>NOT(ISERROR(SEARCH("0.我方",E359)))</formula>
    </cfRule>
  </conditionalFormatting>
  <conditionalFormatting sqref="E360">
    <cfRule type="containsText" dxfId="301" priority="193" operator="containsText" text="1.敌方">
      <formula>NOT(ISERROR(SEARCH("1.敌方",E360)))</formula>
    </cfRule>
    <cfRule type="containsText" dxfId="300" priority="194" operator="containsText" text="0.我方">
      <formula>NOT(ISERROR(SEARCH("0.我方",E360)))</formula>
    </cfRule>
  </conditionalFormatting>
  <conditionalFormatting sqref="E358">
    <cfRule type="containsText" dxfId="299" priority="197" operator="containsText" text="1.敌方">
      <formula>NOT(ISERROR(SEARCH("1.敌方",E358)))</formula>
    </cfRule>
    <cfRule type="containsText" dxfId="298" priority="198" operator="containsText" text="0.我方">
      <formula>NOT(ISERROR(SEARCH("0.我方",E358)))</formula>
    </cfRule>
  </conditionalFormatting>
  <conditionalFormatting sqref="E380">
    <cfRule type="containsText" dxfId="297" priority="191" operator="containsText" text="1.敌方">
      <formula>NOT(ISERROR(SEARCH("1.敌方",E380)))</formula>
    </cfRule>
    <cfRule type="containsText" dxfId="296" priority="192" operator="containsText" text="0.我方">
      <formula>NOT(ISERROR(SEARCH("0.我方",E380)))</formula>
    </cfRule>
  </conditionalFormatting>
  <conditionalFormatting sqref="E379">
    <cfRule type="containsText" dxfId="295" priority="189" operator="containsText" text="1.敌方">
      <formula>NOT(ISERROR(SEARCH("1.敌方",E379)))</formula>
    </cfRule>
    <cfRule type="containsText" dxfId="294" priority="190" operator="containsText" text="0.我方">
      <formula>NOT(ISERROR(SEARCH("0.我方",E379)))</formula>
    </cfRule>
  </conditionalFormatting>
  <conditionalFormatting sqref="E381">
    <cfRule type="containsText" dxfId="293" priority="185" operator="containsText" text="1.敌方">
      <formula>NOT(ISERROR(SEARCH("1.敌方",E381)))</formula>
    </cfRule>
    <cfRule type="containsText" dxfId="292" priority="186" operator="containsText" text="0.我方">
      <formula>NOT(ISERROR(SEARCH("0.我方",E381)))</formula>
    </cfRule>
  </conditionalFormatting>
  <conditionalFormatting sqref="E382">
    <cfRule type="containsText" dxfId="291" priority="187" operator="containsText" text="1.敌方">
      <formula>NOT(ISERROR(SEARCH("1.敌方",E382)))</formula>
    </cfRule>
    <cfRule type="containsText" dxfId="290" priority="188" operator="containsText" text="0.我方">
      <formula>NOT(ISERROR(SEARCH("0.我方",E382)))</formula>
    </cfRule>
  </conditionalFormatting>
  <conditionalFormatting sqref="E385">
    <cfRule type="containsText" dxfId="289" priority="181" operator="containsText" text="1.敌方">
      <formula>NOT(ISERROR(SEARCH("1.敌方",E385)))</formula>
    </cfRule>
    <cfRule type="containsText" dxfId="288" priority="182" operator="containsText" text="0.我方">
      <formula>NOT(ISERROR(SEARCH("0.我方",E385)))</formula>
    </cfRule>
  </conditionalFormatting>
  <conditionalFormatting sqref="E383">
    <cfRule type="containsText" dxfId="287" priority="183" operator="containsText" text="1.敌方">
      <formula>NOT(ISERROR(SEARCH("1.敌方",E383)))</formula>
    </cfRule>
    <cfRule type="containsText" dxfId="286" priority="184" operator="containsText" text="0.我方">
      <formula>NOT(ISERROR(SEARCH("0.我方",E383)))</formula>
    </cfRule>
  </conditionalFormatting>
  <conditionalFormatting sqref="E361">
    <cfRule type="containsText" dxfId="285" priority="177" operator="containsText" text="1.敌方">
      <formula>NOT(ISERROR(SEARCH("1.敌方",E361)))</formula>
    </cfRule>
    <cfRule type="containsText" dxfId="284" priority="178" operator="containsText" text="0.我方">
      <formula>NOT(ISERROR(SEARCH("0.我方",E361)))</formula>
    </cfRule>
  </conditionalFormatting>
  <conditionalFormatting sqref="E362">
    <cfRule type="containsText" dxfId="283" priority="175" operator="containsText" text="1.敌方">
      <formula>NOT(ISERROR(SEARCH("1.敌方",E362)))</formula>
    </cfRule>
    <cfRule type="containsText" dxfId="282" priority="176" operator="containsText" text="0.我方">
      <formula>NOT(ISERROR(SEARCH("0.我方",E362)))</formula>
    </cfRule>
  </conditionalFormatting>
  <conditionalFormatting sqref="E363">
    <cfRule type="containsText" dxfId="281" priority="173" operator="containsText" text="1.敌方">
      <formula>NOT(ISERROR(SEARCH("1.敌方",E363)))</formula>
    </cfRule>
    <cfRule type="containsText" dxfId="280" priority="174" operator="containsText" text="0.我方">
      <formula>NOT(ISERROR(SEARCH("0.我方",E363)))</formula>
    </cfRule>
  </conditionalFormatting>
  <conditionalFormatting sqref="E364">
    <cfRule type="containsText" dxfId="279" priority="171" operator="containsText" text="1.敌方">
      <formula>NOT(ISERROR(SEARCH("1.敌方",E364)))</formula>
    </cfRule>
    <cfRule type="containsText" dxfId="278" priority="172" operator="containsText" text="0.我方">
      <formula>NOT(ISERROR(SEARCH("0.我方",E364)))</formula>
    </cfRule>
  </conditionalFormatting>
  <conditionalFormatting sqref="E365">
    <cfRule type="containsText" dxfId="277" priority="169" operator="containsText" text="1.敌方">
      <formula>NOT(ISERROR(SEARCH("1.敌方",E365)))</formula>
    </cfRule>
    <cfRule type="containsText" dxfId="276" priority="170" operator="containsText" text="0.我方">
      <formula>NOT(ISERROR(SEARCH("0.我方",E365)))</formula>
    </cfRule>
  </conditionalFormatting>
  <conditionalFormatting sqref="E368">
    <cfRule type="containsText" dxfId="275" priority="163" operator="containsText" text="1.敌方">
      <formula>NOT(ISERROR(SEARCH("1.敌方",E368)))</formula>
    </cfRule>
    <cfRule type="containsText" dxfId="274" priority="164" operator="containsText" text="0.我方">
      <formula>NOT(ISERROR(SEARCH("0.我方",E368)))</formula>
    </cfRule>
  </conditionalFormatting>
  <conditionalFormatting sqref="E372">
    <cfRule type="containsText" dxfId="273" priority="155" operator="containsText" text="1.敌方">
      <formula>NOT(ISERROR(SEARCH("1.敌方",E372)))</formula>
    </cfRule>
    <cfRule type="containsText" dxfId="272" priority="156" operator="containsText" text="0.我方">
      <formula>NOT(ISERROR(SEARCH("0.我方",E372)))</formula>
    </cfRule>
  </conditionalFormatting>
  <conditionalFormatting sqref="E367">
    <cfRule type="containsText" dxfId="271" priority="165" operator="containsText" text="1.敌方">
      <formula>NOT(ISERROR(SEARCH("1.敌方",E367)))</formula>
    </cfRule>
    <cfRule type="containsText" dxfId="270" priority="166" operator="containsText" text="0.我方">
      <formula>NOT(ISERROR(SEARCH("0.我方",E367)))</formula>
    </cfRule>
  </conditionalFormatting>
  <conditionalFormatting sqref="E369">
    <cfRule type="containsText" dxfId="269" priority="161" operator="containsText" text="1.敌方">
      <formula>NOT(ISERROR(SEARCH("1.敌方",E369)))</formula>
    </cfRule>
    <cfRule type="containsText" dxfId="268" priority="162" operator="containsText" text="0.我方">
      <formula>NOT(ISERROR(SEARCH("0.我方",E369)))</formula>
    </cfRule>
  </conditionalFormatting>
  <conditionalFormatting sqref="E371">
    <cfRule type="containsText" dxfId="267" priority="157" operator="containsText" text="1.敌方">
      <formula>NOT(ISERROR(SEARCH("1.敌方",E371)))</formula>
    </cfRule>
    <cfRule type="containsText" dxfId="266" priority="158" operator="containsText" text="0.我方">
      <formula>NOT(ISERROR(SEARCH("0.我方",E371)))</formula>
    </cfRule>
  </conditionalFormatting>
  <conditionalFormatting sqref="E370">
    <cfRule type="containsText" dxfId="265" priority="159" operator="containsText" text="1.敌方">
      <formula>NOT(ISERROR(SEARCH("1.敌方",E370)))</formula>
    </cfRule>
    <cfRule type="containsText" dxfId="264" priority="160" operator="containsText" text="0.我方">
      <formula>NOT(ISERROR(SEARCH("0.我方",E370)))</formula>
    </cfRule>
  </conditionalFormatting>
  <conditionalFormatting sqref="E373">
    <cfRule type="containsText" dxfId="263" priority="153" operator="containsText" text="1.敌方">
      <formula>NOT(ISERROR(SEARCH("1.敌方",E373)))</formula>
    </cfRule>
    <cfRule type="containsText" dxfId="262" priority="154" operator="containsText" text="0.我方">
      <formula>NOT(ISERROR(SEARCH("0.我方",E373)))</formula>
    </cfRule>
  </conditionalFormatting>
  <conditionalFormatting sqref="E374">
    <cfRule type="containsText" dxfId="261" priority="151" operator="containsText" text="1.敌方">
      <formula>NOT(ISERROR(SEARCH("1.敌方",E374)))</formula>
    </cfRule>
    <cfRule type="containsText" dxfId="260" priority="152" operator="containsText" text="0.我方">
      <formula>NOT(ISERROR(SEARCH("0.我方",E374)))</formula>
    </cfRule>
  </conditionalFormatting>
  <conditionalFormatting sqref="E377">
    <cfRule type="containsText" dxfId="259" priority="101" operator="containsText" text="1.敌方">
      <formula>NOT(ISERROR(SEARCH("1.敌方",E377)))</formula>
    </cfRule>
    <cfRule type="containsText" dxfId="258" priority="102" operator="containsText" text="0.我方">
      <formula>NOT(ISERROR(SEARCH("0.我方",E377)))</formula>
    </cfRule>
  </conditionalFormatting>
  <conditionalFormatting sqref="E378">
    <cfRule type="containsText" dxfId="257" priority="99" operator="containsText" text="1.敌方">
      <formula>NOT(ISERROR(SEARCH("1.敌方",E378)))</formula>
    </cfRule>
    <cfRule type="containsText" dxfId="256" priority="100" operator="containsText" text="0.我方">
      <formula>NOT(ISERROR(SEARCH("0.我方",E378)))</formula>
    </cfRule>
  </conditionalFormatting>
  <conditionalFormatting sqref="E438">
    <cfRule type="containsText" dxfId="255" priority="73" operator="containsText" text="1.敌方">
      <formula>NOT(ISERROR(SEARCH("1.敌方",E438)))</formula>
    </cfRule>
    <cfRule type="containsText" dxfId="254" priority="74" operator="containsText" text="0.我方">
      <formula>NOT(ISERROR(SEARCH("0.我方",E438)))</formula>
    </cfRule>
  </conditionalFormatting>
  <conditionalFormatting sqref="E427">
    <cfRule type="containsText" dxfId="253" priority="15" operator="containsText" text="1.敌方">
      <formula>NOT(ISERROR(SEARCH("1.敌方",E427)))</formula>
    </cfRule>
    <cfRule type="containsText" dxfId="252" priority="16" operator="containsText" text="0.我方">
      <formula>NOT(ISERROR(SEARCH("0.我方",E427)))</formula>
    </cfRule>
  </conditionalFormatting>
  <conditionalFormatting sqref="E428">
    <cfRule type="containsText" dxfId="251" priority="13" operator="containsText" text="1.敌方">
      <formula>NOT(ISERROR(SEARCH("1.敌方",E428)))</formula>
    </cfRule>
    <cfRule type="containsText" dxfId="250" priority="14" operator="containsText" text="0.我方">
      <formula>NOT(ISERROR(SEARCH("0.我方",E428)))</formula>
    </cfRule>
  </conditionalFormatting>
  <conditionalFormatting sqref="E429">
    <cfRule type="containsText" dxfId="249" priority="11" operator="containsText" text="1.敌方">
      <formula>NOT(ISERROR(SEARCH("1.敌方",E429)))</formula>
    </cfRule>
    <cfRule type="containsText" dxfId="248" priority="12" operator="containsText" text="0.我方">
      <formula>NOT(ISERROR(SEARCH("0.我方",E429)))</formula>
    </cfRule>
  </conditionalFormatting>
  <conditionalFormatting sqref="E430">
    <cfRule type="containsText" dxfId="247" priority="9" operator="containsText" text="1.敌方">
      <formula>NOT(ISERROR(SEARCH("1.敌方",E430)))</formula>
    </cfRule>
    <cfRule type="containsText" dxfId="246" priority="10" operator="containsText" text="0.我方">
      <formula>NOT(ISERROR(SEARCH("0.我方",E430)))</formula>
    </cfRule>
  </conditionalFormatting>
  <conditionalFormatting sqref="E431">
    <cfRule type="containsText" dxfId="245" priority="7" operator="containsText" text="1.敌方">
      <formula>NOT(ISERROR(SEARCH("1.敌方",E431)))</formula>
    </cfRule>
    <cfRule type="containsText" dxfId="244" priority="8" operator="containsText" text="0.我方">
      <formula>NOT(ISERROR(SEARCH("0.我方",E431)))</formula>
    </cfRule>
  </conditionalFormatting>
  <conditionalFormatting sqref="E432">
    <cfRule type="containsText" dxfId="243" priority="5" operator="containsText" text="1.敌方">
      <formula>NOT(ISERROR(SEARCH("1.敌方",E432)))</formula>
    </cfRule>
    <cfRule type="containsText" dxfId="242" priority="6" operator="containsText" text="0.我方">
      <formula>NOT(ISERROR(SEARCH("0.我方",E432)))</formula>
    </cfRule>
  </conditionalFormatting>
  <conditionalFormatting sqref="E441">
    <cfRule type="containsText" dxfId="241" priority="3" operator="containsText" text="1.敌方">
      <formula>NOT(ISERROR(SEARCH("1.敌方",E441)))</formula>
    </cfRule>
    <cfRule type="containsText" dxfId="240" priority="4" operator="containsText" text="0.我方">
      <formula>NOT(ISERROR(SEARCH("0.我方",E441)))</formula>
    </cfRule>
  </conditionalFormatting>
  <conditionalFormatting sqref="E440">
    <cfRule type="containsText" dxfId="239" priority="1" operator="containsText" text="1.敌方">
      <formula>NOT(ISERROR(SEARCH("1.敌方",E440)))</formula>
    </cfRule>
    <cfRule type="containsText" dxfId="238" priority="2" operator="containsText" text="0.我方">
      <formula>NOT(ISERROR(SEARCH("0.我方",E440)))</formula>
    </cfRule>
  </conditionalFormatting>
  <conditionalFormatting sqref="E404">
    <cfRule type="containsText" dxfId="237" priority="61" operator="containsText" text="1.敌方">
      <formula>NOT(ISERROR(SEARCH("1.敌方",E404)))</formula>
    </cfRule>
    <cfRule type="containsText" dxfId="236" priority="62" operator="containsText" text="0.我方">
      <formula>NOT(ISERROR(SEARCH("0.我方",E404)))</formula>
    </cfRule>
  </conditionalFormatting>
  <conditionalFormatting sqref="E393">
    <cfRule type="containsText" dxfId="235" priority="97" operator="containsText" text="1.敌方">
      <formula>NOT(ISERROR(SEARCH("1.敌方",E393)))</formula>
    </cfRule>
    <cfRule type="containsText" dxfId="234" priority="98" operator="containsText" text="0.我方">
      <formula>NOT(ISERROR(SEARCH("0.我方",E393)))</formula>
    </cfRule>
  </conditionalFormatting>
  <conditionalFormatting sqref="E394">
    <cfRule type="containsText" dxfId="233" priority="95" operator="containsText" text="1.敌方">
      <formula>NOT(ISERROR(SEARCH("1.敌方",E394)))</formula>
    </cfRule>
    <cfRule type="containsText" dxfId="232" priority="96" operator="containsText" text="0.我方">
      <formula>NOT(ISERROR(SEARCH("0.我方",E394)))</formula>
    </cfRule>
  </conditionalFormatting>
  <conditionalFormatting sqref="E395">
    <cfRule type="containsText" dxfId="231" priority="93" operator="containsText" text="1.敌方">
      <formula>NOT(ISERROR(SEARCH("1.敌方",E395)))</formula>
    </cfRule>
    <cfRule type="containsText" dxfId="230" priority="94" operator="containsText" text="0.我方">
      <formula>NOT(ISERROR(SEARCH("0.我方",E395)))</formula>
    </cfRule>
  </conditionalFormatting>
  <conditionalFormatting sqref="E397">
    <cfRule type="containsText" dxfId="229" priority="89" operator="containsText" text="1.敌方">
      <formula>NOT(ISERROR(SEARCH("1.敌方",E397)))</formula>
    </cfRule>
    <cfRule type="containsText" dxfId="228" priority="90" operator="containsText" text="0.我方">
      <formula>NOT(ISERROR(SEARCH("0.我方",E397)))</formula>
    </cfRule>
  </conditionalFormatting>
  <conditionalFormatting sqref="E398">
    <cfRule type="containsText" dxfId="227" priority="87" operator="containsText" text="1.敌方">
      <formula>NOT(ISERROR(SEARCH("1.敌方",E398)))</formula>
    </cfRule>
    <cfRule type="containsText" dxfId="226" priority="88" operator="containsText" text="0.我方">
      <formula>NOT(ISERROR(SEARCH("0.我方",E398)))</formula>
    </cfRule>
  </conditionalFormatting>
  <conditionalFormatting sqref="E396">
    <cfRule type="containsText" dxfId="225" priority="91" operator="containsText" text="1.敌方">
      <formula>NOT(ISERROR(SEARCH("1.敌方",E396)))</formula>
    </cfRule>
    <cfRule type="containsText" dxfId="224" priority="92" operator="containsText" text="0.我方">
      <formula>NOT(ISERROR(SEARCH("0.我方",E396)))</formula>
    </cfRule>
  </conditionalFormatting>
  <conditionalFormatting sqref="E434">
    <cfRule type="containsText" dxfId="223" priority="85" operator="containsText" text="1.敌方">
      <formula>NOT(ISERROR(SEARCH("1.敌方",E434)))</formula>
    </cfRule>
    <cfRule type="containsText" dxfId="222" priority="86" operator="containsText" text="0.我方">
      <formula>NOT(ISERROR(SEARCH("0.我方",E434)))</formula>
    </cfRule>
  </conditionalFormatting>
  <conditionalFormatting sqref="E433">
    <cfRule type="containsText" dxfId="221" priority="83" operator="containsText" text="1.敌方">
      <formula>NOT(ISERROR(SEARCH("1.敌方",E433)))</formula>
    </cfRule>
    <cfRule type="containsText" dxfId="220" priority="84" operator="containsText" text="0.我方">
      <formula>NOT(ISERROR(SEARCH("0.我方",E433)))</formula>
    </cfRule>
  </conditionalFormatting>
  <conditionalFormatting sqref="E435">
    <cfRule type="containsText" dxfId="219" priority="79" operator="containsText" text="1.敌方">
      <formula>NOT(ISERROR(SEARCH("1.敌方",E435)))</formula>
    </cfRule>
    <cfRule type="containsText" dxfId="218" priority="80" operator="containsText" text="0.我方">
      <formula>NOT(ISERROR(SEARCH("0.我方",E435)))</formula>
    </cfRule>
  </conditionalFormatting>
  <conditionalFormatting sqref="E436">
    <cfRule type="containsText" dxfId="217" priority="81" operator="containsText" text="1.敌方">
      <formula>NOT(ISERROR(SEARCH("1.敌方",E436)))</formula>
    </cfRule>
    <cfRule type="containsText" dxfId="216" priority="82" operator="containsText" text="0.我方">
      <formula>NOT(ISERROR(SEARCH("0.我方",E436)))</formula>
    </cfRule>
  </conditionalFormatting>
  <conditionalFormatting sqref="E439">
    <cfRule type="containsText" dxfId="215" priority="75" operator="containsText" text="1.敌方">
      <formula>NOT(ISERROR(SEARCH("1.敌方",E439)))</formula>
    </cfRule>
    <cfRule type="containsText" dxfId="214" priority="76" operator="containsText" text="0.我方">
      <formula>NOT(ISERROR(SEARCH("0.我方",E439)))</formula>
    </cfRule>
  </conditionalFormatting>
  <conditionalFormatting sqref="E437">
    <cfRule type="containsText" dxfId="213" priority="77" operator="containsText" text="1.敌方">
      <formula>NOT(ISERROR(SEARCH("1.敌方",E437)))</formula>
    </cfRule>
    <cfRule type="containsText" dxfId="212" priority="78" operator="containsText" text="0.我方">
      <formula>NOT(ISERROR(SEARCH("0.我方",E437)))</formula>
    </cfRule>
  </conditionalFormatting>
  <conditionalFormatting sqref="E399">
    <cfRule type="containsText" dxfId="211" priority="71" operator="containsText" text="1.敌方">
      <formula>NOT(ISERROR(SEARCH("1.敌方",E399)))</formula>
    </cfRule>
    <cfRule type="containsText" dxfId="210" priority="72" operator="containsText" text="0.我方">
      <formula>NOT(ISERROR(SEARCH("0.我方",E399)))</formula>
    </cfRule>
  </conditionalFormatting>
  <conditionalFormatting sqref="E400">
    <cfRule type="containsText" dxfId="209" priority="69" operator="containsText" text="1.敌方">
      <formula>NOT(ISERROR(SEARCH("1.敌方",E400)))</formula>
    </cfRule>
    <cfRule type="containsText" dxfId="208" priority="70" operator="containsText" text="0.我方">
      <formula>NOT(ISERROR(SEARCH("0.我方",E400)))</formula>
    </cfRule>
  </conditionalFormatting>
  <conditionalFormatting sqref="E401">
    <cfRule type="containsText" dxfId="207" priority="67" operator="containsText" text="1.敌方">
      <formula>NOT(ISERROR(SEARCH("1.敌方",E401)))</formula>
    </cfRule>
    <cfRule type="containsText" dxfId="206" priority="68" operator="containsText" text="0.我方">
      <formula>NOT(ISERROR(SEARCH("0.我方",E401)))</formula>
    </cfRule>
  </conditionalFormatting>
  <conditionalFormatting sqref="E402">
    <cfRule type="containsText" dxfId="205" priority="65" operator="containsText" text="1.敌方">
      <formula>NOT(ISERROR(SEARCH("1.敌方",E402)))</formula>
    </cfRule>
    <cfRule type="containsText" dxfId="204" priority="66" operator="containsText" text="0.我方">
      <formula>NOT(ISERROR(SEARCH("0.我方",E402)))</formula>
    </cfRule>
  </conditionalFormatting>
  <conditionalFormatting sqref="E403">
    <cfRule type="containsText" dxfId="203" priority="63" operator="containsText" text="1.敌方">
      <formula>NOT(ISERROR(SEARCH("1.敌方",E403)))</formula>
    </cfRule>
    <cfRule type="containsText" dxfId="202" priority="64" operator="containsText" text="0.我方">
      <formula>NOT(ISERROR(SEARCH("0.我方",E403)))</formula>
    </cfRule>
  </conditionalFormatting>
  <conditionalFormatting sqref="E406">
    <cfRule type="containsText" dxfId="201" priority="57" operator="containsText" text="1.敌方">
      <formula>NOT(ISERROR(SEARCH("1.敌方",E406)))</formula>
    </cfRule>
    <cfRule type="containsText" dxfId="200" priority="58" operator="containsText" text="0.我方">
      <formula>NOT(ISERROR(SEARCH("0.我方",E406)))</formula>
    </cfRule>
  </conditionalFormatting>
  <conditionalFormatting sqref="E410">
    <cfRule type="containsText" dxfId="199" priority="49" operator="containsText" text="1.敌方">
      <formula>NOT(ISERROR(SEARCH("1.敌方",E410)))</formula>
    </cfRule>
    <cfRule type="containsText" dxfId="198" priority="50" operator="containsText" text="0.我方">
      <formula>NOT(ISERROR(SEARCH("0.我方",E410)))</formula>
    </cfRule>
  </conditionalFormatting>
  <conditionalFormatting sqref="E405">
    <cfRule type="containsText" dxfId="197" priority="59" operator="containsText" text="1.敌方">
      <formula>NOT(ISERROR(SEARCH("1.敌方",E405)))</formula>
    </cfRule>
    <cfRule type="containsText" dxfId="196" priority="60" operator="containsText" text="0.我方">
      <formula>NOT(ISERROR(SEARCH("0.我方",E405)))</formula>
    </cfRule>
  </conditionalFormatting>
  <conditionalFormatting sqref="E407">
    <cfRule type="containsText" dxfId="195" priority="55" operator="containsText" text="1.敌方">
      <formula>NOT(ISERROR(SEARCH("1.敌方",E407)))</formula>
    </cfRule>
    <cfRule type="containsText" dxfId="194" priority="56" operator="containsText" text="0.我方">
      <formula>NOT(ISERROR(SEARCH("0.我方",E407)))</formula>
    </cfRule>
  </conditionalFormatting>
  <conditionalFormatting sqref="E409">
    <cfRule type="containsText" dxfId="193" priority="51" operator="containsText" text="1.敌方">
      <formula>NOT(ISERROR(SEARCH("1.敌方",E409)))</formula>
    </cfRule>
    <cfRule type="containsText" dxfId="192" priority="52" operator="containsText" text="0.我方">
      <formula>NOT(ISERROR(SEARCH("0.我方",E409)))</formula>
    </cfRule>
  </conditionalFormatting>
  <conditionalFormatting sqref="E418">
    <cfRule type="containsText" dxfId="191" priority="33" operator="containsText" text="1.敌方">
      <formula>NOT(ISERROR(SEARCH("1.敌方",E418)))</formula>
    </cfRule>
    <cfRule type="containsText" dxfId="190" priority="34" operator="containsText" text="0.我方">
      <formula>NOT(ISERROR(SEARCH("0.我方",E418)))</formula>
    </cfRule>
  </conditionalFormatting>
  <conditionalFormatting sqref="E408">
    <cfRule type="containsText" dxfId="189" priority="53" operator="containsText" text="1.敌方">
      <formula>NOT(ISERROR(SEARCH("1.敌方",E408)))</formula>
    </cfRule>
    <cfRule type="containsText" dxfId="188" priority="54" operator="containsText" text="0.我方">
      <formula>NOT(ISERROR(SEARCH("0.我方",E408)))</formula>
    </cfRule>
  </conditionalFormatting>
  <conditionalFormatting sqref="E411">
    <cfRule type="containsText" dxfId="187" priority="47" operator="containsText" text="1.敌方">
      <formula>NOT(ISERROR(SEARCH("1.敌方",E411)))</formula>
    </cfRule>
    <cfRule type="containsText" dxfId="186" priority="48" operator="containsText" text="0.我方">
      <formula>NOT(ISERROR(SEARCH("0.我方",E411)))</formula>
    </cfRule>
  </conditionalFormatting>
  <conditionalFormatting sqref="E412">
    <cfRule type="containsText" dxfId="185" priority="45" operator="containsText" text="1.敌方">
      <formula>NOT(ISERROR(SEARCH("1.敌方",E412)))</formula>
    </cfRule>
    <cfRule type="containsText" dxfId="184" priority="46" operator="containsText" text="0.我方">
      <formula>NOT(ISERROR(SEARCH("0.我方",E412)))</formula>
    </cfRule>
  </conditionalFormatting>
  <conditionalFormatting sqref="E413">
    <cfRule type="containsText" dxfId="183" priority="43" operator="containsText" text="1.敌方">
      <formula>NOT(ISERROR(SEARCH("1.敌方",E413)))</formula>
    </cfRule>
    <cfRule type="containsText" dxfId="182" priority="44" operator="containsText" text="0.我方">
      <formula>NOT(ISERROR(SEARCH("0.我方",E413)))</formula>
    </cfRule>
  </conditionalFormatting>
  <conditionalFormatting sqref="E415">
    <cfRule type="containsText" dxfId="181" priority="39" operator="containsText" text="1.敌方">
      <formula>NOT(ISERROR(SEARCH("1.敌方",E415)))</formula>
    </cfRule>
    <cfRule type="containsText" dxfId="180" priority="40" operator="containsText" text="0.我方">
      <formula>NOT(ISERROR(SEARCH("0.我方",E415)))</formula>
    </cfRule>
  </conditionalFormatting>
  <conditionalFormatting sqref="E416">
    <cfRule type="containsText" dxfId="179" priority="37" operator="containsText" text="1.敌方">
      <formula>NOT(ISERROR(SEARCH("1.敌方",E416)))</formula>
    </cfRule>
    <cfRule type="containsText" dxfId="178" priority="38" operator="containsText" text="0.我方">
      <formula>NOT(ISERROR(SEARCH("0.我方",E416)))</formula>
    </cfRule>
  </conditionalFormatting>
  <conditionalFormatting sqref="E414">
    <cfRule type="containsText" dxfId="177" priority="41" operator="containsText" text="1.敌方">
      <formula>NOT(ISERROR(SEARCH("1.敌方",E414)))</formula>
    </cfRule>
    <cfRule type="containsText" dxfId="176" priority="42" operator="containsText" text="0.我方">
      <formula>NOT(ISERROR(SEARCH("0.我方",E414)))</formula>
    </cfRule>
  </conditionalFormatting>
  <conditionalFormatting sqref="E417">
    <cfRule type="containsText" dxfId="175" priority="35" operator="containsText" text="1.敌方">
      <formula>NOT(ISERROR(SEARCH("1.敌方",E417)))</formula>
    </cfRule>
    <cfRule type="containsText" dxfId="174" priority="36" operator="containsText" text="0.我方">
      <formula>NOT(ISERROR(SEARCH("0.我方",E417)))</formula>
    </cfRule>
  </conditionalFormatting>
  <conditionalFormatting sqref="E419">
    <cfRule type="containsText" dxfId="173" priority="31" operator="containsText" text="1.敌方">
      <formula>NOT(ISERROR(SEARCH("1.敌方",E419)))</formula>
    </cfRule>
    <cfRule type="containsText" dxfId="172" priority="32" operator="containsText" text="0.我方">
      <formula>NOT(ISERROR(SEARCH("0.我方",E419)))</formula>
    </cfRule>
  </conditionalFormatting>
  <conditionalFormatting sqref="E421">
    <cfRule type="containsText" dxfId="171" priority="27" operator="containsText" text="1.敌方">
      <formula>NOT(ISERROR(SEARCH("1.敌方",E421)))</formula>
    </cfRule>
    <cfRule type="containsText" dxfId="170" priority="28" operator="containsText" text="0.我方">
      <formula>NOT(ISERROR(SEARCH("0.我方",E421)))</formula>
    </cfRule>
  </conditionalFormatting>
  <conditionalFormatting sqref="E422">
    <cfRule type="containsText" dxfId="169" priority="25" operator="containsText" text="1.敌方">
      <formula>NOT(ISERROR(SEARCH("1.敌方",E422)))</formula>
    </cfRule>
    <cfRule type="containsText" dxfId="168" priority="26" operator="containsText" text="0.我方">
      <formula>NOT(ISERROR(SEARCH("0.我方",E422)))</formula>
    </cfRule>
  </conditionalFormatting>
  <conditionalFormatting sqref="E420">
    <cfRule type="containsText" dxfId="167" priority="29" operator="containsText" text="1.敌方">
      <formula>NOT(ISERROR(SEARCH("1.敌方",E420)))</formula>
    </cfRule>
    <cfRule type="containsText" dxfId="166" priority="30" operator="containsText" text="0.我方">
      <formula>NOT(ISERROR(SEARCH("0.我方",E420)))</formula>
    </cfRule>
  </conditionalFormatting>
  <conditionalFormatting sqref="E423">
    <cfRule type="containsText" dxfId="165" priority="23" operator="containsText" text="1.敌方">
      <formula>NOT(ISERROR(SEARCH("1.敌方",E423)))</formula>
    </cfRule>
    <cfRule type="containsText" dxfId="164" priority="24" operator="containsText" text="0.我方">
      <formula>NOT(ISERROR(SEARCH("0.我方",E423)))</formula>
    </cfRule>
  </conditionalFormatting>
  <conditionalFormatting sqref="E424">
    <cfRule type="containsText" dxfId="163" priority="21" operator="containsText" text="1.敌方">
      <formula>NOT(ISERROR(SEARCH("1.敌方",E424)))</formula>
    </cfRule>
    <cfRule type="containsText" dxfId="162" priority="22" operator="containsText" text="0.我方">
      <formula>NOT(ISERROR(SEARCH("0.我方",E424)))</formula>
    </cfRule>
  </conditionalFormatting>
  <conditionalFormatting sqref="E426">
    <cfRule type="containsText" dxfId="161" priority="17" operator="containsText" text="1.敌方">
      <formula>NOT(ISERROR(SEARCH("1.敌方",E426)))</formula>
    </cfRule>
    <cfRule type="containsText" dxfId="160" priority="18" operator="containsText" text="0.我方">
      <formula>NOT(ISERROR(SEARCH("0.我方",E426)))</formula>
    </cfRule>
  </conditionalFormatting>
  <conditionalFormatting sqref="E425">
    <cfRule type="containsText" dxfId="159" priority="19" operator="containsText" text="1.敌方">
      <formula>NOT(ISERROR(SEARCH("1.敌方",E425)))</formula>
    </cfRule>
    <cfRule type="containsText" dxfId="158" priority="20" operator="containsText" text="0.我方">
      <formula>NOT(ISERROR(SEARCH("0.我方",E425)))</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枚举!$G:$G</xm:f>
          </x14:formula1>
          <xm:sqref>C1:C1048576</xm:sqref>
        </x14:dataValidation>
        <x14:dataValidation type="list" allowBlank="1" showInputMessage="1" showErrorMessage="1">
          <x14:formula1>
            <xm:f>枚举!$B:$B</xm:f>
          </x14:formula1>
          <xm:sqref>E1:E1048576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8"/>
  <sheetViews>
    <sheetView zoomScaleNormal="100" workbookViewId="0">
      <pane xSplit="2" topLeftCell="V1" activePane="topRight" state="frozen"/>
      <selection activeCell="A10" sqref="A10"/>
      <selection pane="topRight" activeCell="T15" sqref="T15:AE21"/>
    </sheetView>
  </sheetViews>
  <sheetFormatPr defaultColWidth="9" defaultRowHeight="13.5"/>
  <cols>
    <col min="1" max="1" width="7.125" customWidth="1"/>
    <col min="2" max="2" width="9" customWidth="1"/>
    <col min="3" max="3" width="17.375" style="12" customWidth="1"/>
    <col min="8" max="8" width="11.125" customWidth="1"/>
    <col min="9" max="9" width="5.125" customWidth="1"/>
    <col min="10" max="13" width="13" customWidth="1"/>
    <col min="14" max="14" width="13" style="12" customWidth="1"/>
    <col min="15" max="15" width="13" customWidth="1"/>
    <col min="16" max="16" width="17.125" customWidth="1"/>
    <col min="17" max="17" width="23.625" customWidth="1"/>
    <col min="18" max="18" width="11.125" customWidth="1"/>
    <col min="19" max="19" width="13" customWidth="1"/>
    <col min="20" max="20" width="67" customWidth="1"/>
    <col min="21" max="21" width="70" customWidth="1"/>
    <col min="22" max="22" width="29.625" customWidth="1"/>
    <col min="23" max="23" width="31.375" customWidth="1"/>
    <col min="24" max="24" width="19.125" customWidth="1"/>
    <col min="31" max="31" width="29.125" customWidth="1"/>
    <col min="32" max="32" width="14.375" customWidth="1"/>
    <col min="33" max="33" width="13" bestFit="1" customWidth="1"/>
  </cols>
  <sheetData>
    <row r="1" spans="1:38">
      <c r="A1" s="1" t="s">
        <v>57</v>
      </c>
      <c r="B1" s="1" t="s">
        <v>35</v>
      </c>
      <c r="C1" s="13" t="s">
        <v>393</v>
      </c>
      <c r="D1" s="1" t="s">
        <v>58</v>
      </c>
      <c r="E1" s="1" t="s">
        <v>59</v>
      </c>
      <c r="F1" s="1" t="s">
        <v>60</v>
      </c>
      <c r="G1" s="1" t="s">
        <v>61</v>
      </c>
      <c r="H1" s="1" t="s">
        <v>3</v>
      </c>
      <c r="I1" s="1" t="s">
        <v>62</v>
      </c>
      <c r="J1" s="1" t="s">
        <v>63</v>
      </c>
      <c r="K1" s="1" t="s">
        <v>64</v>
      </c>
      <c r="L1" s="1" t="s">
        <v>65</v>
      </c>
      <c r="M1" s="1" t="s">
        <v>66</v>
      </c>
      <c r="N1" s="10" t="s">
        <v>67</v>
      </c>
      <c r="O1" s="1" t="s">
        <v>68</v>
      </c>
      <c r="P1" s="2" t="s">
        <v>69</v>
      </c>
      <c r="Q1" s="1" t="s">
        <v>7</v>
      </c>
      <c r="R1" s="1" t="s">
        <v>8</v>
      </c>
      <c r="S1" s="2" t="s">
        <v>70</v>
      </c>
      <c r="T1" s="1" t="s">
        <v>71</v>
      </c>
      <c r="U1" s="1" t="s">
        <v>72</v>
      </c>
      <c r="V1" s="1" t="s">
        <v>73</v>
      </c>
      <c r="W1" s="11" t="s">
        <v>643</v>
      </c>
      <c r="X1" s="1" t="s">
        <v>74</v>
      </c>
      <c r="Y1" s="1" t="s">
        <v>599</v>
      </c>
      <c r="Z1" s="1" t="s">
        <v>604</v>
      </c>
      <c r="AA1" s="1" t="s">
        <v>609</v>
      </c>
      <c r="AB1" s="11" t="s">
        <v>622</v>
      </c>
      <c r="AC1" s="11" t="s">
        <v>653</v>
      </c>
      <c r="AD1" s="11" t="s">
        <v>913</v>
      </c>
      <c r="AE1" s="11" t="s">
        <v>1076</v>
      </c>
      <c r="AF1" s="11" t="s">
        <v>1079</v>
      </c>
      <c r="AG1" s="56" t="s">
        <v>1798</v>
      </c>
      <c r="AH1" s="56" t="s">
        <v>1799</v>
      </c>
      <c r="AI1" s="56" t="s">
        <v>2242</v>
      </c>
      <c r="AJ1" s="56" t="s">
        <v>2243</v>
      </c>
      <c r="AK1" s="53" t="s">
        <v>2720</v>
      </c>
      <c r="AL1" s="92" t="s">
        <v>2823</v>
      </c>
    </row>
    <row r="2" spans="1:38">
      <c r="A2">
        <v>1</v>
      </c>
      <c r="B2" s="38" t="s">
        <v>1242</v>
      </c>
      <c r="C2" s="14" t="s">
        <v>1904</v>
      </c>
      <c r="D2">
        <v>4</v>
      </c>
      <c r="E2">
        <v>0</v>
      </c>
      <c r="F2">
        <v>0</v>
      </c>
      <c r="G2">
        <v>25</v>
      </c>
      <c r="H2" t="s">
        <v>600</v>
      </c>
      <c r="I2">
        <v>1</v>
      </c>
      <c r="J2">
        <v>500</v>
      </c>
      <c r="K2">
        <v>0</v>
      </c>
      <c r="L2">
        <v>1</v>
      </c>
      <c r="M2">
        <v>0.1</v>
      </c>
      <c r="N2" s="11" t="s">
        <v>123</v>
      </c>
      <c r="O2" s="14">
        <v>9</v>
      </c>
      <c r="P2" s="2">
        <v>10</v>
      </c>
      <c r="Q2" t="s">
        <v>28</v>
      </c>
      <c r="R2" t="s">
        <v>14</v>
      </c>
      <c r="S2" s="2">
        <v>1</v>
      </c>
      <c r="T2" s="11" t="s">
        <v>2678</v>
      </c>
      <c r="U2" s="1"/>
      <c r="V2" s="11" t="s">
        <v>137</v>
      </c>
      <c r="W2" s="13" t="s">
        <v>1424</v>
      </c>
      <c r="X2" s="1"/>
      <c r="Y2">
        <v>10</v>
      </c>
      <c r="Z2">
        <v>1</v>
      </c>
      <c r="AA2">
        <v>300</v>
      </c>
      <c r="AC2">
        <v>0</v>
      </c>
      <c r="AE2" t="s">
        <v>1077</v>
      </c>
      <c r="AF2">
        <v>12</v>
      </c>
      <c r="AG2">
        <v>0</v>
      </c>
    </row>
    <row r="3" spans="1:38">
      <c r="A3">
        <v>2</v>
      </c>
      <c r="B3" s="38" t="s">
        <v>1243</v>
      </c>
      <c r="C3" s="14" t="s">
        <v>1905</v>
      </c>
      <c r="D3">
        <v>4</v>
      </c>
      <c r="E3">
        <v>0</v>
      </c>
      <c r="F3">
        <v>0</v>
      </c>
      <c r="G3">
        <v>25</v>
      </c>
      <c r="H3" t="s">
        <v>600</v>
      </c>
      <c r="I3">
        <v>1</v>
      </c>
      <c r="J3">
        <v>500</v>
      </c>
      <c r="K3">
        <v>0</v>
      </c>
      <c r="L3">
        <v>1</v>
      </c>
      <c r="M3">
        <v>0.1</v>
      </c>
      <c r="N3" s="11" t="s">
        <v>123</v>
      </c>
      <c r="O3" s="14">
        <v>9</v>
      </c>
      <c r="P3" s="2">
        <v>10</v>
      </c>
      <c r="Q3" t="s">
        <v>28</v>
      </c>
      <c r="R3" t="s">
        <v>14</v>
      </c>
      <c r="S3" s="2">
        <v>1</v>
      </c>
      <c r="T3" s="11" t="s">
        <v>2679</v>
      </c>
      <c r="U3" s="1"/>
      <c r="V3" s="11" t="s">
        <v>137</v>
      </c>
      <c r="W3" s="13" t="s">
        <v>1423</v>
      </c>
      <c r="X3" s="1"/>
      <c r="Y3">
        <v>10</v>
      </c>
      <c r="Z3">
        <v>1</v>
      </c>
      <c r="AA3">
        <v>300</v>
      </c>
      <c r="AC3">
        <v>3</v>
      </c>
      <c r="AE3" t="s">
        <v>1077</v>
      </c>
      <c r="AF3">
        <v>24</v>
      </c>
      <c r="AG3">
        <v>0</v>
      </c>
    </row>
    <row r="4" spans="1:38">
      <c r="A4">
        <v>3</v>
      </c>
      <c r="B4" s="38" t="s">
        <v>1244</v>
      </c>
      <c r="C4" s="14" t="s">
        <v>1906</v>
      </c>
      <c r="D4">
        <v>4</v>
      </c>
      <c r="E4">
        <v>0</v>
      </c>
      <c r="F4">
        <v>0</v>
      </c>
      <c r="G4">
        <v>25</v>
      </c>
      <c r="H4" t="s">
        <v>600</v>
      </c>
      <c r="I4">
        <v>1</v>
      </c>
      <c r="J4">
        <v>500</v>
      </c>
      <c r="K4">
        <v>0</v>
      </c>
      <c r="L4">
        <v>1</v>
      </c>
      <c r="M4">
        <v>0.1</v>
      </c>
      <c r="N4" s="11" t="s">
        <v>123</v>
      </c>
      <c r="O4" s="14">
        <v>9</v>
      </c>
      <c r="P4" s="2">
        <v>10</v>
      </c>
      <c r="Q4" t="s">
        <v>28</v>
      </c>
      <c r="R4" t="s">
        <v>14</v>
      </c>
      <c r="S4" s="2">
        <v>1</v>
      </c>
      <c r="T4" s="11" t="s">
        <v>2680</v>
      </c>
      <c r="U4" s="1"/>
      <c r="V4" s="11" t="s">
        <v>137</v>
      </c>
      <c r="W4" s="13" t="s">
        <v>1425</v>
      </c>
      <c r="X4" s="1"/>
      <c r="Y4">
        <v>10</v>
      </c>
      <c r="Z4">
        <v>1</v>
      </c>
      <c r="AA4">
        <v>300</v>
      </c>
      <c r="AC4">
        <v>6</v>
      </c>
      <c r="AE4" t="s">
        <v>1077</v>
      </c>
      <c r="AF4">
        <v>36</v>
      </c>
      <c r="AG4">
        <v>0</v>
      </c>
    </row>
    <row r="5" spans="1:38">
      <c r="A5">
        <v>4</v>
      </c>
      <c r="B5" s="38" t="s">
        <v>1245</v>
      </c>
      <c r="C5" s="14" t="s">
        <v>1907</v>
      </c>
      <c r="D5">
        <v>4</v>
      </c>
      <c r="E5">
        <v>0</v>
      </c>
      <c r="F5">
        <v>0</v>
      </c>
      <c r="G5">
        <v>25</v>
      </c>
      <c r="H5" t="s">
        <v>600</v>
      </c>
      <c r="I5">
        <v>1</v>
      </c>
      <c r="J5">
        <v>500</v>
      </c>
      <c r="K5">
        <v>0</v>
      </c>
      <c r="L5">
        <v>1</v>
      </c>
      <c r="M5">
        <v>0.1</v>
      </c>
      <c r="N5" s="11" t="s">
        <v>123</v>
      </c>
      <c r="O5" s="14">
        <v>9</v>
      </c>
      <c r="P5" s="2">
        <v>10</v>
      </c>
      <c r="Q5" t="s">
        <v>28</v>
      </c>
      <c r="R5" t="s">
        <v>14</v>
      </c>
      <c r="S5" s="2">
        <v>1</v>
      </c>
      <c r="T5" s="11" t="s">
        <v>2681</v>
      </c>
      <c r="U5" s="1"/>
      <c r="V5" s="11" t="s">
        <v>137</v>
      </c>
      <c r="W5" s="13" t="s">
        <v>1426</v>
      </c>
      <c r="X5" s="1"/>
      <c r="Y5">
        <v>10</v>
      </c>
      <c r="Z5">
        <v>1</v>
      </c>
      <c r="AA5">
        <v>300</v>
      </c>
      <c r="AC5">
        <v>12</v>
      </c>
      <c r="AE5" t="s">
        <v>1077</v>
      </c>
      <c r="AF5">
        <v>48</v>
      </c>
      <c r="AG5">
        <v>0</v>
      </c>
    </row>
    <row r="6" spans="1:38">
      <c r="A6">
        <v>5</v>
      </c>
      <c r="B6" s="38" t="s">
        <v>1246</v>
      </c>
      <c r="C6" s="14" t="s">
        <v>1908</v>
      </c>
      <c r="D6">
        <v>4</v>
      </c>
      <c r="E6">
        <v>0</v>
      </c>
      <c r="F6">
        <v>0</v>
      </c>
      <c r="G6">
        <v>25</v>
      </c>
      <c r="H6" t="s">
        <v>600</v>
      </c>
      <c r="I6">
        <v>1</v>
      </c>
      <c r="J6">
        <v>500</v>
      </c>
      <c r="K6">
        <v>0</v>
      </c>
      <c r="L6">
        <v>1</v>
      </c>
      <c r="M6">
        <v>0.1</v>
      </c>
      <c r="N6" s="11" t="s">
        <v>123</v>
      </c>
      <c r="O6" s="14">
        <v>9</v>
      </c>
      <c r="P6" s="2">
        <v>10</v>
      </c>
      <c r="Q6" t="s">
        <v>28</v>
      </c>
      <c r="R6" t="s">
        <v>14</v>
      </c>
      <c r="S6" s="2">
        <v>1</v>
      </c>
      <c r="T6" s="11" t="s">
        <v>2682</v>
      </c>
      <c r="U6" s="1"/>
      <c r="V6" s="11" t="s">
        <v>137</v>
      </c>
      <c r="W6" s="13" t="s">
        <v>1427</v>
      </c>
      <c r="X6" s="1"/>
      <c r="Y6">
        <v>10</v>
      </c>
      <c r="Z6">
        <v>1</v>
      </c>
      <c r="AA6">
        <v>300</v>
      </c>
      <c r="AC6">
        <v>24</v>
      </c>
      <c r="AE6" t="s">
        <v>1077</v>
      </c>
      <c r="AF6">
        <v>60</v>
      </c>
      <c r="AG6">
        <v>0</v>
      </c>
    </row>
    <row r="7" spans="1:38">
      <c r="W7" s="11"/>
    </row>
    <row r="8" spans="1:38">
      <c r="W8" s="11"/>
    </row>
    <row r="9" spans="1:38">
      <c r="W9" s="11"/>
      <c r="AE9" s="11"/>
    </row>
    <row r="10" spans="1:38">
      <c r="W10" s="11"/>
    </row>
    <row r="11" spans="1:38">
      <c r="W11" s="11"/>
    </row>
    <row r="12" spans="1:38">
      <c r="W12" s="11"/>
    </row>
    <row r="13" spans="1:38">
      <c r="W13" s="11"/>
    </row>
    <row r="14" spans="1:38">
      <c r="W14" s="11"/>
    </row>
    <row r="15" spans="1:38">
      <c r="W15" s="11"/>
    </row>
    <row r="16" spans="1:38">
      <c r="W16" s="11"/>
    </row>
    <row r="17" spans="23:23">
      <c r="W17" s="11"/>
    </row>
    <row r="18" spans="23:23">
      <c r="W18" s="11"/>
    </row>
    <row r="19" spans="23:23">
      <c r="W19" s="11"/>
    </row>
    <row r="20" spans="23:23">
      <c r="W20" s="11"/>
    </row>
    <row r="21" spans="23:23">
      <c r="W21" s="11"/>
    </row>
    <row r="22" spans="23:23">
      <c r="W22" s="11"/>
    </row>
    <row r="23" spans="23:23">
      <c r="W23" s="11"/>
    </row>
    <row r="24" spans="23:23">
      <c r="W24" s="11"/>
    </row>
    <row r="25" spans="23:23">
      <c r="W25" s="11"/>
    </row>
    <row r="26" spans="23:23">
      <c r="W26" s="11"/>
    </row>
    <row r="27" spans="23:23">
      <c r="W27" s="11"/>
    </row>
    <row r="28" spans="23:23">
      <c r="W28" s="11"/>
    </row>
    <row r="29" spans="23:23">
      <c r="W29" s="11"/>
    </row>
    <row r="30" spans="23:23">
      <c r="W30" s="11"/>
    </row>
    <row r="31" spans="23:23">
      <c r="W31" s="11"/>
    </row>
    <row r="32" spans="23:23">
      <c r="W32" s="11"/>
    </row>
    <row r="33" spans="23:23">
      <c r="W33" s="11"/>
    </row>
    <row r="34" spans="23:23">
      <c r="W34" s="11"/>
    </row>
    <row r="35" spans="23:23">
      <c r="W35" s="11"/>
    </row>
    <row r="36" spans="23:23">
      <c r="W36" s="11"/>
    </row>
    <row r="37" spans="23:23">
      <c r="W37" s="11"/>
    </row>
    <row r="38" spans="23:23">
      <c r="W38" s="11"/>
    </row>
  </sheetData>
  <phoneticPr fontId="3"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[2]枚举!#REF!</xm:f>
          </x14:formula1>
          <xm:sqref>R2:R6</xm:sqref>
        </x14:dataValidation>
        <x14:dataValidation type="list" allowBlank="1" showInputMessage="1" showErrorMessage="1">
          <x14:formula1>
            <xm:f>枚举!$E$2:$E$4</xm:f>
          </x14:formula1>
          <xm:sqref>H2:H1048576</xm:sqref>
        </x14:dataValidation>
        <x14:dataValidation type="list" allowBlank="1" showInputMessage="1" showErrorMessage="1">
          <x14:formula1>
            <xm:f>枚举!$J:$J</xm:f>
          </x14:formula1>
          <xm:sqref>R1 R7:R1048576</xm:sqref>
        </x14:dataValidation>
        <x14:dataValidation type="list" allowBlank="1" showInputMessage="1" showErrorMessage="1">
          <x14:formula1>
            <xm:f>枚举!$I:$I</xm:f>
          </x14:formula1>
          <xm:sqref>Q1:Q1048576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3"/>
  <sheetViews>
    <sheetView topLeftCell="A78" zoomScaleNormal="100" workbookViewId="0">
      <selection activeCell="H182" sqref="H182:H293"/>
    </sheetView>
  </sheetViews>
  <sheetFormatPr defaultColWidth="9" defaultRowHeight="13.5"/>
  <cols>
    <col min="1" max="1" width="7.125" style="4" customWidth="1"/>
    <col min="2" max="2" width="13.125" style="5" customWidth="1"/>
    <col min="3" max="3" width="13.375" style="4" customWidth="1"/>
    <col min="4" max="4" width="9" style="5"/>
    <col min="5" max="9" width="9" style="4"/>
    <col min="10" max="10" width="33.875" style="4" customWidth="1"/>
    <col min="11" max="11" width="11.125" style="12" customWidth="1"/>
  </cols>
  <sheetData>
    <row r="1" spans="1:18">
      <c r="A1" s="6" t="s">
        <v>76</v>
      </c>
      <c r="B1" s="4" t="s">
        <v>77</v>
      </c>
      <c r="C1" s="6" t="s">
        <v>5</v>
      </c>
      <c r="D1" s="7" t="s">
        <v>78</v>
      </c>
      <c r="E1" s="6" t="s">
        <v>79</v>
      </c>
      <c r="F1" s="4" t="s">
        <v>80</v>
      </c>
      <c r="G1" s="4" t="s">
        <v>81</v>
      </c>
      <c r="H1" s="4" t="s">
        <v>82</v>
      </c>
      <c r="I1" s="8" t="s">
        <v>83</v>
      </c>
      <c r="J1" s="8" t="s">
        <v>84</v>
      </c>
      <c r="K1" s="10" t="s">
        <v>85</v>
      </c>
      <c r="L1" s="11" t="s">
        <v>605</v>
      </c>
      <c r="M1" s="11" t="s">
        <v>606</v>
      </c>
      <c r="N1" s="11" t="s">
        <v>607</v>
      </c>
      <c r="O1" s="11" t="s">
        <v>2254</v>
      </c>
    </row>
    <row r="2" spans="1:18" s="3" customFormat="1">
      <c r="A2" s="16">
        <v>1</v>
      </c>
      <c r="B2" s="17">
        <v>0</v>
      </c>
      <c r="C2" s="16" t="s">
        <v>86</v>
      </c>
      <c r="D2" s="17">
        <v>1</v>
      </c>
      <c r="E2" s="16" t="s">
        <v>87</v>
      </c>
      <c r="F2" s="17">
        <v>-30</v>
      </c>
      <c r="G2" s="18">
        <v>1</v>
      </c>
      <c r="H2" s="18">
        <v>1</v>
      </c>
      <c r="I2" s="19">
        <v>1</v>
      </c>
      <c r="J2" s="19"/>
      <c r="K2" s="20"/>
      <c r="L2" s="76" t="str" cm="1">
        <f t="array" ref="L2">_xlfn.IFS(C2="8.玩家基地","",C2="10.第一关基地","",G2+H2&lt;=2,"",G2+H2&gt;2,ROUND((G2+H2-2)*35,0))</f>
        <v/>
      </c>
      <c r="O2" s="3" t="s">
        <v>2046</v>
      </c>
      <c r="Q2" s="3">
        <f>G2*3</f>
        <v>3</v>
      </c>
      <c r="R2" s="3">
        <f>H2*2</f>
        <v>2</v>
      </c>
    </row>
    <row r="3" spans="1:18">
      <c r="A3" s="16">
        <v>1</v>
      </c>
      <c r="B3" s="17">
        <v>30</v>
      </c>
      <c r="C3" s="16" t="s">
        <v>915</v>
      </c>
      <c r="D3" s="17">
        <v>1</v>
      </c>
      <c r="E3" s="16" t="s">
        <v>89</v>
      </c>
      <c r="F3" s="17">
        <v>30</v>
      </c>
      <c r="G3" s="18">
        <v>6</v>
      </c>
      <c r="H3" s="18">
        <v>4.5</v>
      </c>
      <c r="I3" s="19">
        <v>1</v>
      </c>
      <c r="J3" s="19"/>
      <c r="K3" s="20"/>
      <c r="L3" s="76" cm="1">
        <f t="array" ref="L3">_xlfn.IFS(C3="8.玩家基地","",C3="10.第一关基地","",G3+H3&lt;=2,"",G3+H3&gt;2,ROUND((G3+H3-2)*35,0))</f>
        <v>298</v>
      </c>
      <c r="O3" s="3" t="s">
        <v>2046</v>
      </c>
      <c r="Q3" s="3">
        <f t="shared" ref="Q3:Q66" si="0">G3*3</f>
        <v>18</v>
      </c>
      <c r="R3" s="3">
        <f t="shared" ref="R3:R66" si="1">H3*2</f>
        <v>9</v>
      </c>
    </row>
    <row r="4" spans="1:18">
      <c r="A4" s="16">
        <v>1</v>
      </c>
      <c r="B4" s="17">
        <v>45</v>
      </c>
      <c r="C4" s="16" t="s">
        <v>1364</v>
      </c>
      <c r="D4" s="17">
        <v>1</v>
      </c>
      <c r="E4" s="16" t="s">
        <v>89</v>
      </c>
      <c r="F4" s="17">
        <v>30</v>
      </c>
      <c r="G4" s="18">
        <v>6</v>
      </c>
      <c r="H4" s="18">
        <v>4.5</v>
      </c>
      <c r="I4" s="19">
        <v>1</v>
      </c>
      <c r="J4" s="19"/>
      <c r="K4" s="20"/>
      <c r="L4" s="76" cm="1">
        <f t="array" ref="L4">_xlfn.IFS(C4="8.玩家基地","",C4="10.第一关基地","",G4+H4&lt;=2,"",G4+H4&gt;2,ROUND((G4+H4-2)*35,0))</f>
        <v>298</v>
      </c>
      <c r="O4" s="3" t="s">
        <v>2046</v>
      </c>
      <c r="Q4" s="3">
        <f t="shared" si="0"/>
        <v>18</v>
      </c>
      <c r="R4" s="3">
        <f t="shared" si="1"/>
        <v>9</v>
      </c>
    </row>
    <row r="5" spans="1:18">
      <c r="A5" s="16">
        <v>1</v>
      </c>
      <c r="B5" s="17">
        <v>60</v>
      </c>
      <c r="C5" s="16" t="s">
        <v>1364</v>
      </c>
      <c r="D5" s="17">
        <v>1</v>
      </c>
      <c r="E5" s="16" t="s">
        <v>89</v>
      </c>
      <c r="F5" s="17">
        <v>30</v>
      </c>
      <c r="G5" s="18">
        <v>8.3999999999999986</v>
      </c>
      <c r="H5" s="18">
        <v>5.0999999999999996</v>
      </c>
      <c r="I5" s="19">
        <v>1</v>
      </c>
      <c r="J5" s="19"/>
      <c r="K5" s="20"/>
      <c r="L5" s="76" cm="1">
        <f t="array" ref="L5">_xlfn.IFS(C5="8.玩家基地","",C5="10.第一关基地","",G5+H5&lt;=2,"",G5+H5&gt;2,ROUND((G5+H5-2)*35,0))</f>
        <v>403</v>
      </c>
      <c r="O5" s="3" t="s">
        <v>2046</v>
      </c>
      <c r="Q5" s="3">
        <f t="shared" si="0"/>
        <v>25.199999999999996</v>
      </c>
      <c r="R5" s="3">
        <f t="shared" si="1"/>
        <v>10.199999999999999</v>
      </c>
    </row>
    <row r="6" spans="1:18">
      <c r="A6" s="16">
        <v>1</v>
      </c>
      <c r="B6" s="17">
        <v>75</v>
      </c>
      <c r="C6" s="16" t="s">
        <v>1438</v>
      </c>
      <c r="D6" s="17">
        <v>1</v>
      </c>
      <c r="E6" s="16" t="s">
        <v>89</v>
      </c>
      <c r="F6" s="17">
        <v>30</v>
      </c>
      <c r="G6" s="18">
        <v>8.3999999999999986</v>
      </c>
      <c r="H6" s="18">
        <v>5.0999999999999996</v>
      </c>
      <c r="I6" s="19">
        <v>1</v>
      </c>
      <c r="J6" s="19" t="s">
        <v>1903</v>
      </c>
      <c r="K6" s="48">
        <v>7</v>
      </c>
      <c r="L6" s="76" cm="1">
        <f t="array" ref="L6">_xlfn.IFS(C6="8.玩家基地","",C6="10.第一关基地","",G6+H6&lt;=2,"",G6+H6&gt;2,ROUND((G6+H6-2)*35,0))</f>
        <v>403</v>
      </c>
      <c r="O6" s="3" t="s">
        <v>2255</v>
      </c>
      <c r="Q6" s="3">
        <f t="shared" si="0"/>
        <v>25.199999999999996</v>
      </c>
      <c r="R6" s="3">
        <f t="shared" si="1"/>
        <v>10.199999999999999</v>
      </c>
    </row>
    <row r="7" spans="1:18">
      <c r="A7" s="16">
        <v>1</v>
      </c>
      <c r="B7" s="17">
        <v>90</v>
      </c>
      <c r="C7" s="16" t="s">
        <v>914</v>
      </c>
      <c r="D7" s="17">
        <v>1</v>
      </c>
      <c r="E7" s="16" t="s">
        <v>89</v>
      </c>
      <c r="F7" s="17">
        <v>30</v>
      </c>
      <c r="G7" s="18">
        <v>8.3999999999999986</v>
      </c>
      <c r="H7" s="18">
        <v>5.0999999999999996</v>
      </c>
      <c r="I7" s="19">
        <v>1</v>
      </c>
      <c r="J7" s="19"/>
      <c r="K7" s="20"/>
      <c r="L7" s="76" cm="1">
        <f t="array" ref="L7">_xlfn.IFS(C7="8.玩家基地","",C7="10.第一关基地","",G7+H7&lt;=2,"",G7+H7&gt;2,ROUND((G7+H7-2)*35,0))</f>
        <v>403</v>
      </c>
      <c r="O7" s="3" t="s">
        <v>2046</v>
      </c>
      <c r="Q7" s="3">
        <f t="shared" si="0"/>
        <v>25.199999999999996</v>
      </c>
      <c r="R7" s="3">
        <f t="shared" si="1"/>
        <v>10.199999999999999</v>
      </c>
    </row>
    <row r="8" spans="1:18">
      <c r="A8" s="16">
        <v>1</v>
      </c>
      <c r="B8" s="17">
        <v>105</v>
      </c>
      <c r="C8" s="16" t="s">
        <v>1364</v>
      </c>
      <c r="D8" s="17">
        <v>1</v>
      </c>
      <c r="E8" s="16" t="s">
        <v>89</v>
      </c>
      <c r="F8" s="17">
        <v>30</v>
      </c>
      <c r="G8" s="18">
        <v>8.3999999999999986</v>
      </c>
      <c r="H8" s="18">
        <v>5.0999999999999996</v>
      </c>
      <c r="I8" s="19">
        <v>1</v>
      </c>
      <c r="J8" s="19"/>
      <c r="K8" s="20"/>
      <c r="L8" s="76" cm="1">
        <f t="array" ref="L8">_xlfn.IFS(C8="8.玩家基地","",C8="10.第一关基地","",G8+H8&lt;=2,"",G8+H8&gt;2,ROUND((G8+H8-2)*35,0))</f>
        <v>403</v>
      </c>
      <c r="O8" s="3" t="s">
        <v>2046</v>
      </c>
      <c r="Q8" s="3">
        <f t="shared" si="0"/>
        <v>25.199999999999996</v>
      </c>
      <c r="R8" s="3">
        <f t="shared" si="1"/>
        <v>10.199999999999999</v>
      </c>
    </row>
    <row r="9" spans="1:18">
      <c r="A9" s="16">
        <v>1</v>
      </c>
      <c r="B9" s="17">
        <v>120</v>
      </c>
      <c r="C9" s="16" t="s">
        <v>915</v>
      </c>
      <c r="D9" s="17">
        <v>1</v>
      </c>
      <c r="E9" s="16" t="s">
        <v>89</v>
      </c>
      <c r="F9" s="17">
        <v>30</v>
      </c>
      <c r="G9" s="18">
        <v>8.3999999999999986</v>
      </c>
      <c r="H9" s="18">
        <v>5.0999999999999996</v>
      </c>
      <c r="I9" s="19">
        <v>1</v>
      </c>
      <c r="J9" s="19"/>
      <c r="K9" s="20"/>
      <c r="L9" s="76" cm="1">
        <f t="array" ref="L9">_xlfn.IFS(C9="8.玩家基地","",C9="10.第一关基地","",G9+H9&lt;=2,"",G9+H9&gt;2,ROUND((G9+H9-2)*35,0))</f>
        <v>403</v>
      </c>
      <c r="O9" s="3" t="s">
        <v>2046</v>
      </c>
      <c r="Q9" s="3">
        <f t="shared" si="0"/>
        <v>25.199999999999996</v>
      </c>
      <c r="R9" s="3">
        <f t="shared" si="1"/>
        <v>10.199999999999999</v>
      </c>
    </row>
    <row r="10" spans="1:18">
      <c r="A10" s="16">
        <v>1</v>
      </c>
      <c r="B10" s="17">
        <v>135</v>
      </c>
      <c r="C10" s="16" t="s">
        <v>914</v>
      </c>
      <c r="D10" s="17">
        <v>1</v>
      </c>
      <c r="E10" s="16" t="s">
        <v>89</v>
      </c>
      <c r="F10" s="17">
        <v>30</v>
      </c>
      <c r="G10" s="18">
        <v>8.3999999999999986</v>
      </c>
      <c r="H10" s="18">
        <v>5.0999999999999996</v>
      </c>
      <c r="I10" s="19">
        <v>1</v>
      </c>
      <c r="J10" s="19" t="s">
        <v>1903</v>
      </c>
      <c r="K10" s="48">
        <v>7</v>
      </c>
      <c r="L10" s="76" cm="1">
        <f t="array" ref="L10">_xlfn.IFS(C10="8.玩家基地","",C10="10.第一关基地","",G10+H10&lt;=2,"",G10+H10&gt;2,ROUND((G10+H10-2)*35,0))</f>
        <v>403</v>
      </c>
      <c r="O10" s="3" t="s">
        <v>2255</v>
      </c>
      <c r="Q10" s="3">
        <f t="shared" si="0"/>
        <v>25.199999999999996</v>
      </c>
      <c r="R10" s="3">
        <f t="shared" si="1"/>
        <v>10.199999999999999</v>
      </c>
    </row>
    <row r="11" spans="1:18">
      <c r="A11" s="16">
        <v>1</v>
      </c>
      <c r="B11" s="17">
        <v>150</v>
      </c>
      <c r="C11" s="16" t="s">
        <v>914</v>
      </c>
      <c r="D11" s="17">
        <v>1</v>
      </c>
      <c r="E11" s="16" t="s">
        <v>89</v>
      </c>
      <c r="F11" s="17">
        <v>30</v>
      </c>
      <c r="G11" s="18">
        <v>8.3999999999999986</v>
      </c>
      <c r="H11" s="18">
        <v>5.0999999999999996</v>
      </c>
      <c r="I11" s="19">
        <v>1</v>
      </c>
      <c r="J11" s="19"/>
      <c r="K11" s="20"/>
      <c r="L11" s="76" cm="1">
        <f t="array" ref="L11">_xlfn.IFS(C11="8.玩家基地","",C11="10.第一关基地","",G11+H11&lt;=2,"",G11+H11&gt;2,ROUND((G11+H11-2)*35,0))</f>
        <v>403</v>
      </c>
      <c r="O11" s="3" t="s">
        <v>2046</v>
      </c>
      <c r="Q11" s="3">
        <f t="shared" si="0"/>
        <v>25.199999999999996</v>
      </c>
      <c r="R11" s="3">
        <f t="shared" si="1"/>
        <v>10.199999999999999</v>
      </c>
    </row>
    <row r="12" spans="1:18">
      <c r="A12" s="16">
        <v>1</v>
      </c>
      <c r="B12" s="17">
        <v>165</v>
      </c>
      <c r="C12" s="16" t="s">
        <v>1364</v>
      </c>
      <c r="D12" s="17">
        <v>1</v>
      </c>
      <c r="E12" s="16" t="s">
        <v>89</v>
      </c>
      <c r="F12" s="17">
        <v>30</v>
      </c>
      <c r="G12" s="18">
        <v>8.3999999999999986</v>
      </c>
      <c r="H12" s="18">
        <v>5.0999999999999996</v>
      </c>
      <c r="I12" s="19">
        <v>1</v>
      </c>
      <c r="J12" s="19"/>
      <c r="K12" s="20"/>
      <c r="L12" s="76" cm="1">
        <f t="array" ref="L12">_xlfn.IFS(C12="8.玩家基地","",C12="10.第一关基地","",G12+H12&lt;=2,"",G12+H12&gt;2,ROUND((G12+H12-2)*35,0))</f>
        <v>403</v>
      </c>
      <c r="O12" s="3" t="s">
        <v>2046</v>
      </c>
      <c r="Q12" s="3">
        <f t="shared" si="0"/>
        <v>25.199999999999996</v>
      </c>
      <c r="R12" s="3">
        <f t="shared" si="1"/>
        <v>10.199999999999999</v>
      </c>
    </row>
    <row r="13" spans="1:18">
      <c r="A13" s="16">
        <v>1</v>
      </c>
      <c r="B13" s="17">
        <v>180</v>
      </c>
      <c r="C13" s="16" t="s">
        <v>914</v>
      </c>
      <c r="D13" s="17">
        <v>1</v>
      </c>
      <c r="E13" s="16" t="s">
        <v>89</v>
      </c>
      <c r="F13" s="17">
        <v>30</v>
      </c>
      <c r="G13" s="18">
        <v>10.8</v>
      </c>
      <c r="H13" s="18">
        <v>5.4</v>
      </c>
      <c r="I13" s="19">
        <v>1</v>
      </c>
      <c r="J13" s="19"/>
      <c r="K13" s="20"/>
      <c r="L13" s="76" cm="1">
        <f t="array" ref="L13">_xlfn.IFS(C13="8.玩家基地","",C13="10.第一关基地","",G13+H13&lt;=2,"",G13+H13&gt;2,ROUND((G13+H13-2)*35,0))</f>
        <v>497</v>
      </c>
      <c r="O13" s="3" t="s">
        <v>2046</v>
      </c>
      <c r="Q13" s="3">
        <f t="shared" si="0"/>
        <v>32.400000000000006</v>
      </c>
      <c r="R13" s="3">
        <f t="shared" si="1"/>
        <v>10.8</v>
      </c>
    </row>
    <row r="14" spans="1:18">
      <c r="A14" s="16">
        <v>1</v>
      </c>
      <c r="B14" s="17">
        <v>195</v>
      </c>
      <c r="C14" s="16" t="s">
        <v>1438</v>
      </c>
      <c r="D14" s="17">
        <v>1</v>
      </c>
      <c r="E14" s="16" t="s">
        <v>89</v>
      </c>
      <c r="F14" s="17">
        <v>30</v>
      </c>
      <c r="G14" s="18">
        <v>10.8</v>
      </c>
      <c r="H14" s="18">
        <v>5.4</v>
      </c>
      <c r="I14" s="19">
        <v>1</v>
      </c>
      <c r="J14" s="19" t="s">
        <v>1903</v>
      </c>
      <c r="K14" s="48">
        <v>7</v>
      </c>
      <c r="L14" s="76" cm="1">
        <f t="array" ref="L14">_xlfn.IFS(C14="8.玩家基地","",C14="10.第一关基地","",G14+H14&lt;=2,"",G14+H14&gt;2,ROUND((G14+H14-2)*35,0))</f>
        <v>497</v>
      </c>
      <c r="O14" s="3" t="s">
        <v>2255</v>
      </c>
      <c r="Q14" s="3">
        <f t="shared" si="0"/>
        <v>32.400000000000006</v>
      </c>
      <c r="R14" s="3">
        <f t="shared" si="1"/>
        <v>10.8</v>
      </c>
    </row>
    <row r="15" spans="1:18">
      <c r="A15" s="16">
        <v>1</v>
      </c>
      <c r="B15" s="17">
        <v>210</v>
      </c>
      <c r="C15" s="16" t="s">
        <v>1364</v>
      </c>
      <c r="D15" s="17">
        <v>2</v>
      </c>
      <c r="E15" s="16" t="s">
        <v>89</v>
      </c>
      <c r="F15" s="17">
        <v>30</v>
      </c>
      <c r="G15" s="18">
        <v>10.8</v>
      </c>
      <c r="H15" s="18">
        <v>5.4</v>
      </c>
      <c r="I15" s="19">
        <v>1</v>
      </c>
      <c r="J15" s="19"/>
      <c r="K15" s="20"/>
      <c r="L15" s="76" cm="1">
        <f t="array" ref="L15">_xlfn.IFS(C15="8.玩家基地","",C15="10.第一关基地","",G15+H15&lt;=2,"",G15+H15&gt;2,ROUND((G15+H15-2)*35,0))</f>
        <v>497</v>
      </c>
      <c r="O15" s="3" t="s">
        <v>2046</v>
      </c>
      <c r="Q15" s="3">
        <f t="shared" si="0"/>
        <v>32.400000000000006</v>
      </c>
      <c r="R15" s="3">
        <f t="shared" si="1"/>
        <v>10.8</v>
      </c>
    </row>
    <row r="16" spans="1:18">
      <c r="A16" s="16">
        <v>1</v>
      </c>
      <c r="B16" s="17">
        <v>225</v>
      </c>
      <c r="C16" s="16" t="s">
        <v>915</v>
      </c>
      <c r="D16" s="17">
        <v>2</v>
      </c>
      <c r="E16" s="16" t="s">
        <v>89</v>
      </c>
      <c r="F16" s="17">
        <v>30</v>
      </c>
      <c r="G16" s="18">
        <v>10.8</v>
      </c>
      <c r="H16" s="18">
        <v>5.4</v>
      </c>
      <c r="I16" s="19">
        <v>1</v>
      </c>
      <c r="J16" s="19"/>
      <c r="K16" s="20"/>
      <c r="L16" s="76" cm="1">
        <f t="array" ref="L16">_xlfn.IFS(C16="8.玩家基地","",C16="10.第一关基地","",G16+H16&lt;=2,"",G16+H16&gt;2,ROUND((G16+H16-2)*35,0))</f>
        <v>497</v>
      </c>
      <c r="O16" s="3" t="s">
        <v>2046</v>
      </c>
      <c r="Q16" s="3">
        <f t="shared" si="0"/>
        <v>32.400000000000006</v>
      </c>
      <c r="R16" s="3">
        <f t="shared" si="1"/>
        <v>10.8</v>
      </c>
    </row>
    <row r="17" spans="1:18">
      <c r="A17" s="16">
        <v>1</v>
      </c>
      <c r="B17" s="17">
        <v>240</v>
      </c>
      <c r="C17" s="16" t="s">
        <v>914</v>
      </c>
      <c r="D17" s="17">
        <v>2</v>
      </c>
      <c r="E17" s="16" t="s">
        <v>89</v>
      </c>
      <c r="F17" s="17">
        <v>30</v>
      </c>
      <c r="G17" s="18">
        <v>10.8</v>
      </c>
      <c r="H17" s="18">
        <v>5.4</v>
      </c>
      <c r="I17" s="19">
        <v>1</v>
      </c>
      <c r="J17" s="19"/>
      <c r="K17" s="20"/>
      <c r="L17" s="76" cm="1">
        <f t="array" ref="L17">_xlfn.IFS(C17="8.玩家基地","",C17="10.第一关基地","",G17+H17&lt;=2,"",G17+H17&gt;2,ROUND((G17+H17-2)*35,0))</f>
        <v>497</v>
      </c>
      <c r="O17" s="3" t="s">
        <v>2046</v>
      </c>
      <c r="Q17" s="3">
        <f t="shared" si="0"/>
        <v>32.400000000000006</v>
      </c>
      <c r="R17" s="3">
        <f t="shared" si="1"/>
        <v>10.8</v>
      </c>
    </row>
    <row r="18" spans="1:18">
      <c r="A18" s="16">
        <v>1</v>
      </c>
      <c r="B18" s="17">
        <v>255</v>
      </c>
      <c r="C18" s="16" t="s">
        <v>1438</v>
      </c>
      <c r="D18" s="17">
        <v>1</v>
      </c>
      <c r="E18" s="16" t="s">
        <v>89</v>
      </c>
      <c r="F18" s="17">
        <v>30</v>
      </c>
      <c r="G18" s="18">
        <v>10.8</v>
      </c>
      <c r="H18" s="18">
        <v>5.4</v>
      </c>
      <c r="I18" s="19">
        <v>1</v>
      </c>
      <c r="J18" s="19" t="s">
        <v>1903</v>
      </c>
      <c r="K18" s="48">
        <v>7</v>
      </c>
      <c r="L18" s="76" cm="1">
        <f t="array" ref="L18">_xlfn.IFS(C18="8.玩家基地","",C18="10.第一关基地","",G18+H18&lt;=2,"",G18+H18&gt;2,ROUND((G18+H18-2)*35,0))</f>
        <v>497</v>
      </c>
      <c r="O18" s="3" t="s">
        <v>2255</v>
      </c>
      <c r="Q18" s="3">
        <f t="shared" si="0"/>
        <v>32.400000000000006</v>
      </c>
      <c r="R18" s="3">
        <f t="shared" si="1"/>
        <v>10.8</v>
      </c>
    </row>
    <row r="19" spans="1:18">
      <c r="A19" s="16">
        <v>1</v>
      </c>
      <c r="B19" s="17">
        <v>270</v>
      </c>
      <c r="C19" s="16" t="s">
        <v>1364</v>
      </c>
      <c r="D19" s="17">
        <v>2</v>
      </c>
      <c r="E19" s="16" t="s">
        <v>89</v>
      </c>
      <c r="F19" s="17">
        <v>30</v>
      </c>
      <c r="G19" s="18">
        <v>10.8</v>
      </c>
      <c r="H19" s="18">
        <v>5.4</v>
      </c>
      <c r="I19" s="19">
        <v>1</v>
      </c>
      <c r="J19" s="19"/>
      <c r="K19" s="20"/>
      <c r="L19" s="76" cm="1">
        <f t="array" ref="L19">_xlfn.IFS(C19="8.玩家基地","",C19="10.第一关基地","",G19+H19&lt;=2,"",G19+H19&gt;2,ROUND((G19+H19-2)*35,0))</f>
        <v>497</v>
      </c>
      <c r="O19" s="3" t="s">
        <v>2046</v>
      </c>
      <c r="Q19" s="3">
        <f t="shared" si="0"/>
        <v>32.400000000000006</v>
      </c>
      <c r="R19" s="3">
        <f t="shared" si="1"/>
        <v>10.8</v>
      </c>
    </row>
    <row r="20" spans="1:18">
      <c r="A20" s="16">
        <v>1</v>
      </c>
      <c r="B20" s="17">
        <v>285</v>
      </c>
      <c r="C20" s="16" t="s">
        <v>915</v>
      </c>
      <c r="D20" s="17">
        <v>2</v>
      </c>
      <c r="E20" s="16" t="s">
        <v>89</v>
      </c>
      <c r="F20" s="17">
        <v>30</v>
      </c>
      <c r="G20" s="18">
        <v>10.8</v>
      </c>
      <c r="H20" s="18">
        <v>5.4</v>
      </c>
      <c r="I20" s="19">
        <v>1</v>
      </c>
      <c r="J20" s="19"/>
      <c r="K20" s="20"/>
      <c r="L20" s="76" cm="1">
        <f t="array" ref="L20">_xlfn.IFS(C20="8.玩家基地","",C20="10.第一关基地","",G20+H20&lt;=2,"",G20+H20&gt;2,ROUND((G20+H20-2)*35,0))</f>
        <v>497</v>
      </c>
      <c r="O20" s="3" t="s">
        <v>2046</v>
      </c>
      <c r="Q20" s="3">
        <f t="shared" si="0"/>
        <v>32.400000000000006</v>
      </c>
      <c r="R20" s="3">
        <f t="shared" si="1"/>
        <v>10.8</v>
      </c>
    </row>
    <row r="21" spans="1:18">
      <c r="A21" s="16">
        <v>1</v>
      </c>
      <c r="B21" s="17">
        <v>300</v>
      </c>
      <c r="C21" s="16" t="s">
        <v>914</v>
      </c>
      <c r="D21" s="17">
        <v>2</v>
      </c>
      <c r="E21" s="16" t="s">
        <v>89</v>
      </c>
      <c r="F21" s="17">
        <v>30</v>
      </c>
      <c r="G21" s="18">
        <v>13.200000000000001</v>
      </c>
      <c r="H21" s="18">
        <v>6</v>
      </c>
      <c r="I21" s="19">
        <v>1</v>
      </c>
      <c r="J21" s="19"/>
      <c r="K21" s="20"/>
      <c r="L21" s="76" cm="1">
        <f t="array" ref="L21">_xlfn.IFS(C21="8.玩家基地","",C21="10.第一关基地","",G21+H21&lt;=2,"",G21+H21&gt;2,ROUND((G21+H21-2)*35,0))</f>
        <v>602</v>
      </c>
      <c r="O21" s="3" t="s">
        <v>2046</v>
      </c>
      <c r="Q21" s="3">
        <f t="shared" si="0"/>
        <v>39.6</v>
      </c>
      <c r="R21" s="3">
        <f t="shared" si="1"/>
        <v>12</v>
      </c>
    </row>
    <row r="22" spans="1:18">
      <c r="A22" s="16">
        <v>1</v>
      </c>
      <c r="B22" s="17">
        <v>315</v>
      </c>
      <c r="C22" s="16" t="s">
        <v>915</v>
      </c>
      <c r="D22" s="17">
        <v>2</v>
      </c>
      <c r="E22" s="16" t="s">
        <v>89</v>
      </c>
      <c r="F22" s="17">
        <v>30</v>
      </c>
      <c r="G22" s="18">
        <v>13.200000000000001</v>
      </c>
      <c r="H22" s="18">
        <v>6</v>
      </c>
      <c r="I22" s="19">
        <v>1</v>
      </c>
      <c r="J22" s="19" t="s">
        <v>1903</v>
      </c>
      <c r="K22" s="48">
        <v>7</v>
      </c>
      <c r="L22" s="76" cm="1">
        <f t="array" ref="L22">_xlfn.IFS(C22="8.玩家基地","",C22="10.第一关基地","",G22+H22&lt;=2,"",G22+H22&gt;2,ROUND((G22+H22-2)*35,0))</f>
        <v>602</v>
      </c>
      <c r="O22" s="3" t="s">
        <v>2255</v>
      </c>
      <c r="Q22" s="3">
        <f t="shared" si="0"/>
        <v>39.6</v>
      </c>
      <c r="R22" s="3">
        <f t="shared" si="1"/>
        <v>12</v>
      </c>
    </row>
    <row r="23" spans="1:18">
      <c r="A23" s="16">
        <v>1</v>
      </c>
      <c r="B23" s="17">
        <v>330</v>
      </c>
      <c r="C23" s="16" t="s">
        <v>914</v>
      </c>
      <c r="D23" s="17">
        <v>2</v>
      </c>
      <c r="E23" s="16" t="s">
        <v>89</v>
      </c>
      <c r="F23" s="17">
        <v>30</v>
      </c>
      <c r="G23" s="18">
        <v>13.200000000000001</v>
      </c>
      <c r="H23" s="18">
        <v>6</v>
      </c>
      <c r="I23" s="19">
        <v>1</v>
      </c>
      <c r="J23" s="19"/>
      <c r="K23" s="20"/>
      <c r="L23" s="76" cm="1">
        <f t="array" ref="L23">_xlfn.IFS(C23="8.玩家基地","",C23="10.第一关基地","",G23+H23&lt;=2,"",G23+H23&gt;2,ROUND((G23+H23-2)*35,0))</f>
        <v>602</v>
      </c>
      <c r="O23" s="3" t="s">
        <v>2046</v>
      </c>
      <c r="Q23" s="3">
        <f t="shared" si="0"/>
        <v>39.6</v>
      </c>
      <c r="R23" s="3">
        <f t="shared" si="1"/>
        <v>12</v>
      </c>
    </row>
    <row r="24" spans="1:18">
      <c r="A24" s="16">
        <v>1</v>
      </c>
      <c r="B24" s="17">
        <v>345</v>
      </c>
      <c r="C24" s="16" t="s">
        <v>1438</v>
      </c>
      <c r="D24" s="17">
        <v>1</v>
      </c>
      <c r="E24" s="16" t="s">
        <v>89</v>
      </c>
      <c r="F24" s="17">
        <v>30</v>
      </c>
      <c r="G24" s="18">
        <v>13.200000000000001</v>
      </c>
      <c r="H24" s="18">
        <v>6</v>
      </c>
      <c r="I24" s="19">
        <v>1</v>
      </c>
      <c r="J24" s="19"/>
      <c r="K24" s="20"/>
      <c r="L24" s="76" cm="1">
        <f t="array" ref="L24">_xlfn.IFS(C24="8.玩家基地","",C24="10.第一关基地","",G24+H24&lt;=2,"",G24+H24&gt;2,ROUND((G24+H24-2)*35,0))</f>
        <v>602</v>
      </c>
      <c r="O24" s="3" t="s">
        <v>2046</v>
      </c>
      <c r="Q24" s="3">
        <f t="shared" si="0"/>
        <v>39.6</v>
      </c>
      <c r="R24" s="3">
        <f t="shared" si="1"/>
        <v>12</v>
      </c>
    </row>
    <row r="25" spans="1:18">
      <c r="A25" s="16">
        <v>1</v>
      </c>
      <c r="B25" s="17">
        <v>360</v>
      </c>
      <c r="C25" s="16" t="s">
        <v>1364</v>
      </c>
      <c r="D25" s="17">
        <v>2</v>
      </c>
      <c r="E25" s="16" t="s">
        <v>89</v>
      </c>
      <c r="F25" s="17">
        <v>30</v>
      </c>
      <c r="G25" s="18">
        <v>13.200000000000001</v>
      </c>
      <c r="H25" s="18">
        <v>6</v>
      </c>
      <c r="I25" s="19">
        <v>1</v>
      </c>
      <c r="J25" s="19"/>
      <c r="K25" s="20"/>
      <c r="L25" s="76" cm="1">
        <f t="array" ref="L25">_xlfn.IFS(C25="8.玩家基地","",C25="10.第一关基地","",G25+H25&lt;=2,"",G25+H25&gt;2,ROUND((G25+H25-2)*35,0))</f>
        <v>602</v>
      </c>
      <c r="O25" s="3" t="s">
        <v>2046</v>
      </c>
      <c r="Q25" s="3">
        <f t="shared" si="0"/>
        <v>39.6</v>
      </c>
      <c r="R25" s="3">
        <f t="shared" si="1"/>
        <v>12</v>
      </c>
    </row>
    <row r="26" spans="1:18">
      <c r="A26" s="16">
        <v>1</v>
      </c>
      <c r="B26" s="17">
        <v>375</v>
      </c>
      <c r="C26" s="16" t="s">
        <v>915</v>
      </c>
      <c r="D26" s="17">
        <v>2</v>
      </c>
      <c r="E26" s="16" t="s">
        <v>89</v>
      </c>
      <c r="F26" s="17">
        <v>30</v>
      </c>
      <c r="G26" s="18">
        <v>13.200000000000001</v>
      </c>
      <c r="H26" s="18">
        <v>6</v>
      </c>
      <c r="I26" s="19">
        <v>1</v>
      </c>
      <c r="J26" s="19" t="s">
        <v>1903</v>
      </c>
      <c r="K26" s="48">
        <v>7</v>
      </c>
      <c r="L26" s="76" cm="1">
        <f t="array" ref="L26">_xlfn.IFS(C26="8.玩家基地","",C26="10.第一关基地","",G26+H26&lt;=2,"",G26+H26&gt;2,ROUND((G26+H26-2)*35,0))</f>
        <v>602</v>
      </c>
      <c r="O26" s="3" t="s">
        <v>2255</v>
      </c>
      <c r="Q26" s="3">
        <f t="shared" si="0"/>
        <v>39.6</v>
      </c>
      <c r="R26" s="3">
        <f t="shared" si="1"/>
        <v>12</v>
      </c>
    </row>
    <row r="27" spans="1:18">
      <c r="A27" s="16">
        <v>1</v>
      </c>
      <c r="B27" s="17">
        <v>390</v>
      </c>
      <c r="C27" s="16" t="s">
        <v>914</v>
      </c>
      <c r="D27" s="17">
        <v>2</v>
      </c>
      <c r="E27" s="16" t="s">
        <v>89</v>
      </c>
      <c r="F27" s="17">
        <v>30</v>
      </c>
      <c r="G27" s="18">
        <v>13.200000000000001</v>
      </c>
      <c r="H27" s="18">
        <v>6</v>
      </c>
      <c r="I27" s="19">
        <v>1</v>
      </c>
      <c r="J27" s="19"/>
      <c r="K27" s="20"/>
      <c r="L27" s="76" cm="1">
        <f t="array" ref="L27">_xlfn.IFS(C27="8.玩家基地","",C27="10.第一关基地","",G27+H27&lt;=2,"",G27+H27&gt;2,ROUND((G27+H27-2)*35,0))</f>
        <v>602</v>
      </c>
      <c r="O27" s="3" t="s">
        <v>2046</v>
      </c>
      <c r="Q27" s="3">
        <f t="shared" si="0"/>
        <v>39.6</v>
      </c>
      <c r="R27" s="3">
        <f t="shared" si="1"/>
        <v>12</v>
      </c>
    </row>
    <row r="28" spans="1:18">
      <c r="A28" s="16">
        <v>1</v>
      </c>
      <c r="B28" s="17">
        <v>405</v>
      </c>
      <c r="C28" s="16" t="s">
        <v>915</v>
      </c>
      <c r="D28" s="17">
        <v>2</v>
      </c>
      <c r="E28" s="16" t="s">
        <v>89</v>
      </c>
      <c r="F28" s="17">
        <v>30</v>
      </c>
      <c r="G28" s="18">
        <v>13.200000000000001</v>
      </c>
      <c r="H28" s="18">
        <v>6</v>
      </c>
      <c r="I28" s="19">
        <v>1</v>
      </c>
      <c r="J28" s="19"/>
      <c r="K28" s="20"/>
      <c r="L28" s="76" cm="1">
        <f t="array" ref="L28">_xlfn.IFS(C28="8.玩家基地","",C28="10.第一关基地","",G28+H28&lt;=2,"",G28+H28&gt;2,ROUND((G28+H28-2)*35,0))</f>
        <v>602</v>
      </c>
      <c r="O28" s="3" t="s">
        <v>2046</v>
      </c>
      <c r="Q28" s="3">
        <f t="shared" si="0"/>
        <v>39.6</v>
      </c>
      <c r="R28" s="3">
        <f t="shared" si="1"/>
        <v>12</v>
      </c>
    </row>
    <row r="29" spans="1:18">
      <c r="A29" s="16">
        <v>1</v>
      </c>
      <c r="B29" s="17">
        <v>420</v>
      </c>
      <c r="C29" s="16" t="s">
        <v>914</v>
      </c>
      <c r="D29" s="17">
        <v>2</v>
      </c>
      <c r="E29" s="16" t="s">
        <v>89</v>
      </c>
      <c r="F29" s="17">
        <v>30</v>
      </c>
      <c r="G29" s="18">
        <v>15.600000000000001</v>
      </c>
      <c r="H29" s="18">
        <v>6.3000000000000007</v>
      </c>
      <c r="I29" s="19">
        <v>1</v>
      </c>
      <c r="J29" s="19"/>
      <c r="K29" s="20"/>
      <c r="L29" s="76" cm="1">
        <f t="array" ref="L29">_xlfn.IFS(C29="8.玩家基地","",C29="10.第一关基地","",G29+H29&lt;=2,"",G29+H29&gt;2,ROUND((G29+H29-2)*35,0))</f>
        <v>697</v>
      </c>
      <c r="O29" s="3" t="s">
        <v>2046</v>
      </c>
      <c r="Q29" s="3">
        <f t="shared" si="0"/>
        <v>46.800000000000004</v>
      </c>
      <c r="R29" s="3">
        <f t="shared" si="1"/>
        <v>12.600000000000001</v>
      </c>
    </row>
    <row r="30" spans="1:18">
      <c r="A30" s="16">
        <v>1</v>
      </c>
      <c r="B30" s="17">
        <v>435</v>
      </c>
      <c r="C30" s="16" t="s">
        <v>1364</v>
      </c>
      <c r="D30" s="17">
        <v>2</v>
      </c>
      <c r="E30" s="16" t="s">
        <v>89</v>
      </c>
      <c r="F30" s="17">
        <v>30</v>
      </c>
      <c r="G30" s="18">
        <v>15.600000000000001</v>
      </c>
      <c r="H30" s="18">
        <v>6.3000000000000007</v>
      </c>
      <c r="I30" s="19">
        <v>1</v>
      </c>
      <c r="J30" s="19" t="s">
        <v>1903</v>
      </c>
      <c r="K30" s="48">
        <v>7</v>
      </c>
      <c r="L30" s="76" cm="1">
        <f t="array" ref="L30">_xlfn.IFS(C30="8.玩家基地","",C30="10.第一关基地","",G30+H30&lt;=2,"",G30+H30&gt;2,ROUND((G30+H30-2)*35,0))</f>
        <v>697</v>
      </c>
      <c r="O30" s="3" t="s">
        <v>2255</v>
      </c>
      <c r="Q30" s="3">
        <f t="shared" si="0"/>
        <v>46.800000000000004</v>
      </c>
      <c r="R30" s="3">
        <f t="shared" si="1"/>
        <v>12.600000000000001</v>
      </c>
    </row>
    <row r="31" spans="1:18">
      <c r="A31" s="16">
        <v>1</v>
      </c>
      <c r="B31" s="17">
        <v>450</v>
      </c>
      <c r="C31" s="16" t="s">
        <v>1364</v>
      </c>
      <c r="D31" s="17">
        <v>2</v>
      </c>
      <c r="E31" s="16" t="s">
        <v>89</v>
      </c>
      <c r="F31" s="17">
        <v>30</v>
      </c>
      <c r="G31" s="18">
        <v>15.600000000000001</v>
      </c>
      <c r="H31" s="18">
        <v>6.3000000000000007</v>
      </c>
      <c r="I31" s="19">
        <v>1</v>
      </c>
      <c r="J31" s="19"/>
      <c r="K31" s="20"/>
      <c r="L31" s="76" cm="1">
        <f t="array" ref="L31">_xlfn.IFS(C31="8.玩家基地","",C31="10.第一关基地","",G31+H31&lt;=2,"",G31+H31&gt;2,ROUND((G31+H31-2)*35,0))</f>
        <v>697</v>
      </c>
      <c r="O31" s="3" t="s">
        <v>2046</v>
      </c>
      <c r="Q31" s="3">
        <f t="shared" si="0"/>
        <v>46.800000000000004</v>
      </c>
      <c r="R31" s="3">
        <f t="shared" si="1"/>
        <v>12.600000000000001</v>
      </c>
    </row>
    <row r="32" spans="1:18">
      <c r="A32" s="16">
        <v>1</v>
      </c>
      <c r="B32" s="17">
        <v>465</v>
      </c>
      <c r="C32" s="16" t="s">
        <v>914</v>
      </c>
      <c r="D32" s="17">
        <v>2</v>
      </c>
      <c r="E32" s="16" t="s">
        <v>89</v>
      </c>
      <c r="F32" s="17">
        <v>30</v>
      </c>
      <c r="G32" s="18">
        <v>15.600000000000001</v>
      </c>
      <c r="H32" s="18">
        <v>6.3000000000000007</v>
      </c>
      <c r="I32" s="19">
        <v>1</v>
      </c>
      <c r="J32" s="19"/>
      <c r="K32" s="20"/>
      <c r="L32" s="76" cm="1">
        <f t="array" ref="L32">_xlfn.IFS(C32="8.玩家基地","",C32="10.第一关基地","",G32+H32&lt;=2,"",G32+H32&gt;2,ROUND((G32+H32-2)*35,0))</f>
        <v>697</v>
      </c>
      <c r="O32" s="3" t="s">
        <v>2046</v>
      </c>
      <c r="Q32" s="3">
        <f t="shared" si="0"/>
        <v>46.800000000000004</v>
      </c>
      <c r="R32" s="3">
        <f t="shared" si="1"/>
        <v>12.600000000000001</v>
      </c>
    </row>
    <row r="33" spans="1:18">
      <c r="A33" s="16">
        <v>1</v>
      </c>
      <c r="B33" s="17">
        <v>480</v>
      </c>
      <c r="C33" s="16" t="s">
        <v>915</v>
      </c>
      <c r="D33" s="17">
        <v>2</v>
      </c>
      <c r="E33" s="16" t="s">
        <v>89</v>
      </c>
      <c r="F33" s="17">
        <v>30</v>
      </c>
      <c r="G33" s="18">
        <v>15.600000000000001</v>
      </c>
      <c r="H33" s="18">
        <v>6.3000000000000007</v>
      </c>
      <c r="I33" s="19">
        <v>1</v>
      </c>
      <c r="J33" s="19"/>
      <c r="K33" s="20"/>
      <c r="L33" s="76" cm="1">
        <f t="array" ref="L33">_xlfn.IFS(C33="8.玩家基地","",C33="10.第一关基地","",G33+H33&lt;=2,"",G33+H33&gt;2,ROUND((G33+H33-2)*35,0))</f>
        <v>697</v>
      </c>
      <c r="O33" s="3" t="s">
        <v>2046</v>
      </c>
      <c r="Q33" s="3">
        <f t="shared" si="0"/>
        <v>46.800000000000004</v>
      </c>
      <c r="R33" s="3">
        <f t="shared" si="1"/>
        <v>12.600000000000001</v>
      </c>
    </row>
    <row r="34" spans="1:18">
      <c r="A34" s="16">
        <v>1</v>
      </c>
      <c r="B34" s="17">
        <v>495</v>
      </c>
      <c r="C34" s="16" t="s">
        <v>915</v>
      </c>
      <c r="D34" s="17">
        <v>3</v>
      </c>
      <c r="E34" s="16" t="s">
        <v>89</v>
      </c>
      <c r="F34" s="17">
        <v>30</v>
      </c>
      <c r="G34" s="18">
        <v>15.600000000000001</v>
      </c>
      <c r="H34" s="18">
        <v>6.3000000000000007</v>
      </c>
      <c r="I34" s="19">
        <v>1</v>
      </c>
      <c r="J34" s="19" t="s">
        <v>1903</v>
      </c>
      <c r="K34" s="48">
        <v>7</v>
      </c>
      <c r="L34" s="76" cm="1">
        <f t="array" ref="L34">_xlfn.IFS(C34="8.玩家基地","",C34="10.第一关基地","",G34+H34&lt;=2,"",G34+H34&gt;2,ROUND((G34+H34-2)*35,0))</f>
        <v>697</v>
      </c>
      <c r="O34" s="3" t="s">
        <v>2255</v>
      </c>
      <c r="Q34" s="3">
        <f t="shared" si="0"/>
        <v>46.800000000000004</v>
      </c>
      <c r="R34" s="3">
        <f t="shared" si="1"/>
        <v>12.600000000000001</v>
      </c>
    </row>
    <row r="35" spans="1:18">
      <c r="A35" s="16">
        <v>1</v>
      </c>
      <c r="B35" s="17">
        <v>510</v>
      </c>
      <c r="C35" s="16" t="s">
        <v>1438</v>
      </c>
      <c r="D35" s="17">
        <v>2</v>
      </c>
      <c r="E35" s="16" t="s">
        <v>89</v>
      </c>
      <c r="F35" s="17">
        <v>30</v>
      </c>
      <c r="G35" s="18">
        <v>15.600000000000001</v>
      </c>
      <c r="H35" s="18">
        <v>6.3000000000000007</v>
      </c>
      <c r="I35" s="19">
        <v>1</v>
      </c>
      <c r="J35" s="19"/>
      <c r="K35" s="20"/>
      <c r="L35" s="76" cm="1">
        <f t="array" ref="L35">_xlfn.IFS(C35="8.玩家基地","",C35="10.第一关基地","",G35+H35&lt;=2,"",G35+H35&gt;2,ROUND((G35+H35-2)*35,0))</f>
        <v>697</v>
      </c>
      <c r="O35" s="3" t="s">
        <v>2046</v>
      </c>
      <c r="Q35" s="3">
        <f t="shared" si="0"/>
        <v>46.800000000000004</v>
      </c>
      <c r="R35" s="3">
        <f t="shared" si="1"/>
        <v>12.600000000000001</v>
      </c>
    </row>
    <row r="36" spans="1:18">
      <c r="A36" s="16">
        <v>1</v>
      </c>
      <c r="B36" s="17">
        <v>525</v>
      </c>
      <c r="C36" s="16" t="s">
        <v>1364</v>
      </c>
      <c r="D36" s="17">
        <v>3</v>
      </c>
      <c r="E36" s="16" t="s">
        <v>89</v>
      </c>
      <c r="F36" s="17">
        <v>30</v>
      </c>
      <c r="G36" s="18">
        <v>15.600000000000001</v>
      </c>
      <c r="H36" s="18">
        <v>6.3000000000000007</v>
      </c>
      <c r="I36" s="19">
        <v>1</v>
      </c>
      <c r="J36" s="19"/>
      <c r="K36" s="20"/>
      <c r="L36" s="76" cm="1">
        <f t="array" ref="L36">_xlfn.IFS(C36="8.玩家基地","",C36="10.第一关基地","",G36+H36&lt;=2,"",G36+H36&gt;2,ROUND((G36+H36-2)*35,0))</f>
        <v>697</v>
      </c>
      <c r="O36" s="3" t="s">
        <v>2046</v>
      </c>
      <c r="Q36" s="3">
        <f t="shared" si="0"/>
        <v>46.800000000000004</v>
      </c>
      <c r="R36" s="3">
        <f t="shared" si="1"/>
        <v>12.600000000000001</v>
      </c>
    </row>
    <row r="37" spans="1:18">
      <c r="A37" s="16">
        <v>1</v>
      </c>
      <c r="B37" s="17">
        <v>540</v>
      </c>
      <c r="C37" s="16" t="s">
        <v>914</v>
      </c>
      <c r="D37" s="17">
        <v>3</v>
      </c>
      <c r="E37" s="16" t="s">
        <v>89</v>
      </c>
      <c r="F37" s="17">
        <v>30</v>
      </c>
      <c r="G37" s="18">
        <v>18</v>
      </c>
      <c r="H37" s="18">
        <v>6.8999999999999995</v>
      </c>
      <c r="I37" s="19">
        <v>1</v>
      </c>
      <c r="J37" s="19"/>
      <c r="K37" s="20"/>
      <c r="L37" s="76" cm="1">
        <f t="array" ref="L37">_xlfn.IFS(C37="8.玩家基地","",C37="10.第一关基地","",G37+H37&lt;=2,"",G37+H37&gt;2,ROUND((G37+H37-2)*35,0))</f>
        <v>802</v>
      </c>
      <c r="O37" s="3" t="s">
        <v>2046</v>
      </c>
      <c r="Q37" s="3">
        <f t="shared" si="0"/>
        <v>54</v>
      </c>
      <c r="R37" s="3">
        <f t="shared" si="1"/>
        <v>13.799999999999999</v>
      </c>
    </row>
    <row r="38" spans="1:18">
      <c r="A38" s="16">
        <v>1</v>
      </c>
      <c r="B38" s="17">
        <v>555</v>
      </c>
      <c r="C38" s="16" t="s">
        <v>1438</v>
      </c>
      <c r="D38" s="17">
        <v>2</v>
      </c>
      <c r="E38" s="16" t="s">
        <v>89</v>
      </c>
      <c r="F38" s="17">
        <v>30</v>
      </c>
      <c r="G38" s="18">
        <v>18</v>
      </c>
      <c r="H38" s="18">
        <v>6.8999999999999995</v>
      </c>
      <c r="I38" s="19">
        <v>1</v>
      </c>
      <c r="J38" s="19" t="s">
        <v>1903</v>
      </c>
      <c r="K38" s="48">
        <v>7</v>
      </c>
      <c r="L38" s="76" cm="1">
        <f t="array" ref="L38">_xlfn.IFS(C38="8.玩家基地","",C38="10.第一关基地","",G38+H38&lt;=2,"",G38+H38&gt;2,ROUND((G38+H38-2)*35,0))</f>
        <v>802</v>
      </c>
      <c r="O38" s="3" t="s">
        <v>2255</v>
      </c>
      <c r="Q38" s="3">
        <f t="shared" si="0"/>
        <v>54</v>
      </c>
      <c r="R38" s="3">
        <f t="shared" si="1"/>
        <v>13.799999999999999</v>
      </c>
    </row>
    <row r="39" spans="1:18">
      <c r="A39" s="16">
        <v>1</v>
      </c>
      <c r="B39" s="17">
        <v>570</v>
      </c>
      <c r="C39" s="16" t="s">
        <v>1364</v>
      </c>
      <c r="D39" s="17">
        <v>3</v>
      </c>
      <c r="E39" s="16" t="s">
        <v>89</v>
      </c>
      <c r="F39" s="17">
        <v>30</v>
      </c>
      <c r="G39" s="18">
        <v>18</v>
      </c>
      <c r="H39" s="18">
        <v>6.8999999999999995</v>
      </c>
      <c r="I39" s="19">
        <v>1</v>
      </c>
      <c r="J39" s="19"/>
      <c r="K39" s="20"/>
      <c r="L39" s="76" cm="1">
        <f t="array" ref="L39">_xlfn.IFS(C39="8.玩家基地","",C39="10.第一关基地","",G39+H39&lt;=2,"",G39+H39&gt;2,ROUND((G39+H39-2)*35,0))</f>
        <v>802</v>
      </c>
      <c r="O39" s="3" t="s">
        <v>2046</v>
      </c>
      <c r="Q39" s="3">
        <f t="shared" si="0"/>
        <v>54</v>
      </c>
      <c r="R39" s="3">
        <f t="shared" si="1"/>
        <v>13.799999999999999</v>
      </c>
    </row>
    <row r="40" spans="1:18">
      <c r="A40" s="16">
        <v>1</v>
      </c>
      <c r="B40" s="17">
        <v>630</v>
      </c>
      <c r="C40" s="16" t="s">
        <v>1364</v>
      </c>
      <c r="D40" s="17">
        <v>3</v>
      </c>
      <c r="E40" s="16" t="s">
        <v>89</v>
      </c>
      <c r="F40" s="17">
        <v>30</v>
      </c>
      <c r="G40" s="18">
        <v>18</v>
      </c>
      <c r="H40" s="18">
        <v>6.8999999999999995</v>
      </c>
      <c r="I40" s="19">
        <v>1</v>
      </c>
      <c r="J40" s="19"/>
      <c r="K40" s="20"/>
      <c r="L40" s="76" cm="1">
        <f t="array" ref="L40">_xlfn.IFS(C40="8.玩家基地","",C40="10.第一关基地","",G40+H40&lt;=2,"",G40+H40&gt;2,ROUND((G40+H40-2)*35,0))</f>
        <v>802</v>
      </c>
      <c r="O40" s="3" t="s">
        <v>2046</v>
      </c>
      <c r="Q40" s="3">
        <f t="shared" si="0"/>
        <v>54</v>
      </c>
      <c r="R40" s="3">
        <f t="shared" si="1"/>
        <v>13.799999999999999</v>
      </c>
    </row>
    <row r="41" spans="1:18" s="3" customFormat="1">
      <c r="A41" s="16">
        <v>2</v>
      </c>
      <c r="B41" s="17">
        <v>0</v>
      </c>
      <c r="C41" s="16" t="s">
        <v>86</v>
      </c>
      <c r="D41" s="17">
        <v>1</v>
      </c>
      <c r="E41" s="16" t="s">
        <v>87</v>
      </c>
      <c r="F41" s="17">
        <v>-30</v>
      </c>
      <c r="G41" s="18">
        <v>1</v>
      </c>
      <c r="H41" s="18">
        <v>1</v>
      </c>
      <c r="I41" s="19">
        <v>1</v>
      </c>
      <c r="J41" s="19"/>
      <c r="K41" s="20"/>
      <c r="L41" s="76" t="str" cm="1">
        <f t="array" ref="L41">_xlfn.IFS(C41="8.玩家基地","",C41="10.第一关基地","",G41+H41&lt;=2,"",G41+H41&gt;2,ROUND((G41+H41-2)*35,0))</f>
        <v/>
      </c>
      <c r="O41" s="3" t="s">
        <v>2046</v>
      </c>
      <c r="Q41" s="3">
        <f t="shared" si="0"/>
        <v>3</v>
      </c>
      <c r="R41" s="3">
        <f t="shared" si="1"/>
        <v>2</v>
      </c>
    </row>
    <row r="42" spans="1:18">
      <c r="A42" s="16">
        <v>2</v>
      </c>
      <c r="B42" s="17">
        <v>15</v>
      </c>
      <c r="C42" s="16" t="s">
        <v>1386</v>
      </c>
      <c r="D42" s="17">
        <v>1</v>
      </c>
      <c r="E42" s="16" t="s">
        <v>89</v>
      </c>
      <c r="F42" s="17">
        <v>30</v>
      </c>
      <c r="G42" s="18">
        <v>6</v>
      </c>
      <c r="H42" s="18">
        <v>4.5</v>
      </c>
      <c r="I42" s="19">
        <v>1</v>
      </c>
      <c r="J42" s="19" t="s">
        <v>1902</v>
      </c>
      <c r="K42" s="48">
        <v>7</v>
      </c>
      <c r="L42" s="76" cm="1">
        <f t="array" ref="L42">_xlfn.IFS(C42="8.玩家基地","",C42="10.第一关基地","",G42+H42&lt;=2,"",G42+H42&gt;2,ROUND((G42+H42-2)*35,0))</f>
        <v>298</v>
      </c>
      <c r="O42" s="3" t="s">
        <v>2255</v>
      </c>
      <c r="Q42" s="3">
        <f t="shared" si="0"/>
        <v>18</v>
      </c>
      <c r="R42" s="3">
        <f t="shared" si="1"/>
        <v>9</v>
      </c>
    </row>
    <row r="43" spans="1:18">
      <c r="A43" s="16">
        <v>2</v>
      </c>
      <c r="B43" s="17">
        <v>30</v>
      </c>
      <c r="C43" s="16" t="s">
        <v>1393</v>
      </c>
      <c r="D43" s="17">
        <v>2</v>
      </c>
      <c r="E43" s="16" t="s">
        <v>89</v>
      </c>
      <c r="F43" s="17">
        <v>30</v>
      </c>
      <c r="G43" s="18">
        <v>6</v>
      </c>
      <c r="H43" s="18">
        <v>4.5</v>
      </c>
      <c r="I43" s="19">
        <v>1</v>
      </c>
      <c r="J43" s="19"/>
      <c r="K43" s="20"/>
      <c r="L43" s="76" cm="1">
        <f t="array" ref="L43">_xlfn.IFS(C43="8.玩家基地","",C43="10.第一关基地","",G43+H43&lt;=2,"",G43+H43&gt;2,ROUND((G43+H43-2)*35,0))</f>
        <v>298</v>
      </c>
      <c r="O43" s="3" t="s">
        <v>2046</v>
      </c>
      <c r="Q43" s="3">
        <f t="shared" si="0"/>
        <v>18</v>
      </c>
      <c r="R43" s="3">
        <f t="shared" si="1"/>
        <v>9</v>
      </c>
    </row>
    <row r="44" spans="1:18">
      <c r="A44" s="16">
        <v>2</v>
      </c>
      <c r="B44" s="17">
        <v>45</v>
      </c>
      <c r="C44" s="16" t="s">
        <v>1386</v>
      </c>
      <c r="D44" s="17">
        <v>3</v>
      </c>
      <c r="E44" s="16" t="s">
        <v>89</v>
      </c>
      <c r="F44" s="17">
        <v>30</v>
      </c>
      <c r="G44" s="18">
        <v>6</v>
      </c>
      <c r="H44" s="18">
        <v>4.5</v>
      </c>
      <c r="I44" s="19">
        <v>1</v>
      </c>
      <c r="J44" s="19"/>
      <c r="K44" s="20"/>
      <c r="L44" s="76" cm="1">
        <f t="array" ref="L44">_xlfn.IFS(C44="8.玩家基地","",C44="10.第一关基地","",G44+H44&lt;=2,"",G44+H44&gt;2,ROUND((G44+H44-2)*35,0))</f>
        <v>298</v>
      </c>
      <c r="O44" s="3" t="s">
        <v>2046</v>
      </c>
      <c r="Q44" s="3">
        <f t="shared" si="0"/>
        <v>18</v>
      </c>
      <c r="R44" s="3">
        <f t="shared" si="1"/>
        <v>9</v>
      </c>
    </row>
    <row r="45" spans="1:18">
      <c r="A45" s="16">
        <v>2</v>
      </c>
      <c r="B45" s="17">
        <v>60</v>
      </c>
      <c r="C45" s="16" t="s">
        <v>1393</v>
      </c>
      <c r="D45" s="17">
        <v>3</v>
      </c>
      <c r="E45" s="16" t="s">
        <v>89</v>
      </c>
      <c r="F45" s="17">
        <v>30</v>
      </c>
      <c r="G45" s="18">
        <v>8.3999999999999986</v>
      </c>
      <c r="H45" s="18">
        <v>5.0999999999999996</v>
      </c>
      <c r="I45" s="19">
        <v>1</v>
      </c>
      <c r="J45" s="19"/>
      <c r="K45" s="20"/>
      <c r="L45" s="76" cm="1">
        <f t="array" ref="L45">_xlfn.IFS(C45="8.玩家基地","",C45="10.第一关基地","",G45+H45&lt;=2,"",G45+H45&gt;2,ROUND((G45+H45-2)*35,0))</f>
        <v>403</v>
      </c>
      <c r="O45" s="3" t="s">
        <v>2046</v>
      </c>
      <c r="Q45" s="3">
        <f t="shared" si="0"/>
        <v>25.199999999999996</v>
      </c>
      <c r="R45" s="3">
        <f t="shared" si="1"/>
        <v>10.199999999999999</v>
      </c>
    </row>
    <row r="46" spans="1:18">
      <c r="A46" s="16">
        <v>2</v>
      </c>
      <c r="B46" s="17">
        <v>75</v>
      </c>
      <c r="C46" s="16" t="s">
        <v>1392</v>
      </c>
      <c r="D46" s="17">
        <v>3</v>
      </c>
      <c r="E46" s="16" t="s">
        <v>89</v>
      </c>
      <c r="F46" s="17">
        <v>30</v>
      </c>
      <c r="G46" s="18">
        <v>8.3999999999999986</v>
      </c>
      <c r="H46" s="18">
        <v>5.0999999999999996</v>
      </c>
      <c r="I46" s="19">
        <v>1</v>
      </c>
      <c r="J46" s="19" t="s">
        <v>1903</v>
      </c>
      <c r="K46" s="48">
        <v>7</v>
      </c>
      <c r="L46" s="76" cm="1">
        <f t="array" ref="L46">_xlfn.IFS(C46="8.玩家基地","",C46="10.第一关基地","",G46+H46&lt;=2,"",G46+H46&gt;2,ROUND((G46+H46-2)*35,0))</f>
        <v>403</v>
      </c>
      <c r="O46" s="3" t="s">
        <v>2255</v>
      </c>
      <c r="Q46" s="3">
        <f t="shared" si="0"/>
        <v>25.199999999999996</v>
      </c>
      <c r="R46" s="3">
        <f t="shared" si="1"/>
        <v>10.199999999999999</v>
      </c>
    </row>
    <row r="47" spans="1:18">
      <c r="A47" s="16">
        <v>2</v>
      </c>
      <c r="B47" s="17">
        <v>90</v>
      </c>
      <c r="C47" s="16" t="s">
        <v>1393</v>
      </c>
      <c r="D47" s="17">
        <v>3</v>
      </c>
      <c r="E47" s="16" t="s">
        <v>89</v>
      </c>
      <c r="F47" s="17">
        <v>30</v>
      </c>
      <c r="G47" s="18">
        <v>8.3999999999999986</v>
      </c>
      <c r="H47" s="18">
        <v>5.0999999999999996</v>
      </c>
      <c r="I47" s="19">
        <v>1</v>
      </c>
      <c r="J47" s="19"/>
      <c r="K47" s="20"/>
      <c r="L47" s="76" cm="1">
        <f t="array" ref="L47">_xlfn.IFS(C47="8.玩家基地","",C47="10.第一关基地","",G47+H47&lt;=2,"",G47+H47&gt;2,ROUND((G47+H47-2)*35,0))</f>
        <v>403</v>
      </c>
      <c r="O47" s="3" t="s">
        <v>2046</v>
      </c>
      <c r="Q47" s="3">
        <f t="shared" si="0"/>
        <v>25.199999999999996</v>
      </c>
      <c r="R47" s="3">
        <f t="shared" si="1"/>
        <v>10.199999999999999</v>
      </c>
    </row>
    <row r="48" spans="1:18">
      <c r="A48" s="16">
        <v>2</v>
      </c>
      <c r="B48" s="17">
        <v>105</v>
      </c>
      <c r="C48" s="16" t="s">
        <v>1393</v>
      </c>
      <c r="D48" s="17">
        <v>3</v>
      </c>
      <c r="E48" s="16" t="s">
        <v>89</v>
      </c>
      <c r="F48" s="17">
        <v>30</v>
      </c>
      <c r="G48" s="18">
        <v>8.3999999999999986</v>
      </c>
      <c r="H48" s="18">
        <v>5.0999999999999996</v>
      </c>
      <c r="I48" s="19">
        <v>1</v>
      </c>
      <c r="J48" s="19"/>
      <c r="K48" s="20"/>
      <c r="L48" s="76" cm="1">
        <f t="array" ref="L48">_xlfn.IFS(C48="8.玩家基地","",C48="10.第一关基地","",G48+H48&lt;=2,"",G48+H48&gt;2,ROUND((G48+H48-2)*35,0))</f>
        <v>403</v>
      </c>
      <c r="O48" s="3" t="s">
        <v>2046</v>
      </c>
      <c r="Q48" s="3">
        <f t="shared" si="0"/>
        <v>25.199999999999996</v>
      </c>
      <c r="R48" s="3">
        <f t="shared" si="1"/>
        <v>10.199999999999999</v>
      </c>
    </row>
    <row r="49" spans="1:18">
      <c r="A49" s="16">
        <v>2</v>
      </c>
      <c r="B49" s="17">
        <v>120</v>
      </c>
      <c r="C49" s="16" t="s">
        <v>1386</v>
      </c>
      <c r="D49" s="17">
        <v>3</v>
      </c>
      <c r="E49" s="16" t="s">
        <v>89</v>
      </c>
      <c r="F49" s="17">
        <v>30</v>
      </c>
      <c r="G49" s="18">
        <v>8.3999999999999986</v>
      </c>
      <c r="H49" s="18">
        <v>5.0999999999999996</v>
      </c>
      <c r="I49" s="19">
        <v>1</v>
      </c>
      <c r="J49" s="19"/>
      <c r="K49" s="20"/>
      <c r="L49" s="76" cm="1">
        <f t="array" ref="L49">_xlfn.IFS(C49="8.玩家基地","",C49="10.第一关基地","",G49+H49&lt;=2,"",G49+H49&gt;2,ROUND((G49+H49-2)*35,0))</f>
        <v>403</v>
      </c>
      <c r="O49" s="3" t="s">
        <v>2046</v>
      </c>
      <c r="Q49" s="3">
        <f t="shared" si="0"/>
        <v>25.199999999999996</v>
      </c>
      <c r="R49" s="3">
        <f t="shared" si="1"/>
        <v>10.199999999999999</v>
      </c>
    </row>
    <row r="50" spans="1:18">
      <c r="A50" s="16">
        <v>2</v>
      </c>
      <c r="B50" s="17">
        <v>135</v>
      </c>
      <c r="C50" s="16" t="s">
        <v>1386</v>
      </c>
      <c r="D50" s="17">
        <v>3</v>
      </c>
      <c r="E50" s="16" t="s">
        <v>89</v>
      </c>
      <c r="F50" s="17">
        <v>30</v>
      </c>
      <c r="G50" s="18">
        <v>8.3999999999999986</v>
      </c>
      <c r="H50" s="18">
        <v>5.0999999999999996</v>
      </c>
      <c r="I50" s="19">
        <v>1</v>
      </c>
      <c r="J50" s="19" t="s">
        <v>1903</v>
      </c>
      <c r="K50" s="48">
        <v>7</v>
      </c>
      <c r="L50" s="76" cm="1">
        <f t="array" ref="L50">_xlfn.IFS(C50="8.玩家基地","",C50="10.第一关基地","",G50+H50&lt;=2,"",G50+H50&gt;2,ROUND((G50+H50-2)*35,0))</f>
        <v>403</v>
      </c>
      <c r="O50" s="3" t="s">
        <v>2255</v>
      </c>
      <c r="Q50" s="3">
        <f t="shared" si="0"/>
        <v>25.199999999999996</v>
      </c>
      <c r="R50" s="3">
        <f t="shared" si="1"/>
        <v>10.199999999999999</v>
      </c>
    </row>
    <row r="51" spans="1:18">
      <c r="A51" s="16">
        <v>2</v>
      </c>
      <c r="B51" s="17">
        <v>150</v>
      </c>
      <c r="C51" s="16" t="s">
        <v>1392</v>
      </c>
      <c r="D51" s="17">
        <v>3</v>
      </c>
      <c r="E51" s="16" t="s">
        <v>89</v>
      </c>
      <c r="F51" s="17">
        <v>30</v>
      </c>
      <c r="G51" s="18">
        <v>8.3999999999999986</v>
      </c>
      <c r="H51" s="18">
        <v>5.0999999999999996</v>
      </c>
      <c r="I51" s="19">
        <v>1</v>
      </c>
      <c r="J51" s="19"/>
      <c r="K51" s="20"/>
      <c r="L51" s="76" cm="1">
        <f t="array" ref="L51">_xlfn.IFS(C51="8.玩家基地","",C51="10.第一关基地","",G51+H51&lt;=2,"",G51+H51&gt;2,ROUND((G51+H51-2)*35,0))</f>
        <v>403</v>
      </c>
      <c r="O51" s="3" t="s">
        <v>2046</v>
      </c>
      <c r="Q51" s="3">
        <f t="shared" si="0"/>
        <v>25.199999999999996</v>
      </c>
      <c r="R51" s="3">
        <f t="shared" si="1"/>
        <v>10.199999999999999</v>
      </c>
    </row>
    <row r="52" spans="1:18">
      <c r="A52" s="16">
        <v>2</v>
      </c>
      <c r="B52" s="17">
        <v>165</v>
      </c>
      <c r="C52" s="16" t="s">
        <v>1393</v>
      </c>
      <c r="D52" s="17">
        <v>3</v>
      </c>
      <c r="E52" s="16" t="s">
        <v>89</v>
      </c>
      <c r="F52" s="17">
        <v>30</v>
      </c>
      <c r="G52" s="18">
        <v>8.3999999999999986</v>
      </c>
      <c r="H52" s="18">
        <v>5.0999999999999996</v>
      </c>
      <c r="I52" s="19">
        <v>1</v>
      </c>
      <c r="J52" s="19"/>
      <c r="K52" s="20"/>
      <c r="L52" s="76" cm="1">
        <f t="array" ref="L52">_xlfn.IFS(C52="8.玩家基地","",C52="10.第一关基地","",G52+H52&lt;=2,"",G52+H52&gt;2,ROUND((G52+H52-2)*35,0))</f>
        <v>403</v>
      </c>
      <c r="O52" s="3" t="s">
        <v>2046</v>
      </c>
      <c r="Q52" s="3">
        <f t="shared" si="0"/>
        <v>25.199999999999996</v>
      </c>
      <c r="R52" s="3">
        <f t="shared" si="1"/>
        <v>10.199999999999999</v>
      </c>
    </row>
    <row r="53" spans="1:18">
      <c r="A53" s="16">
        <v>2</v>
      </c>
      <c r="B53" s="17">
        <v>180</v>
      </c>
      <c r="C53" s="16" t="s">
        <v>1386</v>
      </c>
      <c r="D53" s="17">
        <v>3</v>
      </c>
      <c r="E53" s="16" t="s">
        <v>89</v>
      </c>
      <c r="F53" s="17">
        <v>30</v>
      </c>
      <c r="G53" s="18">
        <v>10.8</v>
      </c>
      <c r="H53" s="18">
        <v>5.4</v>
      </c>
      <c r="I53" s="19">
        <v>1</v>
      </c>
      <c r="J53" s="19"/>
      <c r="K53" s="20"/>
      <c r="L53" s="76" cm="1">
        <f t="array" ref="L53">_xlfn.IFS(C53="8.玩家基地","",C53="10.第一关基地","",G53+H53&lt;=2,"",G53+H53&gt;2,ROUND((G53+H53-2)*35,0))</f>
        <v>497</v>
      </c>
      <c r="O53" s="3" t="s">
        <v>2046</v>
      </c>
      <c r="Q53" s="3">
        <f t="shared" si="0"/>
        <v>32.400000000000006</v>
      </c>
      <c r="R53" s="3">
        <f t="shared" si="1"/>
        <v>10.8</v>
      </c>
    </row>
    <row r="54" spans="1:18">
      <c r="A54" s="16">
        <v>2</v>
      </c>
      <c r="B54" s="17">
        <v>195</v>
      </c>
      <c r="C54" s="16" t="s">
        <v>681</v>
      </c>
      <c r="D54" s="17">
        <v>4</v>
      </c>
      <c r="E54" s="16" t="s">
        <v>89</v>
      </c>
      <c r="F54" s="17">
        <v>30</v>
      </c>
      <c r="G54" s="18">
        <v>10.8</v>
      </c>
      <c r="H54" s="18">
        <v>5.4</v>
      </c>
      <c r="I54" s="19">
        <v>1</v>
      </c>
      <c r="J54" s="19" t="s">
        <v>1903</v>
      </c>
      <c r="K54" s="48">
        <v>7</v>
      </c>
      <c r="L54" s="76" cm="1">
        <f t="array" ref="L54">_xlfn.IFS(C54="8.玩家基地","",C54="10.第一关基地","",G54+H54&lt;=2,"",G54+H54&gt;2,ROUND((G54+H54-2)*35,0))</f>
        <v>497</v>
      </c>
      <c r="O54" s="3" t="s">
        <v>2255</v>
      </c>
      <c r="Q54" s="3">
        <f t="shared" si="0"/>
        <v>32.400000000000006</v>
      </c>
      <c r="R54" s="3">
        <f t="shared" si="1"/>
        <v>10.8</v>
      </c>
    </row>
    <row r="55" spans="1:18">
      <c r="A55" s="16">
        <v>2</v>
      </c>
      <c r="B55" s="17">
        <v>210</v>
      </c>
      <c r="C55" s="16" t="s">
        <v>1393</v>
      </c>
      <c r="D55" s="17">
        <v>4</v>
      </c>
      <c r="E55" s="16" t="s">
        <v>89</v>
      </c>
      <c r="F55" s="17">
        <v>30</v>
      </c>
      <c r="G55" s="18">
        <v>10.8</v>
      </c>
      <c r="H55" s="18">
        <v>5.4</v>
      </c>
      <c r="I55" s="19">
        <v>1</v>
      </c>
      <c r="J55" s="19"/>
      <c r="K55" s="20"/>
      <c r="L55" s="76" cm="1">
        <f t="array" ref="L55">_xlfn.IFS(C55="8.玩家基地","",C55="10.第一关基地","",G55+H55&lt;=2,"",G55+H55&gt;2,ROUND((G55+H55-2)*35,0))</f>
        <v>497</v>
      </c>
      <c r="O55" s="3" t="s">
        <v>2046</v>
      </c>
      <c r="Q55" s="3">
        <f t="shared" si="0"/>
        <v>32.400000000000006</v>
      </c>
      <c r="R55" s="3">
        <f t="shared" si="1"/>
        <v>10.8</v>
      </c>
    </row>
    <row r="56" spans="1:18">
      <c r="A56" s="16">
        <v>2</v>
      </c>
      <c r="B56" s="17">
        <v>225</v>
      </c>
      <c r="C56" s="16" t="s">
        <v>1392</v>
      </c>
      <c r="D56" s="17">
        <v>4</v>
      </c>
      <c r="E56" s="16" t="s">
        <v>89</v>
      </c>
      <c r="F56" s="17">
        <v>30</v>
      </c>
      <c r="G56" s="18">
        <v>10.8</v>
      </c>
      <c r="H56" s="18">
        <v>5.4</v>
      </c>
      <c r="I56" s="19">
        <v>1</v>
      </c>
      <c r="J56" s="19"/>
      <c r="K56" s="20"/>
      <c r="L56" s="76" cm="1">
        <f t="array" ref="L56">_xlfn.IFS(C56="8.玩家基地","",C56="10.第一关基地","",G56+H56&lt;=2,"",G56+H56&gt;2,ROUND((G56+H56-2)*35,0))</f>
        <v>497</v>
      </c>
      <c r="O56" s="3" t="s">
        <v>2046</v>
      </c>
      <c r="Q56" s="3">
        <f t="shared" si="0"/>
        <v>32.400000000000006</v>
      </c>
      <c r="R56" s="3">
        <f t="shared" si="1"/>
        <v>10.8</v>
      </c>
    </row>
    <row r="57" spans="1:18">
      <c r="A57" s="16">
        <v>2</v>
      </c>
      <c r="B57" s="17">
        <v>240</v>
      </c>
      <c r="C57" s="16" t="s">
        <v>1386</v>
      </c>
      <c r="D57" s="17">
        <v>4</v>
      </c>
      <c r="E57" s="16" t="s">
        <v>89</v>
      </c>
      <c r="F57" s="17">
        <v>30</v>
      </c>
      <c r="G57" s="18">
        <v>10.8</v>
      </c>
      <c r="H57" s="18">
        <v>5.4</v>
      </c>
      <c r="I57" s="19">
        <v>1</v>
      </c>
      <c r="J57" s="19"/>
      <c r="K57" s="20"/>
      <c r="L57" s="76" cm="1">
        <f t="array" ref="L57">_xlfn.IFS(C57="8.玩家基地","",C57="10.第一关基地","",G57+H57&lt;=2,"",G57+H57&gt;2,ROUND((G57+H57-2)*35,0))</f>
        <v>497</v>
      </c>
      <c r="O57" s="3" t="s">
        <v>2046</v>
      </c>
      <c r="Q57" s="3">
        <f t="shared" si="0"/>
        <v>32.400000000000006</v>
      </c>
      <c r="R57" s="3">
        <f t="shared" si="1"/>
        <v>10.8</v>
      </c>
    </row>
    <row r="58" spans="1:18">
      <c r="A58" s="16">
        <v>2</v>
      </c>
      <c r="B58" s="17">
        <v>255</v>
      </c>
      <c r="C58" s="16" t="s">
        <v>681</v>
      </c>
      <c r="D58" s="17">
        <v>4</v>
      </c>
      <c r="E58" s="16" t="s">
        <v>89</v>
      </c>
      <c r="F58" s="17">
        <v>30</v>
      </c>
      <c r="G58" s="18">
        <v>10.8</v>
      </c>
      <c r="H58" s="18">
        <v>5.4</v>
      </c>
      <c r="I58" s="19">
        <v>1</v>
      </c>
      <c r="J58" s="19" t="s">
        <v>1903</v>
      </c>
      <c r="K58" s="48">
        <v>7</v>
      </c>
      <c r="L58" s="76" cm="1">
        <f t="array" ref="L58">_xlfn.IFS(C58="8.玩家基地","",C58="10.第一关基地","",G58+H58&lt;=2,"",G58+H58&gt;2,ROUND((G58+H58-2)*35,0))</f>
        <v>497</v>
      </c>
      <c r="O58" s="3" t="s">
        <v>2255</v>
      </c>
      <c r="Q58" s="3">
        <f t="shared" si="0"/>
        <v>32.400000000000006</v>
      </c>
      <c r="R58" s="3">
        <f t="shared" si="1"/>
        <v>10.8</v>
      </c>
    </row>
    <row r="59" spans="1:18">
      <c r="A59" s="16">
        <v>2</v>
      </c>
      <c r="B59" s="17">
        <v>270</v>
      </c>
      <c r="C59" s="16" t="s">
        <v>1393</v>
      </c>
      <c r="D59" s="17">
        <v>4</v>
      </c>
      <c r="E59" s="16" t="s">
        <v>89</v>
      </c>
      <c r="F59" s="17">
        <v>30</v>
      </c>
      <c r="G59" s="18">
        <v>10.8</v>
      </c>
      <c r="H59" s="18">
        <v>5.4</v>
      </c>
      <c r="I59" s="19">
        <v>1</v>
      </c>
      <c r="J59" s="19"/>
      <c r="K59" s="20"/>
      <c r="L59" s="76" cm="1">
        <f t="array" ref="L59">_xlfn.IFS(C59="8.玩家基地","",C59="10.第一关基地","",G59+H59&lt;=2,"",G59+H59&gt;2,ROUND((G59+H59-2)*35,0))</f>
        <v>497</v>
      </c>
      <c r="O59" s="3" t="s">
        <v>2046</v>
      </c>
      <c r="Q59" s="3">
        <f t="shared" si="0"/>
        <v>32.400000000000006</v>
      </c>
      <c r="R59" s="3">
        <f t="shared" si="1"/>
        <v>10.8</v>
      </c>
    </row>
    <row r="60" spans="1:18">
      <c r="A60" s="16">
        <v>2</v>
      </c>
      <c r="B60" s="17">
        <v>285</v>
      </c>
      <c r="C60" s="16" t="s">
        <v>1386</v>
      </c>
      <c r="D60" s="17">
        <v>4</v>
      </c>
      <c r="E60" s="16" t="s">
        <v>89</v>
      </c>
      <c r="F60" s="17">
        <v>30</v>
      </c>
      <c r="G60" s="18">
        <v>10.8</v>
      </c>
      <c r="H60" s="18">
        <v>5.4</v>
      </c>
      <c r="I60" s="19">
        <v>1</v>
      </c>
      <c r="J60" s="19"/>
      <c r="K60" s="20"/>
      <c r="L60" s="76" cm="1">
        <f t="array" ref="L60">_xlfn.IFS(C60="8.玩家基地","",C60="10.第一关基地","",G60+H60&lt;=2,"",G60+H60&gt;2,ROUND((G60+H60-2)*35,0))</f>
        <v>497</v>
      </c>
      <c r="O60" s="3" t="s">
        <v>2046</v>
      </c>
      <c r="Q60" s="3">
        <f t="shared" si="0"/>
        <v>32.400000000000006</v>
      </c>
      <c r="R60" s="3">
        <f t="shared" si="1"/>
        <v>10.8</v>
      </c>
    </row>
    <row r="61" spans="1:18">
      <c r="A61" s="16">
        <v>2</v>
      </c>
      <c r="B61" s="17">
        <v>300</v>
      </c>
      <c r="C61" s="16" t="s">
        <v>1392</v>
      </c>
      <c r="D61" s="17">
        <v>4</v>
      </c>
      <c r="E61" s="16" t="s">
        <v>89</v>
      </c>
      <c r="F61" s="17">
        <v>30</v>
      </c>
      <c r="G61" s="18">
        <v>13.200000000000001</v>
      </c>
      <c r="H61" s="18">
        <v>6</v>
      </c>
      <c r="I61" s="19">
        <v>1</v>
      </c>
      <c r="J61" s="19"/>
      <c r="K61" s="20"/>
      <c r="L61" s="76" cm="1">
        <f t="array" ref="L61">_xlfn.IFS(C61="8.玩家基地","",C61="10.第一关基地","",G61+H61&lt;=2,"",G61+H61&gt;2,ROUND((G61+H61-2)*35,0))</f>
        <v>602</v>
      </c>
      <c r="O61" s="3" t="s">
        <v>2046</v>
      </c>
      <c r="Q61" s="3">
        <f t="shared" si="0"/>
        <v>39.6</v>
      </c>
      <c r="R61" s="3">
        <f t="shared" si="1"/>
        <v>12</v>
      </c>
    </row>
    <row r="62" spans="1:18">
      <c r="A62" s="16">
        <v>2</v>
      </c>
      <c r="B62" s="17">
        <v>315</v>
      </c>
      <c r="C62" s="16" t="s">
        <v>1392</v>
      </c>
      <c r="D62" s="17">
        <v>4</v>
      </c>
      <c r="E62" s="16" t="s">
        <v>89</v>
      </c>
      <c r="F62" s="17">
        <v>30</v>
      </c>
      <c r="G62" s="18">
        <v>13.200000000000001</v>
      </c>
      <c r="H62" s="18">
        <v>6</v>
      </c>
      <c r="I62" s="19">
        <v>1</v>
      </c>
      <c r="J62" s="19" t="s">
        <v>1903</v>
      </c>
      <c r="K62" s="48">
        <v>7</v>
      </c>
      <c r="L62" s="76" cm="1">
        <f t="array" ref="L62">_xlfn.IFS(C62="8.玩家基地","",C62="10.第一关基地","",G62+H62&lt;=2,"",G62+H62&gt;2,ROUND((G62+H62-2)*35,0))</f>
        <v>602</v>
      </c>
      <c r="O62" s="3" t="s">
        <v>2255</v>
      </c>
      <c r="Q62" s="3">
        <f t="shared" si="0"/>
        <v>39.6</v>
      </c>
      <c r="R62" s="3">
        <f t="shared" si="1"/>
        <v>12</v>
      </c>
    </row>
    <row r="63" spans="1:18">
      <c r="A63" s="16">
        <v>2</v>
      </c>
      <c r="B63" s="17">
        <v>330</v>
      </c>
      <c r="C63" s="16" t="s">
        <v>1392</v>
      </c>
      <c r="D63" s="17">
        <v>4</v>
      </c>
      <c r="E63" s="16" t="s">
        <v>89</v>
      </c>
      <c r="F63" s="17">
        <v>30</v>
      </c>
      <c r="G63" s="18">
        <v>13.200000000000001</v>
      </c>
      <c r="H63" s="18">
        <v>6</v>
      </c>
      <c r="I63" s="19">
        <v>1</v>
      </c>
      <c r="J63" s="19"/>
      <c r="K63" s="20"/>
      <c r="L63" s="76" cm="1">
        <f t="array" ref="L63">_xlfn.IFS(C63="8.玩家基地","",C63="10.第一关基地","",G63+H63&lt;=2,"",G63+H63&gt;2,ROUND((G63+H63-2)*35,0))</f>
        <v>602</v>
      </c>
      <c r="O63" s="3" t="s">
        <v>2046</v>
      </c>
      <c r="Q63" s="3">
        <f t="shared" si="0"/>
        <v>39.6</v>
      </c>
      <c r="R63" s="3">
        <f t="shared" si="1"/>
        <v>12</v>
      </c>
    </row>
    <row r="64" spans="1:18">
      <c r="A64" s="16">
        <v>2</v>
      </c>
      <c r="B64" s="17">
        <v>345</v>
      </c>
      <c r="C64" s="16" t="s">
        <v>681</v>
      </c>
      <c r="D64" s="17">
        <v>5</v>
      </c>
      <c r="E64" s="16" t="s">
        <v>89</v>
      </c>
      <c r="F64" s="17">
        <v>30</v>
      </c>
      <c r="G64" s="18">
        <v>13.200000000000001</v>
      </c>
      <c r="H64" s="18">
        <v>6</v>
      </c>
      <c r="I64" s="19">
        <v>1</v>
      </c>
      <c r="J64" s="19"/>
      <c r="K64" s="20"/>
      <c r="L64" s="76" cm="1">
        <f t="array" ref="L64">_xlfn.IFS(C64="8.玩家基地","",C64="10.第一关基地","",G64+H64&lt;=2,"",G64+H64&gt;2,ROUND((G64+H64-2)*35,0))</f>
        <v>602</v>
      </c>
      <c r="O64" s="3" t="s">
        <v>2046</v>
      </c>
      <c r="Q64" s="3">
        <f t="shared" si="0"/>
        <v>39.6</v>
      </c>
      <c r="R64" s="3">
        <f t="shared" si="1"/>
        <v>12</v>
      </c>
    </row>
    <row r="65" spans="1:18">
      <c r="A65" s="16">
        <v>2</v>
      </c>
      <c r="B65" s="17">
        <v>360</v>
      </c>
      <c r="C65" s="16" t="s">
        <v>681</v>
      </c>
      <c r="D65" s="17">
        <v>5</v>
      </c>
      <c r="E65" s="16" t="s">
        <v>89</v>
      </c>
      <c r="F65" s="17">
        <v>30</v>
      </c>
      <c r="G65" s="18">
        <v>13.200000000000001</v>
      </c>
      <c r="H65" s="18">
        <v>6</v>
      </c>
      <c r="I65" s="19">
        <v>1</v>
      </c>
      <c r="J65" s="19"/>
      <c r="K65" s="20"/>
      <c r="L65" s="76" cm="1">
        <f t="array" ref="L65">_xlfn.IFS(C65="8.玩家基地","",C65="10.第一关基地","",G65+H65&lt;=2,"",G65+H65&gt;2,ROUND((G65+H65-2)*35,0))</f>
        <v>602</v>
      </c>
      <c r="O65" s="3" t="s">
        <v>2046</v>
      </c>
      <c r="Q65" s="3">
        <f t="shared" si="0"/>
        <v>39.6</v>
      </c>
      <c r="R65" s="3">
        <f t="shared" si="1"/>
        <v>12</v>
      </c>
    </row>
    <row r="66" spans="1:18">
      <c r="A66" s="16">
        <v>2</v>
      </c>
      <c r="B66" s="17">
        <v>375</v>
      </c>
      <c r="C66" s="16" t="s">
        <v>1393</v>
      </c>
      <c r="D66" s="17">
        <v>5</v>
      </c>
      <c r="E66" s="16" t="s">
        <v>89</v>
      </c>
      <c r="F66" s="17">
        <v>30</v>
      </c>
      <c r="G66" s="18">
        <v>13.200000000000001</v>
      </c>
      <c r="H66" s="18">
        <v>6</v>
      </c>
      <c r="I66" s="19">
        <v>1</v>
      </c>
      <c r="J66" s="19" t="s">
        <v>1903</v>
      </c>
      <c r="K66" s="48">
        <v>7</v>
      </c>
      <c r="L66" s="76" cm="1">
        <f t="array" ref="L66">_xlfn.IFS(C66="8.玩家基地","",C66="10.第一关基地","",G66+H66&lt;=2,"",G66+H66&gt;2,ROUND((G66+H66-2)*35,0))</f>
        <v>602</v>
      </c>
      <c r="O66" s="3" t="s">
        <v>2255</v>
      </c>
      <c r="Q66" s="3">
        <f t="shared" si="0"/>
        <v>39.6</v>
      </c>
      <c r="R66" s="3">
        <f t="shared" si="1"/>
        <v>12</v>
      </c>
    </row>
    <row r="67" spans="1:18">
      <c r="A67" s="16">
        <v>2</v>
      </c>
      <c r="B67" s="17">
        <v>390</v>
      </c>
      <c r="C67" s="16" t="s">
        <v>1386</v>
      </c>
      <c r="D67" s="17">
        <v>5</v>
      </c>
      <c r="E67" s="16" t="s">
        <v>89</v>
      </c>
      <c r="F67" s="17">
        <v>30</v>
      </c>
      <c r="G67" s="18">
        <v>13.200000000000001</v>
      </c>
      <c r="H67" s="18">
        <v>6</v>
      </c>
      <c r="I67" s="19">
        <v>1</v>
      </c>
      <c r="J67" s="19"/>
      <c r="K67" s="20"/>
      <c r="L67" s="76" cm="1">
        <f t="array" ref="L67">_xlfn.IFS(C67="8.玩家基地","",C67="10.第一关基地","",G67+H67&lt;=2,"",G67+H67&gt;2,ROUND((G67+H67-2)*35,0))</f>
        <v>602</v>
      </c>
      <c r="O67" s="3" t="s">
        <v>2046</v>
      </c>
      <c r="Q67" s="3">
        <f t="shared" ref="Q67:Q130" si="2">G67*3</f>
        <v>39.6</v>
      </c>
      <c r="R67" s="3">
        <f t="shared" ref="R67:R130" si="3">H67*2</f>
        <v>12</v>
      </c>
    </row>
    <row r="68" spans="1:18">
      <c r="A68" s="16">
        <v>2</v>
      </c>
      <c r="B68" s="17">
        <v>405</v>
      </c>
      <c r="C68" s="16" t="s">
        <v>1393</v>
      </c>
      <c r="D68" s="17">
        <v>5</v>
      </c>
      <c r="E68" s="16" t="s">
        <v>89</v>
      </c>
      <c r="F68" s="17">
        <v>30</v>
      </c>
      <c r="G68" s="18">
        <v>13.200000000000001</v>
      </c>
      <c r="H68" s="18">
        <v>6</v>
      </c>
      <c r="I68" s="19">
        <v>1</v>
      </c>
      <c r="J68" s="19"/>
      <c r="K68" s="20"/>
      <c r="L68" s="76" cm="1">
        <f t="array" ref="L68">_xlfn.IFS(C68="8.玩家基地","",C68="10.第一关基地","",G68+H68&lt;=2,"",G68+H68&gt;2,ROUND((G68+H68-2)*35,0))</f>
        <v>602</v>
      </c>
      <c r="O68" s="3" t="s">
        <v>2046</v>
      </c>
      <c r="Q68" s="3">
        <f t="shared" si="2"/>
        <v>39.6</v>
      </c>
      <c r="R68" s="3">
        <f t="shared" si="3"/>
        <v>12</v>
      </c>
    </row>
    <row r="69" spans="1:18">
      <c r="A69" s="16">
        <v>2</v>
      </c>
      <c r="B69" s="17">
        <v>420</v>
      </c>
      <c r="C69" s="16" t="s">
        <v>1386</v>
      </c>
      <c r="D69" s="17">
        <v>5</v>
      </c>
      <c r="E69" s="16" t="s">
        <v>89</v>
      </c>
      <c r="F69" s="17">
        <v>30</v>
      </c>
      <c r="G69" s="18">
        <v>15.600000000000001</v>
      </c>
      <c r="H69" s="18">
        <v>6.3000000000000007</v>
      </c>
      <c r="I69" s="19">
        <v>1</v>
      </c>
      <c r="J69" s="19"/>
      <c r="K69" s="20"/>
      <c r="L69" s="76" cm="1">
        <f t="array" ref="L69">_xlfn.IFS(C69="8.玩家基地","",C69="10.第一关基地","",G69+H69&lt;=2,"",G69+H69&gt;2,ROUND((G69+H69-2)*35,0))</f>
        <v>697</v>
      </c>
      <c r="O69" s="3" t="s">
        <v>2046</v>
      </c>
      <c r="Q69" s="3">
        <f t="shared" si="2"/>
        <v>46.800000000000004</v>
      </c>
      <c r="R69" s="3">
        <f t="shared" si="3"/>
        <v>12.600000000000001</v>
      </c>
    </row>
    <row r="70" spans="1:18">
      <c r="A70" s="16">
        <v>2</v>
      </c>
      <c r="B70" s="17">
        <v>435</v>
      </c>
      <c r="C70" s="16" t="s">
        <v>1393</v>
      </c>
      <c r="D70" s="17">
        <v>5</v>
      </c>
      <c r="E70" s="16" t="s">
        <v>89</v>
      </c>
      <c r="F70" s="17">
        <v>30</v>
      </c>
      <c r="G70" s="18">
        <v>15.600000000000001</v>
      </c>
      <c r="H70" s="18">
        <v>6.3000000000000007</v>
      </c>
      <c r="I70" s="19">
        <v>1</v>
      </c>
      <c r="J70" s="19" t="s">
        <v>1903</v>
      </c>
      <c r="K70" s="48">
        <v>7</v>
      </c>
      <c r="L70" s="76" cm="1">
        <f t="array" ref="L70">_xlfn.IFS(C70="8.玩家基地","",C70="10.第一关基地","",G70+H70&lt;=2,"",G70+H70&gt;2,ROUND((G70+H70-2)*35,0))</f>
        <v>697</v>
      </c>
      <c r="O70" s="3" t="s">
        <v>2255</v>
      </c>
      <c r="Q70" s="3">
        <f t="shared" si="2"/>
        <v>46.800000000000004</v>
      </c>
      <c r="R70" s="3">
        <f t="shared" si="3"/>
        <v>12.600000000000001</v>
      </c>
    </row>
    <row r="71" spans="1:18">
      <c r="A71" s="16">
        <v>2</v>
      </c>
      <c r="B71" s="17">
        <v>450</v>
      </c>
      <c r="C71" s="16" t="s">
        <v>1386</v>
      </c>
      <c r="D71" s="17">
        <v>5</v>
      </c>
      <c r="E71" s="16" t="s">
        <v>89</v>
      </c>
      <c r="F71" s="17">
        <v>30</v>
      </c>
      <c r="G71" s="18">
        <v>15.600000000000001</v>
      </c>
      <c r="H71" s="18">
        <v>6.3000000000000007</v>
      </c>
      <c r="I71" s="19">
        <v>1</v>
      </c>
      <c r="J71" s="19"/>
      <c r="K71" s="20"/>
      <c r="L71" s="76" cm="1">
        <f t="array" ref="L71">_xlfn.IFS(C71="8.玩家基地","",C71="10.第一关基地","",G71+H71&lt;=2,"",G71+H71&gt;2,ROUND((G71+H71-2)*35,0))</f>
        <v>697</v>
      </c>
      <c r="O71" s="3" t="s">
        <v>2046</v>
      </c>
      <c r="Q71" s="3">
        <f t="shared" si="2"/>
        <v>46.800000000000004</v>
      </c>
      <c r="R71" s="3">
        <f t="shared" si="3"/>
        <v>12.600000000000001</v>
      </c>
    </row>
    <row r="72" spans="1:18">
      <c r="A72" s="16">
        <v>2</v>
      </c>
      <c r="B72" s="17">
        <v>465</v>
      </c>
      <c r="C72" s="16" t="s">
        <v>681</v>
      </c>
      <c r="D72" s="17">
        <v>5</v>
      </c>
      <c r="E72" s="16" t="s">
        <v>89</v>
      </c>
      <c r="F72" s="17">
        <v>30</v>
      </c>
      <c r="G72" s="18">
        <v>15.600000000000001</v>
      </c>
      <c r="H72" s="18">
        <v>6.3000000000000007</v>
      </c>
      <c r="I72" s="19">
        <v>1</v>
      </c>
      <c r="J72" s="19"/>
      <c r="K72" s="20"/>
      <c r="L72" s="76" cm="1">
        <f t="array" ref="L72">_xlfn.IFS(C72="8.玩家基地","",C72="10.第一关基地","",G72+H72&lt;=2,"",G72+H72&gt;2,ROUND((G72+H72-2)*35,0))</f>
        <v>697</v>
      </c>
      <c r="O72" s="3" t="s">
        <v>2046</v>
      </c>
      <c r="Q72" s="3">
        <f t="shared" si="2"/>
        <v>46.800000000000004</v>
      </c>
      <c r="R72" s="3">
        <f t="shared" si="3"/>
        <v>12.600000000000001</v>
      </c>
    </row>
    <row r="73" spans="1:18">
      <c r="A73" s="16">
        <v>2</v>
      </c>
      <c r="B73" s="17">
        <v>480</v>
      </c>
      <c r="C73" s="16" t="s">
        <v>1392</v>
      </c>
      <c r="D73" s="17">
        <v>5</v>
      </c>
      <c r="E73" s="16" t="s">
        <v>89</v>
      </c>
      <c r="F73" s="17">
        <v>30</v>
      </c>
      <c r="G73" s="18">
        <v>15.600000000000001</v>
      </c>
      <c r="H73" s="18">
        <v>6.3000000000000007</v>
      </c>
      <c r="I73" s="19">
        <v>1</v>
      </c>
      <c r="J73" s="19"/>
      <c r="K73" s="20"/>
      <c r="L73" s="76" cm="1">
        <f t="array" ref="L73">_xlfn.IFS(C73="8.玩家基地","",C73="10.第一关基地","",G73+H73&lt;=2,"",G73+H73&gt;2,ROUND((G73+H73-2)*35,0))</f>
        <v>697</v>
      </c>
      <c r="O73" s="3" t="s">
        <v>2046</v>
      </c>
      <c r="Q73" s="3">
        <f t="shared" si="2"/>
        <v>46.800000000000004</v>
      </c>
      <c r="R73" s="3">
        <f t="shared" si="3"/>
        <v>12.600000000000001</v>
      </c>
    </row>
    <row r="74" spans="1:18">
      <c r="A74" s="16">
        <v>2</v>
      </c>
      <c r="B74" s="17">
        <v>495</v>
      </c>
      <c r="C74" s="16" t="s">
        <v>681</v>
      </c>
      <c r="D74" s="17">
        <v>6</v>
      </c>
      <c r="E74" s="16" t="s">
        <v>89</v>
      </c>
      <c r="F74" s="17">
        <v>30</v>
      </c>
      <c r="G74" s="18">
        <v>15.600000000000001</v>
      </c>
      <c r="H74" s="18">
        <v>6.3000000000000007</v>
      </c>
      <c r="I74" s="19">
        <v>1</v>
      </c>
      <c r="J74" s="19" t="s">
        <v>1903</v>
      </c>
      <c r="K74" s="48">
        <v>7</v>
      </c>
      <c r="L74" s="76" cm="1">
        <f t="array" ref="L74">_xlfn.IFS(C74="8.玩家基地","",C74="10.第一关基地","",G74+H74&lt;=2,"",G74+H74&gt;2,ROUND((G74+H74-2)*35,0))</f>
        <v>697</v>
      </c>
      <c r="O74" s="3" t="s">
        <v>2255</v>
      </c>
      <c r="Q74" s="3">
        <f t="shared" si="2"/>
        <v>46.800000000000004</v>
      </c>
      <c r="R74" s="3">
        <f t="shared" si="3"/>
        <v>12.600000000000001</v>
      </c>
    </row>
    <row r="75" spans="1:18">
      <c r="A75" s="16">
        <v>2</v>
      </c>
      <c r="B75" s="17">
        <v>510</v>
      </c>
      <c r="C75" s="16" t="s">
        <v>1386</v>
      </c>
      <c r="D75" s="17">
        <v>6</v>
      </c>
      <c r="E75" s="16" t="s">
        <v>89</v>
      </c>
      <c r="F75" s="17">
        <v>30</v>
      </c>
      <c r="G75" s="18">
        <v>15.600000000000001</v>
      </c>
      <c r="H75" s="18">
        <v>6.3000000000000007</v>
      </c>
      <c r="I75" s="19">
        <v>1</v>
      </c>
      <c r="J75" s="19"/>
      <c r="K75" s="20"/>
      <c r="L75" s="76" cm="1">
        <f t="array" ref="L75">_xlfn.IFS(C75="8.玩家基地","",C75="10.第一关基地","",G75+H75&lt;=2,"",G75+H75&gt;2,ROUND((G75+H75-2)*35,0))</f>
        <v>697</v>
      </c>
      <c r="O75" s="3" t="s">
        <v>2046</v>
      </c>
      <c r="Q75" s="3">
        <f t="shared" si="2"/>
        <v>46.800000000000004</v>
      </c>
      <c r="R75" s="3">
        <f t="shared" si="3"/>
        <v>12.600000000000001</v>
      </c>
    </row>
    <row r="76" spans="1:18">
      <c r="A76" s="16">
        <v>2</v>
      </c>
      <c r="B76" s="17">
        <v>525</v>
      </c>
      <c r="C76" s="16" t="s">
        <v>681</v>
      </c>
      <c r="D76" s="17">
        <v>6</v>
      </c>
      <c r="E76" s="16" t="s">
        <v>89</v>
      </c>
      <c r="F76" s="17">
        <v>30</v>
      </c>
      <c r="G76" s="18">
        <v>15.600000000000001</v>
      </c>
      <c r="H76" s="18">
        <v>6.3000000000000007</v>
      </c>
      <c r="I76" s="19">
        <v>1</v>
      </c>
      <c r="J76" s="19"/>
      <c r="K76" s="20"/>
      <c r="L76" s="76" cm="1">
        <f t="array" ref="L76">_xlfn.IFS(C76="8.玩家基地","",C76="10.第一关基地","",G76+H76&lt;=2,"",G76+H76&gt;2,ROUND((G76+H76-2)*35,0))</f>
        <v>697</v>
      </c>
      <c r="O76" s="3" t="s">
        <v>2046</v>
      </c>
      <c r="Q76" s="3">
        <f t="shared" si="2"/>
        <v>46.800000000000004</v>
      </c>
      <c r="R76" s="3">
        <f t="shared" si="3"/>
        <v>12.600000000000001</v>
      </c>
    </row>
    <row r="77" spans="1:18">
      <c r="A77" s="16">
        <v>2</v>
      </c>
      <c r="B77" s="17">
        <v>540</v>
      </c>
      <c r="C77" s="16" t="s">
        <v>1393</v>
      </c>
      <c r="D77" s="17">
        <v>6</v>
      </c>
      <c r="E77" s="16" t="s">
        <v>89</v>
      </c>
      <c r="F77" s="17">
        <v>30</v>
      </c>
      <c r="G77" s="18">
        <v>18</v>
      </c>
      <c r="H77" s="18">
        <v>6.8999999999999995</v>
      </c>
      <c r="I77" s="19">
        <v>1</v>
      </c>
      <c r="J77" s="19"/>
      <c r="K77" s="20"/>
      <c r="L77" s="76" cm="1">
        <f t="array" ref="L77">_xlfn.IFS(C77="8.玩家基地","",C77="10.第一关基地","",G77+H77&lt;=2,"",G77+H77&gt;2,ROUND((G77+H77-2)*35,0))</f>
        <v>802</v>
      </c>
      <c r="O77" s="3" t="s">
        <v>2046</v>
      </c>
      <c r="Q77" s="3">
        <f t="shared" si="2"/>
        <v>54</v>
      </c>
      <c r="R77" s="3">
        <f t="shared" si="3"/>
        <v>13.799999999999999</v>
      </c>
    </row>
    <row r="78" spans="1:18">
      <c r="A78" s="16">
        <v>2</v>
      </c>
      <c r="B78" s="17">
        <v>555</v>
      </c>
      <c r="C78" s="16" t="s">
        <v>1392</v>
      </c>
      <c r="D78" s="17">
        <v>6</v>
      </c>
      <c r="E78" s="16" t="s">
        <v>89</v>
      </c>
      <c r="F78" s="17">
        <v>30</v>
      </c>
      <c r="G78" s="18">
        <v>18</v>
      </c>
      <c r="H78" s="18">
        <v>6.8999999999999995</v>
      </c>
      <c r="I78" s="19">
        <v>1</v>
      </c>
      <c r="J78" s="19" t="s">
        <v>1903</v>
      </c>
      <c r="K78" s="48">
        <v>7</v>
      </c>
      <c r="L78" s="76" cm="1">
        <f t="array" ref="L78">_xlfn.IFS(C78="8.玩家基地","",C78="10.第一关基地","",G78+H78&lt;=2,"",G78+H78&gt;2,ROUND((G78+H78-2)*35,0))</f>
        <v>802</v>
      </c>
      <c r="O78" s="3" t="s">
        <v>2255</v>
      </c>
      <c r="Q78" s="3">
        <f t="shared" si="2"/>
        <v>54</v>
      </c>
      <c r="R78" s="3">
        <f t="shared" si="3"/>
        <v>13.799999999999999</v>
      </c>
    </row>
    <row r="79" spans="1:18">
      <c r="A79" s="16">
        <v>2</v>
      </c>
      <c r="B79" s="17">
        <v>570</v>
      </c>
      <c r="C79" s="16" t="s">
        <v>1392</v>
      </c>
      <c r="D79" s="17">
        <v>6</v>
      </c>
      <c r="E79" s="16" t="s">
        <v>89</v>
      </c>
      <c r="F79" s="17">
        <v>30</v>
      </c>
      <c r="G79" s="18">
        <v>18</v>
      </c>
      <c r="H79" s="18">
        <v>6.8999999999999995</v>
      </c>
      <c r="I79" s="19">
        <v>1</v>
      </c>
      <c r="J79" s="19"/>
      <c r="K79" s="20"/>
      <c r="L79" s="76" cm="1">
        <f t="array" ref="L79">_xlfn.IFS(C79="8.玩家基地","",C79="10.第一关基地","",G79+H79&lt;=2,"",G79+H79&gt;2,ROUND((G79+H79-2)*35,0))</f>
        <v>802</v>
      </c>
      <c r="O79" s="3" t="s">
        <v>2046</v>
      </c>
      <c r="Q79" s="3">
        <f t="shared" si="2"/>
        <v>54</v>
      </c>
      <c r="R79" s="3">
        <f t="shared" si="3"/>
        <v>13.799999999999999</v>
      </c>
    </row>
    <row r="80" spans="1:18">
      <c r="A80" s="16">
        <v>2</v>
      </c>
      <c r="B80" s="17">
        <v>630</v>
      </c>
      <c r="C80" s="16" t="s">
        <v>1392</v>
      </c>
      <c r="D80" s="17">
        <v>6</v>
      </c>
      <c r="E80" s="16" t="s">
        <v>89</v>
      </c>
      <c r="F80" s="17">
        <v>30</v>
      </c>
      <c r="G80" s="18">
        <v>18</v>
      </c>
      <c r="H80" s="18">
        <v>6.8999999999999995</v>
      </c>
      <c r="I80" s="19">
        <v>1</v>
      </c>
      <c r="J80" s="19"/>
      <c r="K80" s="20"/>
      <c r="L80" s="76" cm="1">
        <f t="array" ref="L80">_xlfn.IFS(C80="8.玩家基地","",C80="10.第一关基地","",G80+H80&lt;=2,"",G80+H80&gt;2,ROUND((G80+H80-2)*35,0))</f>
        <v>802</v>
      </c>
      <c r="O80" s="3" t="s">
        <v>2046</v>
      </c>
      <c r="Q80" s="3">
        <f t="shared" si="2"/>
        <v>54</v>
      </c>
      <c r="R80" s="3">
        <f t="shared" si="3"/>
        <v>13.799999999999999</v>
      </c>
    </row>
    <row r="81" spans="1:18" s="3" customFormat="1">
      <c r="A81" s="16">
        <v>3</v>
      </c>
      <c r="B81" s="17">
        <v>0</v>
      </c>
      <c r="C81" s="16" t="s">
        <v>86</v>
      </c>
      <c r="D81" s="17">
        <v>1</v>
      </c>
      <c r="E81" s="16" t="s">
        <v>87</v>
      </c>
      <c r="F81" s="17">
        <v>-30</v>
      </c>
      <c r="G81" s="18">
        <v>1</v>
      </c>
      <c r="H81" s="18">
        <v>1</v>
      </c>
      <c r="I81" s="19">
        <v>1</v>
      </c>
      <c r="J81" s="19"/>
      <c r="K81" s="20"/>
      <c r="L81" s="76" t="str" cm="1">
        <f t="array" ref="L81">_xlfn.IFS(C81="8.玩家基地","",C81="10.第一关基地","",G81+H81&lt;=2,"",G81+H81&gt;2,ROUND((G81+H81-2)*35,0))</f>
        <v/>
      </c>
      <c r="O81" s="3" t="s">
        <v>2046</v>
      </c>
      <c r="Q81" s="3">
        <f t="shared" si="2"/>
        <v>3</v>
      </c>
      <c r="R81" s="3">
        <f t="shared" si="3"/>
        <v>2</v>
      </c>
    </row>
    <row r="82" spans="1:18">
      <c r="A82" s="16">
        <v>3</v>
      </c>
      <c r="B82" s="17">
        <v>15</v>
      </c>
      <c r="C82" s="16" t="s">
        <v>1395</v>
      </c>
      <c r="D82" s="17">
        <v>1</v>
      </c>
      <c r="E82" s="16" t="s">
        <v>89</v>
      </c>
      <c r="F82" s="17">
        <v>30</v>
      </c>
      <c r="G82" s="18">
        <v>6</v>
      </c>
      <c r="H82" s="18">
        <v>4.5</v>
      </c>
      <c r="I82" s="19">
        <v>1</v>
      </c>
      <c r="J82" s="19" t="s">
        <v>1902</v>
      </c>
      <c r="K82" s="48">
        <v>7</v>
      </c>
      <c r="L82" s="76" cm="1">
        <f t="array" ref="L82">_xlfn.IFS(C82="8.玩家基地","",C82="10.第一关基地","",G82+H82&lt;=2,"",G82+H82&gt;2,ROUND((G82+H82-2)*35,0))</f>
        <v>298</v>
      </c>
      <c r="O82" s="3" t="s">
        <v>2255</v>
      </c>
      <c r="Q82" s="3">
        <f t="shared" si="2"/>
        <v>18</v>
      </c>
      <c r="R82" s="3">
        <f t="shared" si="3"/>
        <v>9</v>
      </c>
    </row>
    <row r="83" spans="1:18">
      <c r="A83" s="16">
        <v>3</v>
      </c>
      <c r="B83" s="17">
        <v>30</v>
      </c>
      <c r="C83" s="16" t="s">
        <v>1390</v>
      </c>
      <c r="D83" s="17">
        <v>2</v>
      </c>
      <c r="E83" s="16" t="s">
        <v>89</v>
      </c>
      <c r="F83" s="17">
        <v>30</v>
      </c>
      <c r="G83" s="18">
        <v>6</v>
      </c>
      <c r="H83" s="18">
        <v>4.5</v>
      </c>
      <c r="I83" s="19">
        <v>1</v>
      </c>
      <c r="J83" s="19"/>
      <c r="K83" s="20"/>
      <c r="L83" s="76" cm="1">
        <f t="array" ref="L83">_xlfn.IFS(C83="8.玩家基地","",C83="10.第一关基地","",G83+H83&lt;=2,"",G83+H83&gt;2,ROUND((G83+H83-2)*35,0))</f>
        <v>298</v>
      </c>
      <c r="O83" s="3" t="s">
        <v>2046</v>
      </c>
      <c r="Q83" s="3">
        <f t="shared" si="2"/>
        <v>18</v>
      </c>
      <c r="R83" s="3">
        <f t="shared" si="3"/>
        <v>9</v>
      </c>
    </row>
    <row r="84" spans="1:18">
      <c r="A84" s="16">
        <v>3</v>
      </c>
      <c r="B84" s="17">
        <v>45</v>
      </c>
      <c r="C84" s="16" t="s">
        <v>1395</v>
      </c>
      <c r="D84" s="17">
        <v>3</v>
      </c>
      <c r="E84" s="16" t="s">
        <v>89</v>
      </c>
      <c r="F84" s="17">
        <v>30</v>
      </c>
      <c r="G84" s="18">
        <v>6</v>
      </c>
      <c r="H84" s="18">
        <v>4.5</v>
      </c>
      <c r="I84" s="19">
        <v>1</v>
      </c>
      <c r="J84" s="19"/>
      <c r="K84" s="20"/>
      <c r="L84" s="76" cm="1">
        <f t="array" ref="L84">_xlfn.IFS(C84="8.玩家基地","",C84="10.第一关基地","",G84+H84&lt;=2,"",G84+H84&gt;2,ROUND((G84+H84-2)*35,0))</f>
        <v>298</v>
      </c>
      <c r="O84" s="3" t="s">
        <v>2046</v>
      </c>
      <c r="Q84" s="3">
        <f t="shared" si="2"/>
        <v>18</v>
      </c>
      <c r="R84" s="3">
        <f t="shared" si="3"/>
        <v>9</v>
      </c>
    </row>
    <row r="85" spans="1:18">
      <c r="A85" s="16">
        <v>3</v>
      </c>
      <c r="B85" s="17">
        <v>60</v>
      </c>
      <c r="C85" s="16" t="s">
        <v>1395</v>
      </c>
      <c r="D85" s="17">
        <v>3</v>
      </c>
      <c r="E85" s="16" t="s">
        <v>89</v>
      </c>
      <c r="F85" s="17">
        <v>30</v>
      </c>
      <c r="G85" s="18">
        <v>8.3999999999999986</v>
      </c>
      <c r="H85" s="18">
        <v>5.0999999999999996</v>
      </c>
      <c r="I85" s="19">
        <v>1</v>
      </c>
      <c r="J85" s="19"/>
      <c r="K85" s="20"/>
      <c r="L85" s="76" cm="1">
        <f t="array" ref="L85">_xlfn.IFS(C85="8.玩家基地","",C85="10.第一关基地","",G85+H85&lt;=2,"",G85+H85&gt;2,ROUND((G85+H85-2)*35,0))</f>
        <v>403</v>
      </c>
      <c r="O85" s="3" t="s">
        <v>2046</v>
      </c>
      <c r="Q85" s="3">
        <f t="shared" si="2"/>
        <v>25.199999999999996</v>
      </c>
      <c r="R85" s="3">
        <f t="shared" si="3"/>
        <v>10.199999999999999</v>
      </c>
    </row>
    <row r="86" spans="1:18">
      <c r="A86" s="16">
        <v>3</v>
      </c>
      <c r="B86" s="17">
        <v>75</v>
      </c>
      <c r="C86" s="16" t="s">
        <v>1436</v>
      </c>
      <c r="D86" s="17">
        <v>3</v>
      </c>
      <c r="E86" s="16" t="s">
        <v>89</v>
      </c>
      <c r="F86" s="17">
        <v>30</v>
      </c>
      <c r="G86" s="18">
        <v>8.3999999999999986</v>
      </c>
      <c r="H86" s="18">
        <v>5.0999999999999996</v>
      </c>
      <c r="I86" s="19">
        <v>1</v>
      </c>
      <c r="J86" s="19" t="s">
        <v>1903</v>
      </c>
      <c r="K86" s="48">
        <v>7</v>
      </c>
      <c r="L86" s="76" cm="1">
        <f t="array" ref="L86">_xlfn.IFS(C86="8.玩家基地","",C86="10.第一关基地","",G86+H86&lt;=2,"",G86+H86&gt;2,ROUND((G86+H86-2)*35,0))</f>
        <v>403</v>
      </c>
      <c r="O86" s="3" t="s">
        <v>2255</v>
      </c>
      <c r="Q86" s="3">
        <f t="shared" si="2"/>
        <v>25.199999999999996</v>
      </c>
      <c r="R86" s="3">
        <f t="shared" si="3"/>
        <v>10.199999999999999</v>
      </c>
    </row>
    <row r="87" spans="1:18">
      <c r="A87" s="16">
        <v>3</v>
      </c>
      <c r="B87" s="17">
        <v>90</v>
      </c>
      <c r="C87" s="16" t="s">
        <v>1391</v>
      </c>
      <c r="D87" s="17">
        <v>3</v>
      </c>
      <c r="E87" s="16" t="s">
        <v>89</v>
      </c>
      <c r="F87" s="17">
        <v>30</v>
      </c>
      <c r="G87" s="18">
        <v>8.3999999999999986</v>
      </c>
      <c r="H87" s="18">
        <v>5.0999999999999996</v>
      </c>
      <c r="I87" s="19">
        <v>1</v>
      </c>
      <c r="J87" s="19"/>
      <c r="K87" s="20"/>
      <c r="L87" s="76" cm="1">
        <f t="array" ref="L87">_xlfn.IFS(C87="8.玩家基地","",C87="10.第一关基地","",G87+H87&lt;=2,"",G87+H87&gt;2,ROUND((G87+H87-2)*35,0))</f>
        <v>403</v>
      </c>
      <c r="O87" s="3" t="s">
        <v>2046</v>
      </c>
      <c r="Q87" s="3">
        <f t="shared" si="2"/>
        <v>25.199999999999996</v>
      </c>
      <c r="R87" s="3">
        <f t="shared" si="3"/>
        <v>10.199999999999999</v>
      </c>
    </row>
    <row r="88" spans="1:18">
      <c r="A88" s="16">
        <v>3</v>
      </c>
      <c r="B88" s="17">
        <v>105</v>
      </c>
      <c r="C88" s="16" t="s">
        <v>1391</v>
      </c>
      <c r="D88" s="17">
        <v>3</v>
      </c>
      <c r="E88" s="16" t="s">
        <v>89</v>
      </c>
      <c r="F88" s="17">
        <v>30</v>
      </c>
      <c r="G88" s="18">
        <v>8.3999999999999986</v>
      </c>
      <c r="H88" s="18">
        <v>5.0999999999999996</v>
      </c>
      <c r="I88" s="19">
        <v>1</v>
      </c>
      <c r="J88" s="19"/>
      <c r="K88" s="20"/>
      <c r="L88" s="76" cm="1">
        <f t="array" ref="L88">_xlfn.IFS(C88="8.玩家基地","",C88="10.第一关基地","",G88+H88&lt;=2,"",G88+H88&gt;2,ROUND((G88+H88-2)*35,0))</f>
        <v>403</v>
      </c>
      <c r="O88" s="3" t="s">
        <v>2046</v>
      </c>
      <c r="Q88" s="3">
        <f t="shared" si="2"/>
        <v>25.199999999999996</v>
      </c>
      <c r="R88" s="3">
        <f t="shared" si="3"/>
        <v>10.199999999999999</v>
      </c>
    </row>
    <row r="89" spans="1:18">
      <c r="A89" s="16">
        <v>3</v>
      </c>
      <c r="B89" s="17">
        <v>120</v>
      </c>
      <c r="C89" s="16" t="s">
        <v>1391</v>
      </c>
      <c r="D89" s="17">
        <v>3</v>
      </c>
      <c r="E89" s="16" t="s">
        <v>89</v>
      </c>
      <c r="F89" s="17">
        <v>30</v>
      </c>
      <c r="G89" s="18">
        <v>8.3999999999999986</v>
      </c>
      <c r="H89" s="18">
        <v>5.0999999999999996</v>
      </c>
      <c r="I89" s="19">
        <v>1</v>
      </c>
      <c r="J89" s="19"/>
      <c r="K89" s="20"/>
      <c r="L89" s="76" cm="1">
        <f t="array" ref="L89">_xlfn.IFS(C89="8.玩家基地","",C89="10.第一关基地","",G89+H89&lt;=2,"",G89+H89&gt;2,ROUND((G89+H89-2)*35,0))</f>
        <v>403</v>
      </c>
      <c r="O89" s="3" t="s">
        <v>2046</v>
      </c>
      <c r="Q89" s="3">
        <f t="shared" si="2"/>
        <v>25.199999999999996</v>
      </c>
      <c r="R89" s="3">
        <f t="shared" si="3"/>
        <v>10.199999999999999</v>
      </c>
    </row>
    <row r="90" spans="1:18">
      <c r="A90" s="16">
        <v>3</v>
      </c>
      <c r="B90" s="17">
        <v>135</v>
      </c>
      <c r="C90" s="16" t="s">
        <v>1436</v>
      </c>
      <c r="D90" s="17">
        <v>3</v>
      </c>
      <c r="E90" s="16" t="s">
        <v>89</v>
      </c>
      <c r="F90" s="17">
        <v>30</v>
      </c>
      <c r="G90" s="18">
        <v>8.3999999999999986</v>
      </c>
      <c r="H90" s="18">
        <v>5.0999999999999996</v>
      </c>
      <c r="I90" s="19">
        <v>1</v>
      </c>
      <c r="J90" s="19" t="s">
        <v>1903</v>
      </c>
      <c r="K90" s="48">
        <v>7</v>
      </c>
      <c r="L90" s="76" cm="1">
        <f t="array" ref="L90">_xlfn.IFS(C90="8.玩家基地","",C90="10.第一关基地","",G90+H90&lt;=2,"",G90+H90&gt;2,ROUND((G90+H90-2)*35,0))</f>
        <v>403</v>
      </c>
      <c r="O90" s="3" t="s">
        <v>2255</v>
      </c>
      <c r="Q90" s="3">
        <f t="shared" si="2"/>
        <v>25.199999999999996</v>
      </c>
      <c r="R90" s="3">
        <f t="shared" si="3"/>
        <v>10.199999999999999</v>
      </c>
    </row>
    <row r="91" spans="1:18">
      <c r="A91" s="16">
        <v>3</v>
      </c>
      <c r="B91" s="17">
        <v>150</v>
      </c>
      <c r="C91" s="16" t="s">
        <v>1390</v>
      </c>
      <c r="D91" s="17">
        <v>3</v>
      </c>
      <c r="E91" s="16" t="s">
        <v>89</v>
      </c>
      <c r="F91" s="17">
        <v>30</v>
      </c>
      <c r="G91" s="18">
        <v>8.3999999999999986</v>
      </c>
      <c r="H91" s="18">
        <v>5.0999999999999996</v>
      </c>
      <c r="I91" s="19">
        <v>1</v>
      </c>
      <c r="J91" s="19"/>
      <c r="K91" s="20"/>
      <c r="L91" s="76" cm="1">
        <f t="array" ref="L91">_xlfn.IFS(C91="8.玩家基地","",C91="10.第一关基地","",G91+H91&lt;=2,"",G91+H91&gt;2,ROUND((G91+H91-2)*35,0))</f>
        <v>403</v>
      </c>
      <c r="O91" s="3" t="s">
        <v>2046</v>
      </c>
      <c r="Q91" s="3">
        <f t="shared" si="2"/>
        <v>25.199999999999996</v>
      </c>
      <c r="R91" s="3">
        <f t="shared" si="3"/>
        <v>10.199999999999999</v>
      </c>
    </row>
    <row r="92" spans="1:18">
      <c r="A92" s="16">
        <v>3</v>
      </c>
      <c r="B92" s="17">
        <v>165</v>
      </c>
      <c r="C92" s="16" t="s">
        <v>1395</v>
      </c>
      <c r="D92" s="17">
        <v>3</v>
      </c>
      <c r="E92" s="16" t="s">
        <v>89</v>
      </c>
      <c r="F92" s="17">
        <v>30</v>
      </c>
      <c r="G92" s="18">
        <v>8.3999999999999986</v>
      </c>
      <c r="H92" s="18">
        <v>5.0999999999999996</v>
      </c>
      <c r="I92" s="19">
        <v>1</v>
      </c>
      <c r="J92" s="19"/>
      <c r="K92" s="20"/>
      <c r="L92" s="76" cm="1">
        <f t="array" ref="L92">_xlfn.IFS(C92="8.玩家基地","",C92="10.第一关基地","",G92+H92&lt;=2,"",G92+H92&gt;2,ROUND((G92+H92-2)*35,0))</f>
        <v>403</v>
      </c>
      <c r="O92" s="3" t="s">
        <v>2046</v>
      </c>
      <c r="Q92" s="3">
        <f t="shared" si="2"/>
        <v>25.199999999999996</v>
      </c>
      <c r="R92" s="3">
        <f t="shared" si="3"/>
        <v>10.199999999999999</v>
      </c>
    </row>
    <row r="93" spans="1:18">
      <c r="A93" s="16">
        <v>3</v>
      </c>
      <c r="B93" s="17">
        <v>180</v>
      </c>
      <c r="C93" s="16" t="s">
        <v>1436</v>
      </c>
      <c r="D93" s="17">
        <v>3</v>
      </c>
      <c r="E93" s="16" t="s">
        <v>89</v>
      </c>
      <c r="F93" s="17">
        <v>30</v>
      </c>
      <c r="G93" s="18">
        <v>10.8</v>
      </c>
      <c r="H93" s="18">
        <v>5.4</v>
      </c>
      <c r="I93" s="19">
        <v>1</v>
      </c>
      <c r="J93" s="19"/>
      <c r="K93" s="20"/>
      <c r="L93" s="76" cm="1">
        <f t="array" ref="L93">_xlfn.IFS(C93="8.玩家基地","",C93="10.第一关基地","",G93+H93&lt;=2,"",G93+H93&gt;2,ROUND((G93+H93-2)*35,0))</f>
        <v>497</v>
      </c>
      <c r="O93" s="3" t="s">
        <v>2046</v>
      </c>
      <c r="Q93" s="3">
        <f t="shared" si="2"/>
        <v>32.400000000000006</v>
      </c>
      <c r="R93" s="3">
        <f t="shared" si="3"/>
        <v>10.8</v>
      </c>
    </row>
    <row r="94" spans="1:18">
      <c r="A94" s="16">
        <v>3</v>
      </c>
      <c r="B94" s="17">
        <v>195</v>
      </c>
      <c r="C94" s="16" t="s">
        <v>1391</v>
      </c>
      <c r="D94" s="17">
        <v>4</v>
      </c>
      <c r="E94" s="16" t="s">
        <v>89</v>
      </c>
      <c r="F94" s="17">
        <v>30</v>
      </c>
      <c r="G94" s="18">
        <v>10.8</v>
      </c>
      <c r="H94" s="18">
        <v>5.4</v>
      </c>
      <c r="I94" s="19">
        <v>1</v>
      </c>
      <c r="J94" s="19" t="s">
        <v>1903</v>
      </c>
      <c r="K94" s="48">
        <v>7</v>
      </c>
      <c r="L94" s="76" cm="1">
        <f t="array" ref="L94">_xlfn.IFS(C94="8.玩家基地","",C94="10.第一关基地","",G94+H94&lt;=2,"",G94+H94&gt;2,ROUND((G94+H94-2)*35,0))</f>
        <v>497</v>
      </c>
      <c r="O94" s="3" t="s">
        <v>2255</v>
      </c>
      <c r="Q94" s="3">
        <f t="shared" si="2"/>
        <v>32.400000000000006</v>
      </c>
      <c r="R94" s="3">
        <f t="shared" si="3"/>
        <v>10.8</v>
      </c>
    </row>
    <row r="95" spans="1:18">
      <c r="A95" s="16">
        <v>3</v>
      </c>
      <c r="B95" s="17">
        <v>210</v>
      </c>
      <c r="C95" s="16" t="s">
        <v>1436</v>
      </c>
      <c r="D95" s="17">
        <v>4</v>
      </c>
      <c r="E95" s="16" t="s">
        <v>89</v>
      </c>
      <c r="F95" s="17">
        <v>30</v>
      </c>
      <c r="G95" s="18">
        <v>10.8</v>
      </c>
      <c r="H95" s="18">
        <v>5.4</v>
      </c>
      <c r="I95" s="19">
        <v>1</v>
      </c>
      <c r="J95" s="19"/>
      <c r="K95" s="20"/>
      <c r="L95" s="76" cm="1">
        <f t="array" ref="L95">_xlfn.IFS(C95="8.玩家基地","",C95="10.第一关基地","",G95+H95&lt;=2,"",G95+H95&gt;2,ROUND((G95+H95-2)*35,0))</f>
        <v>497</v>
      </c>
      <c r="O95" s="3" t="s">
        <v>2046</v>
      </c>
      <c r="Q95" s="3">
        <f t="shared" si="2"/>
        <v>32.400000000000006</v>
      </c>
      <c r="R95" s="3">
        <f t="shared" si="3"/>
        <v>10.8</v>
      </c>
    </row>
    <row r="96" spans="1:18">
      <c r="A96" s="16">
        <v>3</v>
      </c>
      <c r="B96" s="17">
        <v>225</v>
      </c>
      <c r="C96" s="16" t="s">
        <v>1391</v>
      </c>
      <c r="D96" s="17">
        <v>4</v>
      </c>
      <c r="E96" s="16" t="s">
        <v>89</v>
      </c>
      <c r="F96" s="17">
        <v>30</v>
      </c>
      <c r="G96" s="18">
        <v>10.8</v>
      </c>
      <c r="H96" s="18">
        <v>5.4</v>
      </c>
      <c r="I96" s="19">
        <v>1</v>
      </c>
      <c r="J96" s="19"/>
      <c r="K96" s="20"/>
      <c r="L96" s="76" cm="1">
        <f t="array" ref="L96">_xlfn.IFS(C96="8.玩家基地","",C96="10.第一关基地","",G96+H96&lt;=2,"",G96+H96&gt;2,ROUND((G96+H96-2)*35,0))</f>
        <v>497</v>
      </c>
      <c r="O96" s="3" t="s">
        <v>2046</v>
      </c>
      <c r="Q96" s="3">
        <f t="shared" si="2"/>
        <v>32.400000000000006</v>
      </c>
      <c r="R96" s="3">
        <f t="shared" si="3"/>
        <v>10.8</v>
      </c>
    </row>
    <row r="97" spans="1:18">
      <c r="A97" s="16">
        <v>3</v>
      </c>
      <c r="B97" s="17">
        <v>240</v>
      </c>
      <c r="C97" s="16" t="s">
        <v>1436</v>
      </c>
      <c r="D97" s="17">
        <v>4</v>
      </c>
      <c r="E97" s="16" t="s">
        <v>89</v>
      </c>
      <c r="F97" s="17">
        <v>30</v>
      </c>
      <c r="G97" s="18">
        <v>10.8</v>
      </c>
      <c r="H97" s="18">
        <v>5.4</v>
      </c>
      <c r="I97" s="19">
        <v>1</v>
      </c>
      <c r="J97" s="19"/>
      <c r="K97" s="20"/>
      <c r="L97" s="76" cm="1">
        <f t="array" ref="L97">_xlfn.IFS(C97="8.玩家基地","",C97="10.第一关基地","",G97+H97&lt;=2,"",G97+H97&gt;2,ROUND((G97+H97-2)*35,0))</f>
        <v>497</v>
      </c>
      <c r="O97" s="3" t="s">
        <v>2046</v>
      </c>
      <c r="Q97" s="3">
        <f t="shared" si="2"/>
        <v>32.400000000000006</v>
      </c>
      <c r="R97" s="3">
        <f t="shared" si="3"/>
        <v>10.8</v>
      </c>
    </row>
    <row r="98" spans="1:18">
      <c r="A98" s="16">
        <v>3</v>
      </c>
      <c r="B98" s="17">
        <v>255</v>
      </c>
      <c r="C98" s="16" t="s">
        <v>1390</v>
      </c>
      <c r="D98" s="17">
        <v>4</v>
      </c>
      <c r="E98" s="16" t="s">
        <v>89</v>
      </c>
      <c r="F98" s="17">
        <v>30</v>
      </c>
      <c r="G98" s="18">
        <v>10.8</v>
      </c>
      <c r="H98" s="18">
        <v>5.4</v>
      </c>
      <c r="I98" s="19">
        <v>1</v>
      </c>
      <c r="J98" s="19" t="s">
        <v>1903</v>
      </c>
      <c r="K98" s="48">
        <v>7</v>
      </c>
      <c r="L98" s="76" cm="1">
        <f t="array" ref="L98">_xlfn.IFS(C98="8.玩家基地","",C98="10.第一关基地","",G98+H98&lt;=2,"",G98+H98&gt;2,ROUND((G98+H98-2)*35,0))</f>
        <v>497</v>
      </c>
      <c r="O98" s="3" t="s">
        <v>2255</v>
      </c>
      <c r="Q98" s="3">
        <f t="shared" si="2"/>
        <v>32.400000000000006</v>
      </c>
      <c r="R98" s="3">
        <f t="shared" si="3"/>
        <v>10.8</v>
      </c>
    </row>
    <row r="99" spans="1:18">
      <c r="A99" s="16">
        <v>3</v>
      </c>
      <c r="B99" s="17">
        <v>270</v>
      </c>
      <c r="C99" s="16" t="s">
        <v>1436</v>
      </c>
      <c r="D99" s="17">
        <v>4</v>
      </c>
      <c r="E99" s="16" t="s">
        <v>89</v>
      </c>
      <c r="F99" s="17">
        <v>30</v>
      </c>
      <c r="G99" s="18">
        <v>10.8</v>
      </c>
      <c r="H99" s="18">
        <v>5.4</v>
      </c>
      <c r="I99" s="19">
        <v>1</v>
      </c>
      <c r="J99" s="19"/>
      <c r="K99" s="20"/>
      <c r="L99" s="76" cm="1">
        <f t="array" ref="L99">_xlfn.IFS(C99="8.玩家基地","",C99="10.第一关基地","",G99+H99&lt;=2,"",G99+H99&gt;2,ROUND((G99+H99-2)*35,0))</f>
        <v>497</v>
      </c>
      <c r="O99" s="3" t="s">
        <v>2046</v>
      </c>
      <c r="Q99" s="3">
        <f t="shared" si="2"/>
        <v>32.400000000000006</v>
      </c>
      <c r="R99" s="3">
        <f t="shared" si="3"/>
        <v>10.8</v>
      </c>
    </row>
    <row r="100" spans="1:18">
      <c r="A100" s="16">
        <v>3</v>
      </c>
      <c r="B100" s="17">
        <v>285</v>
      </c>
      <c r="C100" s="16" t="s">
        <v>1391</v>
      </c>
      <c r="D100" s="17">
        <v>4</v>
      </c>
      <c r="E100" s="16" t="s">
        <v>89</v>
      </c>
      <c r="F100" s="17">
        <v>30</v>
      </c>
      <c r="G100" s="18">
        <v>10.8</v>
      </c>
      <c r="H100" s="18">
        <v>5.4</v>
      </c>
      <c r="I100" s="19">
        <v>1</v>
      </c>
      <c r="J100" s="19"/>
      <c r="K100" s="20"/>
      <c r="L100" s="76" cm="1">
        <f t="array" ref="L100">_xlfn.IFS(C100="8.玩家基地","",C100="10.第一关基地","",G100+H100&lt;=2,"",G100+H100&gt;2,ROUND((G100+H100-2)*35,0))</f>
        <v>497</v>
      </c>
      <c r="O100" s="3" t="s">
        <v>2046</v>
      </c>
      <c r="Q100" s="3">
        <f t="shared" si="2"/>
        <v>32.400000000000006</v>
      </c>
      <c r="R100" s="3">
        <f t="shared" si="3"/>
        <v>10.8</v>
      </c>
    </row>
    <row r="101" spans="1:18">
      <c r="A101" s="16">
        <v>3</v>
      </c>
      <c r="B101" s="17">
        <v>300</v>
      </c>
      <c r="C101" s="16" t="s">
        <v>1436</v>
      </c>
      <c r="D101" s="17">
        <v>4</v>
      </c>
      <c r="E101" s="16" t="s">
        <v>89</v>
      </c>
      <c r="F101" s="17">
        <v>30</v>
      </c>
      <c r="G101" s="18">
        <v>13.200000000000001</v>
      </c>
      <c r="H101" s="18">
        <v>6</v>
      </c>
      <c r="I101" s="19">
        <v>1</v>
      </c>
      <c r="J101" s="19"/>
      <c r="K101" s="20"/>
      <c r="L101" s="76" cm="1">
        <f t="array" ref="L101">_xlfn.IFS(C101="8.玩家基地","",C101="10.第一关基地","",G101+H101&lt;=2,"",G101+H101&gt;2,ROUND((G101+H101-2)*35,0))</f>
        <v>602</v>
      </c>
      <c r="O101" s="3" t="s">
        <v>2046</v>
      </c>
      <c r="Q101" s="3">
        <f t="shared" si="2"/>
        <v>39.6</v>
      </c>
      <c r="R101" s="3">
        <f t="shared" si="3"/>
        <v>12</v>
      </c>
    </row>
    <row r="102" spans="1:18">
      <c r="A102" s="16">
        <v>3</v>
      </c>
      <c r="B102" s="17">
        <v>315</v>
      </c>
      <c r="C102" s="16" t="s">
        <v>1391</v>
      </c>
      <c r="D102" s="17">
        <v>4</v>
      </c>
      <c r="E102" s="16" t="s">
        <v>89</v>
      </c>
      <c r="F102" s="17">
        <v>30</v>
      </c>
      <c r="G102" s="18">
        <v>13.200000000000001</v>
      </c>
      <c r="H102" s="18">
        <v>6</v>
      </c>
      <c r="I102" s="19">
        <v>1</v>
      </c>
      <c r="J102" s="19" t="s">
        <v>1903</v>
      </c>
      <c r="K102" s="48">
        <v>7</v>
      </c>
      <c r="L102" s="76" cm="1">
        <f t="array" ref="L102">_xlfn.IFS(C102="8.玩家基地","",C102="10.第一关基地","",G102+H102&lt;=2,"",G102+H102&gt;2,ROUND((G102+H102-2)*35,0))</f>
        <v>602</v>
      </c>
      <c r="O102" s="3" t="s">
        <v>2255</v>
      </c>
      <c r="Q102" s="3">
        <f t="shared" si="2"/>
        <v>39.6</v>
      </c>
      <c r="R102" s="3">
        <f t="shared" si="3"/>
        <v>12</v>
      </c>
    </row>
    <row r="103" spans="1:18">
      <c r="A103" s="16">
        <v>3</v>
      </c>
      <c r="B103" s="17">
        <v>330</v>
      </c>
      <c r="C103" s="16" t="s">
        <v>1436</v>
      </c>
      <c r="D103" s="17">
        <v>4</v>
      </c>
      <c r="E103" s="16" t="s">
        <v>89</v>
      </c>
      <c r="F103" s="17">
        <v>30</v>
      </c>
      <c r="G103" s="18">
        <v>13.200000000000001</v>
      </c>
      <c r="H103" s="18">
        <v>6</v>
      </c>
      <c r="I103" s="19">
        <v>1</v>
      </c>
      <c r="J103" s="19"/>
      <c r="K103" s="20"/>
      <c r="L103" s="76" cm="1">
        <f t="array" ref="L103">_xlfn.IFS(C103="8.玩家基地","",C103="10.第一关基地","",G103+H103&lt;=2,"",G103+H103&gt;2,ROUND((G103+H103-2)*35,0))</f>
        <v>602</v>
      </c>
      <c r="O103" s="3" t="s">
        <v>2046</v>
      </c>
      <c r="Q103" s="3">
        <f t="shared" si="2"/>
        <v>39.6</v>
      </c>
      <c r="R103" s="3">
        <f t="shared" si="3"/>
        <v>12</v>
      </c>
    </row>
    <row r="104" spans="1:18">
      <c r="A104" s="16">
        <v>3</v>
      </c>
      <c r="B104" s="17">
        <v>345</v>
      </c>
      <c r="C104" s="16" t="s">
        <v>1436</v>
      </c>
      <c r="D104" s="17">
        <v>5</v>
      </c>
      <c r="E104" s="16" t="s">
        <v>89</v>
      </c>
      <c r="F104" s="17">
        <v>30</v>
      </c>
      <c r="G104" s="18">
        <v>13.200000000000001</v>
      </c>
      <c r="H104" s="18">
        <v>6</v>
      </c>
      <c r="I104" s="19">
        <v>1</v>
      </c>
      <c r="J104" s="19"/>
      <c r="K104" s="20"/>
      <c r="L104" s="76" cm="1">
        <f t="array" ref="L104">_xlfn.IFS(C104="8.玩家基地","",C104="10.第一关基地","",G104+H104&lt;=2,"",G104+H104&gt;2,ROUND((G104+H104-2)*35,0))</f>
        <v>602</v>
      </c>
      <c r="O104" s="3" t="s">
        <v>2046</v>
      </c>
      <c r="Q104" s="3">
        <f t="shared" si="2"/>
        <v>39.6</v>
      </c>
      <c r="R104" s="3">
        <f t="shared" si="3"/>
        <v>12</v>
      </c>
    </row>
    <row r="105" spans="1:18">
      <c r="A105" s="16">
        <v>3</v>
      </c>
      <c r="B105" s="17">
        <v>360</v>
      </c>
      <c r="C105" s="16" t="s">
        <v>1391</v>
      </c>
      <c r="D105" s="17">
        <v>5</v>
      </c>
      <c r="E105" s="16" t="s">
        <v>89</v>
      </c>
      <c r="F105" s="17">
        <v>30</v>
      </c>
      <c r="G105" s="18">
        <v>13.200000000000001</v>
      </c>
      <c r="H105" s="18">
        <v>6</v>
      </c>
      <c r="I105" s="19">
        <v>1</v>
      </c>
      <c r="J105" s="19"/>
      <c r="K105" s="20"/>
      <c r="L105" s="76" cm="1">
        <f t="array" ref="L105">_xlfn.IFS(C105="8.玩家基地","",C105="10.第一关基地","",G105+H105&lt;=2,"",G105+H105&gt;2,ROUND((G105+H105-2)*35,0))</f>
        <v>602</v>
      </c>
      <c r="O105" s="3" t="s">
        <v>2046</v>
      </c>
      <c r="Q105" s="3">
        <f t="shared" si="2"/>
        <v>39.6</v>
      </c>
      <c r="R105" s="3">
        <f t="shared" si="3"/>
        <v>12</v>
      </c>
    </row>
    <row r="106" spans="1:18">
      <c r="A106" s="16">
        <v>3</v>
      </c>
      <c r="B106" s="17">
        <v>375</v>
      </c>
      <c r="C106" s="16" t="s">
        <v>1395</v>
      </c>
      <c r="D106" s="17">
        <v>5</v>
      </c>
      <c r="E106" s="16" t="s">
        <v>89</v>
      </c>
      <c r="F106" s="17">
        <v>30</v>
      </c>
      <c r="G106" s="18">
        <v>13.200000000000001</v>
      </c>
      <c r="H106" s="18">
        <v>6</v>
      </c>
      <c r="I106" s="19">
        <v>1</v>
      </c>
      <c r="J106" s="19" t="s">
        <v>1903</v>
      </c>
      <c r="K106" s="48">
        <v>7</v>
      </c>
      <c r="L106" s="76" cm="1">
        <f t="array" ref="L106">_xlfn.IFS(C106="8.玩家基地","",C106="10.第一关基地","",G106+H106&lt;=2,"",G106+H106&gt;2,ROUND((G106+H106-2)*35,0))</f>
        <v>602</v>
      </c>
      <c r="O106" s="3" t="s">
        <v>2255</v>
      </c>
      <c r="Q106" s="3">
        <f t="shared" si="2"/>
        <v>39.6</v>
      </c>
      <c r="R106" s="3">
        <f t="shared" si="3"/>
        <v>12</v>
      </c>
    </row>
    <row r="107" spans="1:18">
      <c r="A107" s="16">
        <v>3</v>
      </c>
      <c r="B107" s="17">
        <v>390</v>
      </c>
      <c r="C107" s="16" t="s">
        <v>1436</v>
      </c>
      <c r="D107" s="17">
        <v>5</v>
      </c>
      <c r="E107" s="16" t="s">
        <v>89</v>
      </c>
      <c r="F107" s="17">
        <v>30</v>
      </c>
      <c r="G107" s="18">
        <v>13.200000000000001</v>
      </c>
      <c r="H107" s="18">
        <v>6</v>
      </c>
      <c r="I107" s="19">
        <v>1</v>
      </c>
      <c r="J107" s="19"/>
      <c r="K107" s="20"/>
      <c r="L107" s="76" cm="1">
        <f t="array" ref="L107">_xlfn.IFS(C107="8.玩家基地","",C107="10.第一关基地","",G107+H107&lt;=2,"",G107+H107&gt;2,ROUND((G107+H107-2)*35,0))</f>
        <v>602</v>
      </c>
      <c r="O107" s="3" t="s">
        <v>2046</v>
      </c>
      <c r="Q107" s="3">
        <f t="shared" si="2"/>
        <v>39.6</v>
      </c>
      <c r="R107" s="3">
        <f t="shared" si="3"/>
        <v>12</v>
      </c>
    </row>
    <row r="108" spans="1:18">
      <c r="A108" s="16">
        <v>3</v>
      </c>
      <c r="B108" s="17">
        <v>405</v>
      </c>
      <c r="C108" s="16" t="s">
        <v>1391</v>
      </c>
      <c r="D108" s="17">
        <v>5</v>
      </c>
      <c r="E108" s="16" t="s">
        <v>89</v>
      </c>
      <c r="F108" s="17">
        <v>30</v>
      </c>
      <c r="G108" s="18">
        <v>13.200000000000001</v>
      </c>
      <c r="H108" s="18">
        <v>6</v>
      </c>
      <c r="I108" s="19">
        <v>1</v>
      </c>
      <c r="J108" s="19"/>
      <c r="K108" s="20"/>
      <c r="L108" s="76" cm="1">
        <f t="array" ref="L108">_xlfn.IFS(C108="8.玩家基地","",C108="10.第一关基地","",G108+H108&lt;=2,"",G108+H108&gt;2,ROUND((G108+H108-2)*35,0))</f>
        <v>602</v>
      </c>
      <c r="O108" s="3" t="s">
        <v>2046</v>
      </c>
      <c r="Q108" s="3">
        <f t="shared" si="2"/>
        <v>39.6</v>
      </c>
      <c r="R108" s="3">
        <f t="shared" si="3"/>
        <v>12</v>
      </c>
    </row>
    <row r="109" spans="1:18">
      <c r="A109" s="16">
        <v>3</v>
      </c>
      <c r="B109" s="17">
        <v>420</v>
      </c>
      <c r="C109" s="16" t="s">
        <v>1395</v>
      </c>
      <c r="D109" s="17">
        <v>5</v>
      </c>
      <c r="E109" s="16" t="s">
        <v>89</v>
      </c>
      <c r="F109" s="17">
        <v>30</v>
      </c>
      <c r="G109" s="18">
        <v>15.600000000000001</v>
      </c>
      <c r="H109" s="18">
        <v>6.3000000000000007</v>
      </c>
      <c r="I109" s="19">
        <v>1</v>
      </c>
      <c r="J109" s="19"/>
      <c r="K109" s="20"/>
      <c r="L109" s="76" cm="1">
        <f t="array" ref="L109">_xlfn.IFS(C109="8.玩家基地","",C109="10.第一关基地","",G109+H109&lt;=2,"",G109+H109&gt;2,ROUND((G109+H109-2)*35,0))</f>
        <v>697</v>
      </c>
      <c r="O109" s="3" t="s">
        <v>2046</v>
      </c>
      <c r="Q109" s="3">
        <f t="shared" si="2"/>
        <v>46.800000000000004</v>
      </c>
      <c r="R109" s="3">
        <f t="shared" si="3"/>
        <v>12.600000000000001</v>
      </c>
    </row>
    <row r="110" spans="1:18">
      <c r="A110" s="16">
        <v>3</v>
      </c>
      <c r="B110" s="17">
        <v>435</v>
      </c>
      <c r="C110" s="16" t="s">
        <v>1436</v>
      </c>
      <c r="D110" s="17">
        <v>5</v>
      </c>
      <c r="E110" s="16" t="s">
        <v>89</v>
      </c>
      <c r="F110" s="17">
        <v>30</v>
      </c>
      <c r="G110" s="18">
        <v>15.600000000000001</v>
      </c>
      <c r="H110" s="18">
        <v>6.3000000000000007</v>
      </c>
      <c r="I110" s="19">
        <v>1</v>
      </c>
      <c r="J110" s="19" t="s">
        <v>1903</v>
      </c>
      <c r="K110" s="48">
        <v>7</v>
      </c>
      <c r="L110" s="76" cm="1">
        <f t="array" ref="L110">_xlfn.IFS(C110="8.玩家基地","",C110="10.第一关基地","",G110+H110&lt;=2,"",G110+H110&gt;2,ROUND((G110+H110-2)*35,0))</f>
        <v>697</v>
      </c>
      <c r="O110" s="3" t="s">
        <v>2255</v>
      </c>
      <c r="Q110" s="3">
        <f t="shared" si="2"/>
        <v>46.800000000000004</v>
      </c>
      <c r="R110" s="3">
        <f t="shared" si="3"/>
        <v>12.600000000000001</v>
      </c>
    </row>
    <row r="111" spans="1:18">
      <c r="A111" s="16">
        <v>3</v>
      </c>
      <c r="B111" s="17">
        <v>450</v>
      </c>
      <c r="C111" s="16" t="s">
        <v>1391</v>
      </c>
      <c r="D111" s="17">
        <v>5</v>
      </c>
      <c r="E111" s="16" t="s">
        <v>89</v>
      </c>
      <c r="F111" s="17">
        <v>30</v>
      </c>
      <c r="G111" s="18">
        <v>15.600000000000001</v>
      </c>
      <c r="H111" s="18">
        <v>6.3000000000000007</v>
      </c>
      <c r="I111" s="19">
        <v>1</v>
      </c>
      <c r="J111" s="19"/>
      <c r="K111" s="20"/>
      <c r="L111" s="76" cm="1">
        <f t="array" ref="L111">_xlfn.IFS(C111="8.玩家基地","",C111="10.第一关基地","",G111+H111&lt;=2,"",G111+H111&gt;2,ROUND((G111+H111-2)*35,0))</f>
        <v>697</v>
      </c>
      <c r="O111" s="3" t="s">
        <v>2046</v>
      </c>
      <c r="Q111" s="3">
        <f t="shared" si="2"/>
        <v>46.800000000000004</v>
      </c>
      <c r="R111" s="3">
        <f t="shared" si="3"/>
        <v>12.600000000000001</v>
      </c>
    </row>
    <row r="112" spans="1:18">
      <c r="A112" s="16">
        <v>3</v>
      </c>
      <c r="B112" s="17">
        <v>465</v>
      </c>
      <c r="C112" s="16" t="s">
        <v>1395</v>
      </c>
      <c r="D112" s="17">
        <v>5</v>
      </c>
      <c r="E112" s="16" t="s">
        <v>89</v>
      </c>
      <c r="F112" s="17">
        <v>30</v>
      </c>
      <c r="G112" s="18">
        <v>15.600000000000001</v>
      </c>
      <c r="H112" s="18">
        <v>6.3000000000000007</v>
      </c>
      <c r="I112" s="19">
        <v>1</v>
      </c>
      <c r="J112" s="19"/>
      <c r="K112" s="20"/>
      <c r="L112" s="76" cm="1">
        <f t="array" ref="L112">_xlfn.IFS(C112="8.玩家基地","",C112="10.第一关基地","",G112+H112&lt;=2,"",G112+H112&gt;2,ROUND((G112+H112-2)*35,0))</f>
        <v>697</v>
      </c>
      <c r="O112" s="3" t="s">
        <v>2046</v>
      </c>
      <c r="Q112" s="3">
        <f t="shared" si="2"/>
        <v>46.800000000000004</v>
      </c>
      <c r="R112" s="3">
        <f t="shared" si="3"/>
        <v>12.600000000000001</v>
      </c>
    </row>
    <row r="113" spans="1:18">
      <c r="A113" s="16">
        <v>3</v>
      </c>
      <c r="B113" s="17">
        <v>480</v>
      </c>
      <c r="C113" s="16" t="s">
        <v>1436</v>
      </c>
      <c r="D113" s="17">
        <v>5</v>
      </c>
      <c r="E113" s="16" t="s">
        <v>89</v>
      </c>
      <c r="F113" s="17">
        <v>30</v>
      </c>
      <c r="G113" s="18">
        <v>15.600000000000001</v>
      </c>
      <c r="H113" s="18">
        <v>6.3000000000000007</v>
      </c>
      <c r="I113" s="19">
        <v>1</v>
      </c>
      <c r="J113" s="19"/>
      <c r="K113" s="20"/>
      <c r="L113" s="76" cm="1">
        <f t="array" ref="L113">_xlfn.IFS(C113="8.玩家基地","",C113="10.第一关基地","",G113+H113&lt;=2,"",G113+H113&gt;2,ROUND((G113+H113-2)*35,0))</f>
        <v>697</v>
      </c>
      <c r="O113" s="3" t="s">
        <v>2046</v>
      </c>
      <c r="Q113" s="3">
        <f t="shared" si="2"/>
        <v>46.800000000000004</v>
      </c>
      <c r="R113" s="3">
        <f t="shared" si="3"/>
        <v>12.600000000000001</v>
      </c>
    </row>
    <row r="114" spans="1:18">
      <c r="A114" s="16">
        <v>3</v>
      </c>
      <c r="B114" s="17">
        <v>495</v>
      </c>
      <c r="C114" s="16" t="s">
        <v>1391</v>
      </c>
      <c r="D114" s="17">
        <v>6</v>
      </c>
      <c r="E114" s="16" t="s">
        <v>89</v>
      </c>
      <c r="F114" s="17">
        <v>30</v>
      </c>
      <c r="G114" s="18">
        <v>15.600000000000001</v>
      </c>
      <c r="H114" s="18">
        <v>6.3000000000000007</v>
      </c>
      <c r="I114" s="19">
        <v>1</v>
      </c>
      <c r="J114" s="19" t="s">
        <v>1903</v>
      </c>
      <c r="K114" s="48">
        <v>7</v>
      </c>
      <c r="L114" s="76" cm="1">
        <f t="array" ref="L114">_xlfn.IFS(C114="8.玩家基地","",C114="10.第一关基地","",G114+H114&lt;=2,"",G114+H114&gt;2,ROUND((G114+H114-2)*35,0))</f>
        <v>697</v>
      </c>
      <c r="O114" s="3" t="s">
        <v>2255</v>
      </c>
      <c r="Q114" s="3">
        <f t="shared" si="2"/>
        <v>46.800000000000004</v>
      </c>
      <c r="R114" s="3">
        <f t="shared" si="3"/>
        <v>12.600000000000001</v>
      </c>
    </row>
    <row r="115" spans="1:18">
      <c r="A115" s="16">
        <v>3</v>
      </c>
      <c r="B115" s="17">
        <v>510</v>
      </c>
      <c r="C115" s="16" t="s">
        <v>1436</v>
      </c>
      <c r="D115" s="17">
        <v>6</v>
      </c>
      <c r="E115" s="16" t="s">
        <v>89</v>
      </c>
      <c r="F115" s="17">
        <v>30</v>
      </c>
      <c r="G115" s="18">
        <v>15.600000000000001</v>
      </c>
      <c r="H115" s="18">
        <v>6.3000000000000007</v>
      </c>
      <c r="I115" s="19">
        <v>1</v>
      </c>
      <c r="J115" s="19"/>
      <c r="K115" s="20"/>
      <c r="L115" s="76" cm="1">
        <f t="array" ref="L115">_xlfn.IFS(C115="8.玩家基地","",C115="10.第一关基地","",G115+H115&lt;=2,"",G115+H115&gt;2,ROUND((G115+H115-2)*35,0))</f>
        <v>697</v>
      </c>
      <c r="O115" s="3" t="s">
        <v>2046</v>
      </c>
      <c r="Q115" s="3">
        <f t="shared" si="2"/>
        <v>46.800000000000004</v>
      </c>
      <c r="R115" s="3">
        <f t="shared" si="3"/>
        <v>12.600000000000001</v>
      </c>
    </row>
    <row r="116" spans="1:18">
      <c r="A116" s="16">
        <v>3</v>
      </c>
      <c r="B116" s="17">
        <v>525</v>
      </c>
      <c r="C116" s="16" t="s">
        <v>1395</v>
      </c>
      <c r="D116" s="17">
        <v>6</v>
      </c>
      <c r="E116" s="16" t="s">
        <v>89</v>
      </c>
      <c r="F116" s="17">
        <v>30</v>
      </c>
      <c r="G116" s="18">
        <v>15.600000000000001</v>
      </c>
      <c r="H116" s="18">
        <v>6.3000000000000007</v>
      </c>
      <c r="I116" s="19">
        <v>1</v>
      </c>
      <c r="J116" s="19"/>
      <c r="K116" s="20"/>
      <c r="L116" s="76" cm="1">
        <f t="array" ref="L116">_xlfn.IFS(C116="8.玩家基地","",C116="10.第一关基地","",G116+H116&lt;=2,"",G116+H116&gt;2,ROUND((G116+H116-2)*35,0))</f>
        <v>697</v>
      </c>
      <c r="O116" s="3" t="s">
        <v>2046</v>
      </c>
      <c r="Q116" s="3">
        <f t="shared" si="2"/>
        <v>46.800000000000004</v>
      </c>
      <c r="R116" s="3">
        <f t="shared" si="3"/>
        <v>12.600000000000001</v>
      </c>
    </row>
    <row r="117" spans="1:18">
      <c r="A117" s="16">
        <v>3</v>
      </c>
      <c r="B117" s="17">
        <v>540</v>
      </c>
      <c r="C117" s="16" t="s">
        <v>1391</v>
      </c>
      <c r="D117" s="17">
        <v>6</v>
      </c>
      <c r="E117" s="16" t="s">
        <v>89</v>
      </c>
      <c r="F117" s="17">
        <v>30</v>
      </c>
      <c r="G117" s="18">
        <v>18</v>
      </c>
      <c r="H117" s="18">
        <v>6.8999999999999995</v>
      </c>
      <c r="I117" s="19">
        <v>1</v>
      </c>
      <c r="J117" s="19"/>
      <c r="K117" s="20"/>
      <c r="L117" s="76" cm="1">
        <f t="array" ref="L117">_xlfn.IFS(C117="8.玩家基地","",C117="10.第一关基地","",G117+H117&lt;=2,"",G117+H117&gt;2,ROUND((G117+H117-2)*35,0))</f>
        <v>802</v>
      </c>
      <c r="O117" s="3" t="s">
        <v>2046</v>
      </c>
      <c r="Q117" s="3">
        <f t="shared" si="2"/>
        <v>54</v>
      </c>
      <c r="R117" s="3">
        <f t="shared" si="3"/>
        <v>13.799999999999999</v>
      </c>
    </row>
    <row r="118" spans="1:18">
      <c r="A118" s="16">
        <v>3</v>
      </c>
      <c r="B118" s="17">
        <v>555</v>
      </c>
      <c r="C118" s="16" t="s">
        <v>1395</v>
      </c>
      <c r="D118" s="17">
        <v>6</v>
      </c>
      <c r="E118" s="16" t="s">
        <v>89</v>
      </c>
      <c r="F118" s="17">
        <v>30</v>
      </c>
      <c r="G118" s="18">
        <v>18</v>
      </c>
      <c r="H118" s="18">
        <v>6.8999999999999995</v>
      </c>
      <c r="I118" s="19">
        <v>1</v>
      </c>
      <c r="J118" s="19" t="s">
        <v>1903</v>
      </c>
      <c r="K118" s="48">
        <v>7</v>
      </c>
      <c r="L118" s="76" cm="1">
        <f t="array" ref="L118">_xlfn.IFS(C118="8.玩家基地","",C118="10.第一关基地","",G118+H118&lt;=2,"",G118+H118&gt;2,ROUND((G118+H118-2)*35,0))</f>
        <v>802</v>
      </c>
      <c r="O118" s="3" t="s">
        <v>2255</v>
      </c>
      <c r="Q118" s="3">
        <f t="shared" si="2"/>
        <v>54</v>
      </c>
      <c r="R118" s="3">
        <f t="shared" si="3"/>
        <v>13.799999999999999</v>
      </c>
    </row>
    <row r="119" spans="1:18">
      <c r="A119" s="16">
        <v>3</v>
      </c>
      <c r="B119" s="17">
        <v>570</v>
      </c>
      <c r="C119" s="16" t="s">
        <v>1391</v>
      </c>
      <c r="D119" s="17">
        <v>6</v>
      </c>
      <c r="E119" s="16" t="s">
        <v>89</v>
      </c>
      <c r="F119" s="17">
        <v>30</v>
      </c>
      <c r="G119" s="18">
        <v>18</v>
      </c>
      <c r="H119" s="18">
        <v>6.8999999999999995</v>
      </c>
      <c r="I119" s="19">
        <v>1</v>
      </c>
      <c r="J119" s="19"/>
      <c r="K119" s="20"/>
      <c r="L119" s="76" cm="1">
        <f t="array" ref="L119">_xlfn.IFS(C119="8.玩家基地","",C119="10.第一关基地","",G119+H119&lt;=2,"",G119+H119&gt;2,ROUND((G119+H119-2)*35,0))</f>
        <v>802</v>
      </c>
      <c r="O119" s="3" t="s">
        <v>2046</v>
      </c>
      <c r="Q119" s="3">
        <f t="shared" si="2"/>
        <v>54</v>
      </c>
      <c r="R119" s="3">
        <f t="shared" si="3"/>
        <v>13.799999999999999</v>
      </c>
    </row>
    <row r="120" spans="1:18">
      <c r="A120" s="16">
        <v>3</v>
      </c>
      <c r="B120" s="17">
        <v>630</v>
      </c>
      <c r="C120" s="16" t="s">
        <v>1390</v>
      </c>
      <c r="D120" s="17">
        <v>6</v>
      </c>
      <c r="E120" s="16" t="s">
        <v>89</v>
      </c>
      <c r="F120" s="17">
        <v>30</v>
      </c>
      <c r="G120" s="18">
        <v>18</v>
      </c>
      <c r="H120" s="18">
        <v>6.8999999999999995</v>
      </c>
      <c r="I120" s="19">
        <v>1</v>
      </c>
      <c r="J120" s="19"/>
      <c r="K120" s="20"/>
      <c r="L120" s="76" cm="1">
        <f t="array" ref="L120">_xlfn.IFS(C120="8.玩家基地","",C120="10.第一关基地","",G120+H120&lt;=2,"",G120+H120&gt;2,ROUND((G120+H120-2)*35,0))</f>
        <v>802</v>
      </c>
      <c r="O120" s="3" t="s">
        <v>2046</v>
      </c>
      <c r="Q120" s="3">
        <f t="shared" si="2"/>
        <v>54</v>
      </c>
      <c r="R120" s="3">
        <f t="shared" si="3"/>
        <v>13.799999999999999</v>
      </c>
    </row>
    <row r="121" spans="1:18" s="3" customFormat="1">
      <c r="A121" s="16">
        <v>4</v>
      </c>
      <c r="B121" s="17">
        <v>0</v>
      </c>
      <c r="C121" s="16" t="s">
        <v>86</v>
      </c>
      <c r="D121" s="17">
        <v>1</v>
      </c>
      <c r="E121" s="16" t="s">
        <v>87</v>
      </c>
      <c r="F121" s="17">
        <v>-30</v>
      </c>
      <c r="G121" s="18">
        <v>1</v>
      </c>
      <c r="H121" s="18">
        <v>1</v>
      </c>
      <c r="I121" s="19">
        <v>1</v>
      </c>
      <c r="J121" s="19"/>
      <c r="K121" s="20"/>
      <c r="L121" s="76" t="str" cm="1">
        <f t="array" ref="L121">_xlfn.IFS(C121="8.玩家基地","",C121="10.第一关基地","",G121+H121&lt;=2,"",G121+H121&gt;2,ROUND((G121+H121-2)*35,0))</f>
        <v/>
      </c>
      <c r="O121" s="3" t="s">
        <v>2046</v>
      </c>
      <c r="Q121" s="3">
        <f t="shared" si="2"/>
        <v>3</v>
      </c>
      <c r="R121" s="3">
        <f t="shared" si="3"/>
        <v>2</v>
      </c>
    </row>
    <row r="122" spans="1:18">
      <c r="A122" s="16">
        <v>4</v>
      </c>
      <c r="B122" s="17">
        <v>15</v>
      </c>
      <c r="C122" s="16" t="s">
        <v>1440</v>
      </c>
      <c r="D122" s="17">
        <v>1</v>
      </c>
      <c r="E122" s="16" t="s">
        <v>89</v>
      </c>
      <c r="F122" s="17">
        <v>30</v>
      </c>
      <c r="G122" s="18">
        <f>1+B122*0.05</f>
        <v>1.75</v>
      </c>
      <c r="H122" s="18">
        <f>1+B122*0.03</f>
        <v>1.45</v>
      </c>
      <c r="I122" s="19">
        <v>1</v>
      </c>
      <c r="J122" s="19" t="s">
        <v>1902</v>
      </c>
      <c r="K122" s="48">
        <v>7</v>
      </c>
      <c r="L122" s="76" cm="1">
        <f t="array" ref="L122">_xlfn.IFS(C122="8.玩家基地","",C122="10.第一关基地","",G122+H122&lt;=2,"",G122+H122&gt;2,ROUND((G122+H122-2)*15,0))</f>
        <v>18</v>
      </c>
      <c r="O122" s="3" t="s">
        <v>2255</v>
      </c>
      <c r="Q122" s="3">
        <f t="shared" si="2"/>
        <v>5.25</v>
      </c>
      <c r="R122" s="3">
        <f t="shared" si="3"/>
        <v>2.9</v>
      </c>
    </row>
    <row r="123" spans="1:18">
      <c r="A123" s="16">
        <v>4</v>
      </c>
      <c r="B123" s="17">
        <v>30</v>
      </c>
      <c r="C123" s="16" t="s">
        <v>1440</v>
      </c>
      <c r="D123" s="17">
        <v>2</v>
      </c>
      <c r="E123" s="16" t="s">
        <v>89</v>
      </c>
      <c r="F123" s="17">
        <v>30</v>
      </c>
      <c r="G123" s="18">
        <f t="shared" ref="G123:G180" si="4">1+B123*0.05</f>
        <v>2.5</v>
      </c>
      <c r="H123" s="18">
        <f t="shared" ref="H123:H180" si="5">1+B123*0.03</f>
        <v>1.9</v>
      </c>
      <c r="I123" s="19">
        <v>1</v>
      </c>
      <c r="J123" s="19"/>
      <c r="K123" s="20"/>
      <c r="L123" s="76" cm="1">
        <f t="array" ref="L123">_xlfn.IFS(C123="8.玩家基地","",C123="10.第一关基地","",G123+H123&lt;=2,"",G123+H123&gt;2,ROUND((G123+H123-2)*15,0))</f>
        <v>36</v>
      </c>
      <c r="O123" s="3" t="s">
        <v>2046</v>
      </c>
      <c r="Q123" s="3">
        <f t="shared" si="2"/>
        <v>7.5</v>
      </c>
      <c r="R123" s="3">
        <f t="shared" si="3"/>
        <v>3.8</v>
      </c>
    </row>
    <row r="124" spans="1:18">
      <c r="A124" s="16">
        <v>4</v>
      </c>
      <c r="B124" s="17">
        <v>45</v>
      </c>
      <c r="C124" s="16" t="s">
        <v>1440</v>
      </c>
      <c r="D124" s="17">
        <v>3</v>
      </c>
      <c r="E124" s="16" t="s">
        <v>89</v>
      </c>
      <c r="F124" s="17">
        <v>30</v>
      </c>
      <c r="G124" s="18">
        <f t="shared" si="4"/>
        <v>3.25</v>
      </c>
      <c r="H124" s="18">
        <f t="shared" si="5"/>
        <v>2.3499999999999996</v>
      </c>
      <c r="I124" s="19">
        <v>1</v>
      </c>
      <c r="J124" s="19"/>
      <c r="K124" s="20"/>
      <c r="L124" s="76" cm="1">
        <f t="array" ref="L124">_xlfn.IFS(C124="8.玩家基地","",C124="10.第一关基地","",G124+H124&lt;=2,"",G124+H124&gt;2,ROUND((G124+H124-2)*15,0))</f>
        <v>54</v>
      </c>
      <c r="O124" s="3" t="s">
        <v>2046</v>
      </c>
      <c r="Q124" s="3">
        <f t="shared" si="2"/>
        <v>9.75</v>
      </c>
      <c r="R124" s="3">
        <f t="shared" si="3"/>
        <v>4.6999999999999993</v>
      </c>
    </row>
    <row r="125" spans="1:18">
      <c r="A125" s="16">
        <v>4</v>
      </c>
      <c r="B125" s="17">
        <v>60</v>
      </c>
      <c r="C125" s="16" t="s">
        <v>1440</v>
      </c>
      <c r="D125" s="17">
        <v>3</v>
      </c>
      <c r="E125" s="16" t="s">
        <v>89</v>
      </c>
      <c r="F125" s="17">
        <v>30</v>
      </c>
      <c r="G125" s="18">
        <f t="shared" si="4"/>
        <v>4</v>
      </c>
      <c r="H125" s="18">
        <f t="shared" si="5"/>
        <v>2.8</v>
      </c>
      <c r="I125" s="19">
        <v>1</v>
      </c>
      <c r="J125" s="19"/>
      <c r="K125" s="20"/>
      <c r="L125" s="76" cm="1">
        <f t="array" ref="L125">_xlfn.IFS(C125="8.玩家基地","",C125="10.第一关基地","",G125+H125&lt;=2,"",G125+H125&gt;2,ROUND((G125+H125-2)*15,0))</f>
        <v>72</v>
      </c>
      <c r="O125" s="3" t="s">
        <v>2046</v>
      </c>
      <c r="Q125" s="3">
        <f t="shared" si="2"/>
        <v>12</v>
      </c>
      <c r="R125" s="3">
        <f t="shared" si="3"/>
        <v>5.6</v>
      </c>
    </row>
    <row r="126" spans="1:18">
      <c r="A126" s="16">
        <v>4</v>
      </c>
      <c r="B126" s="17">
        <v>70</v>
      </c>
      <c r="C126" s="16" t="s">
        <v>1438</v>
      </c>
      <c r="D126" s="17">
        <v>1</v>
      </c>
      <c r="E126" s="16" t="s">
        <v>89</v>
      </c>
      <c r="F126" s="17">
        <v>30</v>
      </c>
      <c r="G126" s="18">
        <f t="shared" si="4"/>
        <v>4.5</v>
      </c>
      <c r="H126" s="18">
        <f t="shared" si="5"/>
        <v>3.1</v>
      </c>
      <c r="I126" s="19">
        <v>1</v>
      </c>
      <c r="J126" s="19" t="s">
        <v>1903</v>
      </c>
      <c r="K126" s="48">
        <v>7</v>
      </c>
      <c r="L126" s="76" cm="1">
        <f t="array" ref="L126">_xlfn.IFS(C126="8.玩家基地","",C126="10.第一关基地","",G126+H126&lt;=2,"",G126+H126&gt;2,ROUND((G126+H126-2)*15,0))</f>
        <v>84</v>
      </c>
      <c r="O126" s="3" t="s">
        <v>2255</v>
      </c>
      <c r="Q126" s="3">
        <f t="shared" si="2"/>
        <v>13.5</v>
      </c>
      <c r="R126" s="3">
        <f t="shared" si="3"/>
        <v>6.2</v>
      </c>
    </row>
    <row r="127" spans="1:18">
      <c r="A127" s="16">
        <v>4</v>
      </c>
      <c r="B127" s="17">
        <v>80</v>
      </c>
      <c r="C127" s="16" t="s">
        <v>1439</v>
      </c>
      <c r="D127" s="17">
        <v>3</v>
      </c>
      <c r="E127" s="16" t="s">
        <v>89</v>
      </c>
      <c r="F127" s="17">
        <v>30</v>
      </c>
      <c r="G127" s="18">
        <f t="shared" si="4"/>
        <v>5</v>
      </c>
      <c r="H127" s="18">
        <f t="shared" si="5"/>
        <v>3.4</v>
      </c>
      <c r="I127" s="19">
        <v>1</v>
      </c>
      <c r="J127" s="19"/>
      <c r="K127" s="20"/>
      <c r="L127" s="76" cm="1">
        <f t="array" ref="L127">_xlfn.IFS(C127="8.玩家基地","",C127="10.第一关基地","",G127+H127&lt;=2,"",G127+H127&gt;2,ROUND((G127+H127-2)*15,0))</f>
        <v>96</v>
      </c>
      <c r="O127" s="3" t="s">
        <v>2046</v>
      </c>
      <c r="Q127" s="3">
        <f t="shared" si="2"/>
        <v>15</v>
      </c>
      <c r="R127" s="3">
        <f t="shared" si="3"/>
        <v>6.8</v>
      </c>
    </row>
    <row r="128" spans="1:18">
      <c r="A128" s="16">
        <v>4</v>
      </c>
      <c r="B128" s="17">
        <v>90</v>
      </c>
      <c r="C128" s="16" t="s">
        <v>1440</v>
      </c>
      <c r="D128" s="17">
        <v>3</v>
      </c>
      <c r="E128" s="16" t="s">
        <v>89</v>
      </c>
      <c r="F128" s="17">
        <v>30</v>
      </c>
      <c r="G128" s="18">
        <f t="shared" si="4"/>
        <v>5.5</v>
      </c>
      <c r="H128" s="18">
        <f t="shared" si="5"/>
        <v>3.6999999999999997</v>
      </c>
      <c r="I128" s="19">
        <v>1</v>
      </c>
      <c r="J128" s="19"/>
      <c r="K128" s="20"/>
      <c r="L128" s="76" cm="1">
        <f t="array" ref="L128">_xlfn.IFS(C128="8.玩家基地","",C128="10.第一关基地","",G128+H128&lt;=2,"",G128+H128&gt;2,ROUND((G128+H128-2)*15,0))</f>
        <v>108</v>
      </c>
      <c r="O128" s="3" t="s">
        <v>2046</v>
      </c>
      <c r="Q128" s="3">
        <f t="shared" si="2"/>
        <v>16.5</v>
      </c>
      <c r="R128" s="3">
        <f t="shared" si="3"/>
        <v>7.3999999999999995</v>
      </c>
    </row>
    <row r="129" spans="1:18">
      <c r="A129" s="16">
        <v>4</v>
      </c>
      <c r="B129" s="17">
        <v>100</v>
      </c>
      <c r="C129" s="16" t="s">
        <v>1440</v>
      </c>
      <c r="D129" s="17">
        <v>3</v>
      </c>
      <c r="E129" s="16" t="s">
        <v>89</v>
      </c>
      <c r="F129" s="17">
        <v>30</v>
      </c>
      <c r="G129" s="18">
        <f t="shared" si="4"/>
        <v>6</v>
      </c>
      <c r="H129" s="18">
        <f t="shared" si="5"/>
        <v>4</v>
      </c>
      <c r="I129" s="19">
        <v>1</v>
      </c>
      <c r="J129" s="19"/>
      <c r="K129" s="20"/>
      <c r="L129" s="76" cm="1">
        <f t="array" ref="L129">_xlfn.IFS(C129="8.玩家基地","",C129="10.第一关基地","",G129+H129&lt;=2,"",G129+H129&gt;2,ROUND((G129+H129-2)*15,0))</f>
        <v>120</v>
      </c>
      <c r="O129" s="3" t="s">
        <v>2046</v>
      </c>
      <c r="Q129" s="3">
        <f t="shared" si="2"/>
        <v>18</v>
      </c>
      <c r="R129" s="3">
        <f t="shared" si="3"/>
        <v>8</v>
      </c>
    </row>
    <row r="130" spans="1:18">
      <c r="A130" s="16">
        <v>4</v>
      </c>
      <c r="B130" s="17">
        <v>110</v>
      </c>
      <c r="C130" s="16" t="s">
        <v>1440</v>
      </c>
      <c r="D130" s="17">
        <v>3</v>
      </c>
      <c r="E130" s="16" t="s">
        <v>89</v>
      </c>
      <c r="F130" s="17">
        <v>30</v>
      </c>
      <c r="G130" s="18">
        <f t="shared" si="4"/>
        <v>6.5</v>
      </c>
      <c r="H130" s="18">
        <f t="shared" si="5"/>
        <v>4.3</v>
      </c>
      <c r="I130" s="19">
        <v>1</v>
      </c>
      <c r="J130" s="19" t="s">
        <v>1903</v>
      </c>
      <c r="K130" s="48">
        <v>7</v>
      </c>
      <c r="L130" s="76" cm="1">
        <f t="array" ref="L130">_xlfn.IFS(C130="8.玩家基地","",C130="10.第一关基地","",G130+H130&lt;=2,"",G130+H130&gt;2,ROUND((G130+H130-2)*15,0))</f>
        <v>132</v>
      </c>
      <c r="O130" s="3" t="s">
        <v>2255</v>
      </c>
      <c r="Q130" s="3">
        <f t="shared" si="2"/>
        <v>19.5</v>
      </c>
      <c r="R130" s="3">
        <f t="shared" si="3"/>
        <v>8.6</v>
      </c>
    </row>
    <row r="131" spans="1:18">
      <c r="A131" s="16">
        <v>4</v>
      </c>
      <c r="B131" s="17">
        <v>120</v>
      </c>
      <c r="C131" s="16" t="s">
        <v>1438</v>
      </c>
      <c r="D131" s="17">
        <v>1</v>
      </c>
      <c r="E131" s="16" t="s">
        <v>89</v>
      </c>
      <c r="F131" s="17">
        <v>30</v>
      </c>
      <c r="G131" s="18">
        <f t="shared" si="4"/>
        <v>7</v>
      </c>
      <c r="H131" s="18">
        <f t="shared" si="5"/>
        <v>4.5999999999999996</v>
      </c>
      <c r="I131" s="19">
        <v>1</v>
      </c>
      <c r="J131" s="19"/>
      <c r="K131" s="20"/>
      <c r="L131" s="76" cm="1">
        <f t="array" ref="L131">_xlfn.IFS(C131="8.玩家基地","",C131="10.第一关基地","",G131+H131&lt;=2,"",G131+H131&gt;2,ROUND((G131+H131-2)*15,0))</f>
        <v>144</v>
      </c>
      <c r="O131" s="3" t="s">
        <v>2046</v>
      </c>
      <c r="Q131" s="3">
        <f t="shared" ref="Q131:Q214" si="6">G131*3</f>
        <v>21</v>
      </c>
      <c r="R131" s="3">
        <f t="shared" ref="R131:R214" si="7">H131*2</f>
        <v>9.1999999999999993</v>
      </c>
    </row>
    <row r="132" spans="1:18">
      <c r="A132" s="16">
        <v>4</v>
      </c>
      <c r="B132" s="17">
        <v>130</v>
      </c>
      <c r="C132" s="16" t="s">
        <v>1441</v>
      </c>
      <c r="D132" s="17">
        <v>3</v>
      </c>
      <c r="E132" s="16" t="s">
        <v>89</v>
      </c>
      <c r="F132" s="17">
        <v>30</v>
      </c>
      <c r="G132" s="18">
        <f t="shared" si="4"/>
        <v>7.5</v>
      </c>
      <c r="H132" s="18">
        <f t="shared" si="5"/>
        <v>4.9000000000000004</v>
      </c>
      <c r="I132" s="19">
        <v>1</v>
      </c>
      <c r="J132" s="19"/>
      <c r="K132" s="20"/>
      <c r="L132" s="76" cm="1">
        <f t="array" ref="L132">_xlfn.IFS(C132="8.玩家基地","",C132="10.第一关基地","",G132+H132&lt;=2,"",G132+H132&gt;2,ROUND((G132+H132-2)*15,0))</f>
        <v>156</v>
      </c>
      <c r="O132" s="3" t="s">
        <v>2046</v>
      </c>
      <c r="Q132" s="3">
        <f t="shared" si="6"/>
        <v>22.5</v>
      </c>
      <c r="R132" s="3">
        <f t="shared" si="7"/>
        <v>9.8000000000000007</v>
      </c>
    </row>
    <row r="133" spans="1:18">
      <c r="A133" s="16">
        <v>4</v>
      </c>
      <c r="B133" s="17">
        <v>140</v>
      </c>
      <c r="C133" s="16" t="s">
        <v>1440</v>
      </c>
      <c r="D133" s="17">
        <v>3</v>
      </c>
      <c r="E133" s="16" t="s">
        <v>89</v>
      </c>
      <c r="F133" s="17">
        <v>30</v>
      </c>
      <c r="G133" s="18">
        <f t="shared" si="4"/>
        <v>8</v>
      </c>
      <c r="H133" s="18">
        <f t="shared" si="5"/>
        <v>5.2</v>
      </c>
      <c r="I133" s="19">
        <v>1</v>
      </c>
      <c r="J133" s="19"/>
      <c r="K133" s="20"/>
      <c r="L133" s="76" cm="1">
        <f t="array" ref="L133">_xlfn.IFS(C133="8.玩家基地","",C133="10.第一关基地","",G133+H133&lt;=2,"",G133+H133&gt;2,ROUND((G133+H133-2)*15,0))</f>
        <v>168</v>
      </c>
      <c r="O133" s="3" t="s">
        <v>2046</v>
      </c>
      <c r="Q133" s="3">
        <f t="shared" si="6"/>
        <v>24</v>
      </c>
      <c r="R133" s="3">
        <f t="shared" si="7"/>
        <v>10.4</v>
      </c>
    </row>
    <row r="134" spans="1:18">
      <c r="A134" s="16">
        <v>4</v>
      </c>
      <c r="B134" s="17">
        <v>150</v>
      </c>
      <c r="C134" s="16" t="s">
        <v>1440</v>
      </c>
      <c r="D134" s="17">
        <v>3</v>
      </c>
      <c r="E134" s="16" t="s">
        <v>89</v>
      </c>
      <c r="F134" s="17">
        <v>30</v>
      </c>
      <c r="G134" s="18">
        <f t="shared" si="4"/>
        <v>8.5</v>
      </c>
      <c r="H134" s="18">
        <f t="shared" si="5"/>
        <v>5.5</v>
      </c>
      <c r="I134" s="19">
        <v>1</v>
      </c>
      <c r="J134" s="19" t="s">
        <v>1903</v>
      </c>
      <c r="K134" s="48">
        <v>7</v>
      </c>
      <c r="L134" s="76" cm="1">
        <f t="array" ref="L134">_xlfn.IFS(C134="8.玩家基地","",C134="10.第一关基地","",G134+H134&lt;=2,"",G134+H134&gt;2,ROUND((G134+H134-2)*15,0))</f>
        <v>180</v>
      </c>
      <c r="O134" s="3" t="s">
        <v>2255</v>
      </c>
      <c r="Q134" s="3">
        <f t="shared" si="6"/>
        <v>25.5</v>
      </c>
      <c r="R134" s="3">
        <f t="shared" si="7"/>
        <v>11</v>
      </c>
    </row>
    <row r="135" spans="1:18">
      <c r="A135" s="16">
        <v>4</v>
      </c>
      <c r="B135" s="17">
        <v>160</v>
      </c>
      <c r="C135" s="16" t="s">
        <v>1440</v>
      </c>
      <c r="D135" s="17">
        <v>3</v>
      </c>
      <c r="E135" s="16" t="s">
        <v>89</v>
      </c>
      <c r="F135" s="17">
        <v>30</v>
      </c>
      <c r="G135" s="18">
        <f t="shared" si="4"/>
        <v>9</v>
      </c>
      <c r="H135" s="18">
        <f t="shared" si="5"/>
        <v>5.8</v>
      </c>
      <c r="I135" s="19">
        <v>1</v>
      </c>
      <c r="J135" s="19"/>
      <c r="K135" s="20"/>
      <c r="L135" s="76" cm="1">
        <f t="array" ref="L135">_xlfn.IFS(C135="8.玩家基地","",C135="10.第一关基地","",G135+H135&lt;=2,"",G135+H135&gt;2,ROUND((G135+H135-2)*15,0))</f>
        <v>192</v>
      </c>
      <c r="O135" s="3" t="s">
        <v>2046</v>
      </c>
      <c r="Q135" s="3">
        <f t="shared" si="6"/>
        <v>27</v>
      </c>
      <c r="R135" s="3">
        <f t="shared" si="7"/>
        <v>11.6</v>
      </c>
    </row>
    <row r="136" spans="1:18">
      <c r="A136" s="16">
        <v>4</v>
      </c>
      <c r="B136" s="17">
        <v>170</v>
      </c>
      <c r="C136" s="16" t="s">
        <v>1438</v>
      </c>
      <c r="D136" s="17">
        <v>2</v>
      </c>
      <c r="E136" s="16" t="s">
        <v>89</v>
      </c>
      <c r="F136" s="17">
        <v>30</v>
      </c>
      <c r="G136" s="18">
        <f t="shared" si="4"/>
        <v>9.5</v>
      </c>
      <c r="H136" s="18">
        <f t="shared" si="5"/>
        <v>6.1</v>
      </c>
      <c r="I136" s="19">
        <v>1</v>
      </c>
      <c r="J136" s="19"/>
      <c r="K136" s="20"/>
      <c r="L136" s="76" cm="1">
        <f t="array" ref="L136">_xlfn.IFS(C136="8.玩家基地","",C136="10.第一关基地","",G136+H136&lt;=2,"",G136+H136&gt;2,ROUND((G136+H136-2)*15,0))</f>
        <v>204</v>
      </c>
      <c r="O136" s="3" t="s">
        <v>2046</v>
      </c>
      <c r="Q136" s="3">
        <f t="shared" si="6"/>
        <v>28.5</v>
      </c>
      <c r="R136" s="3">
        <f t="shared" si="7"/>
        <v>12.2</v>
      </c>
    </row>
    <row r="137" spans="1:18">
      <c r="A137" s="16">
        <v>4</v>
      </c>
      <c r="B137" s="17">
        <v>180</v>
      </c>
      <c r="C137" s="16" t="s">
        <v>1439</v>
      </c>
      <c r="D137" s="17">
        <v>4</v>
      </c>
      <c r="E137" s="16" t="s">
        <v>89</v>
      </c>
      <c r="F137" s="17">
        <v>30</v>
      </c>
      <c r="G137" s="18">
        <f t="shared" si="4"/>
        <v>10</v>
      </c>
      <c r="H137" s="18">
        <f t="shared" si="5"/>
        <v>6.3999999999999995</v>
      </c>
      <c r="I137" s="19">
        <v>1</v>
      </c>
      <c r="J137" s="19"/>
      <c r="K137" s="20"/>
      <c r="L137" s="76" cm="1">
        <f t="array" ref="L137">_xlfn.IFS(C137="8.玩家基地","",C137="10.第一关基地","",G137+H137&lt;=2,"",G137+H137&gt;2,ROUND((G137+H137-2)*15,0))</f>
        <v>216</v>
      </c>
      <c r="O137" s="3" t="s">
        <v>2046</v>
      </c>
      <c r="Q137" s="3">
        <f t="shared" si="6"/>
        <v>30</v>
      </c>
      <c r="R137" s="3">
        <f t="shared" si="7"/>
        <v>12.799999999999999</v>
      </c>
    </row>
    <row r="138" spans="1:18">
      <c r="A138" s="16">
        <v>4</v>
      </c>
      <c r="B138" s="17">
        <v>190</v>
      </c>
      <c r="C138" s="16" t="s">
        <v>1441</v>
      </c>
      <c r="D138" s="17">
        <v>4</v>
      </c>
      <c r="E138" s="16" t="s">
        <v>89</v>
      </c>
      <c r="F138" s="17">
        <v>30</v>
      </c>
      <c r="G138" s="18">
        <f t="shared" si="4"/>
        <v>10.5</v>
      </c>
      <c r="H138" s="18">
        <f t="shared" si="5"/>
        <v>6.7</v>
      </c>
      <c r="I138" s="19">
        <v>1</v>
      </c>
      <c r="J138" s="19" t="s">
        <v>1903</v>
      </c>
      <c r="K138" s="48">
        <v>7</v>
      </c>
      <c r="L138" s="76" cm="1">
        <f t="array" ref="L138">_xlfn.IFS(C138="8.玩家基地","",C138="10.第一关基地","",G138+H138&lt;=2,"",G138+H138&gt;2,ROUND((G138+H138-2)*15,0))</f>
        <v>228</v>
      </c>
      <c r="O138" s="3" t="s">
        <v>2255</v>
      </c>
      <c r="Q138" s="3">
        <f t="shared" si="6"/>
        <v>31.5</v>
      </c>
      <c r="R138" s="3">
        <f t="shared" si="7"/>
        <v>13.4</v>
      </c>
    </row>
    <row r="139" spans="1:18">
      <c r="A139" s="16">
        <v>4</v>
      </c>
      <c r="B139" s="17">
        <v>200</v>
      </c>
      <c r="C139" s="16" t="s">
        <v>1440</v>
      </c>
      <c r="D139" s="17">
        <v>4</v>
      </c>
      <c r="E139" s="16" t="s">
        <v>89</v>
      </c>
      <c r="F139" s="17">
        <v>30</v>
      </c>
      <c r="G139" s="18">
        <f t="shared" si="4"/>
        <v>11</v>
      </c>
      <c r="H139" s="18">
        <f t="shared" si="5"/>
        <v>7</v>
      </c>
      <c r="I139" s="19">
        <v>1</v>
      </c>
      <c r="J139" s="19"/>
      <c r="K139" s="20"/>
      <c r="L139" s="76" cm="1">
        <f t="array" ref="L139">_xlfn.IFS(C139="8.玩家基地","",C139="10.第一关基地","",G139+H139&lt;=2,"",G139+H139&gt;2,ROUND((G139+H139-2)*15,0))</f>
        <v>240</v>
      </c>
      <c r="O139" s="3" t="s">
        <v>2046</v>
      </c>
      <c r="Q139" s="3">
        <f t="shared" si="6"/>
        <v>33</v>
      </c>
      <c r="R139" s="3">
        <f t="shared" si="7"/>
        <v>14</v>
      </c>
    </row>
    <row r="140" spans="1:18">
      <c r="A140" s="16">
        <v>4</v>
      </c>
      <c r="B140" s="17">
        <v>210</v>
      </c>
      <c r="C140" s="16" t="s">
        <v>1438</v>
      </c>
      <c r="D140" s="17">
        <v>2</v>
      </c>
      <c r="E140" s="16" t="s">
        <v>89</v>
      </c>
      <c r="F140" s="17">
        <v>30</v>
      </c>
      <c r="G140" s="18">
        <f t="shared" si="4"/>
        <v>11.5</v>
      </c>
      <c r="H140" s="18">
        <f t="shared" si="5"/>
        <v>7.3</v>
      </c>
      <c r="I140" s="19">
        <v>1</v>
      </c>
      <c r="J140" s="19"/>
      <c r="K140" s="20"/>
      <c r="L140" s="76" cm="1">
        <f t="array" ref="L140">_xlfn.IFS(C140="8.玩家基地","",C140="10.第一关基地","",G140+H140&lt;=2,"",G140+H140&gt;2,ROUND((G140+H140-2)*15,0))</f>
        <v>252</v>
      </c>
      <c r="O140" s="3" t="s">
        <v>2046</v>
      </c>
      <c r="Q140" s="3">
        <f t="shared" si="6"/>
        <v>34.5</v>
      </c>
      <c r="R140" s="3">
        <f t="shared" si="7"/>
        <v>14.6</v>
      </c>
    </row>
    <row r="141" spans="1:18">
      <c r="A141" s="16">
        <v>4</v>
      </c>
      <c r="B141" s="17">
        <v>220</v>
      </c>
      <c r="C141" s="16" t="s">
        <v>1439</v>
      </c>
      <c r="D141" s="17">
        <v>4</v>
      </c>
      <c r="E141" s="16" t="s">
        <v>89</v>
      </c>
      <c r="F141" s="17">
        <v>30</v>
      </c>
      <c r="G141" s="18">
        <f t="shared" si="4"/>
        <v>12</v>
      </c>
      <c r="H141" s="18">
        <f t="shared" si="5"/>
        <v>7.6</v>
      </c>
      <c r="I141" s="19">
        <v>1</v>
      </c>
      <c r="J141" s="19"/>
      <c r="K141" s="20"/>
      <c r="L141" s="76" cm="1">
        <f t="array" ref="L141">_xlfn.IFS(C141="8.玩家基地","",C141="10.第一关基地","",G141+H141&lt;=2,"",G141+H141&gt;2,ROUND((G141+H141-2)*15,0))</f>
        <v>264</v>
      </c>
      <c r="O141" s="3" t="s">
        <v>2046</v>
      </c>
      <c r="Q141" s="3">
        <f t="shared" si="6"/>
        <v>36</v>
      </c>
      <c r="R141" s="3">
        <f t="shared" si="7"/>
        <v>15.2</v>
      </c>
    </row>
    <row r="142" spans="1:18">
      <c r="A142" s="16">
        <v>4</v>
      </c>
      <c r="B142" s="17">
        <v>230</v>
      </c>
      <c r="C142" s="16" t="s">
        <v>1441</v>
      </c>
      <c r="D142" s="17">
        <v>4</v>
      </c>
      <c r="E142" s="16" t="s">
        <v>89</v>
      </c>
      <c r="F142" s="17">
        <v>30</v>
      </c>
      <c r="G142" s="18">
        <f t="shared" si="4"/>
        <v>12.5</v>
      </c>
      <c r="H142" s="18">
        <f t="shared" si="5"/>
        <v>7.8999999999999995</v>
      </c>
      <c r="I142" s="19">
        <v>1</v>
      </c>
      <c r="J142" s="19" t="s">
        <v>1903</v>
      </c>
      <c r="K142" s="48">
        <v>7</v>
      </c>
      <c r="L142" s="76" cm="1">
        <f t="array" ref="L142">_xlfn.IFS(C142="8.玩家基地","",C142="10.第一关基地","",G142+H142&lt;=2,"",G142+H142&gt;2,ROUND((G142+H142-2)*15,0))</f>
        <v>276</v>
      </c>
      <c r="O142" s="3" t="s">
        <v>2255</v>
      </c>
      <c r="Q142" s="3">
        <f t="shared" si="6"/>
        <v>37.5</v>
      </c>
      <c r="R142" s="3">
        <f t="shared" si="7"/>
        <v>15.799999999999999</v>
      </c>
    </row>
    <row r="143" spans="1:18">
      <c r="A143" s="16">
        <v>4</v>
      </c>
      <c r="B143" s="17">
        <v>240</v>
      </c>
      <c r="C143" s="16" t="s">
        <v>1440</v>
      </c>
      <c r="D143" s="17">
        <v>4</v>
      </c>
      <c r="E143" s="16" t="s">
        <v>89</v>
      </c>
      <c r="F143" s="17">
        <v>30</v>
      </c>
      <c r="G143" s="18">
        <f t="shared" si="4"/>
        <v>13</v>
      </c>
      <c r="H143" s="18">
        <f t="shared" si="5"/>
        <v>8.1999999999999993</v>
      </c>
      <c r="I143" s="19">
        <v>1</v>
      </c>
      <c r="J143" s="19"/>
      <c r="K143" s="20"/>
      <c r="L143" s="76" cm="1">
        <f t="array" ref="L143">_xlfn.IFS(C143="8.玩家基地","",C143="10.第一关基地","",G143+H143&lt;=2,"",G143+H143&gt;2,ROUND((G143+H143-2)*15,0))</f>
        <v>288</v>
      </c>
      <c r="O143" s="3" t="s">
        <v>2046</v>
      </c>
      <c r="Q143" s="3">
        <f t="shared" si="6"/>
        <v>39</v>
      </c>
      <c r="R143" s="3">
        <f t="shared" si="7"/>
        <v>16.399999999999999</v>
      </c>
    </row>
    <row r="144" spans="1:18">
      <c r="A144" s="16">
        <v>4</v>
      </c>
      <c r="B144" s="17">
        <v>250</v>
      </c>
      <c r="C144" s="16" t="s">
        <v>1440</v>
      </c>
      <c r="D144" s="17">
        <v>5</v>
      </c>
      <c r="E144" s="16" t="s">
        <v>89</v>
      </c>
      <c r="F144" s="17">
        <v>30</v>
      </c>
      <c r="G144" s="18">
        <f t="shared" si="4"/>
        <v>13.5</v>
      </c>
      <c r="H144" s="18">
        <f t="shared" si="5"/>
        <v>8.5</v>
      </c>
      <c r="I144" s="19">
        <v>1</v>
      </c>
      <c r="J144" s="19"/>
      <c r="K144" s="20"/>
      <c r="L144" s="76" cm="1">
        <f t="array" ref="L144">_xlfn.IFS(C144="8.玩家基地","",C144="10.第一关基地","",G144+H144&lt;=2,"",G144+H144&gt;2,ROUND((G144+H144-2)*15,0))</f>
        <v>300</v>
      </c>
      <c r="O144" s="3" t="s">
        <v>2046</v>
      </c>
      <c r="Q144" s="3">
        <f t="shared" si="6"/>
        <v>40.5</v>
      </c>
      <c r="R144" s="3">
        <f t="shared" si="7"/>
        <v>17</v>
      </c>
    </row>
    <row r="145" spans="1:18">
      <c r="A145" s="16">
        <v>4</v>
      </c>
      <c r="B145" s="17">
        <v>260</v>
      </c>
      <c r="C145" s="16" t="s">
        <v>1439</v>
      </c>
      <c r="D145" s="17">
        <v>5</v>
      </c>
      <c r="E145" s="16" t="s">
        <v>89</v>
      </c>
      <c r="F145" s="17">
        <v>30</v>
      </c>
      <c r="G145" s="18">
        <f t="shared" si="4"/>
        <v>14</v>
      </c>
      <c r="H145" s="18">
        <f t="shared" si="5"/>
        <v>8.8000000000000007</v>
      </c>
      <c r="I145" s="19">
        <v>1</v>
      </c>
      <c r="J145" s="19"/>
      <c r="K145" s="20"/>
      <c r="L145" s="76" cm="1">
        <f t="array" ref="L145">_xlfn.IFS(C145="8.玩家基地","",C145="10.第一关基地","",G145+H145&lt;=2,"",G145+H145&gt;2,ROUND((G145+H145-2)*15,0))</f>
        <v>312</v>
      </c>
      <c r="O145" s="3" t="s">
        <v>2046</v>
      </c>
      <c r="Q145" s="3">
        <f t="shared" si="6"/>
        <v>42</v>
      </c>
      <c r="R145" s="3">
        <f t="shared" si="7"/>
        <v>17.600000000000001</v>
      </c>
    </row>
    <row r="146" spans="1:18">
      <c r="A146" s="16">
        <v>4</v>
      </c>
      <c r="B146" s="17">
        <v>270</v>
      </c>
      <c r="C146" s="16" t="s">
        <v>1441</v>
      </c>
      <c r="D146" s="17">
        <v>5</v>
      </c>
      <c r="E146" s="16" t="s">
        <v>89</v>
      </c>
      <c r="F146" s="17">
        <v>30</v>
      </c>
      <c r="G146" s="18">
        <f t="shared" si="4"/>
        <v>14.5</v>
      </c>
      <c r="H146" s="18">
        <f t="shared" si="5"/>
        <v>9.1</v>
      </c>
      <c r="I146" s="19">
        <v>1</v>
      </c>
      <c r="J146" s="19" t="s">
        <v>1903</v>
      </c>
      <c r="K146" s="48">
        <v>7</v>
      </c>
      <c r="L146" s="76" cm="1">
        <f t="array" ref="L146">_xlfn.IFS(C146="8.玩家基地","",C146="10.第一关基地","",G146+H146&lt;=2,"",G146+H146&gt;2,ROUND((G146+H146-2)*15,0))</f>
        <v>324</v>
      </c>
      <c r="O146" s="3" t="s">
        <v>2255</v>
      </c>
      <c r="Q146" s="3">
        <f t="shared" si="6"/>
        <v>43.5</v>
      </c>
      <c r="R146" s="3">
        <f t="shared" si="7"/>
        <v>18.2</v>
      </c>
    </row>
    <row r="147" spans="1:18">
      <c r="A147" s="16">
        <v>4</v>
      </c>
      <c r="B147" s="17">
        <v>280</v>
      </c>
      <c r="C147" s="16" t="s">
        <v>1440</v>
      </c>
      <c r="D147" s="17">
        <v>5</v>
      </c>
      <c r="E147" s="16" t="s">
        <v>89</v>
      </c>
      <c r="F147" s="17">
        <v>30</v>
      </c>
      <c r="G147" s="18">
        <f t="shared" si="4"/>
        <v>15</v>
      </c>
      <c r="H147" s="18">
        <f t="shared" si="5"/>
        <v>9.4</v>
      </c>
      <c r="I147" s="19">
        <v>1</v>
      </c>
      <c r="J147" s="19"/>
      <c r="K147" s="20"/>
      <c r="L147" s="76" cm="1">
        <f t="array" ref="L147">_xlfn.IFS(C147="8.玩家基地","",C147="10.第一关基地","",G147+H147&lt;=2,"",G147+H147&gt;2,ROUND((G147+H147-2)*15,0))</f>
        <v>336</v>
      </c>
      <c r="O147" s="3" t="s">
        <v>2046</v>
      </c>
      <c r="Q147" s="3">
        <f t="shared" si="6"/>
        <v>45</v>
      </c>
      <c r="R147" s="3">
        <f t="shared" si="7"/>
        <v>18.8</v>
      </c>
    </row>
    <row r="148" spans="1:18">
      <c r="A148" s="16">
        <v>4</v>
      </c>
      <c r="B148" s="17">
        <v>290</v>
      </c>
      <c r="C148" s="16" t="s">
        <v>1438</v>
      </c>
      <c r="D148" s="17">
        <v>2</v>
      </c>
      <c r="E148" s="16" t="s">
        <v>89</v>
      </c>
      <c r="F148" s="17">
        <v>30</v>
      </c>
      <c r="G148" s="18">
        <f t="shared" si="4"/>
        <v>15.5</v>
      </c>
      <c r="H148" s="18">
        <f t="shared" si="5"/>
        <v>9.6999999999999993</v>
      </c>
      <c r="I148" s="19">
        <v>1</v>
      </c>
      <c r="J148" s="19"/>
      <c r="K148" s="20"/>
      <c r="L148" s="76" cm="1">
        <f t="array" ref="L148">_xlfn.IFS(C148="8.玩家基地","",C148="10.第一关基地","",G148+H148&lt;=2,"",G148+H148&gt;2,ROUND((G148+H148-2)*15,0))</f>
        <v>348</v>
      </c>
      <c r="O148" s="3" t="s">
        <v>2046</v>
      </c>
      <c r="Q148" s="3">
        <f t="shared" si="6"/>
        <v>46.5</v>
      </c>
      <c r="R148" s="3">
        <f t="shared" si="7"/>
        <v>19.399999999999999</v>
      </c>
    </row>
    <row r="149" spans="1:18">
      <c r="A149" s="16">
        <v>4</v>
      </c>
      <c r="B149" s="17">
        <v>300</v>
      </c>
      <c r="C149" s="16" t="s">
        <v>1440</v>
      </c>
      <c r="D149" s="17">
        <v>5</v>
      </c>
      <c r="E149" s="16" t="s">
        <v>89</v>
      </c>
      <c r="F149" s="17">
        <v>30</v>
      </c>
      <c r="G149" s="18">
        <f t="shared" si="4"/>
        <v>16</v>
      </c>
      <c r="H149" s="18">
        <f t="shared" si="5"/>
        <v>10</v>
      </c>
      <c r="I149" s="19">
        <v>1</v>
      </c>
      <c r="J149" s="19"/>
      <c r="K149" s="20"/>
      <c r="L149" s="76" cm="1">
        <f t="array" ref="L149">_xlfn.IFS(C149="8.玩家基地","",C149="10.第一关基地","",G149+H149&lt;=2,"",G149+H149&gt;2,ROUND((G149+H149-2)*15,0))</f>
        <v>360</v>
      </c>
      <c r="O149" s="3" t="s">
        <v>2046</v>
      </c>
      <c r="Q149" s="3">
        <f t="shared" si="6"/>
        <v>48</v>
      </c>
      <c r="R149" s="3">
        <f t="shared" si="7"/>
        <v>20</v>
      </c>
    </row>
    <row r="150" spans="1:18">
      <c r="A150" s="16">
        <v>4</v>
      </c>
      <c r="B150" s="17">
        <v>310</v>
      </c>
      <c r="C150" s="16" t="s">
        <v>1440</v>
      </c>
      <c r="D150" s="17">
        <v>5</v>
      </c>
      <c r="E150" s="16" t="s">
        <v>89</v>
      </c>
      <c r="F150" s="17">
        <v>30</v>
      </c>
      <c r="G150" s="18">
        <f t="shared" si="4"/>
        <v>16.5</v>
      </c>
      <c r="H150" s="18">
        <f t="shared" si="5"/>
        <v>10.299999999999999</v>
      </c>
      <c r="I150" s="19">
        <v>1</v>
      </c>
      <c r="J150" s="19" t="s">
        <v>1903</v>
      </c>
      <c r="K150" s="48">
        <v>7</v>
      </c>
      <c r="L150" s="76" cm="1">
        <f t="array" ref="L150">_xlfn.IFS(C150="8.玩家基地","",C150="10.第一关基地","",G150+H150&lt;=2,"",G150+H150&gt;2,ROUND((G150+H150-2)*15,0))</f>
        <v>372</v>
      </c>
      <c r="O150" s="3" t="s">
        <v>2255</v>
      </c>
      <c r="Q150" s="3">
        <f t="shared" si="6"/>
        <v>49.5</v>
      </c>
      <c r="R150" s="3">
        <f t="shared" si="7"/>
        <v>20.599999999999998</v>
      </c>
    </row>
    <row r="151" spans="1:18">
      <c r="A151" s="16">
        <v>4</v>
      </c>
      <c r="B151" s="17">
        <v>320</v>
      </c>
      <c r="C151" s="16" t="s">
        <v>1438</v>
      </c>
      <c r="D151" s="17">
        <v>2</v>
      </c>
      <c r="E151" s="16" t="s">
        <v>89</v>
      </c>
      <c r="F151" s="17">
        <v>30</v>
      </c>
      <c r="G151" s="18">
        <f t="shared" si="4"/>
        <v>17</v>
      </c>
      <c r="H151" s="18">
        <f t="shared" si="5"/>
        <v>10.6</v>
      </c>
      <c r="I151" s="19">
        <v>1</v>
      </c>
      <c r="J151" s="19"/>
      <c r="K151" s="20"/>
      <c r="L151" s="76" cm="1">
        <f t="array" ref="L151">_xlfn.IFS(C151="8.玩家基地","",C151="10.第一关基地","",G151+H151&lt;=2,"",G151+H151&gt;2,ROUND((G151+H151-2)*15,0))</f>
        <v>384</v>
      </c>
      <c r="O151" s="3" t="s">
        <v>2046</v>
      </c>
      <c r="Q151" s="3">
        <f t="shared" si="6"/>
        <v>51</v>
      </c>
      <c r="R151" s="3">
        <f t="shared" si="7"/>
        <v>21.2</v>
      </c>
    </row>
    <row r="152" spans="1:18">
      <c r="A152" s="16">
        <v>4</v>
      </c>
      <c r="B152" s="17">
        <v>330</v>
      </c>
      <c r="C152" s="16" t="s">
        <v>1440</v>
      </c>
      <c r="D152" s="17">
        <v>5</v>
      </c>
      <c r="E152" s="16" t="s">
        <v>89</v>
      </c>
      <c r="F152" s="17">
        <v>30</v>
      </c>
      <c r="G152" s="18">
        <f t="shared" si="4"/>
        <v>17.5</v>
      </c>
      <c r="H152" s="18">
        <f t="shared" si="5"/>
        <v>10.9</v>
      </c>
      <c r="I152" s="19">
        <v>1</v>
      </c>
      <c r="J152" s="19"/>
      <c r="K152" s="20"/>
      <c r="L152" s="76" cm="1">
        <f t="array" ref="L152">_xlfn.IFS(C152="8.玩家基地","",C152="10.第一关基地","",G152+H152&lt;=2,"",G152+H152&gt;2,ROUND((G152+H152-2)*15,0))</f>
        <v>396</v>
      </c>
      <c r="O152" s="3" t="s">
        <v>2046</v>
      </c>
      <c r="Q152" s="3">
        <f t="shared" si="6"/>
        <v>52.5</v>
      </c>
      <c r="R152" s="3">
        <f t="shared" si="7"/>
        <v>21.8</v>
      </c>
    </row>
    <row r="153" spans="1:18">
      <c r="A153" s="16">
        <v>4</v>
      </c>
      <c r="B153" s="17">
        <v>340</v>
      </c>
      <c r="C153" s="16" t="s">
        <v>1440</v>
      </c>
      <c r="D153" s="17">
        <v>5</v>
      </c>
      <c r="E153" s="16" t="s">
        <v>89</v>
      </c>
      <c r="F153" s="17">
        <v>30</v>
      </c>
      <c r="G153" s="18">
        <f t="shared" si="4"/>
        <v>18</v>
      </c>
      <c r="H153" s="18">
        <f t="shared" si="5"/>
        <v>11.2</v>
      </c>
      <c r="I153" s="19">
        <v>1</v>
      </c>
      <c r="J153" s="19"/>
      <c r="K153" s="20"/>
      <c r="L153" s="76" cm="1">
        <f t="array" ref="L153">_xlfn.IFS(C153="8.玩家基地","",C153="10.第一关基地","",G153+H153&lt;=2,"",G153+H153&gt;2,ROUND((G153+H153-2)*15,0))</f>
        <v>408</v>
      </c>
      <c r="O153" s="3" t="s">
        <v>2046</v>
      </c>
      <c r="Q153" s="3">
        <f t="shared" si="6"/>
        <v>54</v>
      </c>
      <c r="R153" s="3">
        <f t="shared" si="7"/>
        <v>22.4</v>
      </c>
    </row>
    <row r="154" spans="1:18">
      <c r="A154" s="16">
        <v>4</v>
      </c>
      <c r="B154" s="17">
        <v>350</v>
      </c>
      <c r="C154" s="16" t="s">
        <v>1438</v>
      </c>
      <c r="D154" s="17">
        <v>3</v>
      </c>
      <c r="E154" s="16" t="s">
        <v>89</v>
      </c>
      <c r="F154" s="17">
        <v>30</v>
      </c>
      <c r="G154" s="18">
        <f t="shared" si="4"/>
        <v>18.5</v>
      </c>
      <c r="H154" s="18">
        <f t="shared" si="5"/>
        <v>11.5</v>
      </c>
      <c r="I154" s="19">
        <v>1</v>
      </c>
      <c r="J154" s="19" t="s">
        <v>1903</v>
      </c>
      <c r="K154" s="48">
        <v>7</v>
      </c>
      <c r="L154" s="76" cm="1">
        <f t="array" ref="L154">_xlfn.IFS(C154="8.玩家基地","",C154="10.第一关基地","",G154+H154&lt;=2,"",G154+H154&gt;2,ROUND((G154+H154-2)*15,0))</f>
        <v>420</v>
      </c>
      <c r="O154" s="3" t="s">
        <v>2255</v>
      </c>
      <c r="Q154" s="3">
        <f t="shared" si="6"/>
        <v>55.5</v>
      </c>
      <c r="R154" s="3">
        <f t="shared" si="7"/>
        <v>23</v>
      </c>
    </row>
    <row r="155" spans="1:18">
      <c r="A155" s="16">
        <v>4</v>
      </c>
      <c r="B155" s="17">
        <v>360</v>
      </c>
      <c r="C155" s="16" t="s">
        <v>1440</v>
      </c>
      <c r="D155" s="17">
        <v>6</v>
      </c>
      <c r="E155" s="16" t="s">
        <v>89</v>
      </c>
      <c r="F155" s="17">
        <v>30</v>
      </c>
      <c r="G155" s="18">
        <f t="shared" si="4"/>
        <v>19</v>
      </c>
      <c r="H155" s="18">
        <f t="shared" si="5"/>
        <v>11.799999999999999</v>
      </c>
      <c r="I155" s="19">
        <v>1</v>
      </c>
      <c r="J155" s="19"/>
      <c r="K155" s="20"/>
      <c r="L155" s="76" cm="1">
        <f t="array" ref="L155">_xlfn.IFS(C155="8.玩家基地","",C155="10.第一关基地","",G155+H155&lt;=2,"",G155+H155&gt;2,ROUND((G155+H155-2)*15,0))</f>
        <v>432</v>
      </c>
      <c r="O155" s="3" t="s">
        <v>2046</v>
      </c>
      <c r="Q155" s="3">
        <f t="shared" si="6"/>
        <v>57</v>
      </c>
      <c r="R155" s="3">
        <f t="shared" si="7"/>
        <v>23.599999999999998</v>
      </c>
    </row>
    <row r="156" spans="1:18">
      <c r="A156" s="16">
        <v>4</v>
      </c>
      <c r="B156" s="17">
        <v>370</v>
      </c>
      <c r="C156" s="16" t="s">
        <v>1440</v>
      </c>
      <c r="D156" s="17">
        <v>6</v>
      </c>
      <c r="E156" s="16" t="s">
        <v>89</v>
      </c>
      <c r="F156" s="17">
        <v>30</v>
      </c>
      <c r="G156" s="18">
        <f t="shared" si="4"/>
        <v>19.5</v>
      </c>
      <c r="H156" s="18">
        <f t="shared" si="5"/>
        <v>12.1</v>
      </c>
      <c r="I156" s="19">
        <v>1</v>
      </c>
      <c r="J156" s="19"/>
      <c r="K156" s="20"/>
      <c r="L156" s="76" cm="1">
        <f t="array" ref="L156">_xlfn.IFS(C156="8.玩家基地","",C156="10.第一关基地","",G156+H156&lt;=2,"",G156+H156&gt;2,ROUND((G156+H156-2)*15,0))</f>
        <v>444</v>
      </c>
      <c r="O156" s="3" t="s">
        <v>2046</v>
      </c>
      <c r="Q156" s="3">
        <f t="shared" ref="Q156:Q180" si="8">G156*3</f>
        <v>58.5</v>
      </c>
      <c r="R156" s="3">
        <f t="shared" ref="R156:R180" si="9">H156*2</f>
        <v>24.2</v>
      </c>
    </row>
    <row r="157" spans="1:18">
      <c r="A157" s="16">
        <v>4</v>
      </c>
      <c r="B157" s="17">
        <v>380</v>
      </c>
      <c r="C157" s="16" t="s">
        <v>1440</v>
      </c>
      <c r="D157" s="17">
        <v>6</v>
      </c>
      <c r="E157" s="16" t="s">
        <v>89</v>
      </c>
      <c r="F157" s="17">
        <v>30</v>
      </c>
      <c r="G157" s="18">
        <f t="shared" si="4"/>
        <v>20</v>
      </c>
      <c r="H157" s="18">
        <f t="shared" si="5"/>
        <v>12.4</v>
      </c>
      <c r="I157" s="19">
        <v>1</v>
      </c>
      <c r="J157" s="19"/>
      <c r="K157" s="20"/>
      <c r="L157" s="76" cm="1">
        <f t="array" ref="L157">_xlfn.IFS(C157="8.玩家基地","",C157="10.第一关基地","",G157+H157&lt;=2,"",G157+H157&gt;2,ROUND((G157+H157-2)*15,0))</f>
        <v>456</v>
      </c>
      <c r="O157" s="3" t="s">
        <v>2046</v>
      </c>
      <c r="Q157" s="3">
        <f t="shared" si="8"/>
        <v>60</v>
      </c>
      <c r="R157" s="3">
        <f t="shared" si="9"/>
        <v>24.8</v>
      </c>
    </row>
    <row r="158" spans="1:18">
      <c r="A158" s="16">
        <v>4</v>
      </c>
      <c r="B158" s="17">
        <v>390</v>
      </c>
      <c r="C158" s="16" t="s">
        <v>1440</v>
      </c>
      <c r="D158" s="17">
        <v>6</v>
      </c>
      <c r="E158" s="16" t="s">
        <v>89</v>
      </c>
      <c r="F158" s="17">
        <v>30</v>
      </c>
      <c r="G158" s="18">
        <f t="shared" si="4"/>
        <v>20.5</v>
      </c>
      <c r="H158" s="18">
        <f t="shared" si="5"/>
        <v>12.7</v>
      </c>
      <c r="I158" s="19">
        <v>1</v>
      </c>
      <c r="J158" s="19" t="s">
        <v>1903</v>
      </c>
      <c r="K158" s="48">
        <v>7</v>
      </c>
      <c r="L158" s="76" cm="1">
        <f t="array" ref="L158">_xlfn.IFS(C158="8.玩家基地","",C158="10.第一关基地","",G158+H158&lt;=2,"",G158+H158&gt;2,ROUND((G158+H158-2)*15,0))</f>
        <v>468</v>
      </c>
      <c r="O158" s="3" t="s">
        <v>2255</v>
      </c>
      <c r="Q158" s="3">
        <f t="shared" si="8"/>
        <v>61.5</v>
      </c>
      <c r="R158" s="3">
        <f t="shared" si="9"/>
        <v>25.4</v>
      </c>
    </row>
    <row r="159" spans="1:18">
      <c r="A159" s="16">
        <v>4</v>
      </c>
      <c r="B159" s="17">
        <v>400</v>
      </c>
      <c r="C159" s="16" t="s">
        <v>1440</v>
      </c>
      <c r="D159" s="17">
        <v>6</v>
      </c>
      <c r="E159" s="16" t="s">
        <v>89</v>
      </c>
      <c r="F159" s="17">
        <v>30</v>
      </c>
      <c r="G159" s="18">
        <f t="shared" si="4"/>
        <v>21</v>
      </c>
      <c r="H159" s="18">
        <f t="shared" si="5"/>
        <v>13</v>
      </c>
      <c r="I159" s="19">
        <v>1</v>
      </c>
      <c r="J159" s="19"/>
      <c r="K159" s="20"/>
      <c r="L159" s="76" cm="1">
        <f t="array" ref="L159">_xlfn.IFS(C159="8.玩家基地","",C159="10.第一关基地","",G159+H159&lt;=2,"",G159+H159&gt;2,ROUND((G159+H159-2)*15,0))</f>
        <v>480</v>
      </c>
      <c r="O159" s="3" t="s">
        <v>2046</v>
      </c>
      <c r="Q159" s="3">
        <f t="shared" si="8"/>
        <v>63</v>
      </c>
      <c r="R159" s="3">
        <f t="shared" si="9"/>
        <v>26</v>
      </c>
    </row>
    <row r="160" spans="1:18">
      <c r="A160" s="16">
        <v>4</v>
      </c>
      <c r="B160" s="17">
        <v>410</v>
      </c>
      <c r="C160" s="16" t="s">
        <v>1438</v>
      </c>
      <c r="D160" s="17">
        <v>3</v>
      </c>
      <c r="E160" s="16" t="s">
        <v>89</v>
      </c>
      <c r="F160" s="17">
        <v>30</v>
      </c>
      <c r="G160" s="18">
        <f t="shared" si="4"/>
        <v>21.5</v>
      </c>
      <c r="H160" s="18">
        <f t="shared" si="5"/>
        <v>13.299999999999999</v>
      </c>
      <c r="I160" s="19">
        <v>1</v>
      </c>
      <c r="J160" s="19"/>
      <c r="K160" s="20"/>
      <c r="L160" s="76" cm="1">
        <f t="array" ref="L160">_xlfn.IFS(C160="8.玩家基地","",C160="10.第一关基地","",G160+H160&lt;=2,"",G160+H160&gt;2,ROUND((G160+H160-2)*15,0))</f>
        <v>492</v>
      </c>
      <c r="O160" s="3" t="s">
        <v>2046</v>
      </c>
      <c r="Q160" s="3">
        <f t="shared" si="8"/>
        <v>64.5</v>
      </c>
      <c r="R160" s="3">
        <f t="shared" si="9"/>
        <v>26.599999999999998</v>
      </c>
    </row>
    <row r="161" spans="1:18">
      <c r="A161" s="16">
        <v>4</v>
      </c>
      <c r="B161" s="17">
        <v>420</v>
      </c>
      <c r="C161" s="16" t="s">
        <v>1439</v>
      </c>
      <c r="D161" s="17">
        <v>4</v>
      </c>
      <c r="E161" s="16" t="s">
        <v>89</v>
      </c>
      <c r="F161" s="17">
        <v>30</v>
      </c>
      <c r="G161" s="18">
        <f t="shared" si="4"/>
        <v>22</v>
      </c>
      <c r="H161" s="18">
        <f t="shared" si="5"/>
        <v>13.6</v>
      </c>
      <c r="I161" s="19">
        <v>1</v>
      </c>
      <c r="J161" s="19"/>
      <c r="K161" s="20"/>
      <c r="L161" s="76" cm="1">
        <f t="array" ref="L161">_xlfn.IFS(C161="8.玩家基地","",C161="10.第一关基地","",G161+H161&lt;=2,"",G161+H161&gt;2,ROUND((G161+H161-2)*15,0))</f>
        <v>504</v>
      </c>
      <c r="O161" s="3" t="s">
        <v>2046</v>
      </c>
      <c r="Q161" s="3">
        <f t="shared" si="8"/>
        <v>66</v>
      </c>
      <c r="R161" s="3">
        <f t="shared" si="9"/>
        <v>27.2</v>
      </c>
    </row>
    <row r="162" spans="1:18">
      <c r="A162" s="16">
        <v>4</v>
      </c>
      <c r="B162" s="17">
        <v>430</v>
      </c>
      <c r="C162" s="16" t="s">
        <v>1441</v>
      </c>
      <c r="D162" s="17">
        <v>4</v>
      </c>
      <c r="E162" s="16" t="s">
        <v>89</v>
      </c>
      <c r="F162" s="17">
        <v>30</v>
      </c>
      <c r="G162" s="18">
        <f t="shared" si="4"/>
        <v>22.5</v>
      </c>
      <c r="H162" s="18">
        <f t="shared" si="5"/>
        <v>13.9</v>
      </c>
      <c r="I162" s="19">
        <v>1</v>
      </c>
      <c r="J162" s="19" t="s">
        <v>1903</v>
      </c>
      <c r="K162" s="48">
        <v>7</v>
      </c>
      <c r="L162" s="76" cm="1">
        <f t="array" ref="L162">_xlfn.IFS(C162="8.玩家基地","",C162="10.第一关基地","",G162+H162&lt;=2,"",G162+H162&gt;2,ROUND((G162+H162-2)*15,0))</f>
        <v>516</v>
      </c>
      <c r="O162" s="3" t="s">
        <v>2255</v>
      </c>
      <c r="Q162" s="3">
        <f t="shared" si="8"/>
        <v>67.5</v>
      </c>
      <c r="R162" s="3">
        <f t="shared" si="9"/>
        <v>27.8</v>
      </c>
    </row>
    <row r="163" spans="1:18">
      <c r="A163" s="16">
        <v>4</v>
      </c>
      <c r="B163" s="17">
        <v>440</v>
      </c>
      <c r="C163" s="16" t="s">
        <v>1440</v>
      </c>
      <c r="D163" s="17">
        <v>4</v>
      </c>
      <c r="E163" s="16" t="s">
        <v>89</v>
      </c>
      <c r="F163" s="17">
        <v>30</v>
      </c>
      <c r="G163" s="18">
        <f t="shared" si="4"/>
        <v>23</v>
      </c>
      <c r="H163" s="18">
        <f t="shared" si="5"/>
        <v>14.2</v>
      </c>
      <c r="I163" s="19">
        <v>1</v>
      </c>
      <c r="J163" s="19"/>
      <c r="K163" s="20"/>
      <c r="L163" s="76" cm="1">
        <f t="array" ref="L163">_xlfn.IFS(C163="8.玩家基地","",C163="10.第一关基地","",G163+H163&lt;=2,"",G163+H163&gt;2,ROUND((G163+H163-2)*15,0))</f>
        <v>528</v>
      </c>
      <c r="O163" s="3" t="s">
        <v>2046</v>
      </c>
      <c r="Q163" s="3">
        <f t="shared" si="8"/>
        <v>69</v>
      </c>
      <c r="R163" s="3">
        <f t="shared" si="9"/>
        <v>28.4</v>
      </c>
    </row>
    <row r="164" spans="1:18">
      <c r="A164" s="16">
        <v>4</v>
      </c>
      <c r="B164" s="17">
        <v>450</v>
      </c>
      <c r="C164" s="16" t="s">
        <v>1438</v>
      </c>
      <c r="D164" s="17">
        <v>2</v>
      </c>
      <c r="E164" s="16" t="s">
        <v>89</v>
      </c>
      <c r="F164" s="17">
        <v>30</v>
      </c>
      <c r="G164" s="18">
        <f t="shared" si="4"/>
        <v>23.5</v>
      </c>
      <c r="H164" s="18">
        <f t="shared" si="5"/>
        <v>14.5</v>
      </c>
      <c r="I164" s="19">
        <v>1</v>
      </c>
      <c r="J164" s="19"/>
      <c r="K164" s="20"/>
      <c r="L164" s="76" cm="1">
        <f t="array" ref="L164">_xlfn.IFS(C164="8.玩家基地","",C164="10.第一关基地","",G164+H164&lt;=2,"",G164+H164&gt;2,ROUND((G164+H164-2)*15,0))</f>
        <v>540</v>
      </c>
      <c r="O164" s="3" t="s">
        <v>2046</v>
      </c>
      <c r="Q164" s="3">
        <f t="shared" si="8"/>
        <v>70.5</v>
      </c>
      <c r="R164" s="3">
        <f t="shared" si="9"/>
        <v>29</v>
      </c>
    </row>
    <row r="165" spans="1:18">
      <c r="A165" s="16">
        <v>4</v>
      </c>
      <c r="B165" s="17">
        <v>460</v>
      </c>
      <c r="C165" s="16" t="s">
        <v>1439</v>
      </c>
      <c r="D165" s="17">
        <v>4</v>
      </c>
      <c r="E165" s="16" t="s">
        <v>89</v>
      </c>
      <c r="F165" s="17">
        <v>30</v>
      </c>
      <c r="G165" s="18">
        <f t="shared" si="4"/>
        <v>24</v>
      </c>
      <c r="H165" s="18">
        <f t="shared" si="5"/>
        <v>14.799999999999999</v>
      </c>
      <c r="I165" s="19">
        <v>1</v>
      </c>
      <c r="J165" s="19"/>
      <c r="K165" s="20"/>
      <c r="L165" s="76" cm="1">
        <f t="array" ref="L165">_xlfn.IFS(C165="8.玩家基地","",C165="10.第一关基地","",G165+H165&lt;=2,"",G165+H165&gt;2,ROUND((G165+H165-2)*15,0))</f>
        <v>552</v>
      </c>
      <c r="O165" s="3" t="s">
        <v>2046</v>
      </c>
      <c r="Q165" s="3">
        <f t="shared" si="8"/>
        <v>72</v>
      </c>
      <c r="R165" s="3">
        <f t="shared" si="9"/>
        <v>29.599999999999998</v>
      </c>
    </row>
    <row r="166" spans="1:18">
      <c r="A166" s="16">
        <v>4</v>
      </c>
      <c r="B166" s="17">
        <v>470</v>
      </c>
      <c r="C166" s="16" t="s">
        <v>1441</v>
      </c>
      <c r="D166" s="17">
        <v>4</v>
      </c>
      <c r="E166" s="16" t="s">
        <v>89</v>
      </c>
      <c r="F166" s="17">
        <v>30</v>
      </c>
      <c r="G166" s="18">
        <f t="shared" si="4"/>
        <v>24.5</v>
      </c>
      <c r="H166" s="18">
        <f t="shared" si="5"/>
        <v>15.1</v>
      </c>
      <c r="I166" s="19">
        <v>1</v>
      </c>
      <c r="J166" s="19" t="s">
        <v>1903</v>
      </c>
      <c r="K166" s="48">
        <v>7</v>
      </c>
      <c r="L166" s="76" cm="1">
        <f t="array" ref="L166">_xlfn.IFS(C166="8.玩家基地","",C166="10.第一关基地","",G166+H166&lt;=2,"",G166+H166&gt;2,ROUND((G166+H166-2)*15,0))</f>
        <v>564</v>
      </c>
      <c r="O166" s="3" t="s">
        <v>2255</v>
      </c>
      <c r="Q166" s="3">
        <f t="shared" si="8"/>
        <v>73.5</v>
      </c>
      <c r="R166" s="3">
        <f t="shared" si="9"/>
        <v>30.2</v>
      </c>
    </row>
    <row r="167" spans="1:18">
      <c r="A167" s="16">
        <v>4</v>
      </c>
      <c r="B167" s="17">
        <v>480</v>
      </c>
      <c r="C167" s="16" t="s">
        <v>1440</v>
      </c>
      <c r="D167" s="17">
        <v>4</v>
      </c>
      <c r="E167" s="16" t="s">
        <v>89</v>
      </c>
      <c r="F167" s="17">
        <v>30</v>
      </c>
      <c r="G167" s="18">
        <f t="shared" si="4"/>
        <v>25</v>
      </c>
      <c r="H167" s="18">
        <f t="shared" si="5"/>
        <v>15.399999999999999</v>
      </c>
      <c r="I167" s="19">
        <v>1</v>
      </c>
      <c r="J167" s="19"/>
      <c r="K167" s="20"/>
      <c r="L167" s="76" cm="1">
        <f t="array" ref="L167">_xlfn.IFS(C167="8.玩家基地","",C167="10.第一关基地","",G167+H167&lt;=2,"",G167+H167&gt;2,ROUND((G167+H167-2)*15,0))</f>
        <v>576</v>
      </c>
      <c r="O167" s="3" t="s">
        <v>2046</v>
      </c>
      <c r="Q167" s="3">
        <f t="shared" si="8"/>
        <v>75</v>
      </c>
      <c r="R167" s="3">
        <f t="shared" si="9"/>
        <v>30.799999999999997</v>
      </c>
    </row>
    <row r="168" spans="1:18">
      <c r="A168" s="16">
        <v>4</v>
      </c>
      <c r="B168" s="17">
        <v>490</v>
      </c>
      <c r="C168" s="16" t="s">
        <v>1440</v>
      </c>
      <c r="D168" s="17">
        <v>5</v>
      </c>
      <c r="E168" s="16" t="s">
        <v>89</v>
      </c>
      <c r="F168" s="17">
        <v>30</v>
      </c>
      <c r="G168" s="18">
        <f t="shared" si="4"/>
        <v>25.5</v>
      </c>
      <c r="H168" s="18">
        <f t="shared" si="5"/>
        <v>15.7</v>
      </c>
      <c r="I168" s="19">
        <v>1</v>
      </c>
      <c r="J168" s="19"/>
      <c r="K168" s="20"/>
      <c r="L168" s="76" cm="1">
        <f t="array" ref="L168">_xlfn.IFS(C168="8.玩家基地","",C168="10.第一关基地","",G168+H168&lt;=2,"",G168+H168&gt;2,ROUND((G168+H168-2)*15,0))</f>
        <v>588</v>
      </c>
      <c r="O168" s="3" t="s">
        <v>2046</v>
      </c>
      <c r="Q168" s="3">
        <f t="shared" si="8"/>
        <v>76.5</v>
      </c>
      <c r="R168" s="3">
        <f t="shared" si="9"/>
        <v>31.4</v>
      </c>
    </row>
    <row r="169" spans="1:18">
      <c r="A169" s="16">
        <v>4</v>
      </c>
      <c r="B169" s="17">
        <v>500</v>
      </c>
      <c r="C169" s="16" t="s">
        <v>1439</v>
      </c>
      <c r="D169" s="17">
        <v>5</v>
      </c>
      <c r="E169" s="16" t="s">
        <v>89</v>
      </c>
      <c r="F169" s="17">
        <v>30</v>
      </c>
      <c r="G169" s="18">
        <f t="shared" si="4"/>
        <v>26</v>
      </c>
      <c r="H169" s="18">
        <f t="shared" si="5"/>
        <v>16</v>
      </c>
      <c r="I169" s="19">
        <v>1</v>
      </c>
      <c r="J169" s="19"/>
      <c r="K169" s="20"/>
      <c r="L169" s="76" cm="1">
        <f t="array" ref="L169">_xlfn.IFS(C169="8.玩家基地","",C169="10.第一关基地","",G169+H169&lt;=2,"",G169+H169&gt;2,ROUND((G169+H169-2)*15,0))</f>
        <v>600</v>
      </c>
      <c r="O169" s="3" t="s">
        <v>2046</v>
      </c>
      <c r="Q169" s="3">
        <f t="shared" si="8"/>
        <v>78</v>
      </c>
      <c r="R169" s="3">
        <f t="shared" si="9"/>
        <v>32</v>
      </c>
    </row>
    <row r="170" spans="1:18">
      <c r="A170" s="16">
        <v>4</v>
      </c>
      <c r="B170" s="17">
        <v>510</v>
      </c>
      <c r="C170" s="16" t="s">
        <v>1441</v>
      </c>
      <c r="D170" s="17">
        <v>5</v>
      </c>
      <c r="E170" s="16" t="s">
        <v>89</v>
      </c>
      <c r="F170" s="17">
        <v>30</v>
      </c>
      <c r="G170" s="18">
        <f t="shared" si="4"/>
        <v>26.5</v>
      </c>
      <c r="H170" s="18">
        <f t="shared" si="5"/>
        <v>16.299999999999997</v>
      </c>
      <c r="I170" s="19">
        <v>1</v>
      </c>
      <c r="J170" s="19" t="s">
        <v>1903</v>
      </c>
      <c r="K170" s="48">
        <v>7</v>
      </c>
      <c r="L170" s="76" cm="1">
        <f t="array" ref="L170">_xlfn.IFS(C170="8.玩家基地","",C170="10.第一关基地","",G170+H170&lt;=2,"",G170+H170&gt;2,ROUND((G170+H170-2)*15,0))</f>
        <v>612</v>
      </c>
      <c r="O170" s="3" t="s">
        <v>2255</v>
      </c>
      <c r="Q170" s="3">
        <f t="shared" si="8"/>
        <v>79.5</v>
      </c>
      <c r="R170" s="3">
        <f t="shared" si="9"/>
        <v>32.599999999999994</v>
      </c>
    </row>
    <row r="171" spans="1:18">
      <c r="A171" s="16">
        <v>4</v>
      </c>
      <c r="B171" s="17">
        <v>520</v>
      </c>
      <c r="C171" s="16" t="s">
        <v>1440</v>
      </c>
      <c r="D171" s="17">
        <v>5</v>
      </c>
      <c r="E171" s="16" t="s">
        <v>89</v>
      </c>
      <c r="F171" s="17">
        <v>30</v>
      </c>
      <c r="G171" s="18">
        <f t="shared" si="4"/>
        <v>27</v>
      </c>
      <c r="H171" s="18">
        <f t="shared" si="5"/>
        <v>16.600000000000001</v>
      </c>
      <c r="I171" s="19">
        <v>1</v>
      </c>
      <c r="J171" s="19"/>
      <c r="K171" s="20"/>
      <c r="L171" s="76" cm="1">
        <f t="array" ref="L171">_xlfn.IFS(C171="8.玩家基地","",C171="10.第一关基地","",G171+H171&lt;=2,"",G171+H171&gt;2,ROUND((G171+H171-2)*15,0))</f>
        <v>624</v>
      </c>
      <c r="O171" s="3" t="s">
        <v>2046</v>
      </c>
      <c r="Q171" s="3">
        <f t="shared" si="8"/>
        <v>81</v>
      </c>
      <c r="R171" s="3">
        <f t="shared" si="9"/>
        <v>33.200000000000003</v>
      </c>
    </row>
    <row r="172" spans="1:18">
      <c r="A172" s="16">
        <v>4</v>
      </c>
      <c r="B172" s="17">
        <v>530</v>
      </c>
      <c r="C172" s="16" t="s">
        <v>1438</v>
      </c>
      <c r="D172" s="17">
        <v>2</v>
      </c>
      <c r="E172" s="16" t="s">
        <v>89</v>
      </c>
      <c r="F172" s="17">
        <v>30</v>
      </c>
      <c r="G172" s="18">
        <f t="shared" si="4"/>
        <v>27.5</v>
      </c>
      <c r="H172" s="18">
        <f t="shared" si="5"/>
        <v>16.899999999999999</v>
      </c>
      <c r="I172" s="19">
        <v>1</v>
      </c>
      <c r="J172" s="19"/>
      <c r="K172" s="20"/>
      <c r="L172" s="76" cm="1">
        <f t="array" ref="L172">_xlfn.IFS(C172="8.玩家基地","",C172="10.第一关基地","",G172+H172&lt;=2,"",G172+H172&gt;2,ROUND((G172+H172-2)*15,0))</f>
        <v>636</v>
      </c>
      <c r="O172" s="3" t="s">
        <v>2046</v>
      </c>
      <c r="Q172" s="3">
        <f t="shared" si="8"/>
        <v>82.5</v>
      </c>
      <c r="R172" s="3">
        <f t="shared" si="9"/>
        <v>33.799999999999997</v>
      </c>
    </row>
    <row r="173" spans="1:18">
      <c r="A173" s="16">
        <v>4</v>
      </c>
      <c r="B173" s="17">
        <v>540</v>
      </c>
      <c r="C173" s="16" t="s">
        <v>1440</v>
      </c>
      <c r="D173" s="17">
        <v>5</v>
      </c>
      <c r="E173" s="16" t="s">
        <v>89</v>
      </c>
      <c r="F173" s="17">
        <v>30</v>
      </c>
      <c r="G173" s="18">
        <f t="shared" si="4"/>
        <v>28</v>
      </c>
      <c r="H173" s="18">
        <f t="shared" si="5"/>
        <v>17.2</v>
      </c>
      <c r="I173" s="19">
        <v>1</v>
      </c>
      <c r="J173" s="19"/>
      <c r="K173" s="20"/>
      <c r="L173" s="76" cm="1">
        <f t="array" ref="L173">_xlfn.IFS(C173="8.玩家基地","",C173="10.第一关基地","",G173+H173&lt;=2,"",G173+H173&gt;2,ROUND((G173+H173-2)*15,0))</f>
        <v>648</v>
      </c>
      <c r="O173" s="3" t="s">
        <v>2046</v>
      </c>
      <c r="Q173" s="3">
        <f t="shared" si="8"/>
        <v>84</v>
      </c>
      <c r="R173" s="3">
        <f t="shared" si="9"/>
        <v>34.4</v>
      </c>
    </row>
    <row r="174" spans="1:18">
      <c r="A174" s="16">
        <v>4</v>
      </c>
      <c r="B174" s="17">
        <v>550</v>
      </c>
      <c r="C174" s="16" t="s">
        <v>1440</v>
      </c>
      <c r="D174" s="17">
        <v>5</v>
      </c>
      <c r="E174" s="16" t="s">
        <v>89</v>
      </c>
      <c r="F174" s="17">
        <v>30</v>
      </c>
      <c r="G174" s="18">
        <f t="shared" si="4"/>
        <v>28.5</v>
      </c>
      <c r="H174" s="18">
        <f t="shared" si="5"/>
        <v>17.5</v>
      </c>
      <c r="I174" s="19">
        <v>1</v>
      </c>
      <c r="J174" s="19" t="s">
        <v>1903</v>
      </c>
      <c r="K174" s="48">
        <v>7</v>
      </c>
      <c r="L174" s="76" cm="1">
        <f t="array" ref="L174">_xlfn.IFS(C174="8.玩家基地","",C174="10.第一关基地","",G174+H174&lt;=2,"",G174+H174&gt;2,ROUND((G174+H174-2)*15,0))</f>
        <v>660</v>
      </c>
      <c r="O174" s="3" t="s">
        <v>2255</v>
      </c>
      <c r="Q174" s="3">
        <f t="shared" si="8"/>
        <v>85.5</v>
      </c>
      <c r="R174" s="3">
        <f t="shared" si="9"/>
        <v>35</v>
      </c>
    </row>
    <row r="175" spans="1:18">
      <c r="A175" s="16">
        <v>4</v>
      </c>
      <c r="B175" s="17">
        <v>560</v>
      </c>
      <c r="C175" s="16" t="s">
        <v>1438</v>
      </c>
      <c r="D175" s="17">
        <v>2</v>
      </c>
      <c r="E175" s="16" t="s">
        <v>89</v>
      </c>
      <c r="F175" s="17">
        <v>30</v>
      </c>
      <c r="G175" s="18">
        <f t="shared" si="4"/>
        <v>29</v>
      </c>
      <c r="H175" s="18">
        <f t="shared" si="5"/>
        <v>17.8</v>
      </c>
      <c r="I175" s="19">
        <v>1</v>
      </c>
      <c r="J175" s="19"/>
      <c r="K175" s="20"/>
      <c r="L175" s="76" cm="1">
        <f t="array" ref="L175">_xlfn.IFS(C175="8.玩家基地","",C175="10.第一关基地","",G175+H175&lt;=2,"",G175+H175&gt;2,ROUND((G175+H175-2)*15,0))</f>
        <v>672</v>
      </c>
      <c r="O175" s="3" t="s">
        <v>2046</v>
      </c>
      <c r="Q175" s="3">
        <f t="shared" si="8"/>
        <v>87</v>
      </c>
      <c r="R175" s="3">
        <f t="shared" si="9"/>
        <v>35.6</v>
      </c>
    </row>
    <row r="176" spans="1:18">
      <c r="A176" s="16">
        <v>4</v>
      </c>
      <c r="B176" s="17">
        <v>570</v>
      </c>
      <c r="C176" s="16" t="s">
        <v>1440</v>
      </c>
      <c r="D176" s="17">
        <v>5</v>
      </c>
      <c r="E176" s="16" t="s">
        <v>89</v>
      </c>
      <c r="F176" s="17">
        <v>30</v>
      </c>
      <c r="G176" s="18">
        <f t="shared" si="4"/>
        <v>29.5</v>
      </c>
      <c r="H176" s="18">
        <f t="shared" si="5"/>
        <v>18.099999999999998</v>
      </c>
      <c r="I176" s="19">
        <v>1</v>
      </c>
      <c r="J176" s="19"/>
      <c r="K176" s="20"/>
      <c r="L176" s="76" cm="1">
        <f t="array" ref="L176">_xlfn.IFS(C176="8.玩家基地","",C176="10.第一关基地","",G176+H176&lt;=2,"",G176+H176&gt;2,ROUND((G176+H176-2)*15,0))</f>
        <v>684</v>
      </c>
      <c r="O176" s="3" t="s">
        <v>2046</v>
      </c>
      <c r="Q176" s="3">
        <f t="shared" si="8"/>
        <v>88.5</v>
      </c>
      <c r="R176" s="3">
        <f t="shared" si="9"/>
        <v>36.199999999999996</v>
      </c>
    </row>
    <row r="177" spans="1:18">
      <c r="A177" s="16">
        <v>4</v>
      </c>
      <c r="B177" s="17">
        <v>580</v>
      </c>
      <c r="C177" s="16" t="s">
        <v>1440</v>
      </c>
      <c r="D177" s="17">
        <v>5</v>
      </c>
      <c r="E177" s="16" t="s">
        <v>89</v>
      </c>
      <c r="F177" s="17">
        <v>30</v>
      </c>
      <c r="G177" s="18">
        <f t="shared" si="4"/>
        <v>30</v>
      </c>
      <c r="H177" s="18">
        <f t="shared" si="5"/>
        <v>18.399999999999999</v>
      </c>
      <c r="I177" s="19">
        <v>1</v>
      </c>
      <c r="J177" s="19"/>
      <c r="K177" s="20"/>
      <c r="L177" s="76" cm="1">
        <f t="array" ref="L177">_xlfn.IFS(C177="8.玩家基地","",C177="10.第一关基地","",G177+H177&lt;=2,"",G177+H177&gt;2,ROUND((G177+H177-2)*15,0))</f>
        <v>696</v>
      </c>
      <c r="O177" s="3" t="s">
        <v>2046</v>
      </c>
      <c r="Q177" s="3">
        <f t="shared" si="8"/>
        <v>90</v>
      </c>
      <c r="R177" s="3">
        <f t="shared" si="9"/>
        <v>36.799999999999997</v>
      </c>
    </row>
    <row r="178" spans="1:18">
      <c r="A178" s="16">
        <v>4</v>
      </c>
      <c r="B178" s="17">
        <v>590</v>
      </c>
      <c r="C178" s="16" t="s">
        <v>1438</v>
      </c>
      <c r="D178" s="17">
        <v>3</v>
      </c>
      <c r="E178" s="16" t="s">
        <v>89</v>
      </c>
      <c r="F178" s="17">
        <v>30</v>
      </c>
      <c r="G178" s="18">
        <f t="shared" si="4"/>
        <v>30.5</v>
      </c>
      <c r="H178" s="18">
        <f t="shared" si="5"/>
        <v>18.7</v>
      </c>
      <c r="I178" s="19">
        <v>1</v>
      </c>
      <c r="J178" s="19" t="s">
        <v>1903</v>
      </c>
      <c r="K178" s="48">
        <v>7</v>
      </c>
      <c r="L178" s="76" cm="1">
        <f t="array" ref="L178">_xlfn.IFS(C178="8.玩家基地","",C178="10.第一关基地","",G178+H178&lt;=2,"",G178+H178&gt;2,ROUND((G178+H178-2)*15,0))</f>
        <v>708</v>
      </c>
      <c r="O178" s="3" t="s">
        <v>2255</v>
      </c>
      <c r="Q178" s="3">
        <f t="shared" si="8"/>
        <v>91.5</v>
      </c>
      <c r="R178" s="3">
        <f t="shared" si="9"/>
        <v>37.4</v>
      </c>
    </row>
    <row r="179" spans="1:18">
      <c r="A179" s="16">
        <v>4</v>
      </c>
      <c r="B179" s="17">
        <v>600</v>
      </c>
      <c r="C179" s="16" t="s">
        <v>1440</v>
      </c>
      <c r="D179" s="17">
        <v>6</v>
      </c>
      <c r="E179" s="16" t="s">
        <v>89</v>
      </c>
      <c r="F179" s="17">
        <v>30</v>
      </c>
      <c r="G179" s="18">
        <f t="shared" si="4"/>
        <v>31</v>
      </c>
      <c r="H179" s="18">
        <f t="shared" si="5"/>
        <v>19</v>
      </c>
      <c r="I179" s="19">
        <v>1</v>
      </c>
      <c r="J179" s="19"/>
      <c r="K179" s="20"/>
      <c r="L179" s="76" cm="1">
        <f t="array" ref="L179">_xlfn.IFS(C179="8.玩家基地","",C179="10.第一关基地","",G179+H179&lt;=2,"",G179+H179&gt;2,ROUND((G179+H179-2)*15,0))</f>
        <v>720</v>
      </c>
      <c r="O179" s="3" t="s">
        <v>2046</v>
      </c>
      <c r="Q179" s="3">
        <f t="shared" si="8"/>
        <v>93</v>
      </c>
      <c r="R179" s="3">
        <f t="shared" si="9"/>
        <v>38</v>
      </c>
    </row>
    <row r="180" spans="1:18">
      <c r="A180" s="16">
        <v>4</v>
      </c>
      <c r="B180" s="17">
        <v>610</v>
      </c>
      <c r="C180" s="16" t="s">
        <v>1440</v>
      </c>
      <c r="D180" s="17">
        <v>6</v>
      </c>
      <c r="E180" s="16" t="s">
        <v>89</v>
      </c>
      <c r="F180" s="17">
        <v>30</v>
      </c>
      <c r="G180" s="18">
        <f t="shared" si="4"/>
        <v>31.5</v>
      </c>
      <c r="H180" s="18">
        <f t="shared" si="5"/>
        <v>19.3</v>
      </c>
      <c r="I180" s="19">
        <v>1</v>
      </c>
      <c r="J180" s="19"/>
      <c r="K180" s="20"/>
      <c r="L180" s="76" cm="1">
        <f t="array" ref="L180">_xlfn.IFS(C180="8.玩家基地","",C180="10.第一关基地","",G180+H180&lt;=2,"",G180+H180&gt;2,ROUND((G180+H180-2)*15,0))</f>
        <v>732</v>
      </c>
      <c r="O180" s="3" t="s">
        <v>2046</v>
      </c>
      <c r="Q180" s="3">
        <f t="shared" si="8"/>
        <v>94.5</v>
      </c>
      <c r="R180" s="3">
        <f t="shared" si="9"/>
        <v>38.6</v>
      </c>
    </row>
    <row r="181" spans="1:18" s="3" customFormat="1">
      <c r="A181" s="16">
        <v>5</v>
      </c>
      <c r="B181" s="17">
        <v>0</v>
      </c>
      <c r="C181" s="16" t="s">
        <v>86</v>
      </c>
      <c r="D181" s="17">
        <v>1</v>
      </c>
      <c r="E181" s="16" t="s">
        <v>87</v>
      </c>
      <c r="F181" s="17">
        <v>-30</v>
      </c>
      <c r="G181" s="18">
        <v>1</v>
      </c>
      <c r="H181" s="18">
        <v>1</v>
      </c>
      <c r="I181" s="19">
        <v>1</v>
      </c>
      <c r="J181" s="19"/>
      <c r="K181" s="20"/>
      <c r="L181" s="76" t="str" cm="1">
        <f t="array" ref="L181">_xlfn.IFS(C181="8.玩家基地","",C181="10.第一关基地","",G181+H181&lt;=2,"",G181+H181&gt;2,ROUND((G181+H181-2)*35,0))</f>
        <v/>
      </c>
      <c r="O181" s="3" t="s">
        <v>2046</v>
      </c>
      <c r="Q181" s="3">
        <f t="shared" si="6"/>
        <v>3</v>
      </c>
      <c r="R181" s="3">
        <f t="shared" si="7"/>
        <v>2</v>
      </c>
    </row>
    <row r="182" spans="1:18">
      <c r="A182" s="16">
        <v>5</v>
      </c>
      <c r="B182" s="17">
        <v>15</v>
      </c>
      <c r="C182" s="16" t="s">
        <v>603</v>
      </c>
      <c r="D182" s="17">
        <v>1</v>
      </c>
      <c r="E182" s="16" t="s">
        <v>89</v>
      </c>
      <c r="F182" s="17">
        <v>30</v>
      </c>
      <c r="G182" s="18">
        <f>1+B182*0.06</f>
        <v>1.9</v>
      </c>
      <c r="H182" s="18">
        <f>1+B182*0.05</f>
        <v>1.75</v>
      </c>
      <c r="I182" s="19">
        <v>1</v>
      </c>
      <c r="J182" s="19" t="s">
        <v>1902</v>
      </c>
      <c r="K182" s="48">
        <v>7</v>
      </c>
      <c r="L182" s="76" cm="1">
        <f t="array" ref="L182">_xlfn.IFS(C182="8.玩家基地","",C182="10.第一关基地","",G182+H182&lt;=2,"",G182+H182&gt;2,ROUND((G182+H182-2)*15,0))</f>
        <v>25</v>
      </c>
      <c r="O182" s="3" t="s">
        <v>2255</v>
      </c>
      <c r="Q182" s="3">
        <f t="shared" si="6"/>
        <v>5.6999999999999993</v>
      </c>
      <c r="R182" s="3">
        <f t="shared" si="7"/>
        <v>3.5</v>
      </c>
    </row>
    <row r="183" spans="1:18">
      <c r="A183" s="16">
        <v>5</v>
      </c>
      <c r="B183" s="17">
        <v>30</v>
      </c>
      <c r="C183" s="16" t="s">
        <v>1436</v>
      </c>
      <c r="D183" s="17">
        <v>2</v>
      </c>
      <c r="E183" s="16" t="s">
        <v>89</v>
      </c>
      <c r="F183" s="17">
        <v>30</v>
      </c>
      <c r="G183" s="18">
        <f t="shared" ref="G183:G246" si="10">1+B183*0.06</f>
        <v>2.8</v>
      </c>
      <c r="H183" s="18">
        <f t="shared" ref="H183:H246" si="11">1+B183*0.05</f>
        <v>2.5</v>
      </c>
      <c r="I183" s="19">
        <v>1</v>
      </c>
      <c r="J183" s="19"/>
      <c r="K183" s="20"/>
      <c r="L183" s="76" cm="1">
        <f t="array" ref="L183">_xlfn.IFS(C183="8.玩家基地","",C183="10.第一关基地","",G183+H183&lt;=2,"",G183+H183&gt;2,ROUND((G183+H183-2)*15,0))</f>
        <v>50</v>
      </c>
      <c r="O183" s="3" t="s">
        <v>2046</v>
      </c>
      <c r="Q183" s="3">
        <f t="shared" si="6"/>
        <v>8.3999999999999986</v>
      </c>
      <c r="R183" s="3">
        <f t="shared" si="7"/>
        <v>5</v>
      </c>
    </row>
    <row r="184" spans="1:18">
      <c r="A184" s="16">
        <v>5</v>
      </c>
      <c r="B184" s="17">
        <v>45</v>
      </c>
      <c r="C184" s="16" t="s">
        <v>1391</v>
      </c>
      <c r="D184" s="17">
        <v>3</v>
      </c>
      <c r="E184" s="16" t="s">
        <v>89</v>
      </c>
      <c r="F184" s="17">
        <v>30</v>
      </c>
      <c r="G184" s="18">
        <f t="shared" si="10"/>
        <v>3.6999999999999997</v>
      </c>
      <c r="H184" s="18">
        <f t="shared" si="11"/>
        <v>3.25</v>
      </c>
      <c r="I184" s="19">
        <v>1</v>
      </c>
      <c r="J184" s="19"/>
      <c r="K184" s="20"/>
      <c r="L184" s="76" cm="1">
        <f t="array" ref="L184">_xlfn.IFS(C184="8.玩家基地","",C184="10.第一关基地","",G184+H184&lt;=2,"",G184+H184&gt;2,ROUND((G184+H184-2)*15,0))</f>
        <v>74</v>
      </c>
      <c r="O184" s="3" t="s">
        <v>2046</v>
      </c>
      <c r="Q184" s="3">
        <f t="shared" si="6"/>
        <v>11.1</v>
      </c>
      <c r="R184" s="3">
        <f t="shared" si="7"/>
        <v>6.5</v>
      </c>
    </row>
    <row r="185" spans="1:18">
      <c r="A185" s="16">
        <v>5</v>
      </c>
      <c r="B185" s="17">
        <v>60</v>
      </c>
      <c r="C185" s="16" t="s">
        <v>1391</v>
      </c>
      <c r="D185" s="17">
        <v>3</v>
      </c>
      <c r="E185" s="16" t="s">
        <v>89</v>
      </c>
      <c r="F185" s="17">
        <v>30</v>
      </c>
      <c r="G185" s="18">
        <f t="shared" si="10"/>
        <v>4.5999999999999996</v>
      </c>
      <c r="H185" s="18">
        <f t="shared" si="11"/>
        <v>4</v>
      </c>
      <c r="I185" s="19">
        <v>1</v>
      </c>
      <c r="J185" s="19"/>
      <c r="K185" s="20"/>
      <c r="L185" s="76" cm="1">
        <f t="array" ref="L185">_xlfn.IFS(C185="8.玩家基地","",C185="10.第一关基地","",G185+H185&lt;=2,"",G185+H185&gt;2,ROUND((G185+H185-2)*15,0))</f>
        <v>99</v>
      </c>
      <c r="O185" s="3" t="s">
        <v>2046</v>
      </c>
      <c r="Q185" s="3">
        <f t="shared" si="6"/>
        <v>13.799999999999999</v>
      </c>
      <c r="R185" s="3">
        <f t="shared" si="7"/>
        <v>8</v>
      </c>
    </row>
    <row r="186" spans="1:18">
      <c r="A186" s="16">
        <v>5</v>
      </c>
      <c r="B186" s="17">
        <v>65</v>
      </c>
      <c r="C186" s="16" t="s">
        <v>603</v>
      </c>
      <c r="D186" s="17">
        <v>1</v>
      </c>
      <c r="E186" s="16" t="s">
        <v>89</v>
      </c>
      <c r="F186" s="17">
        <v>30</v>
      </c>
      <c r="G186" s="18">
        <f t="shared" si="10"/>
        <v>4.9000000000000004</v>
      </c>
      <c r="H186" s="18">
        <f t="shared" si="11"/>
        <v>4.25</v>
      </c>
      <c r="I186" s="19">
        <v>1</v>
      </c>
      <c r="J186" s="19" t="s">
        <v>1903</v>
      </c>
      <c r="K186" s="48">
        <v>7</v>
      </c>
      <c r="L186" s="76" cm="1">
        <f t="array" ref="L186">_xlfn.IFS(C186="8.玩家基地","",C186="10.第一关基地","",G186+H186&lt;=2,"",G186+H186&gt;2,ROUND((G186+H186-2)*15,0))</f>
        <v>107</v>
      </c>
      <c r="O186" s="3" t="s">
        <v>2255</v>
      </c>
      <c r="Q186" s="3">
        <f t="shared" si="6"/>
        <v>14.700000000000001</v>
      </c>
      <c r="R186" s="3">
        <f t="shared" si="7"/>
        <v>8.5</v>
      </c>
    </row>
    <row r="187" spans="1:18">
      <c r="A187" s="16">
        <v>5</v>
      </c>
      <c r="B187" s="17">
        <v>70</v>
      </c>
      <c r="C187" s="16" t="s">
        <v>1436</v>
      </c>
      <c r="D187" s="17">
        <v>3</v>
      </c>
      <c r="E187" s="16" t="s">
        <v>89</v>
      </c>
      <c r="F187" s="17">
        <v>30</v>
      </c>
      <c r="G187" s="18">
        <f t="shared" si="10"/>
        <v>5.2</v>
      </c>
      <c r="H187" s="18">
        <f t="shared" si="11"/>
        <v>4.5</v>
      </c>
      <c r="I187" s="19">
        <v>1</v>
      </c>
      <c r="J187" s="19"/>
      <c r="K187" s="20"/>
      <c r="L187" s="76" cm="1">
        <f t="array" ref="L187">_xlfn.IFS(C187="8.玩家基地","",C187="10.第一关基地","",G187+H187&lt;=2,"",G187+H187&gt;2,ROUND((G187+H187-2)*15,0))</f>
        <v>116</v>
      </c>
      <c r="O187" s="3" t="s">
        <v>2046</v>
      </c>
      <c r="Q187" s="3">
        <f t="shared" si="6"/>
        <v>15.600000000000001</v>
      </c>
      <c r="R187" s="3">
        <f t="shared" si="7"/>
        <v>9</v>
      </c>
    </row>
    <row r="188" spans="1:18">
      <c r="A188" s="16">
        <v>5</v>
      </c>
      <c r="B188" s="17">
        <v>75</v>
      </c>
      <c r="C188" s="16" t="s">
        <v>1391</v>
      </c>
      <c r="D188" s="17">
        <v>3</v>
      </c>
      <c r="E188" s="16" t="s">
        <v>89</v>
      </c>
      <c r="F188" s="17">
        <v>30</v>
      </c>
      <c r="G188" s="18">
        <f t="shared" si="10"/>
        <v>5.5</v>
      </c>
      <c r="H188" s="18">
        <f t="shared" si="11"/>
        <v>4.75</v>
      </c>
      <c r="I188" s="19">
        <v>1</v>
      </c>
      <c r="J188" s="19"/>
      <c r="K188" s="20"/>
      <c r="L188" s="76" cm="1">
        <f t="array" ref="L188">_xlfn.IFS(C188="8.玩家基地","",C188="10.第一关基地","",G188+H188&lt;=2,"",G188+H188&gt;2,ROUND((G188+H188-2)*15,0))</f>
        <v>124</v>
      </c>
      <c r="O188" s="3" t="s">
        <v>2046</v>
      </c>
      <c r="Q188" s="3">
        <f t="shared" si="6"/>
        <v>16.5</v>
      </c>
      <c r="R188" s="3">
        <f t="shared" si="7"/>
        <v>9.5</v>
      </c>
    </row>
    <row r="189" spans="1:18">
      <c r="A189" s="16">
        <v>5</v>
      </c>
      <c r="B189" s="17">
        <v>80</v>
      </c>
      <c r="C189" s="16" t="s">
        <v>1391</v>
      </c>
      <c r="D189" s="17">
        <v>3</v>
      </c>
      <c r="E189" s="16" t="s">
        <v>89</v>
      </c>
      <c r="F189" s="17">
        <v>30</v>
      </c>
      <c r="G189" s="18">
        <f t="shared" si="10"/>
        <v>5.8</v>
      </c>
      <c r="H189" s="18">
        <f t="shared" si="11"/>
        <v>5</v>
      </c>
      <c r="I189" s="19">
        <v>1</v>
      </c>
      <c r="J189" s="19"/>
      <c r="K189" s="20"/>
      <c r="L189" s="76" cm="1">
        <f t="array" ref="L189">_xlfn.IFS(C189="8.玩家基地","",C189="10.第一关基地","",G189+H189&lt;=2,"",G189+H189&gt;2,ROUND((G189+H189-2)*15,0))</f>
        <v>132</v>
      </c>
      <c r="O189" s="3" t="s">
        <v>2046</v>
      </c>
      <c r="Q189" s="3">
        <f t="shared" si="6"/>
        <v>17.399999999999999</v>
      </c>
      <c r="R189" s="3">
        <f t="shared" si="7"/>
        <v>10</v>
      </c>
    </row>
    <row r="190" spans="1:18">
      <c r="A190" s="16">
        <v>5</v>
      </c>
      <c r="B190" s="17">
        <v>85</v>
      </c>
      <c r="C190" s="16" t="s">
        <v>1394</v>
      </c>
      <c r="D190" s="17">
        <v>3</v>
      </c>
      <c r="E190" s="16" t="s">
        <v>89</v>
      </c>
      <c r="F190" s="17">
        <v>30</v>
      </c>
      <c r="G190" s="18">
        <f t="shared" si="10"/>
        <v>6.1</v>
      </c>
      <c r="H190" s="18">
        <f t="shared" si="11"/>
        <v>5.25</v>
      </c>
      <c r="I190" s="19">
        <v>1</v>
      </c>
      <c r="J190" s="19" t="s">
        <v>1903</v>
      </c>
      <c r="K190" s="48">
        <v>7</v>
      </c>
      <c r="L190" s="76" cm="1">
        <f t="array" ref="L190">_xlfn.IFS(C190="8.玩家基地","",C190="10.第一关基地","",G190+H190&lt;=2,"",G190+H190&gt;2,ROUND((G190+H190-2)*15,0))</f>
        <v>140</v>
      </c>
      <c r="O190" s="3" t="s">
        <v>2255</v>
      </c>
      <c r="Q190" s="3">
        <f t="shared" si="6"/>
        <v>18.299999999999997</v>
      </c>
      <c r="R190" s="3">
        <f t="shared" si="7"/>
        <v>10.5</v>
      </c>
    </row>
    <row r="191" spans="1:18">
      <c r="A191" s="16">
        <v>5</v>
      </c>
      <c r="B191" s="17">
        <v>90</v>
      </c>
      <c r="C191" s="16" t="s">
        <v>603</v>
      </c>
      <c r="D191" s="17">
        <v>1</v>
      </c>
      <c r="E191" s="16" t="s">
        <v>89</v>
      </c>
      <c r="F191" s="17">
        <v>30</v>
      </c>
      <c r="G191" s="18">
        <f t="shared" si="10"/>
        <v>6.3999999999999995</v>
      </c>
      <c r="H191" s="18">
        <f t="shared" si="11"/>
        <v>5.5</v>
      </c>
      <c r="I191" s="19">
        <v>1</v>
      </c>
      <c r="J191" s="19"/>
      <c r="K191" s="20"/>
      <c r="L191" s="76" cm="1">
        <f t="array" ref="L191">_xlfn.IFS(C191="8.玩家基地","",C191="10.第一关基地","",G191+H191&lt;=2,"",G191+H191&gt;2,ROUND((G191+H191-2)*15,0))</f>
        <v>149</v>
      </c>
      <c r="O191" s="3" t="s">
        <v>2046</v>
      </c>
      <c r="Q191" s="3">
        <f t="shared" si="6"/>
        <v>19.2</v>
      </c>
      <c r="R191" s="3">
        <f t="shared" si="7"/>
        <v>11</v>
      </c>
    </row>
    <row r="192" spans="1:18">
      <c r="A192" s="16">
        <v>5</v>
      </c>
      <c r="B192" s="17">
        <v>95</v>
      </c>
      <c r="C192" s="16" t="s">
        <v>1436</v>
      </c>
      <c r="D192" s="17">
        <v>3</v>
      </c>
      <c r="E192" s="16" t="s">
        <v>89</v>
      </c>
      <c r="F192" s="17">
        <v>30</v>
      </c>
      <c r="G192" s="18">
        <f t="shared" si="10"/>
        <v>6.7</v>
      </c>
      <c r="H192" s="18">
        <f t="shared" si="11"/>
        <v>5.75</v>
      </c>
      <c r="I192" s="19">
        <v>1</v>
      </c>
      <c r="J192" s="19"/>
      <c r="K192" s="20"/>
      <c r="L192" s="76" cm="1">
        <f t="array" ref="L192">_xlfn.IFS(C192="8.玩家基地","",C192="10.第一关基地","",G192+H192&lt;=2,"",G192+H192&gt;2,ROUND((G192+H192-2)*15,0))</f>
        <v>157</v>
      </c>
      <c r="O192" s="3" t="s">
        <v>2046</v>
      </c>
      <c r="Q192" s="3">
        <f t="shared" si="6"/>
        <v>20.100000000000001</v>
      </c>
      <c r="R192" s="3">
        <f t="shared" si="7"/>
        <v>11.5</v>
      </c>
    </row>
    <row r="193" spans="1:18">
      <c r="A193" s="16">
        <v>5</v>
      </c>
      <c r="B193" s="17">
        <v>100</v>
      </c>
      <c r="C193" s="16" t="s">
        <v>1391</v>
      </c>
      <c r="D193" s="17">
        <v>3</v>
      </c>
      <c r="E193" s="16" t="s">
        <v>89</v>
      </c>
      <c r="F193" s="17">
        <v>30</v>
      </c>
      <c r="G193" s="18">
        <f t="shared" si="10"/>
        <v>7</v>
      </c>
      <c r="H193" s="18">
        <f t="shared" si="11"/>
        <v>6</v>
      </c>
      <c r="I193" s="19">
        <v>1</v>
      </c>
      <c r="J193" s="19"/>
      <c r="K193" s="20"/>
      <c r="L193" s="76" cm="1">
        <f t="array" ref="L193">_xlfn.IFS(C193="8.玩家基地","",C193="10.第一关基地","",G193+H193&lt;=2,"",G193+H193&gt;2,ROUND((G193+H193-2)*15,0))</f>
        <v>165</v>
      </c>
      <c r="O193" s="3" t="s">
        <v>2046</v>
      </c>
      <c r="Q193" s="3">
        <f t="shared" si="6"/>
        <v>21</v>
      </c>
      <c r="R193" s="3">
        <f t="shared" si="7"/>
        <v>12</v>
      </c>
    </row>
    <row r="194" spans="1:18">
      <c r="A194" s="16">
        <v>5</v>
      </c>
      <c r="B194" s="17">
        <v>105</v>
      </c>
      <c r="C194" s="16" t="s">
        <v>1391</v>
      </c>
      <c r="D194" s="17">
        <v>3</v>
      </c>
      <c r="E194" s="16" t="s">
        <v>89</v>
      </c>
      <c r="F194" s="17">
        <v>30</v>
      </c>
      <c r="G194" s="18">
        <f t="shared" si="10"/>
        <v>7.3</v>
      </c>
      <c r="H194" s="18">
        <f t="shared" si="11"/>
        <v>6.25</v>
      </c>
      <c r="I194" s="19">
        <v>1</v>
      </c>
      <c r="J194" s="19" t="s">
        <v>1903</v>
      </c>
      <c r="K194" s="48">
        <v>7</v>
      </c>
      <c r="L194" s="76" cm="1">
        <f t="array" ref="L194">_xlfn.IFS(C194="8.玩家基地","",C194="10.第一关基地","",G194+H194&lt;=2,"",G194+H194&gt;2,ROUND((G194+H194-2)*15,0))</f>
        <v>173</v>
      </c>
      <c r="O194" s="3" t="s">
        <v>2255</v>
      </c>
      <c r="Q194" s="3">
        <f t="shared" si="6"/>
        <v>21.9</v>
      </c>
      <c r="R194" s="3">
        <f t="shared" si="7"/>
        <v>12.5</v>
      </c>
    </row>
    <row r="195" spans="1:18">
      <c r="A195" s="16">
        <v>5</v>
      </c>
      <c r="B195" s="17">
        <v>110</v>
      </c>
      <c r="C195" s="16" t="s">
        <v>1394</v>
      </c>
      <c r="D195" s="17">
        <v>3</v>
      </c>
      <c r="E195" s="16" t="s">
        <v>89</v>
      </c>
      <c r="F195" s="17">
        <v>30</v>
      </c>
      <c r="G195" s="18">
        <f t="shared" si="10"/>
        <v>7.6</v>
      </c>
      <c r="H195" s="18">
        <f t="shared" si="11"/>
        <v>6.5</v>
      </c>
      <c r="I195" s="19">
        <v>1</v>
      </c>
      <c r="J195" s="19"/>
      <c r="K195" s="20"/>
      <c r="L195" s="76" cm="1">
        <f t="array" ref="L195">_xlfn.IFS(C195="8.玩家基地","",C195="10.第一关基地","",G195+H195&lt;=2,"",G195+H195&gt;2,ROUND((G195+H195-2)*15,0))</f>
        <v>182</v>
      </c>
      <c r="O195" s="3" t="s">
        <v>2046</v>
      </c>
      <c r="Q195" s="3">
        <f t="shared" si="6"/>
        <v>22.799999999999997</v>
      </c>
      <c r="R195" s="3">
        <f t="shared" si="7"/>
        <v>13</v>
      </c>
    </row>
    <row r="196" spans="1:18">
      <c r="A196" s="16">
        <v>5</v>
      </c>
      <c r="B196" s="17">
        <v>115</v>
      </c>
      <c r="C196" s="16" t="s">
        <v>603</v>
      </c>
      <c r="D196" s="17">
        <v>2</v>
      </c>
      <c r="E196" s="16" t="s">
        <v>89</v>
      </c>
      <c r="F196" s="17">
        <v>30</v>
      </c>
      <c r="G196" s="18">
        <f t="shared" si="10"/>
        <v>7.8999999999999995</v>
      </c>
      <c r="H196" s="18">
        <f t="shared" si="11"/>
        <v>6.75</v>
      </c>
      <c r="I196" s="19">
        <v>1</v>
      </c>
      <c r="J196" s="19"/>
      <c r="K196" s="20"/>
      <c r="L196" s="76" cm="1">
        <f t="array" ref="L196">_xlfn.IFS(C196="8.玩家基地","",C196="10.第一关基地","",G196+H196&lt;=2,"",G196+H196&gt;2,ROUND((G196+H196-2)*15,0))</f>
        <v>190</v>
      </c>
      <c r="O196" s="3" t="s">
        <v>2046</v>
      </c>
      <c r="Q196" s="3">
        <f t="shared" si="6"/>
        <v>23.7</v>
      </c>
      <c r="R196" s="3">
        <f t="shared" si="7"/>
        <v>13.5</v>
      </c>
    </row>
    <row r="197" spans="1:18">
      <c r="A197" s="16">
        <v>5</v>
      </c>
      <c r="B197" s="17">
        <v>120</v>
      </c>
      <c r="C197" s="16" t="s">
        <v>1436</v>
      </c>
      <c r="D197" s="17">
        <v>3</v>
      </c>
      <c r="E197" s="16" t="s">
        <v>89</v>
      </c>
      <c r="F197" s="17">
        <v>30</v>
      </c>
      <c r="G197" s="18">
        <f t="shared" si="10"/>
        <v>8.1999999999999993</v>
      </c>
      <c r="H197" s="18">
        <f t="shared" si="11"/>
        <v>7</v>
      </c>
      <c r="I197" s="19">
        <v>1</v>
      </c>
      <c r="J197" s="19"/>
      <c r="K197" s="20"/>
      <c r="L197" s="76" cm="1">
        <f t="array" ref="L197">_xlfn.IFS(C197="8.玩家基地","",C197="10.第一关基地","",G197+H197&lt;=2,"",G197+H197&gt;2,ROUND((G197+H197-2)*15,0))</f>
        <v>198</v>
      </c>
      <c r="O197" s="3" t="s">
        <v>2046</v>
      </c>
      <c r="Q197" s="3">
        <f t="shared" si="6"/>
        <v>24.599999999999998</v>
      </c>
      <c r="R197" s="3">
        <f t="shared" si="7"/>
        <v>14</v>
      </c>
    </row>
    <row r="198" spans="1:18">
      <c r="A198" s="16">
        <v>5</v>
      </c>
      <c r="B198" s="17">
        <v>125</v>
      </c>
      <c r="C198" s="16" t="s">
        <v>1391</v>
      </c>
      <c r="D198" s="17">
        <v>3</v>
      </c>
      <c r="E198" s="16" t="s">
        <v>89</v>
      </c>
      <c r="F198" s="17">
        <v>30</v>
      </c>
      <c r="G198" s="18">
        <f t="shared" si="10"/>
        <v>8.5</v>
      </c>
      <c r="H198" s="18">
        <f t="shared" si="11"/>
        <v>7.25</v>
      </c>
      <c r="I198" s="19">
        <v>1</v>
      </c>
      <c r="J198" s="19" t="s">
        <v>1903</v>
      </c>
      <c r="K198" s="48">
        <v>7</v>
      </c>
      <c r="L198" s="76" cm="1">
        <f t="array" ref="L198">_xlfn.IFS(C198="8.玩家基地","",C198="10.第一关基地","",G198+H198&lt;=2,"",G198+H198&gt;2,ROUND((G198+H198-2)*15,0))</f>
        <v>206</v>
      </c>
      <c r="O198" s="3" t="s">
        <v>2255</v>
      </c>
      <c r="Q198" s="3">
        <f t="shared" si="6"/>
        <v>25.5</v>
      </c>
      <c r="R198" s="3">
        <f t="shared" si="7"/>
        <v>14.5</v>
      </c>
    </row>
    <row r="199" spans="1:18">
      <c r="A199" s="16">
        <v>5</v>
      </c>
      <c r="B199" s="17">
        <v>130</v>
      </c>
      <c r="C199" s="16" t="s">
        <v>1394</v>
      </c>
      <c r="D199" s="17">
        <v>3</v>
      </c>
      <c r="E199" s="16" t="s">
        <v>89</v>
      </c>
      <c r="F199" s="17">
        <v>30</v>
      </c>
      <c r="G199" s="18">
        <f t="shared" si="10"/>
        <v>8.8000000000000007</v>
      </c>
      <c r="H199" s="18">
        <f t="shared" si="11"/>
        <v>7.5</v>
      </c>
      <c r="I199" s="19">
        <v>1</v>
      </c>
      <c r="J199" s="19"/>
      <c r="K199" s="20"/>
      <c r="L199" s="76" cm="1">
        <f t="array" ref="L199">_xlfn.IFS(C199="8.玩家基地","",C199="10.第一关基地","",G199+H199&lt;=2,"",G199+H199&gt;2,ROUND((G199+H199-2)*15,0))</f>
        <v>215</v>
      </c>
      <c r="O199" s="3" t="s">
        <v>2046</v>
      </c>
      <c r="Q199" s="3">
        <f t="shared" si="6"/>
        <v>26.400000000000002</v>
      </c>
      <c r="R199" s="3">
        <f t="shared" si="7"/>
        <v>15</v>
      </c>
    </row>
    <row r="200" spans="1:18">
      <c r="A200" s="16">
        <v>5</v>
      </c>
      <c r="B200" s="17">
        <v>135</v>
      </c>
      <c r="C200" s="16" t="s">
        <v>1394</v>
      </c>
      <c r="D200" s="17">
        <v>2</v>
      </c>
      <c r="E200" s="16" t="s">
        <v>89</v>
      </c>
      <c r="F200" s="17">
        <v>30</v>
      </c>
      <c r="G200" s="18">
        <f t="shared" si="10"/>
        <v>9.1</v>
      </c>
      <c r="H200" s="18">
        <f t="shared" si="11"/>
        <v>7.75</v>
      </c>
      <c r="I200" s="19">
        <v>1</v>
      </c>
      <c r="J200" s="19"/>
      <c r="K200" s="20"/>
      <c r="L200" s="76" cm="1">
        <f t="array" ref="L200">_xlfn.IFS(C200="8.玩家基地","",C200="10.第一关基地","",G200+H200&lt;=2,"",G200+H200&gt;2,ROUND((G200+H200-2)*15,0))</f>
        <v>223</v>
      </c>
      <c r="O200" s="3" t="s">
        <v>2046</v>
      </c>
      <c r="Q200" s="3">
        <f t="shared" si="6"/>
        <v>27.299999999999997</v>
      </c>
      <c r="R200" s="3">
        <f t="shared" si="7"/>
        <v>15.5</v>
      </c>
    </row>
    <row r="201" spans="1:18">
      <c r="A201" s="16">
        <v>5</v>
      </c>
      <c r="B201" s="17">
        <v>140</v>
      </c>
      <c r="C201" s="16" t="s">
        <v>1436</v>
      </c>
      <c r="D201" s="17">
        <v>3</v>
      </c>
      <c r="E201" s="16" t="s">
        <v>89</v>
      </c>
      <c r="F201" s="17">
        <v>30</v>
      </c>
      <c r="G201" s="18">
        <f t="shared" si="10"/>
        <v>9.4</v>
      </c>
      <c r="H201" s="18">
        <f t="shared" si="11"/>
        <v>8</v>
      </c>
      <c r="I201" s="19">
        <v>1</v>
      </c>
      <c r="J201" s="19"/>
      <c r="K201" s="20"/>
      <c r="L201" s="76" cm="1">
        <f t="array" ref="L201">_xlfn.IFS(C201="8.玩家基地","",C201="10.第一关基地","",G201+H201&lt;=2,"",G201+H201&gt;2,ROUND((G201+H201-2)*15,0))</f>
        <v>231</v>
      </c>
      <c r="O201" s="3" t="s">
        <v>2046</v>
      </c>
      <c r="Q201" s="3">
        <f t="shared" si="6"/>
        <v>28.200000000000003</v>
      </c>
      <c r="R201" s="3">
        <f t="shared" si="7"/>
        <v>16</v>
      </c>
    </row>
    <row r="202" spans="1:18">
      <c r="A202" s="16">
        <v>5</v>
      </c>
      <c r="B202" s="17">
        <v>145</v>
      </c>
      <c r="C202" s="16" t="s">
        <v>1394</v>
      </c>
      <c r="D202" s="17">
        <v>3</v>
      </c>
      <c r="E202" s="16" t="s">
        <v>89</v>
      </c>
      <c r="F202" s="17">
        <v>30</v>
      </c>
      <c r="G202" s="18">
        <f t="shared" si="10"/>
        <v>9.6999999999999993</v>
      </c>
      <c r="H202" s="18">
        <f t="shared" si="11"/>
        <v>8.25</v>
      </c>
      <c r="I202" s="19">
        <v>1</v>
      </c>
      <c r="J202" s="19" t="s">
        <v>1903</v>
      </c>
      <c r="K202" s="48">
        <v>7</v>
      </c>
      <c r="L202" s="76" cm="1">
        <f t="array" ref="L202">_xlfn.IFS(C202="8.玩家基地","",C202="10.第一关基地","",G202+H202&lt;=2,"",G202+H202&gt;2,ROUND((G202+H202-2)*15,0))</f>
        <v>239</v>
      </c>
      <c r="O202" s="3" t="s">
        <v>2255</v>
      </c>
      <c r="Q202" s="3">
        <f t="shared" si="6"/>
        <v>29.099999999999998</v>
      </c>
      <c r="R202" s="3">
        <f t="shared" si="7"/>
        <v>16.5</v>
      </c>
    </row>
    <row r="203" spans="1:18">
      <c r="A203" s="16">
        <v>5</v>
      </c>
      <c r="B203" s="17">
        <v>150</v>
      </c>
      <c r="C203" s="16" t="s">
        <v>1436</v>
      </c>
      <c r="D203" s="17">
        <v>3</v>
      </c>
      <c r="E203" s="16" t="s">
        <v>89</v>
      </c>
      <c r="F203" s="17">
        <v>30</v>
      </c>
      <c r="G203" s="18">
        <f t="shared" si="10"/>
        <v>10</v>
      </c>
      <c r="H203" s="18">
        <f t="shared" si="11"/>
        <v>8.5</v>
      </c>
      <c r="I203" s="19">
        <v>1</v>
      </c>
      <c r="J203" s="19"/>
      <c r="K203" s="20"/>
      <c r="L203" s="76" cm="1">
        <f t="array" ref="L203">_xlfn.IFS(C203="8.玩家基地","",C203="10.第一关基地","",G203+H203&lt;=2,"",G203+H203&gt;2,ROUND((G203+H203-2)*15,0))</f>
        <v>248</v>
      </c>
      <c r="O203" s="3" t="s">
        <v>2046</v>
      </c>
      <c r="Q203" s="3">
        <f t="shared" si="6"/>
        <v>30</v>
      </c>
      <c r="R203" s="3">
        <f t="shared" si="7"/>
        <v>17</v>
      </c>
    </row>
    <row r="204" spans="1:18">
      <c r="A204" s="16">
        <v>5</v>
      </c>
      <c r="B204" s="17">
        <v>155</v>
      </c>
      <c r="C204" s="16" t="s">
        <v>1394</v>
      </c>
      <c r="D204" s="17">
        <v>3</v>
      </c>
      <c r="E204" s="16" t="s">
        <v>89</v>
      </c>
      <c r="F204" s="17">
        <v>30</v>
      </c>
      <c r="G204" s="18">
        <f t="shared" si="10"/>
        <v>10.299999999999999</v>
      </c>
      <c r="H204" s="18">
        <f t="shared" si="11"/>
        <v>8.75</v>
      </c>
      <c r="I204" s="19">
        <v>1</v>
      </c>
      <c r="J204" s="19"/>
      <c r="K204" s="20"/>
      <c r="L204" s="76" cm="1">
        <f t="array" ref="L204">_xlfn.IFS(C204="8.玩家基地","",C204="10.第一关基地","",G204+H204&lt;=2,"",G204+H204&gt;2,ROUND((G204+H204-2)*15,0))</f>
        <v>256</v>
      </c>
      <c r="O204" s="3" t="s">
        <v>2046</v>
      </c>
      <c r="Q204" s="3">
        <f t="shared" si="6"/>
        <v>30.9</v>
      </c>
      <c r="R204" s="3">
        <f t="shared" si="7"/>
        <v>17.5</v>
      </c>
    </row>
    <row r="205" spans="1:18">
      <c r="A205" s="16">
        <v>5</v>
      </c>
      <c r="B205" s="17">
        <v>160</v>
      </c>
      <c r="C205" s="16" t="s">
        <v>1436</v>
      </c>
      <c r="D205" s="17">
        <v>3</v>
      </c>
      <c r="E205" s="16" t="s">
        <v>89</v>
      </c>
      <c r="F205" s="17">
        <v>30</v>
      </c>
      <c r="G205" s="18">
        <f t="shared" si="10"/>
        <v>10.6</v>
      </c>
      <c r="H205" s="18">
        <f t="shared" si="11"/>
        <v>9</v>
      </c>
      <c r="I205" s="19">
        <v>1</v>
      </c>
      <c r="J205" s="19"/>
      <c r="K205" s="20"/>
      <c r="L205" s="76" cm="1">
        <f t="array" ref="L205">_xlfn.IFS(C205="8.玩家基地","",C205="10.第一关基地","",G205+H205&lt;=2,"",G205+H205&gt;2,ROUND((G205+H205-2)*15,0))</f>
        <v>264</v>
      </c>
      <c r="O205" s="3" t="s">
        <v>2046</v>
      </c>
      <c r="Q205" s="3">
        <f t="shared" si="6"/>
        <v>31.799999999999997</v>
      </c>
      <c r="R205" s="3">
        <f t="shared" si="7"/>
        <v>18</v>
      </c>
    </row>
    <row r="206" spans="1:18">
      <c r="A206" s="16">
        <v>5</v>
      </c>
      <c r="B206" s="17">
        <v>165</v>
      </c>
      <c r="C206" s="16" t="s">
        <v>1394</v>
      </c>
      <c r="D206" s="17">
        <v>3</v>
      </c>
      <c r="E206" s="16" t="s">
        <v>89</v>
      </c>
      <c r="F206" s="17">
        <v>30</v>
      </c>
      <c r="G206" s="18">
        <f t="shared" si="10"/>
        <v>10.9</v>
      </c>
      <c r="H206" s="18">
        <f t="shared" si="11"/>
        <v>9.25</v>
      </c>
      <c r="I206" s="19">
        <v>1</v>
      </c>
      <c r="J206" s="19" t="s">
        <v>1903</v>
      </c>
      <c r="K206" s="48">
        <v>7</v>
      </c>
      <c r="L206" s="76" cm="1">
        <f t="array" ref="L206">_xlfn.IFS(C206="8.玩家基地","",C206="10.第一关基地","",G206+H206&lt;=2,"",G206+H206&gt;2,ROUND((G206+H206-2)*15,0))</f>
        <v>272</v>
      </c>
      <c r="O206" s="3" t="s">
        <v>2255</v>
      </c>
      <c r="Q206" s="3">
        <f t="shared" si="6"/>
        <v>32.700000000000003</v>
      </c>
      <c r="R206" s="3">
        <f t="shared" si="7"/>
        <v>18.5</v>
      </c>
    </row>
    <row r="207" spans="1:18">
      <c r="A207" s="16">
        <v>5</v>
      </c>
      <c r="B207" s="17">
        <v>170</v>
      </c>
      <c r="C207" s="16" t="s">
        <v>1436</v>
      </c>
      <c r="D207" s="17">
        <v>3</v>
      </c>
      <c r="E207" s="16" t="s">
        <v>89</v>
      </c>
      <c r="F207" s="17">
        <v>30</v>
      </c>
      <c r="G207" s="18">
        <f t="shared" si="10"/>
        <v>11.2</v>
      </c>
      <c r="H207" s="18">
        <f t="shared" si="11"/>
        <v>9.5</v>
      </c>
      <c r="I207" s="19">
        <v>1</v>
      </c>
      <c r="J207" s="19"/>
      <c r="K207" s="20"/>
      <c r="L207" s="76" cm="1">
        <f t="array" ref="L207">_xlfn.IFS(C207="8.玩家基地","",C207="10.第一关基地","",G207+H207&lt;=2,"",G207+H207&gt;2,ROUND((G207+H207-2)*15,0))</f>
        <v>281</v>
      </c>
      <c r="O207" s="3" t="s">
        <v>2046</v>
      </c>
      <c r="Q207" s="3">
        <f t="shared" si="6"/>
        <v>33.599999999999994</v>
      </c>
      <c r="R207" s="3">
        <f t="shared" si="7"/>
        <v>19</v>
      </c>
    </row>
    <row r="208" spans="1:18">
      <c r="A208" s="16">
        <v>5</v>
      </c>
      <c r="B208" s="17">
        <v>175</v>
      </c>
      <c r="C208" s="16" t="s">
        <v>603</v>
      </c>
      <c r="D208" s="17">
        <v>2</v>
      </c>
      <c r="E208" s="16" t="s">
        <v>89</v>
      </c>
      <c r="F208" s="17">
        <v>30</v>
      </c>
      <c r="G208" s="18">
        <f t="shared" si="10"/>
        <v>11.5</v>
      </c>
      <c r="H208" s="18">
        <f t="shared" si="11"/>
        <v>9.75</v>
      </c>
      <c r="I208" s="19">
        <v>1</v>
      </c>
      <c r="J208" s="19"/>
      <c r="K208" s="20"/>
      <c r="L208" s="76" cm="1">
        <f t="array" ref="L208">_xlfn.IFS(C208="8.玩家基地","",C208="10.第一关基地","",G208+H208&lt;=2,"",G208+H208&gt;2,ROUND((G208+H208-2)*15,0))</f>
        <v>289</v>
      </c>
      <c r="O208" s="3" t="s">
        <v>2046</v>
      </c>
      <c r="Q208" s="3">
        <f t="shared" si="6"/>
        <v>34.5</v>
      </c>
      <c r="R208" s="3">
        <f t="shared" si="7"/>
        <v>19.5</v>
      </c>
    </row>
    <row r="209" spans="1:18">
      <c r="A209" s="16">
        <v>5</v>
      </c>
      <c r="B209" s="17">
        <v>180</v>
      </c>
      <c r="C209" s="16" t="s">
        <v>1391</v>
      </c>
      <c r="D209" s="17">
        <v>3</v>
      </c>
      <c r="E209" s="16" t="s">
        <v>89</v>
      </c>
      <c r="F209" s="17">
        <v>30</v>
      </c>
      <c r="G209" s="18">
        <f t="shared" si="10"/>
        <v>11.799999999999999</v>
      </c>
      <c r="H209" s="18">
        <f t="shared" si="11"/>
        <v>10</v>
      </c>
      <c r="I209" s="19">
        <v>1</v>
      </c>
      <c r="J209" s="19"/>
      <c r="K209" s="20"/>
      <c r="L209" s="76" cm="1">
        <f t="array" ref="L209">_xlfn.IFS(C209="8.玩家基地","",C209="10.第一关基地","",G209+H209&lt;=2,"",G209+H209&gt;2,ROUND((G209+H209-2)*15,0))</f>
        <v>297</v>
      </c>
      <c r="O209" s="3" t="s">
        <v>2046</v>
      </c>
      <c r="Q209" s="3">
        <f t="shared" si="6"/>
        <v>35.4</v>
      </c>
      <c r="R209" s="3">
        <f t="shared" si="7"/>
        <v>20</v>
      </c>
    </row>
    <row r="210" spans="1:18">
      <c r="A210" s="16">
        <v>5</v>
      </c>
      <c r="B210" s="17">
        <v>185</v>
      </c>
      <c r="C210" s="16" t="s">
        <v>1391</v>
      </c>
      <c r="D210" s="17">
        <v>3</v>
      </c>
      <c r="E210" s="16" t="s">
        <v>89</v>
      </c>
      <c r="F210" s="17">
        <v>30</v>
      </c>
      <c r="G210" s="18">
        <f t="shared" si="10"/>
        <v>12.1</v>
      </c>
      <c r="H210" s="18">
        <f t="shared" si="11"/>
        <v>10.25</v>
      </c>
      <c r="I210" s="19">
        <v>1</v>
      </c>
      <c r="J210" s="19" t="s">
        <v>1903</v>
      </c>
      <c r="K210" s="48">
        <v>7</v>
      </c>
      <c r="L210" s="76" cm="1">
        <f t="array" ref="L210">_xlfn.IFS(C210="8.玩家基地","",C210="10.第一关基地","",G210+H210&lt;=2,"",G210+H210&gt;2,ROUND((G210+H210-2)*15,0))</f>
        <v>305</v>
      </c>
      <c r="O210" s="3" t="s">
        <v>2255</v>
      </c>
      <c r="Q210" s="3">
        <f t="shared" si="6"/>
        <v>36.299999999999997</v>
      </c>
      <c r="R210" s="3">
        <f t="shared" si="7"/>
        <v>20.5</v>
      </c>
    </row>
    <row r="211" spans="1:18">
      <c r="A211" s="16">
        <v>5</v>
      </c>
      <c r="B211" s="17">
        <v>190</v>
      </c>
      <c r="C211" s="16" t="s">
        <v>603</v>
      </c>
      <c r="D211" s="17">
        <v>2</v>
      </c>
      <c r="E211" s="16" t="s">
        <v>89</v>
      </c>
      <c r="F211" s="17">
        <v>30</v>
      </c>
      <c r="G211" s="18">
        <f t="shared" si="10"/>
        <v>12.4</v>
      </c>
      <c r="H211" s="18">
        <f t="shared" si="11"/>
        <v>10.5</v>
      </c>
      <c r="I211" s="19">
        <v>1</v>
      </c>
      <c r="J211" s="19"/>
      <c r="K211" s="20"/>
      <c r="L211" s="76" cm="1">
        <f t="array" ref="L211">_xlfn.IFS(C211="8.玩家基地","",C211="10.第一关基地","",G211+H211&lt;=2,"",G211+H211&gt;2,ROUND((G211+H211-2)*15,0))</f>
        <v>314</v>
      </c>
      <c r="O211" s="3" t="s">
        <v>2046</v>
      </c>
      <c r="Q211" s="3">
        <f t="shared" si="6"/>
        <v>37.200000000000003</v>
      </c>
      <c r="R211" s="3">
        <f t="shared" si="7"/>
        <v>21</v>
      </c>
    </row>
    <row r="212" spans="1:18">
      <c r="A212" s="16">
        <v>5</v>
      </c>
      <c r="B212" s="17">
        <v>195</v>
      </c>
      <c r="C212" s="16" t="s">
        <v>1394</v>
      </c>
      <c r="D212" s="17">
        <v>3</v>
      </c>
      <c r="E212" s="16" t="s">
        <v>89</v>
      </c>
      <c r="F212" s="17">
        <v>30</v>
      </c>
      <c r="G212" s="18">
        <f t="shared" si="10"/>
        <v>12.7</v>
      </c>
      <c r="H212" s="18">
        <f t="shared" si="11"/>
        <v>10.75</v>
      </c>
      <c r="I212" s="19">
        <v>1</v>
      </c>
      <c r="J212" s="19"/>
      <c r="K212" s="20"/>
      <c r="L212" s="76" cm="1">
        <f t="array" ref="L212">_xlfn.IFS(C212="8.玩家基地","",C212="10.第一关基地","",G212+H212&lt;=2,"",G212+H212&gt;2,ROUND((G212+H212-2)*15,0))</f>
        <v>322</v>
      </c>
      <c r="O212" s="3" t="s">
        <v>2046</v>
      </c>
      <c r="Q212" s="3">
        <f t="shared" si="6"/>
        <v>38.099999999999994</v>
      </c>
      <c r="R212" s="3">
        <f t="shared" si="7"/>
        <v>21.5</v>
      </c>
    </row>
    <row r="213" spans="1:18">
      <c r="A213" s="16">
        <v>5</v>
      </c>
      <c r="B213" s="17">
        <v>200</v>
      </c>
      <c r="C213" s="16" t="s">
        <v>1394</v>
      </c>
      <c r="D213" s="17">
        <v>3</v>
      </c>
      <c r="E213" s="16" t="s">
        <v>89</v>
      </c>
      <c r="F213" s="17">
        <v>30</v>
      </c>
      <c r="G213" s="18">
        <f t="shared" si="10"/>
        <v>13</v>
      </c>
      <c r="H213" s="18">
        <f t="shared" si="11"/>
        <v>11</v>
      </c>
      <c r="I213" s="19">
        <v>1</v>
      </c>
      <c r="J213" s="19"/>
      <c r="K213" s="20"/>
      <c r="L213" s="76" cm="1">
        <f t="array" ref="L213">_xlfn.IFS(C213="8.玩家基地","",C213="10.第一关基地","",G213+H213&lt;=2,"",G213+H213&gt;2,ROUND((G213+H213-2)*15,0))</f>
        <v>330</v>
      </c>
      <c r="O213" s="3" t="s">
        <v>2046</v>
      </c>
      <c r="Q213" s="3">
        <f t="shared" si="6"/>
        <v>39</v>
      </c>
      <c r="R213" s="3">
        <f t="shared" si="7"/>
        <v>22</v>
      </c>
    </row>
    <row r="214" spans="1:18">
      <c r="A214" s="16">
        <v>5</v>
      </c>
      <c r="B214" s="17">
        <v>205</v>
      </c>
      <c r="C214" s="16" t="s">
        <v>603</v>
      </c>
      <c r="D214" s="17">
        <v>3</v>
      </c>
      <c r="E214" s="16" t="s">
        <v>89</v>
      </c>
      <c r="F214" s="17">
        <v>30</v>
      </c>
      <c r="G214" s="18">
        <f t="shared" si="10"/>
        <v>13.299999999999999</v>
      </c>
      <c r="H214" s="18">
        <f t="shared" si="11"/>
        <v>11.25</v>
      </c>
      <c r="I214" s="19">
        <v>1</v>
      </c>
      <c r="J214" s="19" t="s">
        <v>1903</v>
      </c>
      <c r="K214" s="48">
        <v>7</v>
      </c>
      <c r="L214" s="76" cm="1">
        <f t="array" ref="L214">_xlfn.IFS(C214="8.玩家基地","",C214="10.第一关基地","",G214+H214&lt;=2,"",G214+H214&gt;2,ROUND((G214+H214-2)*15,0))</f>
        <v>338</v>
      </c>
      <c r="O214" s="3" t="s">
        <v>2255</v>
      </c>
      <c r="Q214" s="3">
        <f t="shared" si="6"/>
        <v>39.9</v>
      </c>
      <c r="R214" s="3">
        <f t="shared" si="7"/>
        <v>22.5</v>
      </c>
    </row>
    <row r="215" spans="1:18">
      <c r="A215" s="16">
        <v>5</v>
      </c>
      <c r="B215" s="17">
        <v>210</v>
      </c>
      <c r="C215" s="16" t="s">
        <v>1436</v>
      </c>
      <c r="D215" s="17">
        <v>3</v>
      </c>
      <c r="E215" s="16" t="s">
        <v>89</v>
      </c>
      <c r="F215" s="17">
        <v>30</v>
      </c>
      <c r="G215" s="18">
        <f t="shared" si="10"/>
        <v>13.6</v>
      </c>
      <c r="H215" s="18">
        <f t="shared" si="11"/>
        <v>11.5</v>
      </c>
      <c r="I215" s="19">
        <v>1</v>
      </c>
      <c r="J215" s="19"/>
      <c r="K215" s="20"/>
      <c r="L215" s="76" cm="1">
        <f t="array" ref="L215">_xlfn.IFS(C215="8.玩家基地","",C215="10.第一关基地","",G215+H215&lt;=2,"",G215+H215&gt;2,ROUND((G215+H215-2)*15,0))</f>
        <v>347</v>
      </c>
      <c r="O215" s="3" t="s">
        <v>2046</v>
      </c>
      <c r="Q215" s="3">
        <f t="shared" ref="Q215:Q243" si="12">G215*3</f>
        <v>40.799999999999997</v>
      </c>
      <c r="R215" s="3">
        <f t="shared" ref="R215:R243" si="13">H215*2</f>
        <v>23</v>
      </c>
    </row>
    <row r="216" spans="1:18">
      <c r="A216" s="16">
        <v>5</v>
      </c>
      <c r="B216" s="17">
        <v>215</v>
      </c>
      <c r="C216" s="16" t="s">
        <v>1394</v>
      </c>
      <c r="D216" s="17">
        <v>3</v>
      </c>
      <c r="E216" s="16" t="s">
        <v>89</v>
      </c>
      <c r="F216" s="17">
        <v>30</v>
      </c>
      <c r="G216" s="18">
        <f t="shared" si="10"/>
        <v>13.9</v>
      </c>
      <c r="H216" s="18">
        <f t="shared" si="11"/>
        <v>11.75</v>
      </c>
      <c r="I216" s="19">
        <v>1</v>
      </c>
      <c r="J216" s="19"/>
      <c r="K216" s="20"/>
      <c r="L216" s="76" cm="1">
        <f t="array" ref="L216">_xlfn.IFS(C216="8.玩家基地","",C216="10.第一关基地","",G216+H216&lt;=2,"",G216+H216&gt;2,ROUND((G216+H216-2)*15,0))</f>
        <v>355</v>
      </c>
      <c r="O216" s="3" t="s">
        <v>2046</v>
      </c>
      <c r="Q216" s="3">
        <f t="shared" si="12"/>
        <v>41.7</v>
      </c>
      <c r="R216" s="3">
        <f t="shared" si="13"/>
        <v>23.5</v>
      </c>
    </row>
    <row r="217" spans="1:18">
      <c r="A217" s="16">
        <v>5</v>
      </c>
      <c r="B217" s="17">
        <v>220</v>
      </c>
      <c r="C217" s="16" t="s">
        <v>1391</v>
      </c>
      <c r="D217" s="17">
        <v>3</v>
      </c>
      <c r="E217" s="16" t="s">
        <v>89</v>
      </c>
      <c r="F217" s="17">
        <v>30</v>
      </c>
      <c r="G217" s="18">
        <f t="shared" si="10"/>
        <v>14.2</v>
      </c>
      <c r="H217" s="18">
        <f t="shared" si="11"/>
        <v>12</v>
      </c>
      <c r="I217" s="19">
        <v>1</v>
      </c>
      <c r="J217" s="19"/>
      <c r="K217" s="20"/>
      <c r="L217" s="76" cm="1">
        <f t="array" ref="L217">_xlfn.IFS(C217="8.玩家基地","",C217="10.第一关基地","",G217+H217&lt;=2,"",G217+H217&gt;2,ROUND((G217+H217-2)*15,0))</f>
        <v>363</v>
      </c>
      <c r="O217" s="3" t="s">
        <v>2046</v>
      </c>
      <c r="Q217" s="3">
        <f t="shared" si="12"/>
        <v>42.599999999999994</v>
      </c>
      <c r="R217" s="3">
        <f t="shared" si="13"/>
        <v>24</v>
      </c>
    </row>
    <row r="218" spans="1:18">
      <c r="A218" s="16">
        <v>5</v>
      </c>
      <c r="B218" s="17">
        <v>225</v>
      </c>
      <c r="C218" s="16" t="s">
        <v>1394</v>
      </c>
      <c r="D218" s="17">
        <v>3</v>
      </c>
      <c r="E218" s="16" t="s">
        <v>89</v>
      </c>
      <c r="F218" s="17">
        <v>30</v>
      </c>
      <c r="G218" s="18">
        <f t="shared" si="10"/>
        <v>14.5</v>
      </c>
      <c r="H218" s="18">
        <f t="shared" si="11"/>
        <v>12.25</v>
      </c>
      <c r="I218" s="19">
        <v>1</v>
      </c>
      <c r="J218" s="19" t="s">
        <v>1903</v>
      </c>
      <c r="K218" s="48">
        <v>7</v>
      </c>
      <c r="L218" s="76" cm="1">
        <f t="array" ref="L218">_xlfn.IFS(C218="8.玩家基地","",C218="10.第一关基地","",G218+H218&lt;=2,"",G218+H218&gt;2,ROUND((G218+H218-2)*15,0))</f>
        <v>371</v>
      </c>
      <c r="O218" s="3" t="s">
        <v>2255</v>
      </c>
      <c r="Q218" s="3">
        <f t="shared" si="12"/>
        <v>43.5</v>
      </c>
      <c r="R218" s="3">
        <f t="shared" si="13"/>
        <v>24.5</v>
      </c>
    </row>
    <row r="219" spans="1:18">
      <c r="A219" s="16">
        <v>5</v>
      </c>
      <c r="B219" s="17">
        <v>230</v>
      </c>
      <c r="C219" s="16" t="s">
        <v>1391</v>
      </c>
      <c r="D219" s="17">
        <v>3</v>
      </c>
      <c r="E219" s="16" t="s">
        <v>89</v>
      </c>
      <c r="F219" s="17">
        <v>30</v>
      </c>
      <c r="G219" s="18">
        <f t="shared" si="10"/>
        <v>14.799999999999999</v>
      </c>
      <c r="H219" s="18">
        <f t="shared" si="11"/>
        <v>12.5</v>
      </c>
      <c r="I219" s="19">
        <v>1</v>
      </c>
      <c r="J219" s="19"/>
      <c r="K219" s="20"/>
      <c r="L219" s="76" cm="1">
        <f t="array" ref="L219">_xlfn.IFS(C219="8.玩家基地","",C219="10.第一关基地","",G219+H219&lt;=2,"",G219+H219&gt;2,ROUND((G219+H219-2)*15,0))</f>
        <v>380</v>
      </c>
      <c r="O219" s="3" t="s">
        <v>2046</v>
      </c>
      <c r="Q219" s="3">
        <f t="shared" si="12"/>
        <v>44.4</v>
      </c>
      <c r="R219" s="3">
        <f t="shared" si="13"/>
        <v>25</v>
      </c>
    </row>
    <row r="220" spans="1:18">
      <c r="A220" s="16">
        <v>5</v>
      </c>
      <c r="B220" s="17">
        <v>235</v>
      </c>
      <c r="C220" s="16" t="s">
        <v>603</v>
      </c>
      <c r="D220" s="17">
        <v>3</v>
      </c>
      <c r="E220" s="16" t="s">
        <v>89</v>
      </c>
      <c r="F220" s="17">
        <v>30</v>
      </c>
      <c r="G220" s="18">
        <f t="shared" si="10"/>
        <v>15.1</v>
      </c>
      <c r="H220" s="18">
        <f t="shared" si="11"/>
        <v>12.75</v>
      </c>
      <c r="I220" s="19">
        <v>1</v>
      </c>
      <c r="J220" s="19"/>
      <c r="K220" s="20"/>
      <c r="L220" s="76" cm="1">
        <f t="array" ref="L220">_xlfn.IFS(C220="8.玩家基地","",C220="10.第一关基地","",G220+H220&lt;=2,"",G220+H220&gt;2,ROUND((G220+H220-2)*15,0))</f>
        <v>388</v>
      </c>
      <c r="O220" s="3" t="s">
        <v>2046</v>
      </c>
      <c r="Q220" s="3">
        <f t="shared" si="12"/>
        <v>45.3</v>
      </c>
      <c r="R220" s="3">
        <f t="shared" si="13"/>
        <v>25.5</v>
      </c>
    </row>
    <row r="221" spans="1:18">
      <c r="A221" s="16">
        <v>5</v>
      </c>
      <c r="B221" s="17">
        <v>240</v>
      </c>
      <c r="C221" s="16" t="s">
        <v>1436</v>
      </c>
      <c r="D221" s="17">
        <v>3</v>
      </c>
      <c r="E221" s="16" t="s">
        <v>89</v>
      </c>
      <c r="F221" s="17">
        <v>30</v>
      </c>
      <c r="G221" s="18">
        <f t="shared" si="10"/>
        <v>15.399999999999999</v>
      </c>
      <c r="H221" s="18">
        <f t="shared" si="11"/>
        <v>13</v>
      </c>
      <c r="I221" s="19">
        <v>1</v>
      </c>
      <c r="J221" s="19"/>
      <c r="K221" s="20"/>
      <c r="L221" s="76" cm="1">
        <f t="array" ref="L221">_xlfn.IFS(C221="8.玩家基地","",C221="10.第一关基地","",G221+H221&lt;=2,"",G221+H221&gt;2,ROUND((G221+H221-2)*15,0))</f>
        <v>396</v>
      </c>
      <c r="O221" s="3" t="s">
        <v>2046</v>
      </c>
      <c r="Q221" s="3">
        <f t="shared" si="12"/>
        <v>46.199999999999996</v>
      </c>
      <c r="R221" s="3">
        <f t="shared" si="13"/>
        <v>26</v>
      </c>
    </row>
    <row r="222" spans="1:18">
      <c r="A222" s="16">
        <v>5</v>
      </c>
      <c r="B222" s="17">
        <v>245</v>
      </c>
      <c r="C222" s="16" t="s">
        <v>1391</v>
      </c>
      <c r="D222" s="17">
        <v>3</v>
      </c>
      <c r="E222" s="16" t="s">
        <v>89</v>
      </c>
      <c r="F222" s="17">
        <v>30</v>
      </c>
      <c r="G222" s="18">
        <f t="shared" si="10"/>
        <v>15.7</v>
      </c>
      <c r="H222" s="18">
        <f t="shared" si="11"/>
        <v>13.25</v>
      </c>
      <c r="I222" s="19">
        <v>1</v>
      </c>
      <c r="J222" s="19"/>
      <c r="K222" s="20"/>
      <c r="L222" s="76" cm="1">
        <f t="array" ref="L222">_xlfn.IFS(C222="8.玩家基地","",C222="10.第一关基地","",G222+H222&lt;=2,"",G222+H222&gt;2,ROUND((G222+H222-2)*15,0))</f>
        <v>404</v>
      </c>
      <c r="O222" s="3" t="s">
        <v>2046</v>
      </c>
      <c r="Q222" s="3">
        <f t="shared" si="12"/>
        <v>47.099999999999994</v>
      </c>
      <c r="R222" s="3">
        <f t="shared" si="13"/>
        <v>26.5</v>
      </c>
    </row>
    <row r="223" spans="1:18">
      <c r="A223" s="16">
        <v>5</v>
      </c>
      <c r="B223" s="17">
        <v>250</v>
      </c>
      <c r="C223" s="16" t="s">
        <v>1391</v>
      </c>
      <c r="D223" s="17">
        <v>3</v>
      </c>
      <c r="E223" s="16" t="s">
        <v>89</v>
      </c>
      <c r="F223" s="17">
        <v>30</v>
      </c>
      <c r="G223" s="18">
        <f t="shared" si="10"/>
        <v>16</v>
      </c>
      <c r="H223" s="18">
        <f t="shared" si="11"/>
        <v>13.5</v>
      </c>
      <c r="I223" s="19">
        <v>1</v>
      </c>
      <c r="J223" s="19" t="s">
        <v>1903</v>
      </c>
      <c r="K223" s="48">
        <v>7</v>
      </c>
      <c r="L223" s="76" cm="1">
        <f t="array" ref="L223">_xlfn.IFS(C223="8.玩家基地","",C223="10.第一关基地","",G223+H223&lt;=2,"",G223+H223&gt;2,ROUND((G223+H223-2)*15,0))</f>
        <v>413</v>
      </c>
      <c r="O223" s="3" t="s">
        <v>2255</v>
      </c>
      <c r="Q223" s="3">
        <f t="shared" si="12"/>
        <v>48</v>
      </c>
      <c r="R223" s="3">
        <f t="shared" si="13"/>
        <v>27</v>
      </c>
    </row>
    <row r="224" spans="1:18">
      <c r="A224" s="16">
        <v>5</v>
      </c>
      <c r="B224" s="17">
        <v>255</v>
      </c>
      <c r="C224" s="16" t="s">
        <v>1394</v>
      </c>
      <c r="D224" s="17">
        <v>3</v>
      </c>
      <c r="E224" s="16" t="s">
        <v>89</v>
      </c>
      <c r="F224" s="17">
        <v>30</v>
      </c>
      <c r="G224" s="18">
        <f t="shared" si="10"/>
        <v>16.299999999999997</v>
      </c>
      <c r="H224" s="18">
        <f t="shared" si="11"/>
        <v>13.75</v>
      </c>
      <c r="I224" s="19">
        <v>1</v>
      </c>
      <c r="J224" s="19"/>
      <c r="K224" s="20"/>
      <c r="L224" s="76" cm="1">
        <f t="array" ref="L224">_xlfn.IFS(C224="8.玩家基地","",C224="10.第一关基地","",G224+H224&lt;=2,"",G224+H224&gt;2,ROUND((G224+H224-2)*15,0))</f>
        <v>421</v>
      </c>
      <c r="O224" s="3" t="s">
        <v>2046</v>
      </c>
      <c r="Q224" s="3">
        <f t="shared" si="12"/>
        <v>48.899999999999991</v>
      </c>
      <c r="R224" s="3">
        <f t="shared" si="13"/>
        <v>27.5</v>
      </c>
    </row>
    <row r="225" spans="1:18">
      <c r="A225" s="16">
        <v>5</v>
      </c>
      <c r="B225" s="17">
        <v>260</v>
      </c>
      <c r="C225" s="16" t="s">
        <v>603</v>
      </c>
      <c r="D225" s="17">
        <v>2</v>
      </c>
      <c r="E225" s="16" t="s">
        <v>89</v>
      </c>
      <c r="F225" s="17">
        <v>30</v>
      </c>
      <c r="G225" s="18">
        <f t="shared" si="10"/>
        <v>16.600000000000001</v>
      </c>
      <c r="H225" s="18">
        <f t="shared" si="11"/>
        <v>14</v>
      </c>
      <c r="I225" s="19">
        <v>1</v>
      </c>
      <c r="J225" s="19"/>
      <c r="K225" s="20"/>
      <c r="L225" s="76" cm="1">
        <f t="array" ref="L225">_xlfn.IFS(C225="8.玩家基地","",C225="10.第一关基地","",G225+H225&lt;=2,"",G225+H225&gt;2,ROUND((G225+H225-2)*15,0))</f>
        <v>429</v>
      </c>
      <c r="O225" s="3" t="s">
        <v>2046</v>
      </c>
      <c r="Q225" s="3">
        <f t="shared" si="12"/>
        <v>49.800000000000004</v>
      </c>
      <c r="R225" s="3">
        <f t="shared" si="13"/>
        <v>28</v>
      </c>
    </row>
    <row r="226" spans="1:18">
      <c r="A226" s="16">
        <v>5</v>
      </c>
      <c r="B226" s="17">
        <v>265</v>
      </c>
      <c r="C226" s="16" t="s">
        <v>1436</v>
      </c>
      <c r="D226" s="17">
        <v>3</v>
      </c>
      <c r="E226" s="16" t="s">
        <v>89</v>
      </c>
      <c r="F226" s="17">
        <v>30</v>
      </c>
      <c r="G226" s="18">
        <f t="shared" si="10"/>
        <v>16.899999999999999</v>
      </c>
      <c r="H226" s="18">
        <f t="shared" si="11"/>
        <v>14.25</v>
      </c>
      <c r="I226" s="19">
        <v>1</v>
      </c>
      <c r="J226" s="19"/>
      <c r="K226" s="20"/>
      <c r="L226" s="76" cm="1">
        <f t="array" ref="L226">_xlfn.IFS(C226="8.玩家基地","",C226="10.第一关基地","",G226+H226&lt;=2,"",G226+H226&gt;2,ROUND((G226+H226-2)*15,0))</f>
        <v>437</v>
      </c>
      <c r="O226" s="3" t="s">
        <v>2046</v>
      </c>
      <c r="Q226" s="3">
        <f t="shared" si="12"/>
        <v>50.699999999999996</v>
      </c>
      <c r="R226" s="3">
        <f t="shared" si="13"/>
        <v>28.5</v>
      </c>
    </row>
    <row r="227" spans="1:18">
      <c r="A227" s="16">
        <v>5</v>
      </c>
      <c r="B227" s="17">
        <v>270</v>
      </c>
      <c r="C227" s="16" t="s">
        <v>1391</v>
      </c>
      <c r="D227" s="17">
        <v>3</v>
      </c>
      <c r="E227" s="16" t="s">
        <v>89</v>
      </c>
      <c r="F227" s="17">
        <v>30</v>
      </c>
      <c r="G227" s="18">
        <f t="shared" si="10"/>
        <v>17.2</v>
      </c>
      <c r="H227" s="18">
        <f t="shared" si="11"/>
        <v>14.5</v>
      </c>
      <c r="I227" s="19">
        <v>1</v>
      </c>
      <c r="J227" s="19" t="s">
        <v>1903</v>
      </c>
      <c r="K227" s="48">
        <v>7</v>
      </c>
      <c r="L227" s="76" cm="1">
        <f t="array" ref="L227">_xlfn.IFS(C227="8.玩家基地","",C227="10.第一关基地","",G227+H227&lt;=2,"",G227+H227&gt;2,ROUND((G227+H227-2)*15,0))</f>
        <v>446</v>
      </c>
      <c r="O227" s="3" t="s">
        <v>2255</v>
      </c>
      <c r="Q227" s="3">
        <f t="shared" si="12"/>
        <v>51.599999999999994</v>
      </c>
      <c r="R227" s="3">
        <f t="shared" si="13"/>
        <v>29</v>
      </c>
    </row>
    <row r="228" spans="1:18">
      <c r="A228" s="16">
        <v>5</v>
      </c>
      <c r="B228" s="17">
        <v>275</v>
      </c>
      <c r="C228" s="16" t="s">
        <v>1394</v>
      </c>
      <c r="D228" s="17">
        <v>3</v>
      </c>
      <c r="E228" s="16" t="s">
        <v>89</v>
      </c>
      <c r="F228" s="17">
        <v>30</v>
      </c>
      <c r="G228" s="18">
        <f t="shared" si="10"/>
        <v>17.5</v>
      </c>
      <c r="H228" s="18">
        <f t="shared" si="11"/>
        <v>14.75</v>
      </c>
      <c r="I228" s="19">
        <v>1</v>
      </c>
      <c r="J228" s="19"/>
      <c r="K228" s="20"/>
      <c r="L228" s="76" cm="1">
        <f t="array" ref="L228">_xlfn.IFS(C228="8.玩家基地","",C228="10.第一关基地","",G228+H228&lt;=2,"",G228+H228&gt;2,ROUND((G228+H228-2)*15,0))</f>
        <v>454</v>
      </c>
      <c r="O228" s="3" t="s">
        <v>2046</v>
      </c>
      <c r="Q228" s="3">
        <f t="shared" si="12"/>
        <v>52.5</v>
      </c>
      <c r="R228" s="3">
        <f t="shared" si="13"/>
        <v>29.5</v>
      </c>
    </row>
    <row r="229" spans="1:18">
      <c r="A229" s="16">
        <v>5</v>
      </c>
      <c r="B229" s="17">
        <v>280</v>
      </c>
      <c r="C229" s="16" t="s">
        <v>1394</v>
      </c>
      <c r="D229" s="17">
        <v>3</v>
      </c>
      <c r="E229" s="16" t="s">
        <v>89</v>
      </c>
      <c r="F229" s="17">
        <v>30</v>
      </c>
      <c r="G229" s="18">
        <f t="shared" si="10"/>
        <v>17.8</v>
      </c>
      <c r="H229" s="18">
        <f t="shared" si="11"/>
        <v>15</v>
      </c>
      <c r="I229" s="19">
        <v>1</v>
      </c>
      <c r="J229" s="19"/>
      <c r="K229" s="20"/>
      <c r="L229" s="76" cm="1">
        <f t="array" ref="L229">_xlfn.IFS(C229="8.玩家基地","",C229="10.第一关基地","",G229+H229&lt;=2,"",G229+H229&gt;2,ROUND((G229+H229-2)*15,0))</f>
        <v>462</v>
      </c>
      <c r="O229" s="3" t="s">
        <v>2046</v>
      </c>
      <c r="Q229" s="3">
        <f t="shared" si="12"/>
        <v>53.400000000000006</v>
      </c>
      <c r="R229" s="3">
        <f t="shared" si="13"/>
        <v>30</v>
      </c>
    </row>
    <row r="230" spans="1:18">
      <c r="A230" s="16">
        <v>5</v>
      </c>
      <c r="B230" s="17">
        <v>285</v>
      </c>
      <c r="C230" s="16" t="s">
        <v>1436</v>
      </c>
      <c r="D230" s="17">
        <v>3</v>
      </c>
      <c r="E230" s="16" t="s">
        <v>89</v>
      </c>
      <c r="F230" s="17">
        <v>30</v>
      </c>
      <c r="G230" s="18">
        <f t="shared" si="10"/>
        <v>18.099999999999998</v>
      </c>
      <c r="H230" s="18">
        <f t="shared" si="11"/>
        <v>15.25</v>
      </c>
      <c r="I230" s="19">
        <v>1</v>
      </c>
      <c r="J230" s="19"/>
      <c r="K230" s="20"/>
      <c r="L230" s="76" cm="1">
        <f t="array" ref="L230">_xlfn.IFS(C230="8.玩家基地","",C230="10.第一关基地","",G230+H230&lt;=2,"",G230+H230&gt;2,ROUND((G230+H230-2)*15,0))</f>
        <v>470</v>
      </c>
      <c r="O230" s="3" t="s">
        <v>2046</v>
      </c>
      <c r="Q230" s="3">
        <f t="shared" si="12"/>
        <v>54.3</v>
      </c>
      <c r="R230" s="3">
        <f t="shared" si="13"/>
        <v>30.5</v>
      </c>
    </row>
    <row r="231" spans="1:18">
      <c r="A231" s="16">
        <v>5</v>
      </c>
      <c r="B231" s="17">
        <v>290</v>
      </c>
      <c r="C231" s="16" t="s">
        <v>1394</v>
      </c>
      <c r="D231" s="17">
        <v>3</v>
      </c>
      <c r="E231" s="16" t="s">
        <v>89</v>
      </c>
      <c r="F231" s="17">
        <v>30</v>
      </c>
      <c r="G231" s="18">
        <f t="shared" si="10"/>
        <v>18.399999999999999</v>
      </c>
      <c r="H231" s="18">
        <f t="shared" si="11"/>
        <v>15.5</v>
      </c>
      <c r="I231" s="19">
        <v>1</v>
      </c>
      <c r="J231" s="19" t="s">
        <v>1903</v>
      </c>
      <c r="K231" s="48">
        <v>7</v>
      </c>
      <c r="L231" s="76" cm="1">
        <f t="array" ref="L231">_xlfn.IFS(C231="8.玩家基地","",C231="10.第一关基地","",G231+H231&lt;=2,"",G231+H231&gt;2,ROUND((G231+H231-2)*15,0))</f>
        <v>479</v>
      </c>
      <c r="O231" s="3" t="s">
        <v>2255</v>
      </c>
      <c r="Q231" s="3">
        <f t="shared" si="12"/>
        <v>55.199999999999996</v>
      </c>
      <c r="R231" s="3">
        <f t="shared" si="13"/>
        <v>31</v>
      </c>
    </row>
    <row r="232" spans="1:18">
      <c r="A232" s="16">
        <v>5</v>
      </c>
      <c r="B232" s="17">
        <v>295</v>
      </c>
      <c r="C232" s="16" t="s">
        <v>1436</v>
      </c>
      <c r="D232" s="17">
        <v>3</v>
      </c>
      <c r="E232" s="16" t="s">
        <v>89</v>
      </c>
      <c r="F232" s="17">
        <v>30</v>
      </c>
      <c r="G232" s="18">
        <f t="shared" si="10"/>
        <v>18.7</v>
      </c>
      <c r="H232" s="18">
        <f t="shared" si="11"/>
        <v>15.75</v>
      </c>
      <c r="I232" s="19">
        <v>1</v>
      </c>
      <c r="J232" s="19"/>
      <c r="K232" s="20"/>
      <c r="L232" s="76" cm="1">
        <f t="array" ref="L232">_xlfn.IFS(C232="8.玩家基地","",C232="10.第一关基地","",G232+H232&lt;=2,"",G232+H232&gt;2,ROUND((G232+H232-2)*15,0))</f>
        <v>487</v>
      </c>
      <c r="O232" s="3" t="s">
        <v>2046</v>
      </c>
      <c r="Q232" s="3">
        <f t="shared" si="12"/>
        <v>56.099999999999994</v>
      </c>
      <c r="R232" s="3">
        <f t="shared" si="13"/>
        <v>31.5</v>
      </c>
    </row>
    <row r="233" spans="1:18">
      <c r="A233" s="16">
        <v>5</v>
      </c>
      <c r="B233" s="17">
        <v>300</v>
      </c>
      <c r="C233" s="16" t="s">
        <v>1394</v>
      </c>
      <c r="D233" s="17">
        <v>3</v>
      </c>
      <c r="E233" s="16" t="s">
        <v>89</v>
      </c>
      <c r="F233" s="17">
        <v>30</v>
      </c>
      <c r="G233" s="18">
        <f t="shared" si="10"/>
        <v>19</v>
      </c>
      <c r="H233" s="18">
        <f t="shared" si="11"/>
        <v>16</v>
      </c>
      <c r="I233" s="19">
        <v>1</v>
      </c>
      <c r="J233" s="19"/>
      <c r="K233" s="20"/>
      <c r="L233" s="76" cm="1">
        <f t="array" ref="L233">_xlfn.IFS(C233="8.玩家基地","",C233="10.第一关基地","",G233+H233&lt;=2,"",G233+H233&gt;2,ROUND((G233+H233-2)*15,0))</f>
        <v>495</v>
      </c>
      <c r="O233" s="3" t="s">
        <v>2046</v>
      </c>
      <c r="Q233" s="3">
        <f t="shared" si="12"/>
        <v>57</v>
      </c>
      <c r="R233" s="3">
        <f t="shared" si="13"/>
        <v>32</v>
      </c>
    </row>
    <row r="234" spans="1:18">
      <c r="A234" s="16">
        <v>5</v>
      </c>
      <c r="B234" s="17">
        <v>305</v>
      </c>
      <c r="C234" s="16" t="s">
        <v>1436</v>
      </c>
      <c r="D234" s="17">
        <v>3</v>
      </c>
      <c r="E234" s="16" t="s">
        <v>89</v>
      </c>
      <c r="F234" s="17">
        <v>30</v>
      </c>
      <c r="G234" s="18">
        <f t="shared" si="10"/>
        <v>19.3</v>
      </c>
      <c r="H234" s="18">
        <f t="shared" si="11"/>
        <v>16.25</v>
      </c>
      <c r="I234" s="19">
        <v>1</v>
      </c>
      <c r="J234" s="19"/>
      <c r="K234" s="20"/>
      <c r="L234" s="76" cm="1">
        <f t="array" ref="L234">_xlfn.IFS(C234="8.玩家基地","",C234="10.第一关基地","",G234+H234&lt;=2,"",G234+H234&gt;2,ROUND((G234+H234-2)*15,0))</f>
        <v>503</v>
      </c>
      <c r="O234" s="3" t="s">
        <v>2046</v>
      </c>
      <c r="Q234" s="3">
        <f t="shared" si="12"/>
        <v>57.900000000000006</v>
      </c>
      <c r="R234" s="3">
        <f t="shared" si="13"/>
        <v>32.5</v>
      </c>
    </row>
    <row r="235" spans="1:18">
      <c r="A235" s="16">
        <v>5</v>
      </c>
      <c r="B235" s="17">
        <v>310</v>
      </c>
      <c r="C235" s="16" t="s">
        <v>1394</v>
      </c>
      <c r="D235" s="17">
        <v>3</v>
      </c>
      <c r="E235" s="16" t="s">
        <v>89</v>
      </c>
      <c r="F235" s="17">
        <v>30</v>
      </c>
      <c r="G235" s="18">
        <f t="shared" si="10"/>
        <v>19.599999999999998</v>
      </c>
      <c r="H235" s="18">
        <f t="shared" si="11"/>
        <v>16.5</v>
      </c>
      <c r="I235" s="19">
        <v>1</v>
      </c>
      <c r="J235" s="19" t="s">
        <v>1903</v>
      </c>
      <c r="K235" s="48">
        <v>7</v>
      </c>
      <c r="L235" s="76" cm="1">
        <f t="array" ref="L235">_xlfn.IFS(C235="8.玩家基地","",C235="10.第一关基地","",G235+H235&lt;=2,"",G235+H235&gt;2,ROUND((G235+H235-2)*15,0))</f>
        <v>512</v>
      </c>
      <c r="O235" s="3" t="s">
        <v>2255</v>
      </c>
      <c r="Q235" s="3">
        <f t="shared" si="12"/>
        <v>58.8</v>
      </c>
      <c r="R235" s="3">
        <f t="shared" si="13"/>
        <v>33</v>
      </c>
    </row>
    <row r="236" spans="1:18">
      <c r="A236" s="16">
        <v>5</v>
      </c>
      <c r="B236" s="17">
        <v>315</v>
      </c>
      <c r="C236" s="16" t="s">
        <v>1436</v>
      </c>
      <c r="D236" s="17">
        <v>3</v>
      </c>
      <c r="E236" s="16" t="s">
        <v>89</v>
      </c>
      <c r="F236" s="17">
        <v>30</v>
      </c>
      <c r="G236" s="18">
        <f t="shared" si="10"/>
        <v>19.899999999999999</v>
      </c>
      <c r="H236" s="18">
        <f t="shared" si="11"/>
        <v>16.75</v>
      </c>
      <c r="I236" s="19">
        <v>1</v>
      </c>
      <c r="J236" s="19"/>
      <c r="K236" s="20"/>
      <c r="L236" s="76" cm="1">
        <f t="array" ref="L236">_xlfn.IFS(C236="8.玩家基地","",C236="10.第一关基地","",G236+H236&lt;=2,"",G236+H236&gt;2,ROUND((G236+H236-2)*15,0))</f>
        <v>520</v>
      </c>
      <c r="O236" s="3" t="s">
        <v>2046</v>
      </c>
      <c r="Q236" s="3">
        <f t="shared" si="12"/>
        <v>59.699999999999996</v>
      </c>
      <c r="R236" s="3">
        <f t="shared" si="13"/>
        <v>33.5</v>
      </c>
    </row>
    <row r="237" spans="1:18">
      <c r="A237" s="16">
        <v>5</v>
      </c>
      <c r="B237" s="17">
        <v>320</v>
      </c>
      <c r="C237" s="16" t="s">
        <v>603</v>
      </c>
      <c r="D237" s="17">
        <v>2</v>
      </c>
      <c r="E237" s="16" t="s">
        <v>89</v>
      </c>
      <c r="F237" s="17">
        <v>30</v>
      </c>
      <c r="G237" s="18">
        <f t="shared" si="10"/>
        <v>20.2</v>
      </c>
      <c r="H237" s="18">
        <f t="shared" si="11"/>
        <v>17</v>
      </c>
      <c r="I237" s="19">
        <v>1</v>
      </c>
      <c r="J237" s="19"/>
      <c r="K237" s="20"/>
      <c r="L237" s="76" cm="1">
        <f t="array" ref="L237">_xlfn.IFS(C237="8.玩家基地","",C237="10.第一关基地","",G237+H237&lt;=2,"",G237+H237&gt;2,ROUND((G237+H237-2)*15,0))</f>
        <v>528</v>
      </c>
      <c r="O237" s="3" t="s">
        <v>2046</v>
      </c>
      <c r="Q237" s="3">
        <f t="shared" si="12"/>
        <v>60.599999999999994</v>
      </c>
      <c r="R237" s="3">
        <f t="shared" si="13"/>
        <v>34</v>
      </c>
    </row>
    <row r="238" spans="1:18">
      <c r="A238" s="16">
        <v>5</v>
      </c>
      <c r="B238" s="17">
        <v>325</v>
      </c>
      <c r="C238" s="16" t="s">
        <v>1391</v>
      </c>
      <c r="D238" s="17">
        <v>3</v>
      </c>
      <c r="E238" s="16" t="s">
        <v>89</v>
      </c>
      <c r="F238" s="17">
        <v>30</v>
      </c>
      <c r="G238" s="18">
        <f t="shared" si="10"/>
        <v>20.5</v>
      </c>
      <c r="H238" s="18">
        <f t="shared" si="11"/>
        <v>17.25</v>
      </c>
      <c r="I238" s="19">
        <v>1</v>
      </c>
      <c r="J238" s="19"/>
      <c r="K238" s="20"/>
      <c r="L238" s="76" cm="1">
        <f t="array" ref="L238">_xlfn.IFS(C238="8.玩家基地","",C238="10.第一关基地","",G238+H238&lt;=2,"",G238+H238&gt;2,ROUND((G238+H238-2)*15,0))</f>
        <v>536</v>
      </c>
      <c r="O238" s="3" t="s">
        <v>2046</v>
      </c>
      <c r="Q238" s="3">
        <f t="shared" si="12"/>
        <v>61.5</v>
      </c>
      <c r="R238" s="3">
        <f t="shared" si="13"/>
        <v>34.5</v>
      </c>
    </row>
    <row r="239" spans="1:18">
      <c r="A239" s="16">
        <v>5</v>
      </c>
      <c r="B239" s="17">
        <v>330</v>
      </c>
      <c r="C239" s="16" t="s">
        <v>1391</v>
      </c>
      <c r="D239" s="17">
        <v>3</v>
      </c>
      <c r="E239" s="16" t="s">
        <v>89</v>
      </c>
      <c r="F239" s="17">
        <v>30</v>
      </c>
      <c r="G239" s="18">
        <f t="shared" si="10"/>
        <v>20.8</v>
      </c>
      <c r="H239" s="18">
        <f t="shared" si="11"/>
        <v>17.5</v>
      </c>
      <c r="I239" s="19">
        <v>1</v>
      </c>
      <c r="J239" s="19" t="s">
        <v>1903</v>
      </c>
      <c r="K239" s="48">
        <v>7</v>
      </c>
      <c r="L239" s="76" cm="1">
        <f t="array" ref="L239">_xlfn.IFS(C239="8.玩家基地","",C239="10.第一关基地","",G239+H239&lt;=2,"",G239+H239&gt;2,ROUND((G239+H239-2)*15,0))</f>
        <v>545</v>
      </c>
      <c r="O239" s="3" t="s">
        <v>2255</v>
      </c>
      <c r="Q239" s="3">
        <f t="shared" si="12"/>
        <v>62.400000000000006</v>
      </c>
      <c r="R239" s="3">
        <f t="shared" si="13"/>
        <v>35</v>
      </c>
    </row>
    <row r="240" spans="1:18">
      <c r="A240" s="16">
        <v>5</v>
      </c>
      <c r="B240" s="17">
        <v>335</v>
      </c>
      <c r="C240" s="16" t="s">
        <v>603</v>
      </c>
      <c r="D240" s="17">
        <v>2</v>
      </c>
      <c r="E240" s="16" t="s">
        <v>89</v>
      </c>
      <c r="F240" s="17">
        <v>30</v>
      </c>
      <c r="G240" s="18">
        <f t="shared" si="10"/>
        <v>21.099999999999998</v>
      </c>
      <c r="H240" s="18">
        <f t="shared" si="11"/>
        <v>17.75</v>
      </c>
      <c r="I240" s="19">
        <v>1</v>
      </c>
      <c r="J240" s="19"/>
      <c r="K240" s="20"/>
      <c r="L240" s="76" cm="1">
        <f t="array" ref="L240">_xlfn.IFS(C240="8.玩家基地","",C240="10.第一关基地","",G240+H240&lt;=2,"",G240+H240&gt;2,ROUND((G240+H240-2)*15,0))</f>
        <v>553</v>
      </c>
      <c r="O240" s="3" t="s">
        <v>2046</v>
      </c>
      <c r="Q240" s="3">
        <f t="shared" si="12"/>
        <v>63.3</v>
      </c>
      <c r="R240" s="3">
        <f t="shared" si="13"/>
        <v>35.5</v>
      </c>
    </row>
    <row r="241" spans="1:18">
      <c r="A241" s="16">
        <v>5</v>
      </c>
      <c r="B241" s="17">
        <v>340</v>
      </c>
      <c r="C241" s="16" t="s">
        <v>1394</v>
      </c>
      <c r="D241" s="17">
        <v>3</v>
      </c>
      <c r="E241" s="16" t="s">
        <v>89</v>
      </c>
      <c r="F241" s="17">
        <v>30</v>
      </c>
      <c r="G241" s="18">
        <f t="shared" si="10"/>
        <v>21.4</v>
      </c>
      <c r="H241" s="18">
        <f t="shared" si="11"/>
        <v>18</v>
      </c>
      <c r="I241" s="19">
        <v>1</v>
      </c>
      <c r="J241" s="19"/>
      <c r="K241" s="20"/>
      <c r="L241" s="76" cm="1">
        <f t="array" ref="L241">_xlfn.IFS(C241="8.玩家基地","",C241="10.第一关基地","",G241+H241&lt;=2,"",G241+H241&gt;2,ROUND((G241+H241-2)*15,0))</f>
        <v>561</v>
      </c>
      <c r="O241" s="3" t="s">
        <v>2046</v>
      </c>
      <c r="Q241" s="3">
        <f t="shared" si="12"/>
        <v>64.199999999999989</v>
      </c>
      <c r="R241" s="3">
        <f t="shared" si="13"/>
        <v>36</v>
      </c>
    </row>
    <row r="242" spans="1:18">
      <c r="A242" s="16">
        <v>5</v>
      </c>
      <c r="B242" s="17">
        <v>345</v>
      </c>
      <c r="C242" s="16" t="s">
        <v>1394</v>
      </c>
      <c r="D242" s="17">
        <v>3</v>
      </c>
      <c r="E242" s="16" t="s">
        <v>89</v>
      </c>
      <c r="F242" s="17">
        <v>30</v>
      </c>
      <c r="G242" s="18">
        <f t="shared" si="10"/>
        <v>21.7</v>
      </c>
      <c r="H242" s="18">
        <f t="shared" si="11"/>
        <v>18.25</v>
      </c>
      <c r="I242" s="19">
        <v>1</v>
      </c>
      <c r="J242" s="19"/>
      <c r="K242" s="20"/>
      <c r="L242" s="76" cm="1">
        <f t="array" ref="L242">_xlfn.IFS(C242="8.玩家基地","",C242="10.第一关基地","",G242+H242&lt;=2,"",G242+H242&gt;2,ROUND((G242+H242-2)*15,0))</f>
        <v>569</v>
      </c>
      <c r="O242" s="3" t="s">
        <v>2046</v>
      </c>
      <c r="Q242" s="3">
        <f t="shared" si="12"/>
        <v>65.099999999999994</v>
      </c>
      <c r="R242" s="3">
        <f t="shared" si="13"/>
        <v>36.5</v>
      </c>
    </row>
    <row r="243" spans="1:18">
      <c r="A243" s="16">
        <v>5</v>
      </c>
      <c r="B243" s="17">
        <v>350</v>
      </c>
      <c r="C243" s="16" t="s">
        <v>603</v>
      </c>
      <c r="D243" s="17">
        <v>3</v>
      </c>
      <c r="E243" s="16" t="s">
        <v>89</v>
      </c>
      <c r="F243" s="17">
        <v>30</v>
      </c>
      <c r="G243" s="18">
        <f t="shared" si="10"/>
        <v>22</v>
      </c>
      <c r="H243" s="18">
        <f t="shared" si="11"/>
        <v>18.5</v>
      </c>
      <c r="I243" s="19">
        <v>1</v>
      </c>
      <c r="J243" s="19" t="s">
        <v>1903</v>
      </c>
      <c r="K243" s="48">
        <v>7</v>
      </c>
      <c r="L243" s="76" cm="1">
        <f t="array" ref="L243">_xlfn.IFS(C243="8.玩家基地","",C243="10.第一关基地","",G243+H243&lt;=2,"",G243+H243&gt;2,ROUND((G243+H243-2)*15,0))</f>
        <v>578</v>
      </c>
      <c r="O243" s="3" t="s">
        <v>2255</v>
      </c>
      <c r="Q243" s="3">
        <f t="shared" si="12"/>
        <v>66</v>
      </c>
      <c r="R243" s="3">
        <f t="shared" si="13"/>
        <v>37</v>
      </c>
    </row>
    <row r="244" spans="1:18">
      <c r="A244" s="16">
        <v>5</v>
      </c>
      <c r="B244" s="17">
        <v>355</v>
      </c>
      <c r="C244" s="16" t="s">
        <v>1436</v>
      </c>
      <c r="D244" s="17">
        <v>4</v>
      </c>
      <c r="E244" s="16" t="s">
        <v>89</v>
      </c>
      <c r="F244" s="17">
        <v>30</v>
      </c>
      <c r="G244" s="18">
        <f t="shared" si="10"/>
        <v>22.3</v>
      </c>
      <c r="H244" s="18">
        <f t="shared" si="11"/>
        <v>18.75</v>
      </c>
      <c r="I244" s="19">
        <v>1</v>
      </c>
      <c r="J244" s="19"/>
      <c r="K244" s="20"/>
      <c r="L244" s="76" cm="1">
        <f t="array" ref="L244">_xlfn.IFS(C244="8.玩家基地","",C244="10.第一关基地","",G244+H244&lt;=2,"",G244+H244&gt;2,ROUND((G244+H244-2)*15,0))</f>
        <v>586</v>
      </c>
      <c r="O244" s="3" t="s">
        <v>2046</v>
      </c>
      <c r="Q244" s="3">
        <f t="shared" ref="Q244:Q265" si="14">G244*3</f>
        <v>66.900000000000006</v>
      </c>
      <c r="R244" s="3">
        <f t="shared" ref="R244:R265" si="15">H244*2</f>
        <v>37.5</v>
      </c>
    </row>
    <row r="245" spans="1:18">
      <c r="A245" s="16">
        <v>5</v>
      </c>
      <c r="B245" s="17">
        <v>360</v>
      </c>
      <c r="C245" s="16" t="s">
        <v>1394</v>
      </c>
      <c r="D245" s="17">
        <v>4</v>
      </c>
      <c r="E245" s="16" t="s">
        <v>89</v>
      </c>
      <c r="F245" s="17">
        <v>30</v>
      </c>
      <c r="G245" s="18">
        <f t="shared" si="10"/>
        <v>22.599999999999998</v>
      </c>
      <c r="H245" s="18">
        <f t="shared" si="11"/>
        <v>19</v>
      </c>
      <c r="I245" s="19">
        <v>1</v>
      </c>
      <c r="J245" s="19"/>
      <c r="K245" s="20"/>
      <c r="L245" s="76" cm="1">
        <f t="array" ref="L245">_xlfn.IFS(C245="8.玩家基地","",C245="10.第一关基地","",G245+H245&lt;=2,"",G245+H245&gt;2,ROUND((G245+H245-2)*15,0))</f>
        <v>594</v>
      </c>
      <c r="O245" s="3" t="s">
        <v>2046</v>
      </c>
      <c r="Q245" s="3">
        <f t="shared" si="14"/>
        <v>67.8</v>
      </c>
      <c r="R245" s="3">
        <f t="shared" si="15"/>
        <v>38</v>
      </c>
    </row>
    <row r="246" spans="1:18">
      <c r="A246" s="16">
        <v>5</v>
      </c>
      <c r="B246" s="17">
        <v>365</v>
      </c>
      <c r="C246" s="16" t="s">
        <v>1391</v>
      </c>
      <c r="D246" s="17">
        <v>4</v>
      </c>
      <c r="E246" s="16" t="s">
        <v>89</v>
      </c>
      <c r="F246" s="17">
        <v>30</v>
      </c>
      <c r="G246" s="18">
        <f t="shared" si="10"/>
        <v>22.9</v>
      </c>
      <c r="H246" s="18">
        <f t="shared" si="11"/>
        <v>19.25</v>
      </c>
      <c r="I246" s="19">
        <v>1</v>
      </c>
      <c r="J246" s="19"/>
      <c r="K246" s="20"/>
      <c r="L246" s="76" cm="1">
        <f t="array" ref="L246">_xlfn.IFS(C246="8.玩家基地","",C246="10.第一关基地","",G246+H246&lt;=2,"",G246+H246&gt;2,ROUND((G246+H246-2)*15,0))</f>
        <v>602</v>
      </c>
      <c r="O246" s="3" t="s">
        <v>2046</v>
      </c>
      <c r="Q246" s="3">
        <f t="shared" si="14"/>
        <v>68.699999999999989</v>
      </c>
      <c r="R246" s="3">
        <f t="shared" si="15"/>
        <v>38.5</v>
      </c>
    </row>
    <row r="247" spans="1:18">
      <c r="A247" s="16">
        <v>5</v>
      </c>
      <c r="B247" s="17">
        <v>370</v>
      </c>
      <c r="C247" s="16" t="s">
        <v>1394</v>
      </c>
      <c r="D247" s="17">
        <v>4</v>
      </c>
      <c r="E247" s="16" t="s">
        <v>89</v>
      </c>
      <c r="F247" s="17">
        <v>30</v>
      </c>
      <c r="G247" s="18">
        <f t="shared" ref="G247:G293" si="16">1+B247*0.06</f>
        <v>23.2</v>
      </c>
      <c r="H247" s="18">
        <f t="shared" ref="H247:H293" si="17">1+B247*0.05</f>
        <v>19.5</v>
      </c>
      <c r="I247" s="19">
        <v>1</v>
      </c>
      <c r="J247" s="19" t="s">
        <v>1903</v>
      </c>
      <c r="K247" s="48">
        <v>7</v>
      </c>
      <c r="L247" s="76" cm="1">
        <f t="array" ref="L247">_xlfn.IFS(C247="8.玩家基地","",C247="10.第一关基地","",G247+H247&lt;=2,"",G247+H247&gt;2,ROUND((G247+H247-2)*15,0))</f>
        <v>611</v>
      </c>
      <c r="O247" s="3" t="s">
        <v>2255</v>
      </c>
      <c r="Q247" s="3">
        <f t="shared" si="14"/>
        <v>69.599999999999994</v>
      </c>
      <c r="R247" s="3">
        <f t="shared" si="15"/>
        <v>39</v>
      </c>
    </row>
    <row r="248" spans="1:18">
      <c r="A248" s="16">
        <v>5</v>
      </c>
      <c r="B248" s="17">
        <v>375</v>
      </c>
      <c r="C248" s="16" t="s">
        <v>1391</v>
      </c>
      <c r="D248" s="17">
        <v>4</v>
      </c>
      <c r="E248" s="16" t="s">
        <v>89</v>
      </c>
      <c r="F248" s="17">
        <v>30</v>
      </c>
      <c r="G248" s="18">
        <f t="shared" si="16"/>
        <v>23.5</v>
      </c>
      <c r="H248" s="18">
        <f t="shared" si="17"/>
        <v>19.75</v>
      </c>
      <c r="I248" s="19">
        <v>1</v>
      </c>
      <c r="J248" s="19"/>
      <c r="K248" s="20"/>
      <c r="L248" s="76" cm="1">
        <f t="array" ref="L248">_xlfn.IFS(C248="8.玩家基地","",C248="10.第一关基地","",G248+H248&lt;=2,"",G248+H248&gt;2,ROUND((G248+H248-2)*15,0))</f>
        <v>619</v>
      </c>
      <c r="O248" s="3" t="s">
        <v>2046</v>
      </c>
      <c r="Q248" s="3">
        <f t="shared" si="14"/>
        <v>70.5</v>
      </c>
      <c r="R248" s="3">
        <f t="shared" si="15"/>
        <v>39.5</v>
      </c>
    </row>
    <row r="249" spans="1:18">
      <c r="A249" s="16">
        <v>5</v>
      </c>
      <c r="B249" s="17">
        <v>380</v>
      </c>
      <c r="C249" s="16" t="s">
        <v>603</v>
      </c>
      <c r="D249" s="17">
        <v>3</v>
      </c>
      <c r="E249" s="16" t="s">
        <v>89</v>
      </c>
      <c r="F249" s="17">
        <v>30</v>
      </c>
      <c r="G249" s="18">
        <f t="shared" si="16"/>
        <v>23.8</v>
      </c>
      <c r="H249" s="18">
        <f t="shared" si="17"/>
        <v>20</v>
      </c>
      <c r="I249" s="19">
        <v>1</v>
      </c>
      <c r="J249" s="19"/>
      <c r="K249" s="20"/>
      <c r="L249" s="76" cm="1">
        <f t="array" ref="L249">_xlfn.IFS(C249="8.玩家基地","",C249="10.第一关基地","",G249+H249&lt;=2,"",G249+H249&gt;2,ROUND((G249+H249-2)*15,0))</f>
        <v>627</v>
      </c>
      <c r="O249" s="3" t="s">
        <v>2046</v>
      </c>
      <c r="Q249" s="3">
        <f t="shared" si="14"/>
        <v>71.400000000000006</v>
      </c>
      <c r="R249" s="3">
        <f t="shared" si="15"/>
        <v>40</v>
      </c>
    </row>
    <row r="250" spans="1:18">
      <c r="A250" s="16">
        <v>5</v>
      </c>
      <c r="B250" s="17">
        <v>385</v>
      </c>
      <c r="C250" s="16" t="s">
        <v>1394</v>
      </c>
      <c r="D250" s="17">
        <v>4</v>
      </c>
      <c r="E250" s="16" t="s">
        <v>89</v>
      </c>
      <c r="F250" s="17">
        <v>30</v>
      </c>
      <c r="G250" s="18">
        <f t="shared" si="16"/>
        <v>24.099999999999998</v>
      </c>
      <c r="H250" s="18">
        <f t="shared" si="17"/>
        <v>20.25</v>
      </c>
      <c r="I250" s="19">
        <v>1</v>
      </c>
      <c r="J250" s="19"/>
      <c r="K250" s="20"/>
      <c r="L250" s="76" cm="1">
        <f t="array" ref="L250">_xlfn.IFS(C250="8.玩家基地","",C250="10.第一关基地","",G250+H250&lt;=2,"",G250+H250&gt;2,ROUND((G250+H250-2)*15,0))</f>
        <v>635</v>
      </c>
      <c r="O250" s="3" t="s">
        <v>2046</v>
      </c>
      <c r="Q250" s="3">
        <f t="shared" si="14"/>
        <v>72.3</v>
      </c>
      <c r="R250" s="3">
        <f t="shared" si="15"/>
        <v>40.5</v>
      </c>
    </row>
    <row r="251" spans="1:18">
      <c r="A251" s="16">
        <v>5</v>
      </c>
      <c r="B251" s="17">
        <v>390</v>
      </c>
      <c r="C251" s="16" t="s">
        <v>1394</v>
      </c>
      <c r="D251" s="17">
        <v>4</v>
      </c>
      <c r="E251" s="16" t="s">
        <v>89</v>
      </c>
      <c r="F251" s="17">
        <v>30</v>
      </c>
      <c r="G251" s="18">
        <f t="shared" si="16"/>
        <v>24.4</v>
      </c>
      <c r="H251" s="18">
        <f t="shared" si="17"/>
        <v>20.5</v>
      </c>
      <c r="I251" s="19">
        <v>1</v>
      </c>
      <c r="J251" s="19"/>
      <c r="K251" s="20"/>
      <c r="L251" s="76" cm="1">
        <f t="array" ref="L251">_xlfn.IFS(C251="8.玩家基地","",C251="10.第一关基地","",G251+H251&lt;=2,"",G251+H251&gt;2,ROUND((G251+H251-2)*15,0))</f>
        <v>644</v>
      </c>
      <c r="O251" s="3" t="s">
        <v>2046</v>
      </c>
      <c r="Q251" s="3">
        <f t="shared" si="14"/>
        <v>73.199999999999989</v>
      </c>
      <c r="R251" s="3">
        <f t="shared" si="15"/>
        <v>41</v>
      </c>
    </row>
    <row r="252" spans="1:18">
      <c r="A252" s="16">
        <v>5</v>
      </c>
      <c r="B252" s="17">
        <v>395</v>
      </c>
      <c r="C252" s="16" t="s">
        <v>1436</v>
      </c>
      <c r="D252" s="17">
        <v>4</v>
      </c>
      <c r="E252" s="16" t="s">
        <v>89</v>
      </c>
      <c r="F252" s="17">
        <v>30</v>
      </c>
      <c r="G252" s="18">
        <f t="shared" si="16"/>
        <v>24.7</v>
      </c>
      <c r="H252" s="18">
        <f t="shared" si="17"/>
        <v>20.75</v>
      </c>
      <c r="I252" s="19">
        <v>1</v>
      </c>
      <c r="J252" s="19"/>
      <c r="K252" s="20"/>
      <c r="L252" s="76" cm="1">
        <f t="array" ref="L252">_xlfn.IFS(C252="8.玩家基地","",C252="10.第一关基地","",G252+H252&lt;=2,"",G252+H252&gt;2,ROUND((G252+H252-2)*15,0))</f>
        <v>652</v>
      </c>
      <c r="O252" s="3" t="s">
        <v>2046</v>
      </c>
      <c r="Q252" s="3">
        <f t="shared" si="14"/>
        <v>74.099999999999994</v>
      </c>
      <c r="R252" s="3">
        <f t="shared" si="15"/>
        <v>41.5</v>
      </c>
    </row>
    <row r="253" spans="1:18">
      <c r="A253" s="16">
        <v>5</v>
      </c>
      <c r="B253" s="17">
        <v>400</v>
      </c>
      <c r="C253" s="16" t="s">
        <v>1394</v>
      </c>
      <c r="D253" s="17">
        <v>4</v>
      </c>
      <c r="E253" s="16" t="s">
        <v>89</v>
      </c>
      <c r="F253" s="17">
        <v>30</v>
      </c>
      <c r="G253" s="18">
        <f t="shared" si="16"/>
        <v>25</v>
      </c>
      <c r="H253" s="18">
        <f t="shared" si="17"/>
        <v>21</v>
      </c>
      <c r="I253" s="19">
        <v>1</v>
      </c>
      <c r="J253" s="19" t="s">
        <v>1903</v>
      </c>
      <c r="K253" s="48">
        <v>7</v>
      </c>
      <c r="L253" s="76" cm="1">
        <f t="array" ref="L253">_xlfn.IFS(C253="8.玩家基地","",C253="10.第一关基地","",G253+H253&lt;=2,"",G253+H253&gt;2,ROUND((G253+H253-2)*15,0))</f>
        <v>660</v>
      </c>
      <c r="O253" s="3" t="s">
        <v>2255</v>
      </c>
      <c r="Q253" s="3">
        <f t="shared" si="14"/>
        <v>75</v>
      </c>
      <c r="R253" s="3">
        <f t="shared" si="15"/>
        <v>42</v>
      </c>
    </row>
    <row r="254" spans="1:18">
      <c r="A254" s="16">
        <v>5</v>
      </c>
      <c r="B254" s="17">
        <v>405</v>
      </c>
      <c r="C254" s="16" t="s">
        <v>1436</v>
      </c>
      <c r="D254" s="17">
        <v>4</v>
      </c>
      <c r="E254" s="16" t="s">
        <v>89</v>
      </c>
      <c r="F254" s="17">
        <v>30</v>
      </c>
      <c r="G254" s="18">
        <f t="shared" si="16"/>
        <v>25.3</v>
      </c>
      <c r="H254" s="18">
        <f t="shared" si="17"/>
        <v>21.25</v>
      </c>
      <c r="I254" s="19">
        <v>1</v>
      </c>
      <c r="J254" s="19"/>
      <c r="K254" s="20"/>
      <c r="L254" s="76" cm="1">
        <f t="array" ref="L254">_xlfn.IFS(C254="8.玩家基地","",C254="10.第一关基地","",G254+H254&lt;=2,"",G254+H254&gt;2,ROUND((G254+H254-2)*15,0))</f>
        <v>668</v>
      </c>
      <c r="O254" s="3" t="s">
        <v>2046</v>
      </c>
      <c r="Q254" s="3">
        <f t="shared" si="14"/>
        <v>75.900000000000006</v>
      </c>
      <c r="R254" s="3">
        <f t="shared" si="15"/>
        <v>42.5</v>
      </c>
    </row>
    <row r="255" spans="1:18">
      <c r="A255" s="16">
        <v>5</v>
      </c>
      <c r="B255" s="17">
        <v>410</v>
      </c>
      <c r="C255" s="16" t="s">
        <v>1394</v>
      </c>
      <c r="D255" s="17">
        <v>4</v>
      </c>
      <c r="E255" s="16" t="s">
        <v>89</v>
      </c>
      <c r="F255" s="17">
        <v>30</v>
      </c>
      <c r="G255" s="18">
        <f t="shared" si="16"/>
        <v>25.599999999999998</v>
      </c>
      <c r="H255" s="18">
        <f t="shared" si="17"/>
        <v>21.5</v>
      </c>
      <c r="I255" s="19">
        <v>1</v>
      </c>
      <c r="J255" s="19"/>
      <c r="K255" s="20"/>
      <c r="L255" s="76" cm="1">
        <f t="array" ref="L255">_xlfn.IFS(C255="8.玩家基地","",C255="10.第一关基地","",G255+H255&lt;=2,"",G255+H255&gt;2,ROUND((G255+H255-2)*15,0))</f>
        <v>677</v>
      </c>
      <c r="O255" s="3" t="s">
        <v>2046</v>
      </c>
      <c r="Q255" s="3">
        <f t="shared" si="14"/>
        <v>76.8</v>
      </c>
      <c r="R255" s="3">
        <f t="shared" si="15"/>
        <v>43</v>
      </c>
    </row>
    <row r="256" spans="1:18">
      <c r="A256" s="16">
        <v>5</v>
      </c>
      <c r="B256" s="17">
        <v>415</v>
      </c>
      <c r="C256" s="16" t="s">
        <v>1436</v>
      </c>
      <c r="D256" s="17">
        <v>4</v>
      </c>
      <c r="E256" s="16" t="s">
        <v>89</v>
      </c>
      <c r="F256" s="17">
        <v>30</v>
      </c>
      <c r="G256" s="18">
        <f t="shared" si="16"/>
        <v>25.9</v>
      </c>
      <c r="H256" s="18">
        <f t="shared" si="17"/>
        <v>21.75</v>
      </c>
      <c r="I256" s="19">
        <v>1</v>
      </c>
      <c r="J256" s="19"/>
      <c r="K256" s="20"/>
      <c r="L256" s="76" cm="1">
        <f t="array" ref="L256">_xlfn.IFS(C256="8.玩家基地","",C256="10.第一关基地","",G256+H256&lt;=2,"",G256+H256&gt;2,ROUND((G256+H256-2)*15,0))</f>
        <v>685</v>
      </c>
      <c r="O256" s="3" t="s">
        <v>2046</v>
      </c>
      <c r="Q256" s="3">
        <f t="shared" si="14"/>
        <v>77.699999999999989</v>
      </c>
      <c r="R256" s="3">
        <f t="shared" si="15"/>
        <v>43.5</v>
      </c>
    </row>
    <row r="257" spans="1:18">
      <c r="A257" s="16">
        <v>5</v>
      </c>
      <c r="B257" s="17">
        <v>420</v>
      </c>
      <c r="C257" s="16" t="s">
        <v>1394</v>
      </c>
      <c r="D257" s="17">
        <v>4</v>
      </c>
      <c r="E257" s="16" t="s">
        <v>89</v>
      </c>
      <c r="F257" s="17">
        <v>30</v>
      </c>
      <c r="G257" s="18">
        <f t="shared" si="16"/>
        <v>26.2</v>
      </c>
      <c r="H257" s="18">
        <f t="shared" si="17"/>
        <v>22</v>
      </c>
      <c r="I257" s="19">
        <v>1</v>
      </c>
      <c r="J257" s="19" t="s">
        <v>1903</v>
      </c>
      <c r="K257" s="48">
        <v>7</v>
      </c>
      <c r="L257" s="76" cm="1">
        <f t="array" ref="L257">_xlfn.IFS(C257="8.玩家基地","",C257="10.第一关基地","",G257+H257&lt;=2,"",G257+H257&gt;2,ROUND((G257+H257-2)*15,0))</f>
        <v>693</v>
      </c>
      <c r="O257" s="3" t="s">
        <v>2255</v>
      </c>
      <c r="Q257" s="3">
        <f t="shared" si="14"/>
        <v>78.599999999999994</v>
      </c>
      <c r="R257" s="3">
        <f t="shared" si="15"/>
        <v>44</v>
      </c>
    </row>
    <row r="258" spans="1:18">
      <c r="A258" s="16">
        <v>5</v>
      </c>
      <c r="B258" s="17">
        <v>425</v>
      </c>
      <c r="C258" s="16" t="s">
        <v>1436</v>
      </c>
      <c r="D258" s="17">
        <v>4</v>
      </c>
      <c r="E258" s="16" t="s">
        <v>89</v>
      </c>
      <c r="F258" s="17">
        <v>30</v>
      </c>
      <c r="G258" s="18">
        <f t="shared" si="16"/>
        <v>26.5</v>
      </c>
      <c r="H258" s="18">
        <f t="shared" si="17"/>
        <v>22.25</v>
      </c>
      <c r="I258" s="19">
        <v>1</v>
      </c>
      <c r="J258" s="19"/>
      <c r="K258" s="20"/>
      <c r="L258" s="76" cm="1">
        <f t="array" ref="L258">_xlfn.IFS(C258="8.玩家基地","",C258="10.第一关基地","",G258+H258&lt;=2,"",G258+H258&gt;2,ROUND((G258+H258-2)*15,0))</f>
        <v>701</v>
      </c>
      <c r="O258" s="3" t="s">
        <v>2046</v>
      </c>
      <c r="Q258" s="3">
        <f t="shared" si="14"/>
        <v>79.5</v>
      </c>
      <c r="R258" s="3">
        <f t="shared" si="15"/>
        <v>44.5</v>
      </c>
    </row>
    <row r="259" spans="1:18">
      <c r="A259" s="16">
        <v>5</v>
      </c>
      <c r="B259" s="17">
        <v>430</v>
      </c>
      <c r="C259" s="16" t="s">
        <v>603</v>
      </c>
      <c r="D259" s="17">
        <v>3</v>
      </c>
      <c r="E259" s="16" t="s">
        <v>89</v>
      </c>
      <c r="F259" s="17">
        <v>30</v>
      </c>
      <c r="G259" s="18">
        <f t="shared" si="16"/>
        <v>26.8</v>
      </c>
      <c r="H259" s="18">
        <f t="shared" si="17"/>
        <v>22.5</v>
      </c>
      <c r="I259" s="19">
        <v>1</v>
      </c>
      <c r="J259" s="19"/>
      <c r="K259" s="20"/>
      <c r="L259" s="76" cm="1">
        <f t="array" ref="L259">_xlfn.IFS(C259="8.玩家基地","",C259="10.第一关基地","",G259+H259&lt;=2,"",G259+H259&gt;2,ROUND((G259+H259-2)*15,0))</f>
        <v>710</v>
      </c>
      <c r="O259" s="3" t="s">
        <v>2046</v>
      </c>
      <c r="Q259" s="3">
        <f t="shared" si="14"/>
        <v>80.400000000000006</v>
      </c>
      <c r="R259" s="3">
        <f t="shared" si="15"/>
        <v>45</v>
      </c>
    </row>
    <row r="260" spans="1:18">
      <c r="A260" s="16">
        <v>5</v>
      </c>
      <c r="B260" s="17">
        <v>435</v>
      </c>
      <c r="C260" s="16" t="s">
        <v>1391</v>
      </c>
      <c r="D260" s="17">
        <v>4</v>
      </c>
      <c r="E260" s="16" t="s">
        <v>89</v>
      </c>
      <c r="F260" s="17">
        <v>30</v>
      </c>
      <c r="G260" s="18">
        <f t="shared" si="16"/>
        <v>27.099999999999998</v>
      </c>
      <c r="H260" s="18">
        <f t="shared" si="17"/>
        <v>22.75</v>
      </c>
      <c r="I260" s="19">
        <v>1</v>
      </c>
      <c r="J260" s="19"/>
      <c r="K260" s="20"/>
      <c r="L260" s="76" cm="1">
        <f t="array" ref="L260">_xlfn.IFS(C260="8.玩家基地","",C260="10.第一关基地","",G260+H260&lt;=2,"",G260+H260&gt;2,ROUND((G260+H260-2)*15,0))</f>
        <v>718</v>
      </c>
      <c r="O260" s="3" t="s">
        <v>2046</v>
      </c>
      <c r="Q260" s="3">
        <f t="shared" si="14"/>
        <v>81.3</v>
      </c>
      <c r="R260" s="3">
        <f t="shared" si="15"/>
        <v>45.5</v>
      </c>
    </row>
    <row r="261" spans="1:18">
      <c r="A261" s="16">
        <v>5</v>
      </c>
      <c r="B261" s="17">
        <v>440</v>
      </c>
      <c r="C261" s="16" t="s">
        <v>1391</v>
      </c>
      <c r="D261" s="17">
        <v>4</v>
      </c>
      <c r="E261" s="16" t="s">
        <v>89</v>
      </c>
      <c r="F261" s="17">
        <v>30</v>
      </c>
      <c r="G261" s="18">
        <f t="shared" si="16"/>
        <v>27.4</v>
      </c>
      <c r="H261" s="18">
        <f t="shared" si="17"/>
        <v>23</v>
      </c>
      <c r="I261" s="19">
        <v>1</v>
      </c>
      <c r="J261" s="19" t="s">
        <v>1903</v>
      </c>
      <c r="K261" s="48">
        <v>7</v>
      </c>
      <c r="L261" s="76" cm="1">
        <f t="array" ref="L261">_xlfn.IFS(C261="8.玩家基地","",C261="10.第一关基地","",G261+H261&lt;=2,"",G261+H261&gt;2,ROUND((G261+H261-2)*15,0))</f>
        <v>726</v>
      </c>
      <c r="O261" s="3" t="s">
        <v>2255</v>
      </c>
      <c r="Q261" s="3">
        <f t="shared" si="14"/>
        <v>82.199999999999989</v>
      </c>
      <c r="R261" s="3">
        <f t="shared" si="15"/>
        <v>46</v>
      </c>
    </row>
    <row r="262" spans="1:18">
      <c r="A262" s="16">
        <v>5</v>
      </c>
      <c r="B262" s="17">
        <v>445</v>
      </c>
      <c r="C262" s="16" t="s">
        <v>603</v>
      </c>
      <c r="D262" s="17">
        <v>3</v>
      </c>
      <c r="E262" s="16" t="s">
        <v>89</v>
      </c>
      <c r="F262" s="17">
        <v>30</v>
      </c>
      <c r="G262" s="18">
        <f t="shared" si="16"/>
        <v>27.7</v>
      </c>
      <c r="H262" s="18">
        <f t="shared" si="17"/>
        <v>23.25</v>
      </c>
      <c r="I262" s="19">
        <v>1</v>
      </c>
      <c r="J262" s="19"/>
      <c r="K262" s="20"/>
      <c r="L262" s="76" cm="1">
        <f t="array" ref="L262">_xlfn.IFS(C262="8.玩家基地","",C262="10.第一关基地","",G262+H262&lt;=2,"",G262+H262&gt;2,ROUND((G262+H262-2)*15,0))</f>
        <v>734</v>
      </c>
      <c r="O262" s="3" t="s">
        <v>2046</v>
      </c>
      <c r="Q262" s="3">
        <f t="shared" si="14"/>
        <v>83.1</v>
      </c>
      <c r="R262" s="3">
        <f t="shared" si="15"/>
        <v>46.5</v>
      </c>
    </row>
    <row r="263" spans="1:18">
      <c r="A263" s="16">
        <v>5</v>
      </c>
      <c r="B263" s="17">
        <v>450</v>
      </c>
      <c r="C263" s="16" t="s">
        <v>1394</v>
      </c>
      <c r="D263" s="17">
        <v>4</v>
      </c>
      <c r="E263" s="16" t="s">
        <v>89</v>
      </c>
      <c r="F263" s="17">
        <v>30</v>
      </c>
      <c r="G263" s="18">
        <f t="shared" si="16"/>
        <v>28</v>
      </c>
      <c r="H263" s="18">
        <f t="shared" si="17"/>
        <v>23.5</v>
      </c>
      <c r="I263" s="19">
        <v>1</v>
      </c>
      <c r="J263" s="19"/>
      <c r="K263" s="20"/>
      <c r="L263" s="76" cm="1">
        <f t="array" ref="L263">_xlfn.IFS(C263="8.玩家基地","",C263="10.第一关基地","",G263+H263&lt;=2,"",G263+H263&gt;2,ROUND((G263+H263-2)*15,0))</f>
        <v>743</v>
      </c>
      <c r="O263" s="3" t="s">
        <v>2046</v>
      </c>
      <c r="Q263" s="3">
        <f t="shared" si="14"/>
        <v>84</v>
      </c>
      <c r="R263" s="3">
        <f t="shared" si="15"/>
        <v>47</v>
      </c>
    </row>
    <row r="264" spans="1:18">
      <c r="A264" s="16">
        <v>5</v>
      </c>
      <c r="B264" s="17">
        <v>455</v>
      </c>
      <c r="C264" s="16" t="s">
        <v>1394</v>
      </c>
      <c r="D264" s="17">
        <v>4</v>
      </c>
      <c r="E264" s="16" t="s">
        <v>89</v>
      </c>
      <c r="F264" s="17">
        <v>30</v>
      </c>
      <c r="G264" s="18">
        <f t="shared" si="16"/>
        <v>28.3</v>
      </c>
      <c r="H264" s="18">
        <f t="shared" si="17"/>
        <v>23.75</v>
      </c>
      <c r="I264" s="19">
        <v>1</v>
      </c>
      <c r="J264" s="19"/>
      <c r="K264" s="20"/>
      <c r="L264" s="76" cm="1">
        <f t="array" ref="L264">_xlfn.IFS(C264="8.玩家基地","",C264="10.第一关基地","",G264+H264&lt;=2,"",G264+H264&gt;2,ROUND((G264+H264-2)*15,0))</f>
        <v>751</v>
      </c>
      <c r="O264" s="3" t="s">
        <v>2046</v>
      </c>
      <c r="Q264" s="3">
        <f t="shared" si="14"/>
        <v>84.9</v>
      </c>
      <c r="R264" s="3">
        <f t="shared" si="15"/>
        <v>47.5</v>
      </c>
    </row>
    <row r="265" spans="1:18">
      <c r="A265" s="16">
        <v>5</v>
      </c>
      <c r="B265" s="17">
        <v>460</v>
      </c>
      <c r="C265" s="16" t="s">
        <v>603</v>
      </c>
      <c r="D265" s="17">
        <v>3</v>
      </c>
      <c r="E265" s="16" t="s">
        <v>89</v>
      </c>
      <c r="F265" s="17">
        <v>30</v>
      </c>
      <c r="G265" s="18">
        <f t="shared" si="16"/>
        <v>28.599999999999998</v>
      </c>
      <c r="H265" s="18">
        <f t="shared" si="17"/>
        <v>24</v>
      </c>
      <c r="I265" s="19">
        <v>1</v>
      </c>
      <c r="J265" s="19" t="s">
        <v>1903</v>
      </c>
      <c r="K265" s="48">
        <v>7</v>
      </c>
      <c r="L265" s="76" cm="1">
        <f t="array" ref="L265">_xlfn.IFS(C265="8.玩家基地","",C265="10.第一关基地","",G265+H265&lt;=2,"",G265+H265&gt;2,ROUND((G265+H265-2)*15,0))</f>
        <v>759</v>
      </c>
      <c r="O265" s="3" t="s">
        <v>2255</v>
      </c>
      <c r="Q265" s="3">
        <f t="shared" si="14"/>
        <v>85.8</v>
      </c>
      <c r="R265" s="3">
        <f t="shared" si="15"/>
        <v>48</v>
      </c>
    </row>
    <row r="266" spans="1:18">
      <c r="A266" s="16">
        <v>5</v>
      </c>
      <c r="B266" s="17">
        <v>465</v>
      </c>
      <c r="C266" s="16" t="s">
        <v>1436</v>
      </c>
      <c r="D266" s="17">
        <v>4</v>
      </c>
      <c r="E266" s="16" t="s">
        <v>89</v>
      </c>
      <c r="F266" s="17">
        <v>30</v>
      </c>
      <c r="G266" s="18">
        <f t="shared" si="16"/>
        <v>28.9</v>
      </c>
      <c r="H266" s="18">
        <f t="shared" si="17"/>
        <v>24.25</v>
      </c>
      <c r="I266" s="19">
        <v>1</v>
      </c>
      <c r="J266" s="19"/>
      <c r="K266" s="20"/>
      <c r="L266" s="76" cm="1">
        <f t="array" ref="L266">_xlfn.IFS(C266="8.玩家基地","",C266="10.第一关基地","",G266+H266&lt;=2,"",G266+H266&gt;2,ROUND((G266+H266-2)*15,0))</f>
        <v>767</v>
      </c>
      <c r="O266" s="3" t="s">
        <v>2046</v>
      </c>
      <c r="Q266" s="3">
        <f t="shared" ref="Q266:Q287" si="18">G266*3</f>
        <v>86.699999999999989</v>
      </c>
      <c r="R266" s="3">
        <f t="shared" ref="R266:R287" si="19">H266*2</f>
        <v>48.5</v>
      </c>
    </row>
    <row r="267" spans="1:18">
      <c r="A267" s="16">
        <v>5</v>
      </c>
      <c r="B267" s="17">
        <v>470</v>
      </c>
      <c r="C267" s="16" t="s">
        <v>1394</v>
      </c>
      <c r="D267" s="17">
        <v>4</v>
      </c>
      <c r="E267" s="16" t="s">
        <v>89</v>
      </c>
      <c r="F267" s="17">
        <v>30</v>
      </c>
      <c r="G267" s="18">
        <f t="shared" si="16"/>
        <v>29.2</v>
      </c>
      <c r="H267" s="18">
        <f t="shared" si="17"/>
        <v>24.5</v>
      </c>
      <c r="I267" s="19">
        <v>1</v>
      </c>
      <c r="J267" s="19"/>
      <c r="K267" s="20"/>
      <c r="L267" s="76" cm="1">
        <f t="array" ref="L267">_xlfn.IFS(C267="8.玩家基地","",C267="10.第一关基地","",G267+H267&lt;=2,"",G267+H267&gt;2,ROUND((G267+H267-2)*15,0))</f>
        <v>776</v>
      </c>
      <c r="O267" s="3" t="s">
        <v>2046</v>
      </c>
      <c r="Q267" s="3">
        <f t="shared" si="18"/>
        <v>87.6</v>
      </c>
      <c r="R267" s="3">
        <f t="shared" si="19"/>
        <v>49</v>
      </c>
    </row>
    <row r="268" spans="1:18">
      <c r="A268" s="16">
        <v>5</v>
      </c>
      <c r="B268" s="17">
        <v>475</v>
      </c>
      <c r="C268" s="16" t="s">
        <v>1391</v>
      </c>
      <c r="D268" s="17">
        <v>4</v>
      </c>
      <c r="E268" s="16" t="s">
        <v>89</v>
      </c>
      <c r="F268" s="17">
        <v>30</v>
      </c>
      <c r="G268" s="18">
        <f t="shared" si="16"/>
        <v>29.5</v>
      </c>
      <c r="H268" s="18">
        <f t="shared" si="17"/>
        <v>24.75</v>
      </c>
      <c r="I268" s="19">
        <v>1</v>
      </c>
      <c r="J268" s="19"/>
      <c r="K268" s="20"/>
      <c r="L268" s="76" cm="1">
        <f t="array" ref="L268">_xlfn.IFS(C268="8.玩家基地","",C268="10.第一关基地","",G268+H268&lt;=2,"",G268+H268&gt;2,ROUND((G268+H268-2)*15,0))</f>
        <v>784</v>
      </c>
      <c r="O268" s="3" t="s">
        <v>2046</v>
      </c>
      <c r="Q268" s="3">
        <f t="shared" si="18"/>
        <v>88.5</v>
      </c>
      <c r="R268" s="3">
        <f t="shared" si="19"/>
        <v>49.5</v>
      </c>
    </row>
    <row r="269" spans="1:18">
      <c r="A269" s="16">
        <v>5</v>
      </c>
      <c r="B269" s="17">
        <v>480</v>
      </c>
      <c r="C269" s="16" t="s">
        <v>1394</v>
      </c>
      <c r="D269" s="17">
        <v>4</v>
      </c>
      <c r="E269" s="16" t="s">
        <v>89</v>
      </c>
      <c r="F269" s="17">
        <v>30</v>
      </c>
      <c r="G269" s="18">
        <f t="shared" si="16"/>
        <v>29.799999999999997</v>
      </c>
      <c r="H269" s="18">
        <f t="shared" si="17"/>
        <v>25</v>
      </c>
      <c r="I269" s="19">
        <v>1</v>
      </c>
      <c r="J269" s="19" t="s">
        <v>1903</v>
      </c>
      <c r="K269" s="48">
        <v>7</v>
      </c>
      <c r="L269" s="76" cm="1">
        <f t="array" ref="L269">_xlfn.IFS(C269="8.玩家基地","",C269="10.第一关基地","",G269+H269&lt;=2,"",G269+H269&gt;2,ROUND((G269+H269-2)*15,0))</f>
        <v>792</v>
      </c>
      <c r="O269" s="3" t="s">
        <v>2255</v>
      </c>
      <c r="Q269" s="3">
        <f t="shared" si="18"/>
        <v>89.399999999999991</v>
      </c>
      <c r="R269" s="3">
        <f t="shared" si="19"/>
        <v>50</v>
      </c>
    </row>
    <row r="270" spans="1:18">
      <c r="A270" s="16">
        <v>5</v>
      </c>
      <c r="B270" s="17">
        <v>485</v>
      </c>
      <c r="C270" s="16" t="s">
        <v>1391</v>
      </c>
      <c r="D270" s="17">
        <v>4</v>
      </c>
      <c r="E270" s="16" t="s">
        <v>89</v>
      </c>
      <c r="F270" s="17">
        <v>30</v>
      </c>
      <c r="G270" s="18">
        <f t="shared" si="16"/>
        <v>30.099999999999998</v>
      </c>
      <c r="H270" s="18">
        <f t="shared" si="17"/>
        <v>25.25</v>
      </c>
      <c r="I270" s="19">
        <v>1</v>
      </c>
      <c r="J270" s="19"/>
      <c r="K270" s="20"/>
      <c r="L270" s="76" cm="1">
        <f t="array" ref="L270">_xlfn.IFS(C270="8.玩家基地","",C270="10.第一关基地","",G270+H270&lt;=2,"",G270+H270&gt;2,ROUND((G270+H270-2)*15,0))</f>
        <v>800</v>
      </c>
      <c r="O270" s="3" t="s">
        <v>2046</v>
      </c>
      <c r="Q270" s="3">
        <f t="shared" si="18"/>
        <v>90.3</v>
      </c>
      <c r="R270" s="3">
        <f t="shared" si="19"/>
        <v>50.5</v>
      </c>
    </row>
    <row r="271" spans="1:18">
      <c r="A271" s="16">
        <v>5</v>
      </c>
      <c r="B271" s="17">
        <v>490</v>
      </c>
      <c r="C271" s="16" t="s">
        <v>603</v>
      </c>
      <c r="D271" s="17">
        <v>3</v>
      </c>
      <c r="E271" s="16" t="s">
        <v>89</v>
      </c>
      <c r="F271" s="17">
        <v>30</v>
      </c>
      <c r="G271" s="18">
        <f t="shared" si="16"/>
        <v>30.4</v>
      </c>
      <c r="H271" s="18">
        <f t="shared" si="17"/>
        <v>25.5</v>
      </c>
      <c r="I271" s="19">
        <v>1</v>
      </c>
      <c r="J271" s="19"/>
      <c r="K271" s="20"/>
      <c r="L271" s="76" cm="1">
        <f t="array" ref="L271">_xlfn.IFS(C271="8.玩家基地","",C271="10.第一关基地","",G271+H271&lt;=2,"",G271+H271&gt;2,ROUND((G271+H271-2)*15,0))</f>
        <v>809</v>
      </c>
      <c r="O271" s="3" t="s">
        <v>2046</v>
      </c>
      <c r="Q271" s="3">
        <f t="shared" si="18"/>
        <v>91.199999999999989</v>
      </c>
      <c r="R271" s="3">
        <f t="shared" si="19"/>
        <v>51</v>
      </c>
    </row>
    <row r="272" spans="1:18">
      <c r="A272" s="16">
        <v>5</v>
      </c>
      <c r="B272" s="17">
        <v>495</v>
      </c>
      <c r="C272" s="16" t="s">
        <v>1394</v>
      </c>
      <c r="D272" s="17">
        <v>5</v>
      </c>
      <c r="E272" s="16" t="s">
        <v>89</v>
      </c>
      <c r="F272" s="17">
        <v>30</v>
      </c>
      <c r="G272" s="18">
        <f t="shared" si="16"/>
        <v>30.7</v>
      </c>
      <c r="H272" s="18">
        <f t="shared" si="17"/>
        <v>25.75</v>
      </c>
      <c r="I272" s="19">
        <v>1</v>
      </c>
      <c r="J272" s="19"/>
      <c r="K272" s="20"/>
      <c r="L272" s="76" cm="1">
        <f t="array" ref="L272">_xlfn.IFS(C272="8.玩家基地","",C272="10.第一关基地","",G272+H272&lt;=2,"",G272+H272&gt;2,ROUND((G272+H272-2)*15,0))</f>
        <v>817</v>
      </c>
      <c r="O272" s="3" t="s">
        <v>2046</v>
      </c>
      <c r="Q272" s="3">
        <f t="shared" si="18"/>
        <v>92.1</v>
      </c>
      <c r="R272" s="3">
        <f t="shared" si="19"/>
        <v>51.5</v>
      </c>
    </row>
    <row r="273" spans="1:18">
      <c r="A273" s="16">
        <v>5</v>
      </c>
      <c r="B273" s="17">
        <v>500</v>
      </c>
      <c r="C273" s="16" t="s">
        <v>1394</v>
      </c>
      <c r="D273" s="17">
        <v>5</v>
      </c>
      <c r="E273" s="16" t="s">
        <v>89</v>
      </c>
      <c r="F273" s="17">
        <v>30</v>
      </c>
      <c r="G273" s="18">
        <f t="shared" si="16"/>
        <v>31</v>
      </c>
      <c r="H273" s="18">
        <f t="shared" si="17"/>
        <v>26</v>
      </c>
      <c r="I273" s="19">
        <v>1</v>
      </c>
      <c r="J273" s="19"/>
      <c r="K273" s="20"/>
      <c r="L273" s="76" cm="1">
        <f t="array" ref="L273">_xlfn.IFS(C273="8.玩家基地","",C273="10.第一关基地","",G273+H273&lt;=2,"",G273+H273&gt;2,ROUND((G273+H273-2)*15,0))</f>
        <v>825</v>
      </c>
      <c r="O273" s="3" t="s">
        <v>2046</v>
      </c>
      <c r="Q273" s="3">
        <f t="shared" si="18"/>
        <v>93</v>
      </c>
      <c r="R273" s="3">
        <f t="shared" si="19"/>
        <v>52</v>
      </c>
    </row>
    <row r="274" spans="1:18">
      <c r="A274" s="16">
        <v>5</v>
      </c>
      <c r="B274" s="17">
        <v>505</v>
      </c>
      <c r="C274" s="16" t="s">
        <v>1436</v>
      </c>
      <c r="D274" s="17">
        <v>5</v>
      </c>
      <c r="E274" s="16" t="s">
        <v>89</v>
      </c>
      <c r="F274" s="17">
        <v>30</v>
      </c>
      <c r="G274" s="18">
        <f t="shared" si="16"/>
        <v>31.299999999999997</v>
      </c>
      <c r="H274" s="18">
        <f t="shared" si="17"/>
        <v>26.25</v>
      </c>
      <c r="I274" s="19">
        <v>1</v>
      </c>
      <c r="J274" s="19"/>
      <c r="K274" s="20"/>
      <c r="L274" s="76" cm="1">
        <f t="array" ref="L274">_xlfn.IFS(C274="8.玩家基地","",C274="10.第一关基地","",G274+H274&lt;=2,"",G274+H274&gt;2,ROUND((G274+H274-2)*15,0))</f>
        <v>833</v>
      </c>
      <c r="O274" s="3" t="s">
        <v>2046</v>
      </c>
      <c r="Q274" s="3">
        <f t="shared" si="18"/>
        <v>93.899999999999991</v>
      </c>
      <c r="R274" s="3">
        <f t="shared" si="19"/>
        <v>52.5</v>
      </c>
    </row>
    <row r="275" spans="1:18">
      <c r="A275" s="16">
        <v>5</v>
      </c>
      <c r="B275" s="17">
        <v>510</v>
      </c>
      <c r="C275" s="16" t="s">
        <v>1394</v>
      </c>
      <c r="D275" s="17">
        <v>5</v>
      </c>
      <c r="E275" s="16" t="s">
        <v>89</v>
      </c>
      <c r="F275" s="17">
        <v>30</v>
      </c>
      <c r="G275" s="18">
        <f t="shared" si="16"/>
        <v>31.599999999999998</v>
      </c>
      <c r="H275" s="18">
        <f t="shared" si="17"/>
        <v>26.5</v>
      </c>
      <c r="I275" s="19">
        <v>1</v>
      </c>
      <c r="J275" s="19" t="s">
        <v>1903</v>
      </c>
      <c r="K275" s="48">
        <v>7</v>
      </c>
      <c r="L275" s="76" cm="1">
        <f t="array" ref="L275">_xlfn.IFS(C275="8.玩家基地","",C275="10.第一关基地","",G275+H275&lt;=2,"",G275+H275&gt;2,ROUND((G275+H275-2)*15,0))</f>
        <v>842</v>
      </c>
      <c r="O275" s="3" t="s">
        <v>2255</v>
      </c>
      <c r="Q275" s="3">
        <f t="shared" si="18"/>
        <v>94.8</v>
      </c>
      <c r="R275" s="3">
        <f t="shared" si="19"/>
        <v>53</v>
      </c>
    </row>
    <row r="276" spans="1:18">
      <c r="A276" s="16">
        <v>5</v>
      </c>
      <c r="B276" s="17">
        <v>515</v>
      </c>
      <c r="C276" s="16" t="s">
        <v>1436</v>
      </c>
      <c r="D276" s="17">
        <v>5</v>
      </c>
      <c r="E276" s="16" t="s">
        <v>89</v>
      </c>
      <c r="F276" s="17">
        <v>30</v>
      </c>
      <c r="G276" s="18">
        <f t="shared" si="16"/>
        <v>31.9</v>
      </c>
      <c r="H276" s="18">
        <f t="shared" si="17"/>
        <v>26.75</v>
      </c>
      <c r="I276" s="19">
        <v>1</v>
      </c>
      <c r="J276" s="19"/>
      <c r="K276" s="20"/>
      <c r="L276" s="76" cm="1">
        <f t="array" ref="L276">_xlfn.IFS(C276="8.玩家基地","",C276="10.第一关基地","",G276+H276&lt;=2,"",G276+H276&gt;2,ROUND((G276+H276-2)*15,0))</f>
        <v>850</v>
      </c>
      <c r="O276" s="3" t="s">
        <v>2046</v>
      </c>
      <c r="Q276" s="3">
        <f t="shared" si="18"/>
        <v>95.699999999999989</v>
      </c>
      <c r="R276" s="3">
        <f t="shared" si="19"/>
        <v>53.5</v>
      </c>
    </row>
    <row r="277" spans="1:18">
      <c r="A277" s="16">
        <v>5</v>
      </c>
      <c r="B277" s="17">
        <v>520</v>
      </c>
      <c r="C277" s="16" t="s">
        <v>1394</v>
      </c>
      <c r="D277" s="17">
        <v>5</v>
      </c>
      <c r="E277" s="16" t="s">
        <v>89</v>
      </c>
      <c r="F277" s="17">
        <v>30</v>
      </c>
      <c r="G277" s="18">
        <f t="shared" si="16"/>
        <v>32.200000000000003</v>
      </c>
      <c r="H277" s="18">
        <f t="shared" si="17"/>
        <v>27</v>
      </c>
      <c r="I277" s="19">
        <v>1</v>
      </c>
      <c r="J277" s="19"/>
      <c r="K277" s="20"/>
      <c r="L277" s="76" cm="1">
        <f t="array" ref="L277">_xlfn.IFS(C277="8.玩家基地","",C277="10.第一关基地","",G277+H277&lt;=2,"",G277+H277&gt;2,ROUND((G277+H277-2)*15,0))</f>
        <v>858</v>
      </c>
      <c r="O277" s="3" t="s">
        <v>2046</v>
      </c>
      <c r="Q277" s="3">
        <f t="shared" si="18"/>
        <v>96.600000000000009</v>
      </c>
      <c r="R277" s="3">
        <f t="shared" si="19"/>
        <v>54</v>
      </c>
    </row>
    <row r="278" spans="1:18">
      <c r="A278" s="16">
        <v>5</v>
      </c>
      <c r="B278" s="17">
        <v>525</v>
      </c>
      <c r="C278" s="16" t="s">
        <v>1436</v>
      </c>
      <c r="D278" s="17">
        <v>5</v>
      </c>
      <c r="E278" s="16" t="s">
        <v>89</v>
      </c>
      <c r="F278" s="17">
        <v>30</v>
      </c>
      <c r="G278" s="18">
        <f t="shared" si="16"/>
        <v>32.5</v>
      </c>
      <c r="H278" s="18">
        <f t="shared" si="17"/>
        <v>27.25</v>
      </c>
      <c r="I278" s="19">
        <v>1</v>
      </c>
      <c r="J278" s="19"/>
      <c r="K278" s="20"/>
      <c r="L278" s="76" cm="1">
        <f t="array" ref="L278">_xlfn.IFS(C278="8.玩家基地","",C278="10.第一关基地","",G278+H278&lt;=2,"",G278+H278&gt;2,ROUND((G278+H278-2)*15,0))</f>
        <v>866</v>
      </c>
      <c r="O278" s="3" t="s">
        <v>2046</v>
      </c>
      <c r="Q278" s="3">
        <f t="shared" si="18"/>
        <v>97.5</v>
      </c>
      <c r="R278" s="3">
        <f t="shared" si="19"/>
        <v>54.5</v>
      </c>
    </row>
    <row r="279" spans="1:18">
      <c r="A279" s="16">
        <v>5</v>
      </c>
      <c r="B279" s="17">
        <v>530</v>
      </c>
      <c r="C279" s="16" t="s">
        <v>1394</v>
      </c>
      <c r="D279" s="17">
        <v>5</v>
      </c>
      <c r="E279" s="16" t="s">
        <v>89</v>
      </c>
      <c r="F279" s="17">
        <v>30</v>
      </c>
      <c r="G279" s="18">
        <f t="shared" si="16"/>
        <v>32.799999999999997</v>
      </c>
      <c r="H279" s="18">
        <f t="shared" si="17"/>
        <v>27.5</v>
      </c>
      <c r="I279" s="19">
        <v>1</v>
      </c>
      <c r="J279" s="19" t="s">
        <v>1903</v>
      </c>
      <c r="K279" s="48">
        <v>7</v>
      </c>
      <c r="L279" s="76" cm="1">
        <f t="array" ref="L279">_xlfn.IFS(C279="8.玩家基地","",C279="10.第一关基地","",G279+H279&lt;=2,"",G279+H279&gt;2,ROUND((G279+H279-2)*15,0))</f>
        <v>875</v>
      </c>
      <c r="O279" s="3" t="s">
        <v>2255</v>
      </c>
      <c r="Q279" s="3">
        <f t="shared" si="18"/>
        <v>98.399999999999991</v>
      </c>
      <c r="R279" s="3">
        <f t="shared" si="19"/>
        <v>55</v>
      </c>
    </row>
    <row r="280" spans="1:18">
      <c r="A280" s="16">
        <v>5</v>
      </c>
      <c r="B280" s="17">
        <v>535</v>
      </c>
      <c r="C280" s="16" t="s">
        <v>1436</v>
      </c>
      <c r="D280" s="17">
        <v>5</v>
      </c>
      <c r="E280" s="16" t="s">
        <v>89</v>
      </c>
      <c r="F280" s="17">
        <v>30</v>
      </c>
      <c r="G280" s="18">
        <f t="shared" si="16"/>
        <v>33.1</v>
      </c>
      <c r="H280" s="18">
        <f t="shared" si="17"/>
        <v>27.75</v>
      </c>
      <c r="I280" s="19">
        <v>1</v>
      </c>
      <c r="J280" s="19"/>
      <c r="K280" s="20"/>
      <c r="L280" s="76" cm="1">
        <f t="array" ref="L280">_xlfn.IFS(C280="8.玩家基地","",C280="10.第一关基地","",G280+H280&lt;=2,"",G280+H280&gt;2,ROUND((G280+H280-2)*15,0))</f>
        <v>883</v>
      </c>
      <c r="O280" s="3" t="s">
        <v>2046</v>
      </c>
      <c r="Q280" s="3">
        <f t="shared" si="18"/>
        <v>99.300000000000011</v>
      </c>
      <c r="R280" s="3">
        <f t="shared" si="19"/>
        <v>55.5</v>
      </c>
    </row>
    <row r="281" spans="1:18">
      <c r="A281" s="16">
        <v>5</v>
      </c>
      <c r="B281" s="17">
        <v>540</v>
      </c>
      <c r="C281" s="16" t="s">
        <v>603</v>
      </c>
      <c r="D281" s="17">
        <v>4</v>
      </c>
      <c r="E281" s="16" t="s">
        <v>89</v>
      </c>
      <c r="F281" s="17">
        <v>30</v>
      </c>
      <c r="G281" s="18">
        <f t="shared" si="16"/>
        <v>33.4</v>
      </c>
      <c r="H281" s="18">
        <f t="shared" si="17"/>
        <v>28</v>
      </c>
      <c r="I281" s="19">
        <v>1</v>
      </c>
      <c r="J281" s="19"/>
      <c r="K281" s="20"/>
      <c r="L281" s="76" cm="1">
        <f t="array" ref="L281">_xlfn.IFS(C281="8.玩家基地","",C281="10.第一关基地","",G281+H281&lt;=2,"",G281+H281&gt;2,ROUND((G281+H281-2)*15,0))</f>
        <v>891</v>
      </c>
      <c r="O281" s="3" t="s">
        <v>2046</v>
      </c>
      <c r="Q281" s="3">
        <f t="shared" si="18"/>
        <v>100.19999999999999</v>
      </c>
      <c r="R281" s="3">
        <f t="shared" si="19"/>
        <v>56</v>
      </c>
    </row>
    <row r="282" spans="1:18">
      <c r="A282" s="16">
        <v>5</v>
      </c>
      <c r="B282" s="17">
        <v>545</v>
      </c>
      <c r="C282" s="16" t="s">
        <v>1391</v>
      </c>
      <c r="D282" s="17">
        <v>5</v>
      </c>
      <c r="E282" s="16" t="s">
        <v>89</v>
      </c>
      <c r="F282" s="17">
        <v>30</v>
      </c>
      <c r="G282" s="18">
        <f t="shared" si="16"/>
        <v>33.699999999999996</v>
      </c>
      <c r="H282" s="18">
        <f t="shared" si="17"/>
        <v>28.25</v>
      </c>
      <c r="I282" s="19">
        <v>1</v>
      </c>
      <c r="J282" s="19"/>
      <c r="K282" s="20"/>
      <c r="L282" s="76" cm="1">
        <f t="array" ref="L282">_xlfn.IFS(C282="8.玩家基地","",C282="10.第一关基地","",G282+H282&lt;=2,"",G282+H282&gt;2,ROUND((G282+H282-2)*15,0))</f>
        <v>899</v>
      </c>
      <c r="O282" s="3" t="s">
        <v>2046</v>
      </c>
      <c r="Q282" s="3">
        <f t="shared" si="18"/>
        <v>101.1</v>
      </c>
      <c r="R282" s="3">
        <f t="shared" si="19"/>
        <v>56.5</v>
      </c>
    </row>
    <row r="283" spans="1:18">
      <c r="A283" s="16">
        <v>5</v>
      </c>
      <c r="B283" s="17">
        <v>550</v>
      </c>
      <c r="C283" s="16" t="s">
        <v>1391</v>
      </c>
      <c r="D283" s="17">
        <v>5</v>
      </c>
      <c r="E283" s="16" t="s">
        <v>89</v>
      </c>
      <c r="F283" s="17">
        <v>30</v>
      </c>
      <c r="G283" s="18">
        <f t="shared" si="16"/>
        <v>34</v>
      </c>
      <c r="H283" s="18">
        <f t="shared" si="17"/>
        <v>28.5</v>
      </c>
      <c r="I283" s="19">
        <v>1</v>
      </c>
      <c r="J283" s="19" t="s">
        <v>1903</v>
      </c>
      <c r="K283" s="48">
        <v>7</v>
      </c>
      <c r="L283" s="76" cm="1">
        <f t="array" ref="L283">_xlfn.IFS(C283="8.玩家基地","",C283="10.第一关基地","",G283+H283&lt;=2,"",G283+H283&gt;2,ROUND((G283+H283-2)*15,0))</f>
        <v>908</v>
      </c>
      <c r="O283" s="3" t="s">
        <v>2255</v>
      </c>
      <c r="Q283" s="3">
        <f t="shared" si="18"/>
        <v>102</v>
      </c>
      <c r="R283" s="3">
        <f t="shared" si="19"/>
        <v>57</v>
      </c>
    </row>
    <row r="284" spans="1:18">
      <c r="A284" s="16">
        <v>5</v>
      </c>
      <c r="B284" s="17">
        <v>555</v>
      </c>
      <c r="C284" s="16" t="s">
        <v>603</v>
      </c>
      <c r="D284" s="17">
        <v>4</v>
      </c>
      <c r="E284" s="16" t="s">
        <v>89</v>
      </c>
      <c r="F284" s="17">
        <v>30</v>
      </c>
      <c r="G284" s="18">
        <f t="shared" si="16"/>
        <v>34.299999999999997</v>
      </c>
      <c r="H284" s="18">
        <f t="shared" si="17"/>
        <v>28.75</v>
      </c>
      <c r="I284" s="19">
        <v>1</v>
      </c>
      <c r="J284" s="19"/>
      <c r="K284" s="20"/>
      <c r="L284" s="76" cm="1">
        <f t="array" ref="L284">_xlfn.IFS(C284="8.玩家基地","",C284="10.第一关基地","",G284+H284&lt;=2,"",G284+H284&gt;2,ROUND((G284+H284-2)*15,0))</f>
        <v>916</v>
      </c>
      <c r="O284" s="3" t="s">
        <v>2046</v>
      </c>
      <c r="Q284" s="3">
        <f t="shared" si="18"/>
        <v>102.89999999999999</v>
      </c>
      <c r="R284" s="3">
        <f t="shared" si="19"/>
        <v>57.5</v>
      </c>
    </row>
    <row r="285" spans="1:18">
      <c r="A285" s="16">
        <v>5</v>
      </c>
      <c r="B285" s="17">
        <v>560</v>
      </c>
      <c r="C285" s="16" t="s">
        <v>1394</v>
      </c>
      <c r="D285" s="17">
        <v>5</v>
      </c>
      <c r="E285" s="16" t="s">
        <v>89</v>
      </c>
      <c r="F285" s="17">
        <v>30</v>
      </c>
      <c r="G285" s="18">
        <f t="shared" si="16"/>
        <v>34.6</v>
      </c>
      <c r="H285" s="18">
        <f t="shared" si="17"/>
        <v>29</v>
      </c>
      <c r="I285" s="19">
        <v>1</v>
      </c>
      <c r="J285" s="19"/>
      <c r="K285" s="20"/>
      <c r="L285" s="76" cm="1">
        <f t="array" ref="L285">_xlfn.IFS(C285="8.玩家基地","",C285="10.第一关基地","",G285+H285&lt;=2,"",G285+H285&gt;2,ROUND((G285+H285-2)*15,0))</f>
        <v>924</v>
      </c>
      <c r="O285" s="3" t="s">
        <v>2046</v>
      </c>
      <c r="Q285" s="3">
        <f t="shared" si="18"/>
        <v>103.80000000000001</v>
      </c>
      <c r="R285" s="3">
        <f t="shared" si="19"/>
        <v>58</v>
      </c>
    </row>
    <row r="286" spans="1:18">
      <c r="A286" s="16">
        <v>5</v>
      </c>
      <c r="B286" s="17">
        <v>565</v>
      </c>
      <c r="C286" s="16" t="s">
        <v>1394</v>
      </c>
      <c r="D286" s="17">
        <v>5</v>
      </c>
      <c r="E286" s="16" t="s">
        <v>89</v>
      </c>
      <c r="F286" s="17">
        <v>30</v>
      </c>
      <c r="G286" s="18">
        <f t="shared" si="16"/>
        <v>34.9</v>
      </c>
      <c r="H286" s="18">
        <f t="shared" si="17"/>
        <v>29.25</v>
      </c>
      <c r="I286" s="19">
        <v>1</v>
      </c>
      <c r="J286" s="19"/>
      <c r="K286" s="20"/>
      <c r="L286" s="76" cm="1">
        <f t="array" ref="L286">_xlfn.IFS(C286="8.玩家基地","",C286="10.第一关基地","",G286+H286&lt;=2,"",G286+H286&gt;2,ROUND((G286+H286-2)*15,0))</f>
        <v>932</v>
      </c>
      <c r="O286" s="3" t="s">
        <v>2046</v>
      </c>
      <c r="Q286" s="3">
        <f t="shared" si="18"/>
        <v>104.69999999999999</v>
      </c>
      <c r="R286" s="3">
        <f t="shared" si="19"/>
        <v>58.5</v>
      </c>
    </row>
    <row r="287" spans="1:18">
      <c r="A287" s="16">
        <v>5</v>
      </c>
      <c r="B287" s="17">
        <v>570</v>
      </c>
      <c r="C287" s="16" t="s">
        <v>603</v>
      </c>
      <c r="D287" s="17">
        <v>4</v>
      </c>
      <c r="E287" s="16" t="s">
        <v>89</v>
      </c>
      <c r="F287" s="17">
        <v>30</v>
      </c>
      <c r="G287" s="18">
        <f t="shared" si="16"/>
        <v>35.199999999999996</v>
      </c>
      <c r="H287" s="18">
        <f t="shared" si="17"/>
        <v>29.5</v>
      </c>
      <c r="I287" s="19">
        <v>1</v>
      </c>
      <c r="J287" s="19" t="s">
        <v>1903</v>
      </c>
      <c r="K287" s="48">
        <v>7</v>
      </c>
      <c r="L287" s="76" cm="1">
        <f t="array" ref="L287">_xlfn.IFS(C287="8.玩家基地","",C287="10.第一关基地","",G287+H287&lt;=2,"",G287+H287&gt;2,ROUND((G287+H287-2)*15,0))</f>
        <v>941</v>
      </c>
      <c r="O287" s="3" t="s">
        <v>2255</v>
      </c>
      <c r="Q287" s="3">
        <f t="shared" si="18"/>
        <v>105.6</v>
      </c>
      <c r="R287" s="3">
        <f t="shared" si="19"/>
        <v>59</v>
      </c>
    </row>
    <row r="288" spans="1:18">
      <c r="A288" s="16">
        <v>5</v>
      </c>
      <c r="B288" s="17">
        <v>575</v>
      </c>
      <c r="C288" s="16" t="s">
        <v>1436</v>
      </c>
      <c r="D288" s="17">
        <v>5</v>
      </c>
      <c r="E288" s="16" t="s">
        <v>89</v>
      </c>
      <c r="F288" s="17">
        <v>30</v>
      </c>
      <c r="G288" s="18">
        <f t="shared" si="16"/>
        <v>35.5</v>
      </c>
      <c r="H288" s="18">
        <f t="shared" si="17"/>
        <v>29.75</v>
      </c>
      <c r="I288" s="19">
        <v>1</v>
      </c>
      <c r="J288" s="19"/>
      <c r="K288" s="20"/>
      <c r="L288" s="76" cm="1">
        <f t="array" ref="L288">_xlfn.IFS(C288="8.玩家基地","",C288="10.第一关基地","",G288+H288&lt;=2,"",G288+H288&gt;2,ROUND((G288+H288-2)*15,0))</f>
        <v>949</v>
      </c>
      <c r="O288" s="3" t="s">
        <v>2046</v>
      </c>
      <c r="Q288" s="3">
        <f t="shared" ref="Q288:Q293" si="20">G288*3</f>
        <v>106.5</v>
      </c>
      <c r="R288" s="3">
        <f t="shared" ref="R288:R293" si="21">H288*2</f>
        <v>59.5</v>
      </c>
    </row>
    <row r="289" spans="1:18">
      <c r="A289" s="16">
        <v>5</v>
      </c>
      <c r="B289" s="17">
        <v>580</v>
      </c>
      <c r="C289" s="16" t="s">
        <v>1394</v>
      </c>
      <c r="D289" s="17">
        <v>5</v>
      </c>
      <c r="E289" s="16" t="s">
        <v>89</v>
      </c>
      <c r="F289" s="17">
        <v>30</v>
      </c>
      <c r="G289" s="18">
        <f t="shared" si="16"/>
        <v>35.799999999999997</v>
      </c>
      <c r="H289" s="18">
        <f t="shared" si="17"/>
        <v>30</v>
      </c>
      <c r="I289" s="19">
        <v>1</v>
      </c>
      <c r="J289" s="19"/>
      <c r="K289" s="20"/>
      <c r="L289" s="76" cm="1">
        <f t="array" ref="L289">_xlfn.IFS(C289="8.玩家基地","",C289="10.第一关基地","",G289+H289&lt;=2,"",G289+H289&gt;2,ROUND((G289+H289-2)*15,0))</f>
        <v>957</v>
      </c>
      <c r="O289" s="3" t="s">
        <v>2046</v>
      </c>
      <c r="Q289" s="3">
        <f t="shared" si="20"/>
        <v>107.39999999999999</v>
      </c>
      <c r="R289" s="3">
        <f t="shared" si="21"/>
        <v>60</v>
      </c>
    </row>
    <row r="290" spans="1:18">
      <c r="A290" s="16">
        <v>5</v>
      </c>
      <c r="B290" s="17">
        <v>585</v>
      </c>
      <c r="C290" s="16" t="s">
        <v>1391</v>
      </c>
      <c r="D290" s="17">
        <v>5</v>
      </c>
      <c r="E290" s="16" t="s">
        <v>89</v>
      </c>
      <c r="F290" s="17">
        <v>30</v>
      </c>
      <c r="G290" s="18">
        <f t="shared" si="16"/>
        <v>36.1</v>
      </c>
      <c r="H290" s="18">
        <f t="shared" si="17"/>
        <v>30.25</v>
      </c>
      <c r="I290" s="19">
        <v>1</v>
      </c>
      <c r="J290" s="19"/>
      <c r="K290" s="20"/>
      <c r="L290" s="76" cm="1">
        <f t="array" ref="L290">_xlfn.IFS(C290="8.玩家基地","",C290="10.第一关基地","",G290+H290&lt;=2,"",G290+H290&gt;2,ROUND((G290+H290-2)*15,0))</f>
        <v>965</v>
      </c>
      <c r="O290" s="3" t="s">
        <v>2046</v>
      </c>
      <c r="Q290" s="3">
        <f t="shared" si="20"/>
        <v>108.30000000000001</v>
      </c>
      <c r="R290" s="3">
        <f t="shared" si="21"/>
        <v>60.5</v>
      </c>
    </row>
    <row r="291" spans="1:18">
      <c r="A291" s="16">
        <v>5</v>
      </c>
      <c r="B291" s="17">
        <v>590</v>
      </c>
      <c r="C291" s="16" t="s">
        <v>1394</v>
      </c>
      <c r="D291" s="17">
        <v>5</v>
      </c>
      <c r="E291" s="16" t="s">
        <v>89</v>
      </c>
      <c r="F291" s="17">
        <v>30</v>
      </c>
      <c r="G291" s="18">
        <f t="shared" si="16"/>
        <v>36.4</v>
      </c>
      <c r="H291" s="18">
        <f t="shared" si="17"/>
        <v>30.5</v>
      </c>
      <c r="I291" s="19">
        <v>1</v>
      </c>
      <c r="J291" s="19" t="s">
        <v>1903</v>
      </c>
      <c r="K291" s="48">
        <v>7</v>
      </c>
      <c r="L291" s="76" cm="1">
        <f t="array" ref="L291">_xlfn.IFS(C291="8.玩家基地","",C291="10.第一关基地","",G291+H291&lt;=2,"",G291+H291&gt;2,ROUND((G291+H291-2)*15,0))</f>
        <v>974</v>
      </c>
      <c r="O291" s="3" t="s">
        <v>2255</v>
      </c>
      <c r="Q291" s="3">
        <f t="shared" si="20"/>
        <v>109.19999999999999</v>
      </c>
      <c r="R291" s="3">
        <f t="shared" si="21"/>
        <v>61</v>
      </c>
    </row>
    <row r="292" spans="1:18">
      <c r="A292" s="16">
        <v>5</v>
      </c>
      <c r="B292" s="17">
        <v>595</v>
      </c>
      <c r="C292" s="16" t="s">
        <v>1391</v>
      </c>
      <c r="D292" s="17">
        <v>5</v>
      </c>
      <c r="E292" s="16" t="s">
        <v>89</v>
      </c>
      <c r="F292" s="17">
        <v>30</v>
      </c>
      <c r="G292" s="18">
        <f t="shared" si="16"/>
        <v>36.699999999999996</v>
      </c>
      <c r="H292" s="18">
        <f t="shared" si="17"/>
        <v>30.75</v>
      </c>
      <c r="I292" s="19">
        <v>1</v>
      </c>
      <c r="J292" s="19"/>
      <c r="K292" s="20"/>
      <c r="L292" s="76" cm="1">
        <f t="array" ref="L292">_xlfn.IFS(C292="8.玩家基地","",C292="10.第一关基地","",G292+H292&lt;=2,"",G292+H292&gt;2,ROUND((G292+H292-2)*15,0))</f>
        <v>982</v>
      </c>
      <c r="O292" s="3" t="s">
        <v>2046</v>
      </c>
      <c r="Q292" s="3">
        <f t="shared" si="20"/>
        <v>110.1</v>
      </c>
      <c r="R292" s="3">
        <f t="shared" si="21"/>
        <v>61.5</v>
      </c>
    </row>
    <row r="293" spans="1:18">
      <c r="A293" s="16">
        <v>5</v>
      </c>
      <c r="B293" s="17">
        <v>600</v>
      </c>
      <c r="C293" s="16" t="s">
        <v>603</v>
      </c>
      <c r="D293" s="17">
        <v>4</v>
      </c>
      <c r="E293" s="16" t="s">
        <v>89</v>
      </c>
      <c r="F293" s="17">
        <v>30</v>
      </c>
      <c r="G293" s="18">
        <f t="shared" si="16"/>
        <v>37</v>
      </c>
      <c r="H293" s="18">
        <f t="shared" si="17"/>
        <v>31</v>
      </c>
      <c r="I293" s="19">
        <v>1</v>
      </c>
      <c r="J293" s="19"/>
      <c r="K293" s="20"/>
      <c r="L293" s="76" cm="1">
        <f t="array" ref="L293">_xlfn.IFS(C293="8.玩家基地","",C293="10.第一关基地","",G293+H293&lt;=2,"",G293+H293&gt;2,ROUND((G293+H293-2)*15,0))</f>
        <v>990</v>
      </c>
      <c r="O293" s="3" t="s">
        <v>2046</v>
      </c>
      <c r="Q293" s="3">
        <f t="shared" si="20"/>
        <v>111</v>
      </c>
      <c r="R293" s="3">
        <f t="shared" si="21"/>
        <v>62</v>
      </c>
    </row>
  </sheetData>
  <autoFilter ref="B1:B2"/>
  <dataConsolidate/>
  <phoneticPr fontId="3" type="noConversion"/>
  <conditionalFormatting sqref="E1 E294:E1048576">
    <cfRule type="containsText" dxfId="157" priority="251" operator="containsText" text="1.敌方">
      <formula>NOT(ISERROR(SEARCH("1.敌方",E1)))</formula>
    </cfRule>
    <cfRule type="containsText" dxfId="156" priority="252" operator="containsText" text="0.我方">
      <formula>NOT(ISERROR(SEARCH("0.我方",E1)))</formula>
    </cfRule>
  </conditionalFormatting>
  <conditionalFormatting sqref="E2">
    <cfRule type="containsText" dxfId="155" priority="249" operator="containsText" text="1.敌方">
      <formula>NOT(ISERROR(SEARCH("1.敌方",E2)))</formula>
    </cfRule>
    <cfRule type="containsText" dxfId="154" priority="250" operator="containsText" text="0.我方">
      <formula>NOT(ISERROR(SEARCH("0.我方",E2)))</formula>
    </cfRule>
  </conditionalFormatting>
  <conditionalFormatting sqref="E3:E12">
    <cfRule type="containsText" dxfId="153" priority="241" operator="containsText" text="1.敌方">
      <formula>NOT(ISERROR(SEARCH("1.敌方",E3)))</formula>
    </cfRule>
    <cfRule type="containsText" dxfId="152" priority="242" operator="containsText" text="0.我方">
      <formula>NOT(ISERROR(SEARCH("0.我方",E3)))</formula>
    </cfRule>
  </conditionalFormatting>
  <conditionalFormatting sqref="E13">
    <cfRule type="containsText" dxfId="151" priority="239" operator="containsText" text="1.敌方">
      <formula>NOT(ISERROR(SEARCH("1.敌方",E13)))</formula>
    </cfRule>
    <cfRule type="containsText" dxfId="150" priority="240" operator="containsText" text="0.我方">
      <formula>NOT(ISERROR(SEARCH("0.我方",E13)))</formula>
    </cfRule>
  </conditionalFormatting>
  <conditionalFormatting sqref="E14:E23">
    <cfRule type="containsText" dxfId="149" priority="219" operator="containsText" text="1.敌方">
      <formula>NOT(ISERROR(SEARCH("1.敌方",E14)))</formula>
    </cfRule>
    <cfRule type="containsText" dxfId="148" priority="220" operator="containsText" text="0.我方">
      <formula>NOT(ISERROR(SEARCH("0.我方",E14)))</formula>
    </cfRule>
  </conditionalFormatting>
  <conditionalFormatting sqref="E24">
    <cfRule type="containsText" dxfId="147" priority="217" operator="containsText" text="1.敌方">
      <formula>NOT(ISERROR(SEARCH("1.敌方",E24)))</formula>
    </cfRule>
    <cfRule type="containsText" dxfId="146" priority="218" operator="containsText" text="0.我方">
      <formula>NOT(ISERROR(SEARCH("0.我方",E24)))</formula>
    </cfRule>
  </conditionalFormatting>
  <conditionalFormatting sqref="E25:E34">
    <cfRule type="containsText" dxfId="145" priority="215" operator="containsText" text="1.敌方">
      <formula>NOT(ISERROR(SEARCH("1.敌方",E25)))</formula>
    </cfRule>
    <cfRule type="containsText" dxfId="144" priority="216" operator="containsText" text="0.我方">
      <formula>NOT(ISERROR(SEARCH("0.我方",E25)))</formula>
    </cfRule>
  </conditionalFormatting>
  <conditionalFormatting sqref="E35">
    <cfRule type="containsText" dxfId="143" priority="213" operator="containsText" text="1.敌方">
      <formula>NOT(ISERROR(SEARCH("1.敌方",E35)))</formula>
    </cfRule>
    <cfRule type="containsText" dxfId="142" priority="214" operator="containsText" text="0.我方">
      <formula>NOT(ISERROR(SEARCH("0.我方",E35)))</formula>
    </cfRule>
  </conditionalFormatting>
  <conditionalFormatting sqref="E36:E37">
    <cfRule type="containsText" dxfId="141" priority="211" operator="containsText" text="1.敌方">
      <formula>NOT(ISERROR(SEARCH("1.敌方",E36)))</formula>
    </cfRule>
    <cfRule type="containsText" dxfId="140" priority="212" operator="containsText" text="0.我方">
      <formula>NOT(ISERROR(SEARCH("0.我方",E36)))</formula>
    </cfRule>
  </conditionalFormatting>
  <conditionalFormatting sqref="E38:E39">
    <cfRule type="containsText" dxfId="139" priority="143" operator="containsText" text="1.敌方">
      <formula>NOT(ISERROR(SEARCH("1.敌方",E38)))</formula>
    </cfRule>
    <cfRule type="containsText" dxfId="138" priority="144" operator="containsText" text="0.我方">
      <formula>NOT(ISERROR(SEARCH("0.我方",E38)))</formula>
    </cfRule>
  </conditionalFormatting>
  <conditionalFormatting sqref="E41:E42">
    <cfRule type="containsText" dxfId="137" priority="141" operator="containsText" text="1.敌方">
      <formula>NOT(ISERROR(SEARCH("1.敌方",E41)))</formula>
    </cfRule>
    <cfRule type="containsText" dxfId="136" priority="142" operator="containsText" text="0.我方">
      <formula>NOT(ISERROR(SEARCH("0.我方",E41)))</formula>
    </cfRule>
  </conditionalFormatting>
  <conditionalFormatting sqref="E43:E52">
    <cfRule type="containsText" dxfId="135" priority="139" operator="containsText" text="1.敌方">
      <formula>NOT(ISERROR(SEARCH("1.敌方",E43)))</formula>
    </cfRule>
    <cfRule type="containsText" dxfId="134" priority="140" operator="containsText" text="0.我方">
      <formula>NOT(ISERROR(SEARCH("0.我方",E43)))</formula>
    </cfRule>
  </conditionalFormatting>
  <conditionalFormatting sqref="E53">
    <cfRule type="containsText" dxfId="133" priority="137" operator="containsText" text="1.敌方">
      <formula>NOT(ISERROR(SEARCH("1.敌方",E53)))</formula>
    </cfRule>
    <cfRule type="containsText" dxfId="132" priority="138" operator="containsText" text="0.我方">
      <formula>NOT(ISERROR(SEARCH("0.我方",E53)))</formula>
    </cfRule>
  </conditionalFormatting>
  <conditionalFormatting sqref="E54:E63">
    <cfRule type="containsText" dxfId="131" priority="135" operator="containsText" text="1.敌方">
      <formula>NOT(ISERROR(SEARCH("1.敌方",E54)))</formula>
    </cfRule>
    <cfRule type="containsText" dxfId="130" priority="136" operator="containsText" text="0.我方">
      <formula>NOT(ISERROR(SEARCH("0.我方",E54)))</formula>
    </cfRule>
  </conditionalFormatting>
  <conditionalFormatting sqref="E64">
    <cfRule type="containsText" dxfId="129" priority="133" operator="containsText" text="1.敌方">
      <formula>NOT(ISERROR(SEARCH("1.敌方",E64)))</formula>
    </cfRule>
    <cfRule type="containsText" dxfId="128" priority="134" operator="containsText" text="0.我方">
      <formula>NOT(ISERROR(SEARCH("0.我方",E64)))</formula>
    </cfRule>
  </conditionalFormatting>
  <conditionalFormatting sqref="E65:E74">
    <cfRule type="containsText" dxfId="127" priority="131" operator="containsText" text="1.敌方">
      <formula>NOT(ISERROR(SEARCH("1.敌方",E65)))</formula>
    </cfRule>
    <cfRule type="containsText" dxfId="126" priority="132" operator="containsText" text="0.我方">
      <formula>NOT(ISERROR(SEARCH("0.我方",E65)))</formula>
    </cfRule>
  </conditionalFormatting>
  <conditionalFormatting sqref="E75">
    <cfRule type="containsText" dxfId="125" priority="129" operator="containsText" text="1.敌方">
      <formula>NOT(ISERROR(SEARCH("1.敌方",E75)))</formula>
    </cfRule>
    <cfRule type="containsText" dxfId="124" priority="130" operator="containsText" text="0.我方">
      <formula>NOT(ISERROR(SEARCH("0.我方",E75)))</formula>
    </cfRule>
  </conditionalFormatting>
  <conditionalFormatting sqref="E76:E77">
    <cfRule type="containsText" dxfId="123" priority="127" operator="containsText" text="1.敌方">
      <formula>NOT(ISERROR(SEARCH("1.敌方",E76)))</formula>
    </cfRule>
    <cfRule type="containsText" dxfId="122" priority="128" operator="containsText" text="0.我方">
      <formula>NOT(ISERROR(SEARCH("0.我方",E76)))</formula>
    </cfRule>
  </conditionalFormatting>
  <conditionalFormatting sqref="E78:E79">
    <cfRule type="containsText" dxfId="121" priority="125" operator="containsText" text="1.敌方">
      <formula>NOT(ISERROR(SEARCH("1.敌方",E78)))</formula>
    </cfRule>
    <cfRule type="containsText" dxfId="120" priority="126" operator="containsText" text="0.我方">
      <formula>NOT(ISERROR(SEARCH("0.我方",E78)))</formula>
    </cfRule>
  </conditionalFormatting>
  <conditionalFormatting sqref="E81:E82">
    <cfRule type="containsText" dxfId="119" priority="123" operator="containsText" text="1.敌方">
      <formula>NOT(ISERROR(SEARCH("1.敌方",E81)))</formula>
    </cfRule>
    <cfRule type="containsText" dxfId="118" priority="124" operator="containsText" text="0.我方">
      <formula>NOT(ISERROR(SEARCH("0.我方",E81)))</formula>
    </cfRule>
  </conditionalFormatting>
  <conditionalFormatting sqref="E83:E92">
    <cfRule type="containsText" dxfId="117" priority="121" operator="containsText" text="1.敌方">
      <formula>NOT(ISERROR(SEARCH("1.敌方",E83)))</formula>
    </cfRule>
    <cfRule type="containsText" dxfId="116" priority="122" operator="containsText" text="0.我方">
      <formula>NOT(ISERROR(SEARCH("0.我方",E83)))</formula>
    </cfRule>
  </conditionalFormatting>
  <conditionalFormatting sqref="E93">
    <cfRule type="containsText" dxfId="115" priority="119" operator="containsText" text="1.敌方">
      <formula>NOT(ISERROR(SEARCH("1.敌方",E93)))</formula>
    </cfRule>
    <cfRule type="containsText" dxfId="114" priority="120" operator="containsText" text="0.我方">
      <formula>NOT(ISERROR(SEARCH("0.我方",E93)))</formula>
    </cfRule>
  </conditionalFormatting>
  <conditionalFormatting sqref="E94:E103">
    <cfRule type="containsText" dxfId="113" priority="117" operator="containsText" text="1.敌方">
      <formula>NOT(ISERROR(SEARCH("1.敌方",E94)))</formula>
    </cfRule>
    <cfRule type="containsText" dxfId="112" priority="118" operator="containsText" text="0.我方">
      <formula>NOT(ISERROR(SEARCH("0.我方",E94)))</formula>
    </cfRule>
  </conditionalFormatting>
  <conditionalFormatting sqref="E104">
    <cfRule type="containsText" dxfId="111" priority="115" operator="containsText" text="1.敌方">
      <formula>NOT(ISERROR(SEARCH("1.敌方",E104)))</formula>
    </cfRule>
    <cfRule type="containsText" dxfId="110" priority="116" operator="containsText" text="0.我方">
      <formula>NOT(ISERROR(SEARCH("0.我方",E104)))</formula>
    </cfRule>
  </conditionalFormatting>
  <conditionalFormatting sqref="E105:E114">
    <cfRule type="containsText" dxfId="109" priority="113" operator="containsText" text="1.敌方">
      <formula>NOT(ISERROR(SEARCH("1.敌方",E105)))</formula>
    </cfRule>
    <cfRule type="containsText" dxfId="108" priority="114" operator="containsText" text="0.我方">
      <formula>NOT(ISERROR(SEARCH("0.我方",E105)))</formula>
    </cfRule>
  </conditionalFormatting>
  <conditionalFormatting sqref="E115">
    <cfRule type="containsText" dxfId="107" priority="111" operator="containsText" text="1.敌方">
      <formula>NOT(ISERROR(SEARCH("1.敌方",E115)))</formula>
    </cfRule>
    <cfRule type="containsText" dxfId="106" priority="112" operator="containsText" text="0.我方">
      <formula>NOT(ISERROR(SEARCH("0.我方",E115)))</formula>
    </cfRule>
  </conditionalFormatting>
  <conditionalFormatting sqref="E116:E117">
    <cfRule type="containsText" dxfId="105" priority="109" operator="containsText" text="1.敌方">
      <formula>NOT(ISERROR(SEARCH("1.敌方",E116)))</formula>
    </cfRule>
    <cfRule type="containsText" dxfId="104" priority="110" operator="containsText" text="0.我方">
      <formula>NOT(ISERROR(SEARCH("0.我方",E116)))</formula>
    </cfRule>
  </conditionalFormatting>
  <conditionalFormatting sqref="E118:E119">
    <cfRule type="containsText" dxfId="103" priority="107" operator="containsText" text="1.敌方">
      <formula>NOT(ISERROR(SEARCH("1.敌方",E118)))</formula>
    </cfRule>
    <cfRule type="containsText" dxfId="102" priority="108" operator="containsText" text="0.我方">
      <formula>NOT(ISERROR(SEARCH("0.我方",E118)))</formula>
    </cfRule>
  </conditionalFormatting>
  <conditionalFormatting sqref="E121:E122">
    <cfRule type="containsText" dxfId="101" priority="105" operator="containsText" text="1.敌方">
      <formula>NOT(ISERROR(SEARCH("1.敌方",E121)))</formula>
    </cfRule>
    <cfRule type="containsText" dxfId="100" priority="106" operator="containsText" text="0.我方">
      <formula>NOT(ISERROR(SEARCH("0.我方",E121)))</formula>
    </cfRule>
  </conditionalFormatting>
  <conditionalFormatting sqref="E123:E132">
    <cfRule type="containsText" dxfId="99" priority="103" operator="containsText" text="1.敌方">
      <formula>NOT(ISERROR(SEARCH("1.敌方",E123)))</formula>
    </cfRule>
    <cfRule type="containsText" dxfId="98" priority="104" operator="containsText" text="0.我方">
      <formula>NOT(ISERROR(SEARCH("0.我方",E123)))</formula>
    </cfRule>
  </conditionalFormatting>
  <conditionalFormatting sqref="E133">
    <cfRule type="containsText" dxfId="97" priority="101" operator="containsText" text="1.敌方">
      <formula>NOT(ISERROR(SEARCH("1.敌方",E133)))</formula>
    </cfRule>
    <cfRule type="containsText" dxfId="96" priority="102" operator="containsText" text="0.我方">
      <formula>NOT(ISERROR(SEARCH("0.我方",E133)))</formula>
    </cfRule>
  </conditionalFormatting>
  <conditionalFormatting sqref="E134:E143">
    <cfRule type="containsText" dxfId="95" priority="99" operator="containsText" text="1.敌方">
      <formula>NOT(ISERROR(SEARCH("1.敌方",E134)))</formula>
    </cfRule>
    <cfRule type="containsText" dxfId="94" priority="100" operator="containsText" text="0.我方">
      <formula>NOT(ISERROR(SEARCH("0.我方",E134)))</formula>
    </cfRule>
  </conditionalFormatting>
  <conditionalFormatting sqref="E144">
    <cfRule type="containsText" dxfId="93" priority="97" operator="containsText" text="1.敌方">
      <formula>NOT(ISERROR(SEARCH("1.敌方",E144)))</formula>
    </cfRule>
    <cfRule type="containsText" dxfId="92" priority="98" operator="containsText" text="0.我方">
      <formula>NOT(ISERROR(SEARCH("0.我方",E144)))</formula>
    </cfRule>
  </conditionalFormatting>
  <conditionalFormatting sqref="E145:E154">
    <cfRule type="containsText" dxfId="91" priority="95" operator="containsText" text="1.敌方">
      <formula>NOT(ISERROR(SEARCH("1.敌方",E145)))</formula>
    </cfRule>
    <cfRule type="containsText" dxfId="90" priority="96" operator="containsText" text="0.我方">
      <formula>NOT(ISERROR(SEARCH("0.我方",E145)))</formula>
    </cfRule>
  </conditionalFormatting>
  <conditionalFormatting sqref="E155">
    <cfRule type="containsText" dxfId="89" priority="93" operator="containsText" text="1.敌方">
      <formula>NOT(ISERROR(SEARCH("1.敌方",E155)))</formula>
    </cfRule>
    <cfRule type="containsText" dxfId="88" priority="94" operator="containsText" text="0.我方">
      <formula>NOT(ISERROR(SEARCH("0.我方",E155)))</formula>
    </cfRule>
  </conditionalFormatting>
  <conditionalFormatting sqref="E156:E157">
    <cfRule type="containsText" dxfId="87" priority="91" operator="containsText" text="1.敌方">
      <formula>NOT(ISERROR(SEARCH("1.敌方",E156)))</formula>
    </cfRule>
    <cfRule type="containsText" dxfId="86" priority="92" operator="containsText" text="0.我方">
      <formula>NOT(ISERROR(SEARCH("0.我方",E156)))</formula>
    </cfRule>
  </conditionalFormatting>
  <conditionalFormatting sqref="E158:E159">
    <cfRule type="containsText" dxfId="85" priority="89" operator="containsText" text="1.敌方">
      <formula>NOT(ISERROR(SEARCH("1.敌方",E158)))</formula>
    </cfRule>
    <cfRule type="containsText" dxfId="84" priority="90" operator="containsText" text="0.我方">
      <formula>NOT(ISERROR(SEARCH("0.我方",E158)))</formula>
    </cfRule>
  </conditionalFormatting>
  <conditionalFormatting sqref="E80">
    <cfRule type="containsText" dxfId="83" priority="87" operator="containsText" text="1.敌方">
      <formula>NOT(ISERROR(SEARCH("1.敌方",E80)))</formula>
    </cfRule>
    <cfRule type="containsText" dxfId="82" priority="88" operator="containsText" text="0.我方">
      <formula>NOT(ISERROR(SEARCH("0.我方",E80)))</formula>
    </cfRule>
  </conditionalFormatting>
  <conditionalFormatting sqref="E40">
    <cfRule type="containsText" dxfId="81" priority="85" operator="containsText" text="1.敌方">
      <formula>NOT(ISERROR(SEARCH("1.敌方",E40)))</formula>
    </cfRule>
    <cfRule type="containsText" dxfId="80" priority="86" operator="containsText" text="0.我方">
      <formula>NOT(ISERROR(SEARCH("0.我方",E40)))</formula>
    </cfRule>
  </conditionalFormatting>
  <conditionalFormatting sqref="E120">
    <cfRule type="containsText" dxfId="79" priority="83" operator="containsText" text="1.敌方">
      <formula>NOT(ISERROR(SEARCH("1.敌方",E120)))</formula>
    </cfRule>
    <cfRule type="containsText" dxfId="78" priority="84" operator="containsText" text="0.我方">
      <formula>NOT(ISERROR(SEARCH("0.我方",E120)))</formula>
    </cfRule>
  </conditionalFormatting>
  <conditionalFormatting sqref="E160">
    <cfRule type="containsText" dxfId="77" priority="81" operator="containsText" text="1.敌方">
      <formula>NOT(ISERROR(SEARCH("1.敌方",E160)))</formula>
    </cfRule>
    <cfRule type="containsText" dxfId="76" priority="82" operator="containsText" text="0.我方">
      <formula>NOT(ISERROR(SEARCH("0.我方",E160)))</formula>
    </cfRule>
  </conditionalFormatting>
  <conditionalFormatting sqref="E181:E182">
    <cfRule type="containsText" dxfId="75" priority="79" operator="containsText" text="1.敌方">
      <formula>NOT(ISERROR(SEARCH("1.敌方",E181)))</formula>
    </cfRule>
    <cfRule type="containsText" dxfId="74" priority="80" operator="containsText" text="0.我方">
      <formula>NOT(ISERROR(SEARCH("0.我方",E181)))</formula>
    </cfRule>
  </conditionalFormatting>
  <conditionalFormatting sqref="E183:E192">
    <cfRule type="containsText" dxfId="73" priority="77" operator="containsText" text="1.敌方">
      <formula>NOT(ISERROR(SEARCH("1.敌方",E183)))</formula>
    </cfRule>
    <cfRule type="containsText" dxfId="72" priority="78" operator="containsText" text="0.我方">
      <formula>NOT(ISERROR(SEARCH("0.我方",E183)))</formula>
    </cfRule>
  </conditionalFormatting>
  <conditionalFormatting sqref="E193">
    <cfRule type="containsText" dxfId="71" priority="75" operator="containsText" text="1.敌方">
      <formula>NOT(ISERROR(SEARCH("1.敌方",E193)))</formula>
    </cfRule>
    <cfRule type="containsText" dxfId="70" priority="76" operator="containsText" text="0.我方">
      <formula>NOT(ISERROR(SEARCH("0.我方",E193)))</formula>
    </cfRule>
  </conditionalFormatting>
  <conditionalFormatting sqref="E194:E203">
    <cfRule type="containsText" dxfId="69" priority="73" operator="containsText" text="1.敌方">
      <formula>NOT(ISERROR(SEARCH("1.敌方",E194)))</formula>
    </cfRule>
    <cfRule type="containsText" dxfId="68" priority="74" operator="containsText" text="0.我方">
      <formula>NOT(ISERROR(SEARCH("0.我方",E194)))</formula>
    </cfRule>
  </conditionalFormatting>
  <conditionalFormatting sqref="E204">
    <cfRule type="containsText" dxfId="67" priority="71" operator="containsText" text="1.敌方">
      <formula>NOT(ISERROR(SEARCH("1.敌方",E204)))</formula>
    </cfRule>
    <cfRule type="containsText" dxfId="66" priority="72" operator="containsText" text="0.我方">
      <formula>NOT(ISERROR(SEARCH("0.我方",E204)))</formula>
    </cfRule>
  </conditionalFormatting>
  <conditionalFormatting sqref="E205:E214">
    <cfRule type="containsText" dxfId="65" priority="69" operator="containsText" text="1.敌方">
      <formula>NOT(ISERROR(SEARCH("1.敌方",E205)))</formula>
    </cfRule>
    <cfRule type="containsText" dxfId="64" priority="70" operator="containsText" text="0.我方">
      <formula>NOT(ISERROR(SEARCH("0.我方",E205)))</formula>
    </cfRule>
  </conditionalFormatting>
  <conditionalFormatting sqref="E215">
    <cfRule type="containsText" dxfId="63" priority="67" operator="containsText" text="1.敌方">
      <formula>NOT(ISERROR(SEARCH("1.敌方",E215)))</formula>
    </cfRule>
    <cfRule type="containsText" dxfId="62" priority="68" operator="containsText" text="0.我方">
      <formula>NOT(ISERROR(SEARCH("0.我方",E215)))</formula>
    </cfRule>
  </conditionalFormatting>
  <conditionalFormatting sqref="E216:E217">
    <cfRule type="containsText" dxfId="61" priority="65" operator="containsText" text="1.敌方">
      <formula>NOT(ISERROR(SEARCH("1.敌方",E216)))</formula>
    </cfRule>
    <cfRule type="containsText" dxfId="60" priority="66" operator="containsText" text="0.我方">
      <formula>NOT(ISERROR(SEARCH("0.我方",E216)))</formula>
    </cfRule>
  </conditionalFormatting>
  <conditionalFormatting sqref="E218:E219">
    <cfRule type="containsText" dxfId="59" priority="63" operator="containsText" text="1.敌方">
      <formula>NOT(ISERROR(SEARCH("1.敌方",E218)))</formula>
    </cfRule>
    <cfRule type="containsText" dxfId="58" priority="64" operator="containsText" text="0.我方">
      <formula>NOT(ISERROR(SEARCH("0.我方",E218)))</formula>
    </cfRule>
  </conditionalFormatting>
  <conditionalFormatting sqref="E220">
    <cfRule type="containsText" dxfId="57" priority="61" operator="containsText" text="1.敌方">
      <formula>NOT(ISERROR(SEARCH("1.敌方",E220)))</formula>
    </cfRule>
    <cfRule type="containsText" dxfId="56" priority="62" operator="containsText" text="0.我方">
      <formula>NOT(ISERROR(SEARCH("0.我方",E220)))</formula>
    </cfRule>
  </conditionalFormatting>
  <conditionalFormatting sqref="E161:E167">
    <cfRule type="containsText" dxfId="55" priority="59" operator="containsText" text="1.敌方">
      <formula>NOT(ISERROR(SEARCH("1.敌方",E161)))</formula>
    </cfRule>
    <cfRule type="containsText" dxfId="54" priority="60" operator="containsText" text="0.我方">
      <formula>NOT(ISERROR(SEARCH("0.我方",E161)))</formula>
    </cfRule>
  </conditionalFormatting>
  <conditionalFormatting sqref="E168">
    <cfRule type="containsText" dxfId="53" priority="57" operator="containsText" text="1.敌方">
      <formula>NOT(ISERROR(SEARCH("1.敌方",E168)))</formula>
    </cfRule>
    <cfRule type="containsText" dxfId="52" priority="58" operator="containsText" text="0.我方">
      <formula>NOT(ISERROR(SEARCH("0.我方",E168)))</formula>
    </cfRule>
  </conditionalFormatting>
  <conditionalFormatting sqref="E169:E178">
    <cfRule type="containsText" dxfId="51" priority="55" operator="containsText" text="1.敌方">
      <formula>NOT(ISERROR(SEARCH("1.敌方",E169)))</formula>
    </cfRule>
    <cfRule type="containsText" dxfId="50" priority="56" operator="containsText" text="0.我方">
      <formula>NOT(ISERROR(SEARCH("0.我方",E169)))</formula>
    </cfRule>
  </conditionalFormatting>
  <conditionalFormatting sqref="E179">
    <cfRule type="containsText" dxfId="49" priority="53" operator="containsText" text="1.敌方">
      <formula>NOT(ISERROR(SEARCH("1.敌方",E179)))</formula>
    </cfRule>
    <cfRule type="containsText" dxfId="48" priority="54" operator="containsText" text="0.我方">
      <formula>NOT(ISERROR(SEARCH("0.我方",E179)))</formula>
    </cfRule>
  </conditionalFormatting>
  <conditionalFormatting sqref="E180">
    <cfRule type="containsText" dxfId="47" priority="51" operator="containsText" text="1.敌方">
      <formula>NOT(ISERROR(SEARCH("1.敌方",E180)))</formula>
    </cfRule>
    <cfRule type="containsText" dxfId="46" priority="52" operator="containsText" text="0.我方">
      <formula>NOT(ISERROR(SEARCH("0.我方",E180)))</formula>
    </cfRule>
  </conditionalFormatting>
  <conditionalFormatting sqref="E221">
    <cfRule type="containsText" dxfId="45" priority="45" operator="containsText" text="1.敌方">
      <formula>NOT(ISERROR(SEARCH("1.敌方",E221)))</formula>
    </cfRule>
    <cfRule type="containsText" dxfId="44" priority="46" operator="containsText" text="0.我方">
      <formula>NOT(ISERROR(SEARCH("0.我方",E221)))</formula>
    </cfRule>
  </conditionalFormatting>
  <conditionalFormatting sqref="E222">
    <cfRule type="containsText" dxfId="43" priority="43" operator="containsText" text="1.敌方">
      <formula>NOT(ISERROR(SEARCH("1.敌方",E222)))</formula>
    </cfRule>
    <cfRule type="containsText" dxfId="42" priority="44" operator="containsText" text="0.我方">
      <formula>NOT(ISERROR(SEARCH("0.我方",E222)))</formula>
    </cfRule>
  </conditionalFormatting>
  <conditionalFormatting sqref="E223:E232">
    <cfRule type="containsText" dxfId="41" priority="41" operator="containsText" text="1.敌方">
      <formula>NOT(ISERROR(SEARCH("1.敌方",E223)))</formula>
    </cfRule>
    <cfRule type="containsText" dxfId="40" priority="42" operator="containsText" text="0.我方">
      <formula>NOT(ISERROR(SEARCH("0.我方",E223)))</formula>
    </cfRule>
  </conditionalFormatting>
  <conditionalFormatting sqref="E233">
    <cfRule type="containsText" dxfId="39" priority="39" operator="containsText" text="1.敌方">
      <formula>NOT(ISERROR(SEARCH("1.敌方",E233)))</formula>
    </cfRule>
    <cfRule type="containsText" dxfId="38" priority="40" operator="containsText" text="0.我方">
      <formula>NOT(ISERROR(SEARCH("0.我方",E233)))</formula>
    </cfRule>
  </conditionalFormatting>
  <conditionalFormatting sqref="E234:E243">
    <cfRule type="containsText" dxfId="37" priority="37" operator="containsText" text="1.敌方">
      <formula>NOT(ISERROR(SEARCH("1.敌方",E234)))</formula>
    </cfRule>
    <cfRule type="containsText" dxfId="36" priority="38" operator="containsText" text="0.我方">
      <formula>NOT(ISERROR(SEARCH("0.我方",E234)))</formula>
    </cfRule>
  </conditionalFormatting>
  <conditionalFormatting sqref="E244">
    <cfRule type="containsText" dxfId="35" priority="35" operator="containsText" text="1.敌方">
      <formula>NOT(ISERROR(SEARCH("1.敌方",E244)))</formula>
    </cfRule>
    <cfRule type="containsText" dxfId="34" priority="36" operator="containsText" text="0.我方">
      <formula>NOT(ISERROR(SEARCH("0.我方",E244)))</formula>
    </cfRule>
  </conditionalFormatting>
  <conditionalFormatting sqref="E245:E246">
    <cfRule type="containsText" dxfId="33" priority="33" operator="containsText" text="1.敌方">
      <formula>NOT(ISERROR(SEARCH("1.敌方",E245)))</formula>
    </cfRule>
    <cfRule type="containsText" dxfId="32" priority="34" operator="containsText" text="0.我方">
      <formula>NOT(ISERROR(SEARCH("0.我方",E245)))</formula>
    </cfRule>
  </conditionalFormatting>
  <conditionalFormatting sqref="E247:E248">
    <cfRule type="containsText" dxfId="31" priority="31" operator="containsText" text="1.敌方">
      <formula>NOT(ISERROR(SEARCH("1.敌方",E247)))</formula>
    </cfRule>
    <cfRule type="containsText" dxfId="30" priority="32" operator="containsText" text="0.我方">
      <formula>NOT(ISERROR(SEARCH("0.我方",E247)))</formula>
    </cfRule>
  </conditionalFormatting>
  <conditionalFormatting sqref="E249">
    <cfRule type="containsText" dxfId="29" priority="29" operator="containsText" text="1.敌方">
      <formula>NOT(ISERROR(SEARCH("1.敌方",E249)))</formula>
    </cfRule>
    <cfRule type="containsText" dxfId="28" priority="30" operator="containsText" text="0.我方">
      <formula>NOT(ISERROR(SEARCH("0.我方",E249)))</formula>
    </cfRule>
  </conditionalFormatting>
  <conditionalFormatting sqref="E250:E254">
    <cfRule type="containsText" dxfId="27" priority="27" operator="containsText" text="1.敌方">
      <formula>NOT(ISERROR(SEARCH("1.敌方",E250)))</formula>
    </cfRule>
    <cfRule type="containsText" dxfId="26" priority="28" operator="containsText" text="0.我方">
      <formula>NOT(ISERROR(SEARCH("0.我方",E250)))</formula>
    </cfRule>
  </conditionalFormatting>
  <conditionalFormatting sqref="E255">
    <cfRule type="containsText" dxfId="25" priority="25" operator="containsText" text="1.敌方">
      <formula>NOT(ISERROR(SEARCH("1.敌方",E255)))</formula>
    </cfRule>
    <cfRule type="containsText" dxfId="24" priority="26" operator="containsText" text="0.我方">
      <formula>NOT(ISERROR(SEARCH("0.我方",E255)))</formula>
    </cfRule>
  </conditionalFormatting>
  <conditionalFormatting sqref="E256:E265">
    <cfRule type="containsText" dxfId="23" priority="23" operator="containsText" text="1.敌方">
      <formula>NOT(ISERROR(SEARCH("1.敌方",E256)))</formula>
    </cfRule>
    <cfRule type="containsText" dxfId="22" priority="24" operator="containsText" text="0.我方">
      <formula>NOT(ISERROR(SEARCH("0.我方",E256)))</formula>
    </cfRule>
  </conditionalFormatting>
  <conditionalFormatting sqref="E266">
    <cfRule type="containsText" dxfId="21" priority="21" operator="containsText" text="1.敌方">
      <formula>NOT(ISERROR(SEARCH("1.敌方",E266)))</formula>
    </cfRule>
    <cfRule type="containsText" dxfId="20" priority="22" operator="containsText" text="0.我方">
      <formula>NOT(ISERROR(SEARCH("0.我方",E266)))</formula>
    </cfRule>
  </conditionalFormatting>
  <conditionalFormatting sqref="E267:E268">
    <cfRule type="containsText" dxfId="19" priority="19" operator="containsText" text="1.敌方">
      <formula>NOT(ISERROR(SEARCH("1.敌方",E267)))</formula>
    </cfRule>
    <cfRule type="containsText" dxfId="18" priority="20" operator="containsText" text="0.我方">
      <formula>NOT(ISERROR(SEARCH("0.我方",E267)))</formula>
    </cfRule>
  </conditionalFormatting>
  <conditionalFormatting sqref="E269:E270">
    <cfRule type="containsText" dxfId="17" priority="17" operator="containsText" text="1.敌方">
      <formula>NOT(ISERROR(SEARCH("1.敌方",E269)))</formula>
    </cfRule>
    <cfRule type="containsText" dxfId="16" priority="18" operator="containsText" text="0.我方">
      <formula>NOT(ISERROR(SEARCH("0.我方",E269)))</formula>
    </cfRule>
  </conditionalFormatting>
  <conditionalFormatting sqref="E271">
    <cfRule type="containsText" dxfId="15" priority="15" operator="containsText" text="1.敌方">
      <formula>NOT(ISERROR(SEARCH("1.敌方",E271)))</formula>
    </cfRule>
    <cfRule type="containsText" dxfId="14" priority="16" operator="containsText" text="0.我方">
      <formula>NOT(ISERROR(SEARCH("0.我方",E271)))</formula>
    </cfRule>
  </conditionalFormatting>
  <conditionalFormatting sqref="E272:E276">
    <cfRule type="containsText" dxfId="13" priority="13" operator="containsText" text="1.敌方">
      <formula>NOT(ISERROR(SEARCH("1.敌方",E272)))</formula>
    </cfRule>
    <cfRule type="containsText" dxfId="12" priority="14" operator="containsText" text="0.我方">
      <formula>NOT(ISERROR(SEARCH("0.我方",E272)))</formula>
    </cfRule>
  </conditionalFormatting>
  <conditionalFormatting sqref="E277">
    <cfRule type="containsText" dxfId="11" priority="11" operator="containsText" text="1.敌方">
      <formula>NOT(ISERROR(SEARCH("1.敌方",E277)))</formula>
    </cfRule>
    <cfRule type="containsText" dxfId="10" priority="12" operator="containsText" text="0.我方">
      <formula>NOT(ISERROR(SEARCH("0.我方",E277)))</formula>
    </cfRule>
  </conditionalFormatting>
  <conditionalFormatting sqref="E278:E287">
    <cfRule type="containsText" dxfId="9" priority="9" operator="containsText" text="1.敌方">
      <formula>NOT(ISERROR(SEARCH("1.敌方",E278)))</formula>
    </cfRule>
    <cfRule type="containsText" dxfId="8" priority="10" operator="containsText" text="0.我方">
      <formula>NOT(ISERROR(SEARCH("0.我方",E278)))</formula>
    </cfRule>
  </conditionalFormatting>
  <conditionalFormatting sqref="E288">
    <cfRule type="containsText" dxfId="7" priority="7" operator="containsText" text="1.敌方">
      <formula>NOT(ISERROR(SEARCH("1.敌方",E288)))</formula>
    </cfRule>
    <cfRule type="containsText" dxfId="6" priority="8" operator="containsText" text="0.我方">
      <formula>NOT(ISERROR(SEARCH("0.我方",E288)))</formula>
    </cfRule>
  </conditionalFormatting>
  <conditionalFormatting sqref="E289:E290">
    <cfRule type="containsText" dxfId="5" priority="5" operator="containsText" text="1.敌方">
      <formula>NOT(ISERROR(SEARCH("1.敌方",E289)))</formula>
    </cfRule>
    <cfRule type="containsText" dxfId="4" priority="6" operator="containsText" text="0.我方">
      <formula>NOT(ISERROR(SEARCH("0.我方",E289)))</formula>
    </cfRule>
  </conditionalFormatting>
  <conditionalFormatting sqref="E291:E292">
    <cfRule type="containsText" dxfId="3" priority="3" operator="containsText" text="1.敌方">
      <formula>NOT(ISERROR(SEARCH("1.敌方",E291)))</formula>
    </cfRule>
    <cfRule type="containsText" dxfId="2" priority="4" operator="containsText" text="0.我方">
      <formula>NOT(ISERROR(SEARCH("0.我方",E291)))</formula>
    </cfRule>
  </conditionalFormatting>
  <conditionalFormatting sqref="E293">
    <cfRule type="containsText" dxfId="1" priority="1" operator="containsText" text="1.敌方">
      <formula>NOT(ISERROR(SEARCH("1.敌方",E293)))</formula>
    </cfRule>
    <cfRule type="containsText" dxfId="0" priority="2" operator="containsText" text="0.我方">
      <formula>NOT(ISERROR(SEARCH("0.我方",E293)))</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枚举!$B:$B</xm:f>
          </x14:formula1>
          <xm:sqref>E1:E1048576</xm:sqref>
        </x14:dataValidation>
        <x14:dataValidation type="list" allowBlank="1" showInputMessage="1" showErrorMessage="1">
          <x14:formula1>
            <xm:f>枚举!$G:$G</xm:f>
          </x14:formula1>
          <xm:sqref>C1:C1048576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B10" sqref="B2:B10"/>
    </sheetView>
  </sheetViews>
  <sheetFormatPr defaultColWidth="8.875" defaultRowHeight="13.5"/>
  <sheetData>
    <row r="1" spans="1:2">
      <c r="A1" s="11" t="s">
        <v>117</v>
      </c>
      <c r="B1" s="11" t="s">
        <v>916</v>
      </c>
    </row>
    <row r="2" spans="1:2">
      <c r="A2">
        <v>1</v>
      </c>
      <c r="B2">
        <v>50</v>
      </c>
    </row>
    <row r="3" spans="1:2">
      <c r="A3">
        <v>2</v>
      </c>
      <c r="B3">
        <v>202</v>
      </c>
    </row>
    <row r="4" spans="1:2">
      <c r="A4">
        <v>3</v>
      </c>
      <c r="B4">
        <v>312</v>
      </c>
    </row>
    <row r="5" spans="1:2">
      <c r="A5">
        <v>4</v>
      </c>
      <c r="B5">
        <v>425</v>
      </c>
    </row>
    <row r="6" spans="1:2">
      <c r="A6">
        <v>5</v>
      </c>
      <c r="B6">
        <v>1043</v>
      </c>
    </row>
    <row r="7" spans="1:2">
      <c r="A7">
        <v>6</v>
      </c>
      <c r="B7">
        <v>1325</v>
      </c>
    </row>
    <row r="8" spans="1:2">
      <c r="A8">
        <v>7</v>
      </c>
      <c r="B8">
        <v>1586</v>
      </c>
    </row>
    <row r="9" spans="1:2">
      <c r="A9">
        <v>8</v>
      </c>
      <c r="B9">
        <v>1854</v>
      </c>
    </row>
    <row r="10" spans="1:2">
      <c r="A10">
        <v>9</v>
      </c>
      <c r="B10">
        <v>2134</v>
      </c>
    </row>
    <row r="11" spans="1:2">
      <c r="A11">
        <v>10</v>
      </c>
      <c r="B11">
        <v>2427</v>
      </c>
    </row>
    <row r="12" spans="1:2">
      <c r="A12">
        <v>11</v>
      </c>
      <c r="B12">
        <v>2734</v>
      </c>
    </row>
    <row r="13" spans="1:2">
      <c r="A13">
        <v>12</v>
      </c>
      <c r="B13">
        <v>3056</v>
      </c>
    </row>
    <row r="14" spans="1:2">
      <c r="A14">
        <v>13</v>
      </c>
      <c r="B14">
        <v>3395</v>
      </c>
    </row>
    <row r="15" spans="1:2">
      <c r="A15">
        <v>14</v>
      </c>
      <c r="B15">
        <v>3751</v>
      </c>
    </row>
    <row r="16" spans="1:2">
      <c r="A16">
        <v>15</v>
      </c>
      <c r="B16">
        <v>5625</v>
      </c>
    </row>
    <row r="17" spans="1:2">
      <c r="A17">
        <v>16</v>
      </c>
      <c r="B17">
        <v>6600</v>
      </c>
    </row>
    <row r="18" spans="1:2">
      <c r="A18">
        <v>17</v>
      </c>
      <c r="B18">
        <v>7344</v>
      </c>
    </row>
    <row r="19" spans="1:2">
      <c r="A19">
        <v>18</v>
      </c>
      <c r="B19">
        <v>8044</v>
      </c>
    </row>
    <row r="20" spans="1:2">
      <c r="A20">
        <v>19</v>
      </c>
      <c r="B20">
        <v>8757</v>
      </c>
    </row>
    <row r="21" spans="1:2">
      <c r="A21">
        <v>20</v>
      </c>
      <c r="B21">
        <v>9503</v>
      </c>
    </row>
    <row r="22" spans="1:2">
      <c r="A22">
        <v>21</v>
      </c>
      <c r="B22">
        <v>10291</v>
      </c>
    </row>
    <row r="23" spans="1:2">
      <c r="A23">
        <v>22</v>
      </c>
      <c r="B23">
        <v>11128</v>
      </c>
    </row>
    <row r="24" spans="1:2">
      <c r="A24">
        <v>23</v>
      </c>
      <c r="B24">
        <v>12019</v>
      </c>
    </row>
    <row r="25" spans="1:2">
      <c r="A25">
        <v>24</v>
      </c>
      <c r="B25">
        <v>12969</v>
      </c>
    </row>
    <row r="26" spans="1:2">
      <c r="A26">
        <v>25</v>
      </c>
      <c r="B26">
        <v>16485</v>
      </c>
    </row>
    <row r="27" spans="1:2">
      <c r="A27">
        <v>26</v>
      </c>
      <c r="B27">
        <v>18972</v>
      </c>
    </row>
    <row r="28" spans="1:2">
      <c r="A28">
        <v>27</v>
      </c>
      <c r="B28">
        <v>21045</v>
      </c>
    </row>
    <row r="29" spans="1:2">
      <c r="A29">
        <v>28</v>
      </c>
      <c r="B29">
        <v>22985</v>
      </c>
    </row>
    <row r="30" spans="1:2">
      <c r="A30">
        <v>29</v>
      </c>
      <c r="B30">
        <v>24931</v>
      </c>
    </row>
    <row r="31" spans="1:2">
      <c r="A31">
        <v>30</v>
      </c>
      <c r="B31">
        <v>26959</v>
      </c>
    </row>
    <row r="32" spans="1:2">
      <c r="A32">
        <v>31</v>
      </c>
      <c r="B32">
        <v>29115</v>
      </c>
    </row>
    <row r="33" spans="1:2">
      <c r="A33">
        <v>32</v>
      </c>
      <c r="B33">
        <v>31434</v>
      </c>
    </row>
    <row r="34" spans="1:2">
      <c r="A34">
        <v>33</v>
      </c>
      <c r="B34">
        <v>33946</v>
      </c>
    </row>
    <row r="35" spans="1:2">
      <c r="A35">
        <v>34</v>
      </c>
      <c r="B35">
        <v>36683</v>
      </c>
    </row>
    <row r="36" spans="1:2">
      <c r="A36">
        <v>35</v>
      </c>
      <c r="B36">
        <v>43178</v>
      </c>
    </row>
    <row r="37" spans="1:2">
      <c r="A37">
        <v>36</v>
      </c>
      <c r="B37">
        <v>49088</v>
      </c>
    </row>
    <row r="38" spans="1:2">
      <c r="A38">
        <v>37</v>
      </c>
      <c r="B38">
        <v>54825</v>
      </c>
    </row>
    <row r="39" spans="1:2">
      <c r="A39">
        <v>38</v>
      </c>
      <c r="B39">
        <v>60667</v>
      </c>
    </row>
    <row r="40" spans="1:2">
      <c r="A40">
        <v>39</v>
      </c>
      <c r="B40">
        <v>66820</v>
      </c>
    </row>
    <row r="41" spans="1:2">
      <c r="A41">
        <v>40</v>
      </c>
      <c r="B41">
        <v>73456</v>
      </c>
    </row>
    <row r="42" spans="1:2">
      <c r="A42">
        <v>41</v>
      </c>
      <c r="B42">
        <v>80734</v>
      </c>
    </row>
    <row r="43" spans="1:2">
      <c r="A43">
        <v>42</v>
      </c>
      <c r="B43">
        <v>88817</v>
      </c>
    </row>
    <row r="44" spans="1:2">
      <c r="A44">
        <v>43</v>
      </c>
      <c r="B44">
        <v>97883</v>
      </c>
    </row>
    <row r="45" spans="1:2">
      <c r="A45">
        <v>44</v>
      </c>
      <c r="B45">
        <v>108137</v>
      </c>
    </row>
    <row r="46" spans="1:2">
      <c r="A46">
        <v>45</v>
      </c>
      <c r="B46">
        <v>124323</v>
      </c>
    </row>
    <row r="47" spans="1:2">
      <c r="A47">
        <v>46</v>
      </c>
      <c r="B47">
        <v>141977</v>
      </c>
    </row>
    <row r="48" spans="1:2">
      <c r="A48">
        <v>47</v>
      </c>
      <c r="B48">
        <v>161658</v>
      </c>
    </row>
    <row r="49" spans="1:2">
      <c r="A49">
        <v>48</v>
      </c>
      <c r="B49">
        <v>183992</v>
      </c>
    </row>
    <row r="50" spans="1:2">
      <c r="A50">
        <v>49</v>
      </c>
      <c r="B50">
        <v>209712</v>
      </c>
    </row>
    <row r="51" spans="1:2">
      <c r="A51">
        <v>50</v>
      </c>
      <c r="B51">
        <v>239712</v>
      </c>
    </row>
  </sheetData>
  <phoneticPr fontId="3"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12" sqref="B9:E12"/>
    </sheetView>
  </sheetViews>
  <sheetFormatPr defaultColWidth="8.875" defaultRowHeight="13.5"/>
  <cols>
    <col min="1" max="1" width="9" style="12"/>
    <col min="2" max="2" width="17.5" style="12" bestFit="1" customWidth="1"/>
    <col min="3" max="5" width="9" style="12"/>
  </cols>
  <sheetData>
    <row r="1" spans="1:6">
      <c r="A1" s="12" t="s">
        <v>128</v>
      </c>
      <c r="B1" s="13" t="s">
        <v>2752</v>
      </c>
      <c r="C1" s="12" t="s">
        <v>640</v>
      </c>
      <c r="D1" s="12" t="s">
        <v>641</v>
      </c>
      <c r="E1" s="12" t="s">
        <v>642</v>
      </c>
      <c r="F1" s="10" t="s">
        <v>2747</v>
      </c>
    </row>
    <row r="2" spans="1:6">
      <c r="A2" s="13" t="s">
        <v>1787</v>
      </c>
      <c r="B2" s="13" t="s">
        <v>2751</v>
      </c>
      <c r="C2" s="12">
        <v>10</v>
      </c>
      <c r="D2" s="13" t="s">
        <v>2595</v>
      </c>
      <c r="E2" s="13" t="s">
        <v>2748</v>
      </c>
      <c r="F2">
        <v>0</v>
      </c>
    </row>
    <row r="3" spans="1:6">
      <c r="A3" s="13" t="s">
        <v>1788</v>
      </c>
      <c r="B3" s="13" t="s">
        <v>2753</v>
      </c>
      <c r="C3" s="12">
        <v>10</v>
      </c>
      <c r="D3" s="13" t="s">
        <v>2595</v>
      </c>
      <c r="E3" s="13" t="s">
        <v>2748</v>
      </c>
      <c r="F3">
        <v>0</v>
      </c>
    </row>
    <row r="4" spans="1:6">
      <c r="A4" s="13" t="s">
        <v>686</v>
      </c>
      <c r="B4" s="13" t="s">
        <v>2754</v>
      </c>
      <c r="C4" s="12">
        <v>10</v>
      </c>
      <c r="D4" s="13" t="s">
        <v>2595</v>
      </c>
      <c r="E4" s="13" t="s">
        <v>2697</v>
      </c>
      <c r="F4">
        <v>0</v>
      </c>
    </row>
    <row r="5" spans="1:6">
      <c r="A5" s="13" t="s">
        <v>687</v>
      </c>
      <c r="B5" s="13" t="s">
        <v>2183</v>
      </c>
      <c r="C5" s="12">
        <v>10</v>
      </c>
      <c r="D5" s="13" t="s">
        <v>2595</v>
      </c>
      <c r="E5" s="13" t="s">
        <v>2749</v>
      </c>
      <c r="F5">
        <v>0</v>
      </c>
    </row>
    <row r="6" spans="1:6">
      <c r="A6" s="13" t="s">
        <v>688</v>
      </c>
      <c r="B6" s="13" t="s">
        <v>2755</v>
      </c>
      <c r="C6" s="12">
        <v>10</v>
      </c>
      <c r="D6" s="13" t="s">
        <v>2595</v>
      </c>
      <c r="E6" s="13" t="s">
        <v>2749</v>
      </c>
      <c r="F6">
        <v>0</v>
      </c>
    </row>
    <row r="7" spans="1:6">
      <c r="A7" s="13" t="s">
        <v>689</v>
      </c>
      <c r="B7" s="13" t="s">
        <v>2756</v>
      </c>
      <c r="C7" s="13" t="s">
        <v>1789</v>
      </c>
      <c r="D7" s="13" t="s">
        <v>2595</v>
      </c>
      <c r="E7" s="13" t="s">
        <v>2750</v>
      </c>
      <c r="F7">
        <v>0</v>
      </c>
    </row>
    <row r="8" spans="1:6">
      <c r="A8" s="13" t="s">
        <v>1374</v>
      </c>
      <c r="B8" s="13" t="s">
        <v>2803</v>
      </c>
      <c r="C8" s="13" t="s">
        <v>671</v>
      </c>
      <c r="D8" s="13" t="s">
        <v>671</v>
      </c>
      <c r="E8" s="13" t="s">
        <v>2698</v>
      </c>
      <c r="F8">
        <v>1</v>
      </c>
    </row>
    <row r="9" spans="1:6">
      <c r="A9" s="13" t="s">
        <v>691</v>
      </c>
      <c r="B9" s="13" t="s">
        <v>2805</v>
      </c>
      <c r="C9" s="13" t="s">
        <v>671</v>
      </c>
      <c r="D9" s="13" t="s">
        <v>671</v>
      </c>
      <c r="E9" s="13" t="s">
        <v>2592</v>
      </c>
      <c r="F9">
        <v>1</v>
      </c>
    </row>
    <row r="10" spans="1:6">
      <c r="A10" s="13" t="s">
        <v>692</v>
      </c>
      <c r="B10" s="13" t="s">
        <v>2240</v>
      </c>
      <c r="C10" s="13" t="s">
        <v>671</v>
      </c>
      <c r="D10" s="13" t="s">
        <v>671</v>
      </c>
      <c r="E10" s="13" t="s">
        <v>2804</v>
      </c>
      <c r="F10">
        <v>1</v>
      </c>
    </row>
    <row r="11" spans="1:6">
      <c r="A11" s="13" t="s">
        <v>693</v>
      </c>
      <c r="B11" s="13" t="s">
        <v>2239</v>
      </c>
      <c r="C11" s="13" t="s">
        <v>671</v>
      </c>
      <c r="D11" s="13" t="s">
        <v>671</v>
      </c>
      <c r="E11" s="13" t="s">
        <v>2806</v>
      </c>
      <c r="F11">
        <v>1</v>
      </c>
    </row>
    <row r="12" spans="1:6">
      <c r="A12" s="13" t="s">
        <v>694</v>
      </c>
      <c r="B12" s="13" t="s">
        <v>2779</v>
      </c>
      <c r="C12" s="13" t="s">
        <v>671</v>
      </c>
      <c r="D12" s="13" t="s">
        <v>671</v>
      </c>
      <c r="E12" s="13" t="s">
        <v>2697</v>
      </c>
      <c r="F12">
        <v>1</v>
      </c>
    </row>
    <row r="13" spans="1:6">
      <c r="A13" s="13" t="s">
        <v>685</v>
      </c>
      <c r="B13" s="13" t="s">
        <v>2802</v>
      </c>
      <c r="C13" s="13" t="s">
        <v>671</v>
      </c>
      <c r="D13" s="13" t="s">
        <v>671</v>
      </c>
      <c r="E13" s="13" t="s">
        <v>2592</v>
      </c>
      <c r="F13">
        <v>1</v>
      </c>
    </row>
    <row r="14" spans="1:6">
      <c r="A14" s="13" t="s">
        <v>695</v>
      </c>
      <c r="B14" s="13" t="s">
        <v>2775</v>
      </c>
      <c r="C14" s="13" t="s">
        <v>671</v>
      </c>
      <c r="D14" s="13" t="s">
        <v>671</v>
      </c>
      <c r="E14" s="13" t="s">
        <v>386</v>
      </c>
      <c r="F14">
        <v>1</v>
      </c>
    </row>
  </sheetData>
  <phoneticPr fontId="3"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5" sqref="C5"/>
    </sheetView>
  </sheetViews>
  <sheetFormatPr defaultColWidth="8.875" defaultRowHeight="13.5"/>
  <cols>
    <col min="2" max="2" width="13" bestFit="1" customWidth="1"/>
  </cols>
  <sheetData>
    <row r="1" spans="1:4">
      <c r="A1" s="11" t="s">
        <v>128</v>
      </c>
      <c r="B1" s="11" t="s">
        <v>1412</v>
      </c>
      <c r="C1" s="11" t="s">
        <v>1413</v>
      </c>
      <c r="D1" s="11" t="s">
        <v>1416</v>
      </c>
    </row>
    <row r="2" spans="1:4">
      <c r="A2">
        <v>1</v>
      </c>
      <c r="B2" s="11" t="s">
        <v>1414</v>
      </c>
      <c r="C2">
        <v>0</v>
      </c>
      <c r="D2" s="11" t="s">
        <v>1584</v>
      </c>
    </row>
    <row r="3" spans="1:4">
      <c r="A3">
        <v>2</v>
      </c>
      <c r="B3" s="11" t="s">
        <v>1417</v>
      </c>
      <c r="C3">
        <v>0</v>
      </c>
      <c r="D3" s="11" t="s">
        <v>1583</v>
      </c>
    </row>
    <row r="4" spans="1:4">
      <c r="A4">
        <v>3</v>
      </c>
      <c r="B4" s="11" t="s">
        <v>1415</v>
      </c>
      <c r="C4">
        <v>15</v>
      </c>
      <c r="D4" s="11" t="s">
        <v>1418</v>
      </c>
    </row>
    <row r="5" spans="1:4">
      <c r="A5">
        <v>4</v>
      </c>
      <c r="B5" s="11" t="s">
        <v>1419</v>
      </c>
      <c r="C5">
        <v>20</v>
      </c>
      <c r="D5" s="11" t="s">
        <v>1420</v>
      </c>
    </row>
    <row r="6" spans="1:4">
      <c r="A6">
        <v>5</v>
      </c>
      <c r="B6" s="11" t="s">
        <v>1432</v>
      </c>
      <c r="C6">
        <v>10</v>
      </c>
      <c r="D6" s="11" t="s">
        <v>1433</v>
      </c>
    </row>
    <row r="7" spans="1:4">
      <c r="A7">
        <v>6</v>
      </c>
      <c r="B7" s="11" t="s">
        <v>1421</v>
      </c>
      <c r="C7">
        <v>6000</v>
      </c>
      <c r="D7" s="11" t="s">
        <v>1422</v>
      </c>
    </row>
  </sheetData>
  <phoneticPr fontId="3"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workbookViewId="0">
      <selection activeCell="D5" sqref="D5:D7"/>
    </sheetView>
  </sheetViews>
  <sheetFormatPr defaultColWidth="8.875" defaultRowHeight="13.5"/>
  <cols>
    <col min="1" max="3" width="8.875" style="12"/>
    <col min="4" max="4" width="26.625" style="12" bestFit="1" customWidth="1"/>
    <col min="5" max="5" width="9" style="12" bestFit="1" customWidth="1"/>
    <col min="6" max="7" width="8.875" style="12"/>
  </cols>
  <sheetData>
    <row r="1" spans="1:7">
      <c r="A1" s="13" t="s">
        <v>2119</v>
      </c>
      <c r="B1" s="13" t="s">
        <v>2120</v>
      </c>
      <c r="C1" s="13" t="s">
        <v>2121</v>
      </c>
      <c r="D1" s="13" t="s">
        <v>2122</v>
      </c>
      <c r="E1" s="13" t="s">
        <v>2125</v>
      </c>
      <c r="F1" s="13" t="s">
        <v>2123</v>
      </c>
      <c r="G1" s="13" t="s">
        <v>2124</v>
      </c>
    </row>
    <row r="2" spans="1:7">
      <c r="A2" s="12">
        <v>1</v>
      </c>
      <c r="B2" s="13" t="s">
        <v>2126</v>
      </c>
      <c r="C2" s="13" t="s">
        <v>2128</v>
      </c>
      <c r="D2" s="13" t="s">
        <v>2131</v>
      </c>
      <c r="E2" s="12">
        <v>1</v>
      </c>
      <c r="F2" s="12">
        <f>E2*15</f>
        <v>15</v>
      </c>
      <c r="G2" s="12">
        <f>E2*6</f>
        <v>6</v>
      </c>
    </row>
    <row r="3" spans="1:7">
      <c r="A3" s="12">
        <v>2</v>
      </c>
      <c r="B3" s="13" t="s">
        <v>2126</v>
      </c>
      <c r="C3" s="13" t="s">
        <v>2129</v>
      </c>
      <c r="D3" s="13" t="s">
        <v>2132</v>
      </c>
      <c r="E3" s="12">
        <v>2</v>
      </c>
      <c r="F3" s="12">
        <f t="shared" ref="F3:F58" si="0">E3*15</f>
        <v>30</v>
      </c>
      <c r="G3" s="12">
        <f t="shared" ref="G3:G46" si="1">E3*6</f>
        <v>12</v>
      </c>
    </row>
    <row r="4" spans="1:7">
      <c r="A4" s="12">
        <v>3</v>
      </c>
      <c r="B4" s="13" t="s">
        <v>2126</v>
      </c>
      <c r="C4" s="13" t="s">
        <v>2130</v>
      </c>
      <c r="D4" s="13" t="s">
        <v>2133</v>
      </c>
      <c r="E4" s="12">
        <v>3</v>
      </c>
      <c r="F4" s="12">
        <f t="shared" si="0"/>
        <v>45</v>
      </c>
      <c r="G4" s="12">
        <f t="shared" si="1"/>
        <v>18</v>
      </c>
    </row>
    <row r="5" spans="1:7">
      <c r="A5" s="12">
        <v>4</v>
      </c>
      <c r="B5" s="13" t="s">
        <v>2126</v>
      </c>
      <c r="C5" s="13" t="s">
        <v>2134</v>
      </c>
      <c r="D5" s="13" t="s">
        <v>2136</v>
      </c>
      <c r="E5" s="12">
        <v>1</v>
      </c>
      <c r="F5" s="12">
        <f t="shared" si="0"/>
        <v>15</v>
      </c>
      <c r="G5" s="12">
        <f t="shared" si="1"/>
        <v>6</v>
      </c>
    </row>
    <row r="6" spans="1:7">
      <c r="A6" s="12">
        <v>5</v>
      </c>
      <c r="B6" s="13" t="s">
        <v>2126</v>
      </c>
      <c r="C6" s="13" t="s">
        <v>2135</v>
      </c>
      <c r="D6" s="13" t="s">
        <v>2137</v>
      </c>
      <c r="E6" s="12">
        <v>2</v>
      </c>
      <c r="F6" s="12">
        <f t="shared" si="0"/>
        <v>30</v>
      </c>
      <c r="G6" s="12">
        <f t="shared" si="1"/>
        <v>12</v>
      </c>
    </row>
    <row r="7" spans="1:7">
      <c r="A7" s="12">
        <v>6</v>
      </c>
      <c r="B7" s="13" t="s">
        <v>2126</v>
      </c>
      <c r="C7" s="13" t="s">
        <v>2139</v>
      </c>
      <c r="D7" s="13" t="s">
        <v>2138</v>
      </c>
      <c r="E7" s="12">
        <v>3</v>
      </c>
      <c r="F7" s="12">
        <f t="shared" si="0"/>
        <v>45</v>
      </c>
      <c r="G7" s="12">
        <f t="shared" si="1"/>
        <v>18</v>
      </c>
    </row>
    <row r="8" spans="1:7">
      <c r="A8" s="12">
        <v>7</v>
      </c>
      <c r="B8" s="13" t="s">
        <v>2126</v>
      </c>
      <c r="C8" s="13" t="s">
        <v>2127</v>
      </c>
      <c r="D8" s="13" t="s">
        <v>2143</v>
      </c>
      <c r="E8" s="12">
        <v>3</v>
      </c>
      <c r="F8" s="12">
        <f t="shared" si="0"/>
        <v>45</v>
      </c>
      <c r="G8" s="12">
        <f t="shared" si="1"/>
        <v>18</v>
      </c>
    </row>
    <row r="9" spans="1:7">
      <c r="A9" s="12">
        <v>8</v>
      </c>
      <c r="B9" s="13" t="s">
        <v>2126</v>
      </c>
      <c r="C9" s="13" t="s">
        <v>2140</v>
      </c>
      <c r="D9" s="13" t="s">
        <v>2144</v>
      </c>
      <c r="E9" s="12">
        <v>3</v>
      </c>
      <c r="F9" s="12">
        <f t="shared" si="0"/>
        <v>45</v>
      </c>
      <c r="G9" s="12">
        <f t="shared" si="1"/>
        <v>18</v>
      </c>
    </row>
    <row r="10" spans="1:7">
      <c r="A10" s="12">
        <v>9</v>
      </c>
      <c r="B10" s="13" t="s">
        <v>2126</v>
      </c>
      <c r="C10" s="13" t="s">
        <v>2141</v>
      </c>
      <c r="D10" s="13" t="s">
        <v>2145</v>
      </c>
      <c r="E10" s="12">
        <v>3</v>
      </c>
      <c r="F10" s="12">
        <f t="shared" si="0"/>
        <v>45</v>
      </c>
      <c r="G10" s="12">
        <f t="shared" si="1"/>
        <v>18</v>
      </c>
    </row>
    <row r="11" spans="1:7">
      <c r="A11" s="12">
        <v>10</v>
      </c>
      <c r="B11" s="13" t="s">
        <v>2126</v>
      </c>
      <c r="C11" s="13" t="s">
        <v>2142</v>
      </c>
      <c r="D11" s="13" t="s">
        <v>2146</v>
      </c>
      <c r="E11" s="12">
        <v>3</v>
      </c>
      <c r="F11" s="12">
        <f t="shared" si="0"/>
        <v>45</v>
      </c>
      <c r="G11" s="12">
        <f t="shared" si="1"/>
        <v>18</v>
      </c>
    </row>
    <row r="12" spans="1:7">
      <c r="A12" s="12">
        <v>11</v>
      </c>
      <c r="B12" s="13" t="s">
        <v>2126</v>
      </c>
      <c r="C12" s="13" t="s">
        <v>2150</v>
      </c>
      <c r="D12" s="13" t="s">
        <v>2147</v>
      </c>
      <c r="E12" s="12">
        <v>1</v>
      </c>
      <c r="F12" s="12">
        <f t="shared" si="0"/>
        <v>15</v>
      </c>
      <c r="G12" s="12">
        <f t="shared" si="1"/>
        <v>6</v>
      </c>
    </row>
    <row r="13" spans="1:7">
      <c r="A13" s="12">
        <v>12</v>
      </c>
      <c r="B13" s="13" t="s">
        <v>2126</v>
      </c>
      <c r="C13" s="13" t="s">
        <v>2151</v>
      </c>
      <c r="D13" s="13" t="s">
        <v>2148</v>
      </c>
      <c r="E13" s="12">
        <v>2</v>
      </c>
      <c r="F13" s="12">
        <f t="shared" si="0"/>
        <v>30</v>
      </c>
      <c r="G13" s="12">
        <f t="shared" si="1"/>
        <v>12</v>
      </c>
    </row>
    <row r="14" spans="1:7">
      <c r="A14" s="12">
        <v>13</v>
      </c>
      <c r="B14" s="13" t="s">
        <v>2126</v>
      </c>
      <c r="C14" s="13" t="s">
        <v>2152</v>
      </c>
      <c r="D14" s="13" t="s">
        <v>2149</v>
      </c>
      <c r="E14" s="12">
        <v>3</v>
      </c>
      <c r="F14" s="12">
        <f t="shared" si="0"/>
        <v>45</v>
      </c>
      <c r="G14" s="12">
        <f t="shared" si="1"/>
        <v>18</v>
      </c>
    </row>
    <row r="15" spans="1:7">
      <c r="A15" s="12">
        <v>14</v>
      </c>
      <c r="B15" s="13" t="s">
        <v>2126</v>
      </c>
      <c r="C15" s="13" t="s">
        <v>2153</v>
      </c>
      <c r="D15" s="13" t="s">
        <v>2156</v>
      </c>
      <c r="E15" s="12">
        <v>1</v>
      </c>
      <c r="F15" s="12">
        <f t="shared" si="0"/>
        <v>15</v>
      </c>
      <c r="G15" s="12">
        <f t="shared" si="1"/>
        <v>6</v>
      </c>
    </row>
    <row r="16" spans="1:7">
      <c r="A16" s="12">
        <v>15</v>
      </c>
      <c r="B16" s="13" t="s">
        <v>2126</v>
      </c>
      <c r="C16" s="13" t="s">
        <v>2154</v>
      </c>
      <c r="D16" s="13" t="s">
        <v>2157</v>
      </c>
      <c r="E16" s="12">
        <v>2</v>
      </c>
      <c r="F16" s="12">
        <f t="shared" si="0"/>
        <v>30</v>
      </c>
      <c r="G16" s="12">
        <f t="shared" si="1"/>
        <v>12</v>
      </c>
    </row>
    <row r="17" spans="1:7">
      <c r="A17" s="12">
        <v>16</v>
      </c>
      <c r="B17" s="13" t="s">
        <v>2126</v>
      </c>
      <c r="C17" s="13" t="s">
        <v>2155</v>
      </c>
      <c r="D17" s="13" t="s">
        <v>2158</v>
      </c>
      <c r="E17" s="12">
        <v>3</v>
      </c>
      <c r="F17" s="12">
        <f t="shared" si="0"/>
        <v>45</v>
      </c>
      <c r="G17" s="12">
        <f t="shared" si="1"/>
        <v>18</v>
      </c>
    </row>
    <row r="18" spans="1:7">
      <c r="A18" s="12">
        <v>17</v>
      </c>
      <c r="B18" s="13" t="s">
        <v>2126</v>
      </c>
      <c r="C18" s="13" t="s">
        <v>2159</v>
      </c>
      <c r="D18" s="13" t="s">
        <v>2163</v>
      </c>
      <c r="E18" s="12">
        <v>1</v>
      </c>
      <c r="F18" s="12">
        <f t="shared" si="0"/>
        <v>15</v>
      </c>
      <c r="G18" s="12">
        <f t="shared" si="1"/>
        <v>6</v>
      </c>
    </row>
    <row r="19" spans="1:7">
      <c r="A19" s="12">
        <v>18</v>
      </c>
      <c r="B19" s="13" t="s">
        <v>2126</v>
      </c>
      <c r="C19" s="13" t="s">
        <v>2160</v>
      </c>
      <c r="D19" s="13" t="s">
        <v>2164</v>
      </c>
      <c r="E19" s="12">
        <v>2</v>
      </c>
      <c r="F19" s="12">
        <f t="shared" si="0"/>
        <v>30</v>
      </c>
      <c r="G19" s="12">
        <f t="shared" si="1"/>
        <v>12</v>
      </c>
    </row>
    <row r="20" spans="1:7">
      <c r="A20" s="12">
        <v>19</v>
      </c>
      <c r="B20" s="13" t="s">
        <v>2126</v>
      </c>
      <c r="C20" s="13" t="s">
        <v>2161</v>
      </c>
      <c r="D20" s="13" t="s">
        <v>2162</v>
      </c>
      <c r="E20" s="12">
        <v>3</v>
      </c>
      <c r="F20" s="12">
        <f t="shared" si="0"/>
        <v>45</v>
      </c>
      <c r="G20" s="12">
        <f t="shared" si="1"/>
        <v>18</v>
      </c>
    </row>
    <row r="21" spans="1:7">
      <c r="A21" s="12">
        <v>20</v>
      </c>
      <c r="B21" s="13" t="s">
        <v>2126</v>
      </c>
      <c r="C21" s="13" t="s">
        <v>2165</v>
      </c>
      <c r="D21" s="13" t="s">
        <v>2168</v>
      </c>
      <c r="E21" s="12">
        <v>1</v>
      </c>
      <c r="F21" s="12">
        <f t="shared" si="0"/>
        <v>15</v>
      </c>
      <c r="G21" s="12">
        <f t="shared" si="1"/>
        <v>6</v>
      </c>
    </row>
    <row r="22" spans="1:7">
      <c r="A22" s="12">
        <v>21</v>
      </c>
      <c r="B22" s="13" t="s">
        <v>2126</v>
      </c>
      <c r="C22" s="13" t="s">
        <v>2167</v>
      </c>
      <c r="D22" s="13" t="s">
        <v>2169</v>
      </c>
      <c r="E22" s="12">
        <v>2</v>
      </c>
      <c r="F22" s="12">
        <f t="shared" si="0"/>
        <v>30</v>
      </c>
      <c r="G22" s="12">
        <f t="shared" si="1"/>
        <v>12</v>
      </c>
    </row>
    <row r="23" spans="1:7">
      <c r="A23" s="12">
        <v>22</v>
      </c>
      <c r="B23" s="13" t="s">
        <v>2126</v>
      </c>
      <c r="C23" s="13" t="s">
        <v>2166</v>
      </c>
      <c r="D23" s="13" t="s">
        <v>2170</v>
      </c>
      <c r="E23" s="12">
        <v>3</v>
      </c>
      <c r="F23" s="12">
        <f t="shared" si="0"/>
        <v>45</v>
      </c>
      <c r="G23" s="12">
        <f t="shared" si="1"/>
        <v>18</v>
      </c>
    </row>
    <row r="24" spans="1:7">
      <c r="A24" s="12">
        <v>23</v>
      </c>
      <c r="B24" s="13" t="s">
        <v>2126</v>
      </c>
      <c r="C24" s="13" t="s">
        <v>2172</v>
      </c>
      <c r="D24" s="13" t="s">
        <v>2174</v>
      </c>
      <c r="E24" s="12">
        <v>1</v>
      </c>
      <c r="F24" s="12">
        <f t="shared" si="0"/>
        <v>15</v>
      </c>
      <c r="G24" s="12">
        <f t="shared" si="1"/>
        <v>6</v>
      </c>
    </row>
    <row r="25" spans="1:7">
      <c r="A25" s="12">
        <v>24</v>
      </c>
      <c r="B25" s="13" t="s">
        <v>2126</v>
      </c>
      <c r="C25" s="13" t="s">
        <v>2173</v>
      </c>
      <c r="D25" s="13" t="s">
        <v>2175</v>
      </c>
      <c r="E25" s="12">
        <v>2</v>
      </c>
      <c r="F25" s="12">
        <f t="shared" si="0"/>
        <v>30</v>
      </c>
      <c r="G25" s="12">
        <f t="shared" si="1"/>
        <v>12</v>
      </c>
    </row>
    <row r="26" spans="1:7">
      <c r="A26" s="12">
        <v>25</v>
      </c>
      <c r="B26" s="13" t="s">
        <v>2126</v>
      </c>
      <c r="C26" s="13" t="s">
        <v>2171</v>
      </c>
      <c r="D26" s="13" t="s">
        <v>2176</v>
      </c>
      <c r="E26" s="12">
        <v>3</v>
      </c>
      <c r="F26" s="12">
        <f t="shared" si="0"/>
        <v>45</v>
      </c>
      <c r="G26" s="12">
        <f t="shared" si="1"/>
        <v>18</v>
      </c>
    </row>
    <row r="27" spans="1:7">
      <c r="A27" s="12">
        <v>26</v>
      </c>
      <c r="B27" s="13" t="s">
        <v>2126</v>
      </c>
      <c r="C27" s="13" t="s">
        <v>2177</v>
      </c>
      <c r="D27" s="13" t="s">
        <v>2178</v>
      </c>
      <c r="E27" s="12">
        <v>1</v>
      </c>
      <c r="F27" s="12">
        <f t="shared" si="0"/>
        <v>15</v>
      </c>
      <c r="G27" s="12">
        <f t="shared" si="1"/>
        <v>6</v>
      </c>
    </row>
    <row r="28" spans="1:7">
      <c r="A28" s="12">
        <v>27</v>
      </c>
      <c r="B28" s="13" t="s">
        <v>2126</v>
      </c>
      <c r="C28" s="13" t="s">
        <v>2179</v>
      </c>
      <c r="D28" s="13" t="s">
        <v>2181</v>
      </c>
      <c r="E28" s="12">
        <v>2</v>
      </c>
      <c r="F28" s="12">
        <f t="shared" si="0"/>
        <v>30</v>
      </c>
      <c r="G28" s="12">
        <f t="shared" si="1"/>
        <v>12</v>
      </c>
    </row>
    <row r="29" spans="1:7">
      <c r="A29" s="12">
        <v>28</v>
      </c>
      <c r="B29" s="13" t="s">
        <v>2126</v>
      </c>
      <c r="C29" s="13" t="s">
        <v>2180</v>
      </c>
      <c r="D29" s="13" t="s">
        <v>2182</v>
      </c>
      <c r="E29" s="12">
        <v>3</v>
      </c>
      <c r="F29" s="12">
        <f t="shared" si="0"/>
        <v>45</v>
      </c>
      <c r="G29" s="12">
        <f t="shared" si="1"/>
        <v>18</v>
      </c>
    </row>
    <row r="30" spans="1:7">
      <c r="A30" s="12">
        <v>29</v>
      </c>
      <c r="B30" s="13" t="s">
        <v>2126</v>
      </c>
      <c r="C30" s="13" t="s">
        <v>2183</v>
      </c>
      <c r="D30" s="13" t="s">
        <v>2196</v>
      </c>
      <c r="E30" s="12">
        <v>3</v>
      </c>
      <c r="F30" s="12">
        <f t="shared" si="0"/>
        <v>45</v>
      </c>
      <c r="G30" s="12">
        <f t="shared" si="1"/>
        <v>18</v>
      </c>
    </row>
    <row r="31" spans="1:7">
      <c r="A31" s="12">
        <v>30</v>
      </c>
      <c r="B31" s="13" t="s">
        <v>2126</v>
      </c>
      <c r="C31" s="13" t="s">
        <v>2184</v>
      </c>
      <c r="D31" s="13" t="s">
        <v>2187</v>
      </c>
      <c r="E31" s="12">
        <v>1</v>
      </c>
      <c r="F31" s="12">
        <f t="shared" si="0"/>
        <v>15</v>
      </c>
      <c r="G31" s="12">
        <f t="shared" si="1"/>
        <v>6</v>
      </c>
    </row>
    <row r="32" spans="1:7">
      <c r="A32" s="12">
        <v>31</v>
      </c>
      <c r="B32" s="13" t="s">
        <v>2126</v>
      </c>
      <c r="C32" s="13" t="s">
        <v>2185</v>
      </c>
      <c r="D32" s="13" t="s">
        <v>2188</v>
      </c>
      <c r="E32" s="12">
        <v>2</v>
      </c>
      <c r="F32" s="12">
        <f t="shared" si="0"/>
        <v>30</v>
      </c>
      <c r="G32" s="12">
        <f t="shared" si="1"/>
        <v>12</v>
      </c>
    </row>
    <row r="33" spans="1:7">
      <c r="A33" s="12">
        <v>32</v>
      </c>
      <c r="B33" s="13" t="s">
        <v>2126</v>
      </c>
      <c r="C33" s="13" t="s">
        <v>2186</v>
      </c>
      <c r="D33" s="13" t="s">
        <v>2189</v>
      </c>
      <c r="E33" s="12">
        <v>3</v>
      </c>
      <c r="F33" s="12">
        <f t="shared" si="0"/>
        <v>45</v>
      </c>
      <c r="G33" s="12">
        <f t="shared" si="1"/>
        <v>18</v>
      </c>
    </row>
    <row r="34" spans="1:7">
      <c r="A34" s="12">
        <v>33</v>
      </c>
      <c r="B34" s="13" t="s">
        <v>2126</v>
      </c>
      <c r="C34" s="13" t="s">
        <v>2190</v>
      </c>
      <c r="D34" s="13" t="s">
        <v>2193</v>
      </c>
      <c r="E34" s="12">
        <v>1</v>
      </c>
      <c r="F34" s="12">
        <f t="shared" si="0"/>
        <v>15</v>
      </c>
      <c r="G34" s="12">
        <f t="shared" si="1"/>
        <v>6</v>
      </c>
    </row>
    <row r="35" spans="1:7">
      <c r="A35" s="12">
        <v>34</v>
      </c>
      <c r="B35" s="13" t="s">
        <v>2126</v>
      </c>
      <c r="C35" s="13" t="s">
        <v>2191</v>
      </c>
      <c r="D35" s="13" t="s">
        <v>2193</v>
      </c>
      <c r="E35" s="12">
        <v>2</v>
      </c>
      <c r="F35" s="12">
        <f t="shared" si="0"/>
        <v>30</v>
      </c>
      <c r="G35" s="12">
        <f t="shared" si="1"/>
        <v>12</v>
      </c>
    </row>
    <row r="36" spans="1:7">
      <c r="A36" s="12">
        <v>35</v>
      </c>
      <c r="B36" s="13" t="s">
        <v>2126</v>
      </c>
      <c r="C36" s="13" t="s">
        <v>2192</v>
      </c>
      <c r="D36" s="13" t="s">
        <v>2193</v>
      </c>
      <c r="E36" s="12">
        <v>3</v>
      </c>
      <c r="F36" s="12">
        <f t="shared" si="0"/>
        <v>45</v>
      </c>
      <c r="G36" s="12">
        <f t="shared" si="1"/>
        <v>18</v>
      </c>
    </row>
    <row r="37" spans="1:7">
      <c r="A37" s="12">
        <v>36</v>
      </c>
      <c r="B37" s="13" t="s">
        <v>2126</v>
      </c>
      <c r="C37" s="13" t="s">
        <v>2194</v>
      </c>
      <c r="D37" s="13" t="s">
        <v>2195</v>
      </c>
      <c r="E37" s="12">
        <v>3</v>
      </c>
      <c r="F37" s="12">
        <f t="shared" si="0"/>
        <v>45</v>
      </c>
      <c r="G37" s="12">
        <f t="shared" si="1"/>
        <v>18</v>
      </c>
    </row>
    <row r="38" spans="1:7">
      <c r="A38" s="12">
        <v>37</v>
      </c>
      <c r="B38" s="13" t="s">
        <v>2126</v>
      </c>
      <c r="C38" s="13" t="s">
        <v>2677</v>
      </c>
      <c r="D38" s="13" t="s">
        <v>2199</v>
      </c>
      <c r="E38" s="12">
        <v>1</v>
      </c>
      <c r="F38" s="12">
        <f t="shared" si="0"/>
        <v>15</v>
      </c>
      <c r="G38" s="12">
        <f t="shared" si="1"/>
        <v>6</v>
      </c>
    </row>
    <row r="39" spans="1:7">
      <c r="A39" s="12">
        <v>38</v>
      </c>
      <c r="B39" s="13" t="s">
        <v>2126</v>
      </c>
      <c r="C39" s="13" t="s">
        <v>2197</v>
      </c>
      <c r="D39" s="13" t="s">
        <v>2200</v>
      </c>
      <c r="E39" s="12">
        <v>2</v>
      </c>
      <c r="F39" s="12">
        <f t="shared" si="0"/>
        <v>30</v>
      </c>
      <c r="G39" s="12">
        <f t="shared" si="1"/>
        <v>12</v>
      </c>
    </row>
    <row r="40" spans="1:7">
      <c r="A40" s="12">
        <v>39</v>
      </c>
      <c r="B40" s="13" t="s">
        <v>2126</v>
      </c>
      <c r="C40" s="13" t="s">
        <v>2198</v>
      </c>
      <c r="D40" s="13" t="s">
        <v>2201</v>
      </c>
      <c r="E40" s="12">
        <v>3</v>
      </c>
      <c r="F40" s="12">
        <f t="shared" si="0"/>
        <v>45</v>
      </c>
      <c r="G40" s="12">
        <f t="shared" si="1"/>
        <v>18</v>
      </c>
    </row>
    <row r="41" spans="1:7">
      <c r="A41" s="12">
        <v>40</v>
      </c>
      <c r="B41" s="13" t="s">
        <v>2126</v>
      </c>
      <c r="C41" s="13" t="s">
        <v>2202</v>
      </c>
      <c r="D41" s="13" t="s">
        <v>2205</v>
      </c>
      <c r="E41" s="12">
        <v>1</v>
      </c>
      <c r="F41" s="12">
        <f t="shared" si="0"/>
        <v>15</v>
      </c>
      <c r="G41" s="12">
        <f t="shared" si="1"/>
        <v>6</v>
      </c>
    </row>
    <row r="42" spans="1:7">
      <c r="A42" s="12">
        <v>41</v>
      </c>
      <c r="B42" s="13" t="s">
        <v>2126</v>
      </c>
      <c r="C42" s="13" t="s">
        <v>2203</v>
      </c>
      <c r="D42" s="13" t="s">
        <v>2206</v>
      </c>
      <c r="E42" s="12">
        <v>2</v>
      </c>
      <c r="F42" s="12">
        <f t="shared" si="0"/>
        <v>30</v>
      </c>
      <c r="G42" s="12">
        <f t="shared" si="1"/>
        <v>12</v>
      </c>
    </row>
    <row r="43" spans="1:7">
      <c r="A43" s="12">
        <v>42</v>
      </c>
      <c r="B43" s="13" t="s">
        <v>2126</v>
      </c>
      <c r="C43" s="13" t="s">
        <v>2204</v>
      </c>
      <c r="D43" s="13" t="s">
        <v>2207</v>
      </c>
      <c r="E43" s="12">
        <v>3</v>
      </c>
      <c r="F43" s="12">
        <f t="shared" si="0"/>
        <v>45</v>
      </c>
      <c r="G43" s="12">
        <f t="shared" si="1"/>
        <v>18</v>
      </c>
    </row>
    <row r="44" spans="1:7">
      <c r="A44" s="12">
        <v>43</v>
      </c>
      <c r="B44" s="13" t="s">
        <v>2126</v>
      </c>
      <c r="C44" s="13" t="s">
        <v>2211</v>
      </c>
      <c r="D44" s="13" t="s">
        <v>2212</v>
      </c>
      <c r="E44" s="12">
        <v>1</v>
      </c>
      <c r="F44" s="12">
        <f t="shared" si="0"/>
        <v>15</v>
      </c>
      <c r="G44" s="12">
        <f t="shared" si="1"/>
        <v>6</v>
      </c>
    </row>
    <row r="45" spans="1:7">
      <c r="A45" s="12">
        <v>44</v>
      </c>
      <c r="B45" s="13" t="s">
        <v>2126</v>
      </c>
      <c r="C45" s="13" t="s">
        <v>2209</v>
      </c>
      <c r="D45" s="13" t="s">
        <v>2210</v>
      </c>
      <c r="E45" s="12">
        <v>2</v>
      </c>
      <c r="F45" s="12">
        <f t="shared" si="0"/>
        <v>30</v>
      </c>
      <c r="G45" s="12">
        <f t="shared" si="1"/>
        <v>12</v>
      </c>
    </row>
    <row r="46" spans="1:7">
      <c r="A46" s="12">
        <v>45</v>
      </c>
      <c r="B46" s="13" t="s">
        <v>2126</v>
      </c>
      <c r="C46" s="13" t="s">
        <v>2208</v>
      </c>
      <c r="D46" s="13" t="s">
        <v>2213</v>
      </c>
      <c r="E46" s="12">
        <v>3</v>
      </c>
      <c r="F46" s="12">
        <f t="shared" si="0"/>
        <v>45</v>
      </c>
      <c r="G46" s="12">
        <f t="shared" si="1"/>
        <v>18</v>
      </c>
    </row>
    <row r="47" spans="1:7">
      <c r="A47" s="12">
        <v>46</v>
      </c>
      <c r="B47" s="13" t="s">
        <v>2214</v>
      </c>
      <c r="C47" s="13" t="s">
        <v>2221</v>
      </c>
      <c r="D47" s="13" t="s">
        <v>2220</v>
      </c>
      <c r="E47" s="12">
        <v>0</v>
      </c>
      <c r="F47" s="12">
        <f t="shared" si="0"/>
        <v>0</v>
      </c>
      <c r="G47" s="12">
        <v>6</v>
      </c>
    </row>
    <row r="48" spans="1:7">
      <c r="A48" s="12">
        <v>47</v>
      </c>
      <c r="B48" s="13" t="s">
        <v>2214</v>
      </c>
      <c r="C48" s="13" t="s">
        <v>2222</v>
      </c>
      <c r="D48" s="13" t="s">
        <v>2219</v>
      </c>
      <c r="E48" s="12">
        <v>0</v>
      </c>
      <c r="F48" s="12">
        <f t="shared" si="0"/>
        <v>0</v>
      </c>
      <c r="G48" s="12">
        <v>6</v>
      </c>
    </row>
    <row r="49" spans="1:7">
      <c r="A49" s="12">
        <v>48</v>
      </c>
      <c r="B49" s="13" t="s">
        <v>2214</v>
      </c>
      <c r="C49" s="13" t="s">
        <v>2215</v>
      </c>
      <c r="D49" s="13" t="s">
        <v>2216</v>
      </c>
      <c r="E49" s="12">
        <v>0</v>
      </c>
      <c r="F49" s="12">
        <f t="shared" si="0"/>
        <v>0</v>
      </c>
      <c r="G49" s="12">
        <v>6</v>
      </c>
    </row>
    <row r="50" spans="1:7">
      <c r="A50" s="12">
        <v>49</v>
      </c>
      <c r="B50" s="13" t="s">
        <v>2214</v>
      </c>
      <c r="C50" s="13" t="s">
        <v>2217</v>
      </c>
      <c r="D50" s="13" t="s">
        <v>2218</v>
      </c>
      <c r="E50" s="12">
        <v>0</v>
      </c>
      <c r="F50" s="12">
        <f t="shared" si="0"/>
        <v>0</v>
      </c>
      <c r="G50" s="12">
        <v>6</v>
      </c>
    </row>
    <row r="51" spans="1:7">
      <c r="A51" s="12">
        <v>50</v>
      </c>
      <c r="B51" s="13" t="s">
        <v>2214</v>
      </c>
      <c r="C51" s="13" t="s">
        <v>2223</v>
      </c>
      <c r="D51" s="13" t="s">
        <v>2224</v>
      </c>
      <c r="E51" s="12">
        <v>0</v>
      </c>
      <c r="F51" s="12">
        <f t="shared" si="0"/>
        <v>0</v>
      </c>
      <c r="G51" s="12">
        <v>6</v>
      </c>
    </row>
    <row r="52" spans="1:7">
      <c r="A52" s="12">
        <v>51</v>
      </c>
      <c r="B52" s="13" t="s">
        <v>2214</v>
      </c>
      <c r="C52" s="13" t="s">
        <v>2225</v>
      </c>
      <c r="D52" s="13" t="s">
        <v>2233</v>
      </c>
      <c r="E52" s="12">
        <v>0</v>
      </c>
      <c r="F52" s="12">
        <f t="shared" si="0"/>
        <v>0</v>
      </c>
      <c r="G52" s="12">
        <v>9</v>
      </c>
    </row>
    <row r="53" spans="1:7">
      <c r="A53" s="12">
        <v>52</v>
      </c>
      <c r="B53" s="13" t="s">
        <v>2214</v>
      </c>
      <c r="C53" s="13" t="s">
        <v>2226</v>
      </c>
      <c r="D53" s="13" t="s">
        <v>2234</v>
      </c>
      <c r="E53" s="12">
        <v>0</v>
      </c>
      <c r="F53" s="12">
        <f t="shared" si="0"/>
        <v>0</v>
      </c>
      <c r="G53" s="12">
        <v>9</v>
      </c>
    </row>
    <row r="54" spans="1:7">
      <c r="A54" s="12">
        <v>53</v>
      </c>
      <c r="B54" s="13" t="s">
        <v>2214</v>
      </c>
      <c r="C54" s="13" t="s">
        <v>2227</v>
      </c>
      <c r="D54" s="13" t="s">
        <v>2235</v>
      </c>
      <c r="E54" s="12">
        <v>0</v>
      </c>
      <c r="F54" s="12">
        <f t="shared" si="0"/>
        <v>0</v>
      </c>
      <c r="G54" s="12">
        <v>9</v>
      </c>
    </row>
    <row r="55" spans="1:7">
      <c r="A55" s="12">
        <v>54</v>
      </c>
      <c r="B55" s="13" t="s">
        <v>2214</v>
      </c>
      <c r="C55" s="13" t="s">
        <v>2228</v>
      </c>
      <c r="D55" s="13" t="s">
        <v>2229</v>
      </c>
      <c r="E55" s="12">
        <v>0</v>
      </c>
      <c r="F55" s="12">
        <f t="shared" si="0"/>
        <v>0</v>
      </c>
      <c r="G55" s="12">
        <v>6</v>
      </c>
    </row>
    <row r="56" spans="1:7">
      <c r="A56" s="12">
        <v>55</v>
      </c>
      <c r="B56" s="13" t="s">
        <v>2214</v>
      </c>
      <c r="C56" s="13" t="s">
        <v>2230</v>
      </c>
      <c r="D56" s="13" t="s">
        <v>2236</v>
      </c>
      <c r="E56" s="12">
        <v>0</v>
      </c>
      <c r="F56" s="12">
        <f t="shared" si="0"/>
        <v>0</v>
      </c>
      <c r="G56" s="12">
        <v>9</v>
      </c>
    </row>
    <row r="57" spans="1:7">
      <c r="A57" s="12">
        <v>56</v>
      </c>
      <c r="B57" s="13" t="s">
        <v>2214</v>
      </c>
      <c r="C57" s="13" t="s">
        <v>2231</v>
      </c>
      <c r="D57" s="13" t="s">
        <v>2237</v>
      </c>
      <c r="E57" s="12">
        <v>0</v>
      </c>
      <c r="F57" s="12">
        <f t="shared" si="0"/>
        <v>0</v>
      </c>
      <c r="G57" s="12">
        <v>9</v>
      </c>
    </row>
    <row r="58" spans="1:7">
      <c r="A58" s="12">
        <v>57</v>
      </c>
      <c r="B58" s="13" t="s">
        <v>2214</v>
      </c>
      <c r="C58" s="13" t="s">
        <v>2232</v>
      </c>
      <c r="D58" s="13" t="s">
        <v>2238</v>
      </c>
      <c r="E58" s="12">
        <v>0</v>
      </c>
      <c r="F58" s="12">
        <f t="shared" si="0"/>
        <v>0</v>
      </c>
      <c r="G58" s="12">
        <v>9</v>
      </c>
    </row>
    <row r="59" spans="1:7">
      <c r="A59" s="12">
        <v>1101</v>
      </c>
      <c r="B59" s="12" t="s">
        <v>2290</v>
      </c>
      <c r="C59" s="12" t="s">
        <v>2291</v>
      </c>
      <c r="D59" s="12" t="s">
        <v>2292</v>
      </c>
      <c r="E59" s="12">
        <v>1</v>
      </c>
      <c r="F59" s="12">
        <v>15</v>
      </c>
      <c r="G59" s="12">
        <v>6</v>
      </c>
    </row>
    <row r="60" spans="1:7">
      <c r="A60" s="12">
        <v>1102</v>
      </c>
      <c r="B60" s="12" t="s">
        <v>2290</v>
      </c>
      <c r="C60" s="12" t="s">
        <v>2293</v>
      </c>
      <c r="D60" s="12" t="s">
        <v>2294</v>
      </c>
      <c r="E60" s="12">
        <v>1</v>
      </c>
      <c r="F60" s="12">
        <v>15</v>
      </c>
      <c r="G60" s="12">
        <v>6</v>
      </c>
    </row>
    <row r="61" spans="1:7">
      <c r="A61" s="12">
        <v>1103</v>
      </c>
      <c r="B61" s="12" t="s">
        <v>2290</v>
      </c>
      <c r="C61" s="12" t="s">
        <v>2295</v>
      </c>
      <c r="D61" s="12" t="s">
        <v>2296</v>
      </c>
      <c r="E61" s="12">
        <v>1</v>
      </c>
      <c r="F61" s="12">
        <v>15</v>
      </c>
      <c r="G61" s="12">
        <v>6</v>
      </c>
    </row>
    <row r="62" spans="1:7">
      <c r="A62" s="12">
        <v>1111</v>
      </c>
      <c r="B62" s="12" t="s">
        <v>2290</v>
      </c>
      <c r="C62" s="12" t="s">
        <v>2297</v>
      </c>
      <c r="D62" s="12" t="s">
        <v>2298</v>
      </c>
      <c r="E62" s="12">
        <v>1</v>
      </c>
      <c r="F62" s="12">
        <v>15</v>
      </c>
      <c r="G62" s="12">
        <v>6</v>
      </c>
    </row>
    <row r="63" spans="1:7">
      <c r="A63" s="12">
        <v>1112</v>
      </c>
      <c r="B63" s="12" t="s">
        <v>2290</v>
      </c>
      <c r="C63" s="12" t="s">
        <v>2299</v>
      </c>
      <c r="D63" s="12" t="s">
        <v>2300</v>
      </c>
      <c r="E63" s="12">
        <v>1</v>
      </c>
      <c r="F63" s="12">
        <v>15</v>
      </c>
      <c r="G63" s="12">
        <v>6</v>
      </c>
    </row>
    <row r="64" spans="1:7">
      <c r="A64" s="12">
        <v>1113</v>
      </c>
      <c r="B64" s="12" t="s">
        <v>2290</v>
      </c>
      <c r="C64" s="12" t="s">
        <v>2301</v>
      </c>
      <c r="D64" s="12" t="s">
        <v>2302</v>
      </c>
      <c r="E64" s="12">
        <v>1</v>
      </c>
      <c r="F64" s="12">
        <v>15</v>
      </c>
      <c r="G64" s="12">
        <v>6</v>
      </c>
    </row>
    <row r="65" spans="1:7">
      <c r="A65" s="12">
        <v>1121</v>
      </c>
      <c r="B65" s="12" t="s">
        <v>2290</v>
      </c>
      <c r="C65" s="12" t="s">
        <v>2303</v>
      </c>
      <c r="D65" s="12" t="s">
        <v>2304</v>
      </c>
      <c r="E65" s="12">
        <v>1</v>
      </c>
      <c r="F65" s="12">
        <v>15</v>
      </c>
      <c r="G65" s="12">
        <v>6</v>
      </c>
    </row>
    <row r="66" spans="1:7">
      <c r="A66" s="12">
        <v>1122</v>
      </c>
      <c r="B66" s="12" t="s">
        <v>2290</v>
      </c>
      <c r="C66" s="12" t="s">
        <v>2291</v>
      </c>
      <c r="D66" s="12" t="s">
        <v>2292</v>
      </c>
      <c r="E66" s="12">
        <v>1</v>
      </c>
      <c r="F66" s="12">
        <v>15</v>
      </c>
      <c r="G66" s="12">
        <v>6</v>
      </c>
    </row>
    <row r="67" spans="1:7">
      <c r="A67" s="12">
        <v>1123</v>
      </c>
      <c r="B67" s="12" t="s">
        <v>2290</v>
      </c>
      <c r="C67" s="13" t="s">
        <v>2202</v>
      </c>
      <c r="D67" s="13" t="s">
        <v>2205</v>
      </c>
      <c r="E67" s="12">
        <v>1</v>
      </c>
      <c r="F67" s="12">
        <f t="shared" ref="F67" si="2">E67*15</f>
        <v>15</v>
      </c>
      <c r="G67" s="12">
        <f t="shared" ref="G67" si="3">E67*6</f>
        <v>6</v>
      </c>
    </row>
    <row r="68" spans="1:7">
      <c r="A68" s="12">
        <v>1131</v>
      </c>
      <c r="B68" s="12" t="s">
        <v>2290</v>
      </c>
      <c r="C68" s="12" t="s">
        <v>2307</v>
      </c>
      <c r="D68" s="12" t="s">
        <v>2308</v>
      </c>
      <c r="E68" s="12">
        <v>1</v>
      </c>
      <c r="F68" s="12">
        <v>15</v>
      </c>
      <c r="G68" s="12">
        <v>6</v>
      </c>
    </row>
    <row r="69" spans="1:7">
      <c r="A69" s="12">
        <v>1132</v>
      </c>
      <c r="B69" s="12" t="s">
        <v>2290</v>
      </c>
      <c r="C69" s="12" t="s">
        <v>2297</v>
      </c>
      <c r="D69" s="12" t="s">
        <v>2298</v>
      </c>
      <c r="E69" s="12">
        <v>1</v>
      </c>
      <c r="F69" s="12">
        <v>15</v>
      </c>
      <c r="G69" s="12">
        <v>6</v>
      </c>
    </row>
    <row r="70" spans="1:7">
      <c r="A70" s="12">
        <v>1133</v>
      </c>
      <c r="B70" s="12" t="s">
        <v>2290</v>
      </c>
      <c r="C70" s="12" t="s">
        <v>2293</v>
      </c>
      <c r="D70" s="12" t="s">
        <v>2294</v>
      </c>
      <c r="E70" s="12">
        <v>1</v>
      </c>
      <c r="F70" s="12">
        <v>15</v>
      </c>
      <c r="G70" s="12">
        <v>6</v>
      </c>
    </row>
    <row r="71" spans="1:7">
      <c r="A71" s="12">
        <v>1141</v>
      </c>
      <c r="B71" s="12" t="s">
        <v>2290</v>
      </c>
      <c r="C71" s="13" t="s">
        <v>2202</v>
      </c>
      <c r="D71" s="13" t="s">
        <v>2205</v>
      </c>
      <c r="E71" s="12">
        <v>1</v>
      </c>
      <c r="F71" s="12">
        <v>15</v>
      </c>
      <c r="G71" s="12">
        <v>6</v>
      </c>
    </row>
    <row r="72" spans="1:7">
      <c r="A72" s="12">
        <v>1142</v>
      </c>
      <c r="B72" s="12" t="s">
        <v>2290</v>
      </c>
      <c r="C72" s="12" t="s">
        <v>2299</v>
      </c>
      <c r="D72" s="12" t="s">
        <v>2300</v>
      </c>
      <c r="E72" s="12">
        <v>1</v>
      </c>
      <c r="F72" s="12">
        <v>15</v>
      </c>
      <c r="G72" s="12">
        <v>6</v>
      </c>
    </row>
    <row r="73" spans="1:7">
      <c r="A73" s="12">
        <v>1143</v>
      </c>
      <c r="B73" s="12" t="s">
        <v>2290</v>
      </c>
      <c r="C73" s="12" t="s">
        <v>2301</v>
      </c>
      <c r="D73" s="12" t="s">
        <v>2302</v>
      </c>
      <c r="E73" s="12">
        <v>1</v>
      </c>
      <c r="F73" s="12">
        <v>15</v>
      </c>
      <c r="G73" s="12">
        <v>6</v>
      </c>
    </row>
    <row r="74" spans="1:7">
      <c r="A74" s="12">
        <v>1151</v>
      </c>
      <c r="B74" s="12" t="s">
        <v>2290</v>
      </c>
      <c r="C74" s="12" t="s">
        <v>2307</v>
      </c>
      <c r="D74" s="12" t="s">
        <v>2308</v>
      </c>
      <c r="E74" s="12">
        <v>1</v>
      </c>
      <c r="F74" s="12">
        <v>15</v>
      </c>
      <c r="G74" s="12">
        <v>6</v>
      </c>
    </row>
    <row r="75" spans="1:7">
      <c r="A75" s="12">
        <v>1152</v>
      </c>
      <c r="B75" s="12" t="s">
        <v>2290</v>
      </c>
      <c r="C75" s="12" t="s">
        <v>2301</v>
      </c>
      <c r="D75" s="12" t="s">
        <v>2302</v>
      </c>
      <c r="E75" s="12">
        <v>1</v>
      </c>
      <c r="F75" s="12">
        <v>15</v>
      </c>
      <c r="G75" s="12">
        <v>6</v>
      </c>
    </row>
    <row r="76" spans="1:7">
      <c r="A76" s="12">
        <v>1153</v>
      </c>
      <c r="B76" s="12" t="s">
        <v>2290</v>
      </c>
      <c r="C76" s="12" t="s">
        <v>2309</v>
      </c>
      <c r="D76" s="12" t="s">
        <v>2310</v>
      </c>
      <c r="E76" s="12">
        <v>1</v>
      </c>
      <c r="F76" s="12">
        <v>15</v>
      </c>
      <c r="G76" s="12">
        <v>6</v>
      </c>
    </row>
    <row r="77" spans="1:7">
      <c r="A77" s="12">
        <v>1161</v>
      </c>
      <c r="B77" s="12" t="s">
        <v>2290</v>
      </c>
      <c r="C77" s="12" t="s">
        <v>2307</v>
      </c>
      <c r="D77" s="12" t="s">
        <v>2308</v>
      </c>
      <c r="E77" s="12">
        <v>1</v>
      </c>
      <c r="F77" s="12">
        <v>15</v>
      </c>
      <c r="G77" s="12">
        <v>6</v>
      </c>
    </row>
    <row r="78" spans="1:7">
      <c r="A78" s="12">
        <v>1162</v>
      </c>
      <c r="B78" s="12" t="s">
        <v>2290</v>
      </c>
      <c r="C78" s="12" t="s">
        <v>2297</v>
      </c>
      <c r="D78" s="12" t="s">
        <v>2298</v>
      </c>
      <c r="E78" s="12">
        <v>1</v>
      </c>
      <c r="F78" s="12">
        <v>15</v>
      </c>
      <c r="G78" s="12">
        <v>6</v>
      </c>
    </row>
    <row r="79" spans="1:7">
      <c r="A79" s="12">
        <v>1163</v>
      </c>
      <c r="B79" s="12" t="s">
        <v>2290</v>
      </c>
      <c r="C79" s="12" t="s">
        <v>2303</v>
      </c>
      <c r="D79" s="12" t="s">
        <v>2304</v>
      </c>
      <c r="E79" s="12">
        <v>1</v>
      </c>
      <c r="F79" s="12">
        <v>15</v>
      </c>
      <c r="G79" s="12">
        <v>6</v>
      </c>
    </row>
    <row r="80" spans="1:7">
      <c r="A80" s="12">
        <v>1171</v>
      </c>
      <c r="B80" s="12" t="s">
        <v>2290</v>
      </c>
      <c r="C80" s="12" t="s">
        <v>2311</v>
      </c>
      <c r="D80" s="12" t="s">
        <v>2312</v>
      </c>
      <c r="E80" s="12">
        <v>1</v>
      </c>
      <c r="F80" s="12">
        <v>15</v>
      </c>
      <c r="G80" s="12">
        <v>6</v>
      </c>
    </row>
    <row r="81" spans="1:7">
      <c r="A81" s="12">
        <v>1172</v>
      </c>
      <c r="B81" s="12" t="s">
        <v>2290</v>
      </c>
      <c r="C81" s="12" t="s">
        <v>2299</v>
      </c>
      <c r="D81" s="12" t="s">
        <v>2300</v>
      </c>
      <c r="E81" s="12">
        <v>1</v>
      </c>
      <c r="F81" s="12">
        <v>15</v>
      </c>
      <c r="G81" s="12">
        <v>6</v>
      </c>
    </row>
    <row r="82" spans="1:7">
      <c r="A82" s="12">
        <v>1173</v>
      </c>
      <c r="B82" s="12" t="s">
        <v>2290</v>
      </c>
      <c r="C82" s="12" t="s">
        <v>2301</v>
      </c>
      <c r="D82" s="12" t="s">
        <v>2302</v>
      </c>
      <c r="E82" s="12">
        <v>1</v>
      </c>
      <c r="F82" s="12">
        <v>15</v>
      </c>
      <c r="G82" s="12">
        <v>6</v>
      </c>
    </row>
    <row r="83" spans="1:7">
      <c r="A83" s="12">
        <v>1181</v>
      </c>
      <c r="B83" s="12" t="s">
        <v>2290</v>
      </c>
      <c r="C83" s="12" t="s">
        <v>2297</v>
      </c>
      <c r="D83" s="12" t="s">
        <v>2298</v>
      </c>
      <c r="E83" s="12">
        <v>1</v>
      </c>
      <c r="F83" s="12">
        <v>15</v>
      </c>
      <c r="G83" s="12">
        <v>6</v>
      </c>
    </row>
    <row r="84" spans="1:7">
      <c r="A84" s="12">
        <v>1182</v>
      </c>
      <c r="B84" s="12" t="s">
        <v>2290</v>
      </c>
      <c r="C84" s="12" t="s">
        <v>2303</v>
      </c>
      <c r="D84" s="12" t="s">
        <v>2304</v>
      </c>
      <c r="E84" s="12">
        <v>1</v>
      </c>
      <c r="F84" s="12">
        <v>15</v>
      </c>
      <c r="G84" s="12">
        <v>6</v>
      </c>
    </row>
    <row r="85" spans="1:7">
      <c r="A85" s="12">
        <v>1183</v>
      </c>
      <c r="B85" s="12" t="s">
        <v>2290</v>
      </c>
      <c r="C85" s="12" t="s">
        <v>2293</v>
      </c>
      <c r="D85" s="12" t="s">
        <v>2294</v>
      </c>
      <c r="E85" s="12">
        <v>1</v>
      </c>
      <c r="F85" s="12">
        <v>15</v>
      </c>
      <c r="G85" s="12">
        <v>6</v>
      </c>
    </row>
    <row r="86" spans="1:7">
      <c r="A86" s="12">
        <v>1191</v>
      </c>
      <c r="B86" s="12" t="s">
        <v>2290</v>
      </c>
      <c r="C86" s="12" t="s">
        <v>2293</v>
      </c>
      <c r="D86" s="12" t="s">
        <v>2294</v>
      </c>
      <c r="E86" s="12">
        <v>1</v>
      </c>
      <c r="F86" s="12">
        <v>15</v>
      </c>
      <c r="G86" s="12">
        <v>6</v>
      </c>
    </row>
    <row r="87" spans="1:7">
      <c r="A87" s="12">
        <v>1192</v>
      </c>
      <c r="B87" s="12" t="s">
        <v>2290</v>
      </c>
      <c r="C87" s="12" t="s">
        <v>2299</v>
      </c>
      <c r="D87" s="12" t="s">
        <v>2300</v>
      </c>
      <c r="E87" s="12">
        <v>1</v>
      </c>
      <c r="F87" s="12">
        <v>15</v>
      </c>
      <c r="G87" s="12">
        <v>6</v>
      </c>
    </row>
    <row r="88" spans="1:7">
      <c r="A88" s="12">
        <v>1193</v>
      </c>
      <c r="B88" s="12" t="s">
        <v>2290</v>
      </c>
      <c r="C88" s="12" t="s">
        <v>2295</v>
      </c>
      <c r="D88" s="12" t="s">
        <v>2296</v>
      </c>
      <c r="E88" s="12">
        <v>1</v>
      </c>
      <c r="F88" s="12">
        <v>15</v>
      </c>
      <c r="G88" s="12">
        <v>6</v>
      </c>
    </row>
    <row r="89" spans="1:7">
      <c r="A89" s="12">
        <v>1201</v>
      </c>
      <c r="B89" s="12" t="s">
        <v>2290</v>
      </c>
      <c r="C89" s="12" t="s">
        <v>2307</v>
      </c>
      <c r="D89" s="12" t="s">
        <v>2308</v>
      </c>
      <c r="E89" s="12">
        <v>1</v>
      </c>
      <c r="F89" s="12">
        <v>15</v>
      </c>
      <c r="G89" s="12">
        <v>6</v>
      </c>
    </row>
    <row r="90" spans="1:7">
      <c r="A90" s="12">
        <v>1202</v>
      </c>
      <c r="B90" s="12" t="s">
        <v>2290</v>
      </c>
      <c r="C90" s="12" t="s">
        <v>2295</v>
      </c>
      <c r="D90" s="12" t="s">
        <v>2296</v>
      </c>
      <c r="E90" s="12">
        <v>1</v>
      </c>
      <c r="F90" s="12">
        <v>15</v>
      </c>
      <c r="G90" s="12">
        <v>6</v>
      </c>
    </row>
    <row r="91" spans="1:7">
      <c r="A91" s="12">
        <v>1203</v>
      </c>
      <c r="B91" s="12" t="s">
        <v>2290</v>
      </c>
      <c r="C91" s="12" t="s">
        <v>2313</v>
      </c>
      <c r="D91" s="12" t="s">
        <v>2300</v>
      </c>
      <c r="E91" s="12">
        <v>2</v>
      </c>
      <c r="F91" s="12">
        <v>30</v>
      </c>
      <c r="G91" s="12">
        <v>12</v>
      </c>
    </row>
    <row r="92" spans="1:7">
      <c r="A92" s="12">
        <v>1211</v>
      </c>
      <c r="B92" s="12" t="s">
        <v>2290</v>
      </c>
      <c r="C92" s="12" t="s">
        <v>2311</v>
      </c>
      <c r="D92" s="12" t="s">
        <v>2312</v>
      </c>
      <c r="E92" s="12">
        <v>1</v>
      </c>
      <c r="F92" s="12">
        <v>15</v>
      </c>
      <c r="G92" s="12">
        <v>6</v>
      </c>
    </row>
    <row r="93" spans="1:7">
      <c r="A93" s="12">
        <v>1212</v>
      </c>
      <c r="B93" s="12" t="s">
        <v>2290</v>
      </c>
      <c r="C93" s="13" t="s">
        <v>2202</v>
      </c>
      <c r="D93" s="13" t="s">
        <v>2205</v>
      </c>
      <c r="E93" s="12">
        <v>1</v>
      </c>
      <c r="F93" s="12">
        <f t="shared" ref="F93" si="4">E93*15</f>
        <v>15</v>
      </c>
      <c r="G93" s="12">
        <f t="shared" ref="G93" si="5">E93*6</f>
        <v>6</v>
      </c>
    </row>
    <row r="94" spans="1:7">
      <c r="A94" s="12">
        <v>1213</v>
      </c>
      <c r="B94" s="12" t="s">
        <v>2290</v>
      </c>
      <c r="C94" s="12" t="s">
        <v>2314</v>
      </c>
      <c r="D94" s="12" t="s">
        <v>2315</v>
      </c>
      <c r="E94" s="12">
        <v>2</v>
      </c>
      <c r="F94" s="12">
        <v>30</v>
      </c>
      <c r="G94" s="12">
        <v>12</v>
      </c>
    </row>
    <row r="95" spans="1:7">
      <c r="A95" s="12">
        <v>1221</v>
      </c>
      <c r="B95" s="12" t="s">
        <v>2290</v>
      </c>
      <c r="C95" s="12" t="s">
        <v>2316</v>
      </c>
      <c r="D95" s="12" t="s">
        <v>2317</v>
      </c>
      <c r="E95" s="12">
        <v>1</v>
      </c>
      <c r="F95" s="12">
        <v>15</v>
      </c>
      <c r="G95" s="12">
        <v>6</v>
      </c>
    </row>
    <row r="96" spans="1:7">
      <c r="A96" s="12">
        <v>1222</v>
      </c>
      <c r="B96" s="12" t="s">
        <v>2290</v>
      </c>
      <c r="C96" s="12" t="s">
        <v>2293</v>
      </c>
      <c r="D96" s="12" t="s">
        <v>2294</v>
      </c>
      <c r="E96" s="12">
        <v>1</v>
      </c>
      <c r="F96" s="12">
        <v>15</v>
      </c>
      <c r="G96" s="12">
        <v>6</v>
      </c>
    </row>
    <row r="97" spans="1:7">
      <c r="A97" s="12">
        <v>1223</v>
      </c>
      <c r="B97" s="12" t="s">
        <v>2290</v>
      </c>
      <c r="C97" s="12" t="s">
        <v>2318</v>
      </c>
      <c r="D97" s="12" t="s">
        <v>2319</v>
      </c>
      <c r="E97" s="12">
        <v>2</v>
      </c>
      <c r="F97" s="12">
        <v>30</v>
      </c>
      <c r="G97" s="12">
        <v>12</v>
      </c>
    </row>
    <row r="98" spans="1:7">
      <c r="A98" s="12">
        <v>1231</v>
      </c>
      <c r="B98" s="12" t="s">
        <v>2290</v>
      </c>
      <c r="C98" s="12" t="s">
        <v>2320</v>
      </c>
      <c r="D98" s="12" t="s">
        <v>2321</v>
      </c>
      <c r="E98" s="12">
        <v>1</v>
      </c>
      <c r="F98" s="12">
        <v>15</v>
      </c>
      <c r="G98" s="12">
        <v>6</v>
      </c>
    </row>
    <row r="99" spans="1:7">
      <c r="A99" s="12">
        <v>1232</v>
      </c>
      <c r="B99" s="12" t="s">
        <v>2290</v>
      </c>
      <c r="C99" s="12" t="s">
        <v>2299</v>
      </c>
      <c r="D99" s="12" t="s">
        <v>2300</v>
      </c>
      <c r="E99" s="12">
        <v>1</v>
      </c>
      <c r="F99" s="12">
        <v>15</v>
      </c>
      <c r="G99" s="12">
        <v>6</v>
      </c>
    </row>
    <row r="100" spans="1:7">
      <c r="A100" s="12">
        <v>1233</v>
      </c>
      <c r="B100" s="12" t="s">
        <v>2290</v>
      </c>
      <c r="C100" s="12" t="s">
        <v>2322</v>
      </c>
      <c r="D100" s="12" t="s">
        <v>2323</v>
      </c>
      <c r="E100" s="12">
        <v>2</v>
      </c>
      <c r="F100" s="12">
        <v>30</v>
      </c>
      <c r="G100" s="12">
        <v>12</v>
      </c>
    </row>
    <row r="101" spans="1:7">
      <c r="A101" s="12">
        <v>1241</v>
      </c>
      <c r="B101" s="12" t="s">
        <v>2290</v>
      </c>
      <c r="C101" s="12" t="s">
        <v>2316</v>
      </c>
      <c r="D101" s="12" t="s">
        <v>2317</v>
      </c>
      <c r="E101" s="12">
        <v>1</v>
      </c>
      <c r="F101" s="12">
        <v>15</v>
      </c>
      <c r="G101" s="12">
        <v>6</v>
      </c>
    </row>
    <row r="102" spans="1:7">
      <c r="A102" s="12">
        <v>1242</v>
      </c>
      <c r="B102" s="12" t="s">
        <v>2290</v>
      </c>
      <c r="C102" s="13" t="s">
        <v>2202</v>
      </c>
      <c r="D102" s="13" t="s">
        <v>2205</v>
      </c>
      <c r="E102" s="12">
        <v>1</v>
      </c>
      <c r="F102" s="12">
        <f t="shared" ref="F102" si="6">E102*15</f>
        <v>15</v>
      </c>
      <c r="G102" s="12">
        <f t="shared" ref="G102" si="7">E102*6</f>
        <v>6</v>
      </c>
    </row>
    <row r="103" spans="1:7">
      <c r="A103" s="12">
        <v>1243</v>
      </c>
      <c r="B103" s="12" t="s">
        <v>2290</v>
      </c>
      <c r="C103" s="12" t="s">
        <v>2318</v>
      </c>
      <c r="D103" s="12" t="s">
        <v>2319</v>
      </c>
      <c r="E103" s="12">
        <v>2</v>
      </c>
      <c r="F103" s="12">
        <v>30</v>
      </c>
      <c r="G103" s="12">
        <v>12</v>
      </c>
    </row>
    <row r="104" spans="1:7">
      <c r="A104" s="12">
        <v>1251</v>
      </c>
      <c r="B104" s="12" t="s">
        <v>2290</v>
      </c>
      <c r="C104" s="12" t="s">
        <v>2293</v>
      </c>
      <c r="D104" s="12" t="s">
        <v>2294</v>
      </c>
      <c r="E104" s="12">
        <v>1</v>
      </c>
      <c r="F104" s="12">
        <v>15</v>
      </c>
      <c r="G104" s="12">
        <v>6</v>
      </c>
    </row>
    <row r="105" spans="1:7">
      <c r="A105" s="12">
        <v>1252</v>
      </c>
      <c r="B105" s="12" t="s">
        <v>2290</v>
      </c>
      <c r="C105" s="12" t="s">
        <v>2295</v>
      </c>
      <c r="D105" s="12" t="s">
        <v>2296</v>
      </c>
      <c r="E105" s="12">
        <v>1</v>
      </c>
      <c r="F105" s="12">
        <v>15</v>
      </c>
      <c r="G105" s="12">
        <v>6</v>
      </c>
    </row>
    <row r="106" spans="1:7">
      <c r="A106" s="12">
        <v>1253</v>
      </c>
      <c r="B106" s="12" t="s">
        <v>2290</v>
      </c>
      <c r="C106" s="12" t="s">
        <v>2324</v>
      </c>
      <c r="D106" s="12" t="s">
        <v>2325</v>
      </c>
      <c r="E106" s="12">
        <v>2</v>
      </c>
      <c r="F106" s="12">
        <v>30</v>
      </c>
      <c r="G106" s="12">
        <v>12</v>
      </c>
    </row>
    <row r="107" spans="1:7">
      <c r="A107" s="12">
        <v>1261</v>
      </c>
      <c r="B107" s="12" t="s">
        <v>2290</v>
      </c>
      <c r="C107" s="12" t="s">
        <v>2297</v>
      </c>
      <c r="D107" s="12" t="s">
        <v>2298</v>
      </c>
      <c r="E107" s="12">
        <v>1</v>
      </c>
      <c r="F107" s="12">
        <v>15</v>
      </c>
      <c r="G107" s="12">
        <v>6</v>
      </c>
    </row>
    <row r="108" spans="1:7">
      <c r="A108" s="12">
        <v>1262</v>
      </c>
      <c r="B108" s="12" t="s">
        <v>2290</v>
      </c>
      <c r="C108" s="12" t="s">
        <v>2293</v>
      </c>
      <c r="D108" s="12" t="s">
        <v>2294</v>
      </c>
      <c r="E108" s="12">
        <v>1</v>
      </c>
      <c r="F108" s="12">
        <v>15</v>
      </c>
      <c r="G108" s="12">
        <v>6</v>
      </c>
    </row>
    <row r="109" spans="1:7">
      <c r="A109" s="12">
        <v>1263</v>
      </c>
      <c r="B109" s="12" t="s">
        <v>2290</v>
      </c>
      <c r="C109" s="12" t="s">
        <v>2314</v>
      </c>
      <c r="D109" s="12" t="s">
        <v>2315</v>
      </c>
      <c r="E109" s="12">
        <v>2</v>
      </c>
      <c r="F109" s="12">
        <v>30</v>
      </c>
      <c r="G109" s="12">
        <v>12</v>
      </c>
    </row>
    <row r="110" spans="1:7">
      <c r="A110" s="12">
        <v>1271</v>
      </c>
      <c r="B110" s="12" t="s">
        <v>2290</v>
      </c>
      <c r="C110" s="12" t="s">
        <v>2307</v>
      </c>
      <c r="D110" s="12" t="s">
        <v>2308</v>
      </c>
      <c r="E110" s="12">
        <v>1</v>
      </c>
      <c r="F110" s="12">
        <v>15</v>
      </c>
      <c r="G110" s="12">
        <v>6</v>
      </c>
    </row>
    <row r="111" spans="1:7">
      <c r="A111" s="12">
        <v>1272</v>
      </c>
      <c r="B111" s="12" t="s">
        <v>2290</v>
      </c>
      <c r="C111" s="12" t="s">
        <v>2303</v>
      </c>
      <c r="D111" s="12" t="s">
        <v>2304</v>
      </c>
      <c r="E111" s="12">
        <v>1</v>
      </c>
      <c r="F111" s="12">
        <v>15</v>
      </c>
      <c r="G111" s="12">
        <v>6</v>
      </c>
    </row>
    <row r="112" spans="1:7">
      <c r="A112" s="12">
        <v>1273</v>
      </c>
      <c r="B112" s="12" t="s">
        <v>2290</v>
      </c>
      <c r="C112" s="12" t="s">
        <v>2326</v>
      </c>
      <c r="D112" s="12" t="s">
        <v>2327</v>
      </c>
      <c r="E112" s="12">
        <v>2</v>
      </c>
      <c r="F112" s="12">
        <v>30</v>
      </c>
      <c r="G112" s="12">
        <v>12</v>
      </c>
    </row>
    <row r="113" spans="1:7">
      <c r="A113" s="12">
        <v>1281</v>
      </c>
      <c r="B113" s="12" t="s">
        <v>2290</v>
      </c>
      <c r="C113" s="12" t="s">
        <v>2320</v>
      </c>
      <c r="D113" s="12" t="s">
        <v>2321</v>
      </c>
      <c r="E113" s="12">
        <v>1</v>
      </c>
      <c r="F113" s="12">
        <v>15</v>
      </c>
      <c r="G113" s="12">
        <v>6</v>
      </c>
    </row>
    <row r="114" spans="1:7">
      <c r="A114" s="12">
        <v>1282</v>
      </c>
      <c r="B114" s="12" t="s">
        <v>2290</v>
      </c>
      <c r="C114" s="12" t="s">
        <v>2328</v>
      </c>
      <c r="D114" s="12" t="s">
        <v>2329</v>
      </c>
      <c r="E114" s="12">
        <v>2</v>
      </c>
      <c r="F114" s="12">
        <v>30</v>
      </c>
      <c r="G114" s="12">
        <v>12</v>
      </c>
    </row>
    <row r="115" spans="1:7">
      <c r="A115" s="12">
        <v>1283</v>
      </c>
      <c r="B115" s="12" t="s">
        <v>2290</v>
      </c>
      <c r="C115" s="12" t="s">
        <v>2326</v>
      </c>
      <c r="D115" s="12" t="s">
        <v>2327</v>
      </c>
      <c r="E115" s="12">
        <v>2</v>
      </c>
      <c r="F115" s="12">
        <v>30</v>
      </c>
      <c r="G115" s="12">
        <v>12</v>
      </c>
    </row>
    <row r="116" spans="1:7">
      <c r="A116" s="12">
        <v>1291</v>
      </c>
      <c r="B116" s="12" t="s">
        <v>2290</v>
      </c>
      <c r="C116" s="12" t="s">
        <v>2299</v>
      </c>
      <c r="D116" s="12" t="s">
        <v>2300</v>
      </c>
      <c r="E116" s="12">
        <v>1</v>
      </c>
      <c r="F116" s="12">
        <v>15</v>
      </c>
      <c r="G116" s="12">
        <v>6</v>
      </c>
    </row>
    <row r="117" spans="1:7">
      <c r="A117" s="12">
        <v>1292</v>
      </c>
      <c r="B117" s="12" t="s">
        <v>2290</v>
      </c>
      <c r="C117" s="12" t="s">
        <v>2322</v>
      </c>
      <c r="D117" s="12" t="s">
        <v>2323</v>
      </c>
      <c r="E117" s="12">
        <v>2</v>
      </c>
      <c r="F117" s="12">
        <v>30</v>
      </c>
      <c r="G117" s="12">
        <v>12</v>
      </c>
    </row>
    <row r="118" spans="1:7">
      <c r="A118" s="12">
        <v>1293</v>
      </c>
      <c r="B118" s="12" t="s">
        <v>2290</v>
      </c>
      <c r="C118" s="12" t="s">
        <v>2330</v>
      </c>
      <c r="D118" s="12" t="s">
        <v>2331</v>
      </c>
      <c r="E118" s="12">
        <v>2</v>
      </c>
      <c r="F118" s="12">
        <v>30</v>
      </c>
      <c r="G118" s="12">
        <v>12</v>
      </c>
    </row>
    <row r="119" spans="1:7">
      <c r="A119" s="12">
        <v>1301</v>
      </c>
      <c r="B119" s="12" t="s">
        <v>2290</v>
      </c>
      <c r="C119" s="12" t="s">
        <v>2301</v>
      </c>
      <c r="D119" s="12" t="s">
        <v>2302</v>
      </c>
      <c r="E119" s="12">
        <v>1</v>
      </c>
      <c r="F119" s="12">
        <v>15</v>
      </c>
      <c r="G119" s="12">
        <v>6</v>
      </c>
    </row>
    <row r="120" spans="1:7">
      <c r="A120" s="12">
        <v>1302</v>
      </c>
      <c r="B120" s="12" t="s">
        <v>2290</v>
      </c>
      <c r="C120" s="12" t="s">
        <v>2313</v>
      </c>
      <c r="D120" s="12" t="s">
        <v>2300</v>
      </c>
      <c r="E120" s="12">
        <v>2</v>
      </c>
      <c r="F120" s="12">
        <v>30</v>
      </c>
      <c r="G120" s="12">
        <v>12</v>
      </c>
    </row>
    <row r="121" spans="1:7">
      <c r="A121" s="12">
        <v>1303</v>
      </c>
      <c r="B121" s="12" t="s">
        <v>2290</v>
      </c>
      <c r="C121" s="12" t="s">
        <v>2332</v>
      </c>
      <c r="D121" s="12" t="s">
        <v>2333</v>
      </c>
      <c r="E121" s="12">
        <v>2</v>
      </c>
      <c r="F121" s="12">
        <v>30</v>
      </c>
      <c r="G121" s="12">
        <v>12</v>
      </c>
    </row>
    <row r="122" spans="1:7">
      <c r="A122" s="12">
        <v>1311</v>
      </c>
      <c r="B122" s="12" t="s">
        <v>2290</v>
      </c>
      <c r="C122" s="12" t="s">
        <v>2320</v>
      </c>
      <c r="D122" s="12" t="s">
        <v>2321</v>
      </c>
      <c r="E122" s="12">
        <v>1</v>
      </c>
      <c r="F122" s="12">
        <v>15</v>
      </c>
      <c r="G122" s="12">
        <v>6</v>
      </c>
    </row>
    <row r="123" spans="1:7">
      <c r="A123" s="12">
        <v>1312</v>
      </c>
      <c r="B123" s="12" t="s">
        <v>2290</v>
      </c>
      <c r="C123" s="12" t="s">
        <v>2326</v>
      </c>
      <c r="D123" s="12" t="s">
        <v>2327</v>
      </c>
      <c r="E123" s="12">
        <v>2</v>
      </c>
      <c r="F123" s="12">
        <v>30</v>
      </c>
      <c r="G123" s="12">
        <v>12</v>
      </c>
    </row>
    <row r="124" spans="1:7">
      <c r="A124" s="12">
        <v>1313</v>
      </c>
      <c r="B124" s="12" t="s">
        <v>2290</v>
      </c>
      <c r="C124" s="12" t="s">
        <v>2334</v>
      </c>
      <c r="D124" s="12" t="s">
        <v>2335</v>
      </c>
      <c r="E124" s="12">
        <v>2</v>
      </c>
      <c r="F124" s="12">
        <v>30</v>
      </c>
      <c r="G124" s="12">
        <v>12</v>
      </c>
    </row>
    <row r="125" spans="1:7">
      <c r="A125" s="12">
        <v>1321</v>
      </c>
      <c r="B125" s="12" t="s">
        <v>2290</v>
      </c>
      <c r="C125" s="12" t="s">
        <v>2307</v>
      </c>
      <c r="D125" s="12" t="s">
        <v>2308</v>
      </c>
      <c r="E125" s="12">
        <v>1</v>
      </c>
      <c r="F125" s="12">
        <v>15</v>
      </c>
      <c r="G125" s="12">
        <v>6</v>
      </c>
    </row>
    <row r="126" spans="1:7">
      <c r="A126" s="12">
        <v>1322</v>
      </c>
      <c r="B126" s="12" t="s">
        <v>2290</v>
      </c>
      <c r="C126" s="12" t="s">
        <v>2297</v>
      </c>
      <c r="D126" s="12" t="s">
        <v>2298</v>
      </c>
      <c r="E126" s="12">
        <v>1</v>
      </c>
      <c r="F126" s="12">
        <v>15</v>
      </c>
      <c r="G126" s="12">
        <v>6</v>
      </c>
    </row>
    <row r="127" spans="1:7">
      <c r="A127" s="12">
        <v>1323</v>
      </c>
      <c r="B127" s="12" t="s">
        <v>2290</v>
      </c>
      <c r="C127" s="12" t="s">
        <v>414</v>
      </c>
      <c r="D127" s="12" t="s">
        <v>2336</v>
      </c>
      <c r="E127" s="12">
        <v>3</v>
      </c>
      <c r="F127" s="12">
        <v>45</v>
      </c>
      <c r="G127" s="12">
        <v>18</v>
      </c>
    </row>
    <row r="128" spans="1:7">
      <c r="A128" s="12">
        <v>1331</v>
      </c>
      <c r="B128" s="12" t="s">
        <v>2290</v>
      </c>
      <c r="C128" s="12" t="s">
        <v>2295</v>
      </c>
      <c r="D128" s="12" t="s">
        <v>2296</v>
      </c>
      <c r="E128" s="12">
        <v>1</v>
      </c>
      <c r="F128" s="12">
        <v>15</v>
      </c>
      <c r="G128" s="12">
        <v>6</v>
      </c>
    </row>
    <row r="129" spans="1:7">
      <c r="A129" s="12">
        <v>1332</v>
      </c>
      <c r="B129" s="12" t="s">
        <v>2290</v>
      </c>
      <c r="C129" s="12" t="s">
        <v>2309</v>
      </c>
      <c r="D129" s="12" t="s">
        <v>2310</v>
      </c>
      <c r="E129" s="12">
        <v>1</v>
      </c>
      <c r="F129" s="12">
        <v>15</v>
      </c>
      <c r="G129" s="12">
        <v>6</v>
      </c>
    </row>
    <row r="130" spans="1:7">
      <c r="A130" s="12">
        <v>1333</v>
      </c>
      <c r="B130" s="12" t="s">
        <v>2290</v>
      </c>
      <c r="C130" s="12" t="s">
        <v>2337</v>
      </c>
      <c r="D130" s="12" t="s">
        <v>2338</v>
      </c>
      <c r="E130" s="12">
        <v>3</v>
      </c>
      <c r="F130" s="12">
        <v>45</v>
      </c>
      <c r="G130" s="12">
        <v>18</v>
      </c>
    </row>
    <row r="131" spans="1:7">
      <c r="A131" s="12">
        <v>1341</v>
      </c>
      <c r="B131" s="12" t="s">
        <v>2290</v>
      </c>
      <c r="C131" s="12" t="s">
        <v>2316</v>
      </c>
      <c r="D131" s="12" t="s">
        <v>2317</v>
      </c>
      <c r="E131" s="12">
        <v>1</v>
      </c>
      <c r="F131" s="12">
        <v>15</v>
      </c>
      <c r="G131" s="12">
        <v>6</v>
      </c>
    </row>
    <row r="132" spans="1:7">
      <c r="A132" s="12">
        <v>1342</v>
      </c>
      <c r="B132" s="12" t="s">
        <v>2290</v>
      </c>
      <c r="C132" s="12" t="s">
        <v>2291</v>
      </c>
      <c r="D132" s="12" t="s">
        <v>2292</v>
      </c>
      <c r="E132" s="12">
        <v>1</v>
      </c>
      <c r="F132" s="12">
        <v>15</v>
      </c>
      <c r="G132" s="12">
        <v>6</v>
      </c>
    </row>
    <row r="133" spans="1:7">
      <c r="A133" s="12">
        <v>1343</v>
      </c>
      <c r="B133" s="12" t="s">
        <v>2290</v>
      </c>
      <c r="C133" s="13" t="s">
        <v>3016</v>
      </c>
      <c r="D133" s="12" t="s">
        <v>2339</v>
      </c>
      <c r="E133" s="12">
        <v>3</v>
      </c>
      <c r="F133" s="12">
        <v>45</v>
      </c>
      <c r="G133" s="12">
        <v>18</v>
      </c>
    </row>
    <row r="134" spans="1:7">
      <c r="A134" s="12">
        <v>1351</v>
      </c>
      <c r="B134" s="12" t="s">
        <v>2290</v>
      </c>
      <c r="C134" s="12" t="s">
        <v>2301</v>
      </c>
      <c r="D134" s="12" t="s">
        <v>2302</v>
      </c>
      <c r="E134" s="12">
        <v>1</v>
      </c>
      <c r="F134" s="12">
        <v>15</v>
      </c>
      <c r="G134" s="12">
        <v>6</v>
      </c>
    </row>
    <row r="135" spans="1:7">
      <c r="A135" s="12">
        <v>1352</v>
      </c>
      <c r="B135" s="12" t="s">
        <v>2290</v>
      </c>
      <c r="C135" s="12" t="s">
        <v>2330</v>
      </c>
      <c r="D135" s="12" t="s">
        <v>2331</v>
      </c>
      <c r="E135" s="12">
        <v>2</v>
      </c>
      <c r="F135" s="12">
        <v>30</v>
      </c>
      <c r="G135" s="12">
        <v>12</v>
      </c>
    </row>
    <row r="136" spans="1:7">
      <c r="A136" s="12">
        <v>1353</v>
      </c>
      <c r="B136" s="12" t="s">
        <v>2290</v>
      </c>
      <c r="C136" s="12" t="s">
        <v>2334</v>
      </c>
      <c r="D136" s="12" t="s">
        <v>2335</v>
      </c>
      <c r="E136" s="12">
        <v>2</v>
      </c>
      <c r="F136" s="12">
        <v>30</v>
      </c>
      <c r="G136" s="12">
        <v>12</v>
      </c>
    </row>
    <row r="137" spans="1:7">
      <c r="A137" s="12">
        <v>1361</v>
      </c>
      <c r="B137" s="12" t="s">
        <v>2290</v>
      </c>
      <c r="C137" s="12" t="s">
        <v>2316</v>
      </c>
      <c r="D137" s="12" t="s">
        <v>2317</v>
      </c>
      <c r="E137" s="12">
        <v>1</v>
      </c>
      <c r="F137" s="12">
        <v>15</v>
      </c>
      <c r="G137" s="12">
        <v>6</v>
      </c>
    </row>
    <row r="138" spans="1:7">
      <c r="A138" s="12">
        <v>1362</v>
      </c>
      <c r="B138" s="12" t="s">
        <v>2290</v>
      </c>
      <c r="C138" s="12" t="s">
        <v>2291</v>
      </c>
      <c r="D138" s="12" t="s">
        <v>2292</v>
      </c>
      <c r="E138" s="12">
        <v>1</v>
      </c>
      <c r="F138" s="12">
        <v>15</v>
      </c>
      <c r="G138" s="12">
        <v>6</v>
      </c>
    </row>
    <row r="139" spans="1:7">
      <c r="A139" s="12">
        <v>1363</v>
      </c>
      <c r="B139" s="12" t="s">
        <v>2290</v>
      </c>
      <c r="C139" s="13" t="s">
        <v>3016</v>
      </c>
      <c r="D139" s="12" t="s">
        <v>2339</v>
      </c>
      <c r="E139" s="12">
        <v>3</v>
      </c>
      <c r="F139" s="12">
        <v>45</v>
      </c>
      <c r="G139" s="12">
        <v>18</v>
      </c>
    </row>
    <row r="140" spans="1:7">
      <c r="A140" s="12">
        <v>1371</v>
      </c>
      <c r="B140" s="12" t="s">
        <v>2290</v>
      </c>
      <c r="C140" s="12" t="s">
        <v>2293</v>
      </c>
      <c r="D140" s="12" t="s">
        <v>2294</v>
      </c>
      <c r="E140" s="12">
        <v>1</v>
      </c>
      <c r="F140" s="12">
        <v>15</v>
      </c>
      <c r="G140" s="12">
        <v>6</v>
      </c>
    </row>
    <row r="141" spans="1:7">
      <c r="A141" s="12">
        <v>1372</v>
      </c>
      <c r="B141" s="12" t="s">
        <v>2290</v>
      </c>
      <c r="C141" s="12" t="s">
        <v>2332</v>
      </c>
      <c r="D141" s="12" t="s">
        <v>2333</v>
      </c>
      <c r="E141" s="12">
        <v>2</v>
      </c>
      <c r="F141" s="12">
        <v>30</v>
      </c>
      <c r="G141" s="12">
        <v>12</v>
      </c>
    </row>
    <row r="142" spans="1:7">
      <c r="A142" s="12">
        <v>1373</v>
      </c>
      <c r="B142" s="12" t="s">
        <v>2290</v>
      </c>
      <c r="C142" s="12" t="s">
        <v>415</v>
      </c>
      <c r="D142" s="12" t="s">
        <v>2340</v>
      </c>
      <c r="E142" s="12">
        <v>3</v>
      </c>
      <c r="F142" s="12">
        <v>45</v>
      </c>
      <c r="G142" s="12">
        <v>18</v>
      </c>
    </row>
    <row r="143" spans="1:7">
      <c r="A143" s="12">
        <v>1381</v>
      </c>
      <c r="B143" s="12" t="s">
        <v>2290</v>
      </c>
      <c r="C143" s="12" t="s">
        <v>2314</v>
      </c>
      <c r="D143" s="12" t="s">
        <v>2315</v>
      </c>
      <c r="E143" s="12">
        <v>2</v>
      </c>
      <c r="F143" s="12">
        <v>30</v>
      </c>
      <c r="G143" s="12">
        <v>12</v>
      </c>
    </row>
    <row r="144" spans="1:7">
      <c r="A144" s="12">
        <v>1382</v>
      </c>
      <c r="B144" s="12" t="s">
        <v>2290</v>
      </c>
      <c r="C144" s="13" t="s">
        <v>2202</v>
      </c>
      <c r="D144" s="13" t="s">
        <v>2205</v>
      </c>
      <c r="E144" s="12">
        <v>1</v>
      </c>
      <c r="F144" s="12">
        <f t="shared" ref="F144" si="8">E144*15</f>
        <v>15</v>
      </c>
      <c r="G144" s="12">
        <f t="shared" ref="G144" si="9">E144*6</f>
        <v>6</v>
      </c>
    </row>
    <row r="145" spans="1:7">
      <c r="A145" s="12">
        <v>1383</v>
      </c>
      <c r="B145" s="12" t="s">
        <v>2290</v>
      </c>
      <c r="C145" s="12" t="s">
        <v>2334</v>
      </c>
      <c r="D145" s="12" t="s">
        <v>2335</v>
      </c>
      <c r="E145" s="12">
        <v>2</v>
      </c>
      <c r="F145" s="12">
        <v>30</v>
      </c>
      <c r="G145" s="12">
        <v>12</v>
      </c>
    </row>
    <row r="146" spans="1:7">
      <c r="A146" s="12">
        <v>1391</v>
      </c>
      <c r="B146" s="12" t="s">
        <v>2290</v>
      </c>
      <c r="C146" s="12" t="s">
        <v>2314</v>
      </c>
      <c r="D146" s="12" t="s">
        <v>2315</v>
      </c>
      <c r="E146" s="12">
        <v>2</v>
      </c>
      <c r="F146" s="12">
        <v>30</v>
      </c>
      <c r="G146" s="12">
        <v>12</v>
      </c>
    </row>
    <row r="147" spans="1:7">
      <c r="A147" s="12">
        <v>1392</v>
      </c>
      <c r="B147" s="12" t="s">
        <v>2290</v>
      </c>
      <c r="C147" s="12" t="s">
        <v>2305</v>
      </c>
      <c r="D147" s="12" t="s">
        <v>2306</v>
      </c>
      <c r="E147" s="12">
        <v>1</v>
      </c>
      <c r="F147" s="12">
        <v>15</v>
      </c>
      <c r="G147" s="12">
        <v>6</v>
      </c>
    </row>
    <row r="148" spans="1:7">
      <c r="A148" s="12">
        <v>1393</v>
      </c>
      <c r="B148" s="12" t="s">
        <v>2290</v>
      </c>
      <c r="C148" s="12" t="s">
        <v>2322</v>
      </c>
      <c r="D148" s="12" t="s">
        <v>2323</v>
      </c>
      <c r="E148" s="12">
        <v>2</v>
      </c>
      <c r="F148" s="12">
        <v>30</v>
      </c>
      <c r="G148" s="12">
        <v>12</v>
      </c>
    </row>
    <row r="149" spans="1:7">
      <c r="A149" s="12">
        <v>1401</v>
      </c>
      <c r="B149" s="12" t="s">
        <v>2290</v>
      </c>
      <c r="C149" s="12" t="s">
        <v>2330</v>
      </c>
      <c r="D149" s="12" t="s">
        <v>2331</v>
      </c>
      <c r="E149" s="12">
        <v>2</v>
      </c>
      <c r="F149" s="12">
        <v>30</v>
      </c>
      <c r="G149" s="12">
        <v>12</v>
      </c>
    </row>
    <row r="150" spans="1:7">
      <c r="A150" s="12">
        <v>1402</v>
      </c>
      <c r="B150" s="12" t="s">
        <v>2290</v>
      </c>
      <c r="C150" s="12" t="s">
        <v>2341</v>
      </c>
      <c r="D150" s="12" t="s">
        <v>2342</v>
      </c>
      <c r="E150" s="12">
        <v>2</v>
      </c>
      <c r="F150" s="12">
        <v>30</v>
      </c>
      <c r="G150" s="12">
        <v>12</v>
      </c>
    </row>
    <row r="151" spans="1:7">
      <c r="A151" s="12">
        <v>1403</v>
      </c>
      <c r="B151" s="12" t="s">
        <v>2290</v>
      </c>
      <c r="C151" s="12" t="s">
        <v>2334</v>
      </c>
      <c r="D151" s="12" t="s">
        <v>2335</v>
      </c>
      <c r="E151" s="12">
        <v>2</v>
      </c>
      <c r="F151" s="12">
        <v>30</v>
      </c>
      <c r="G151" s="12">
        <v>12</v>
      </c>
    </row>
    <row r="152" spans="1:7">
      <c r="A152" s="12">
        <v>1411</v>
      </c>
      <c r="B152" s="12" t="s">
        <v>2290</v>
      </c>
      <c r="C152" s="13" t="s">
        <v>2202</v>
      </c>
      <c r="D152" s="13" t="s">
        <v>2205</v>
      </c>
      <c r="E152" s="12">
        <v>1</v>
      </c>
      <c r="F152" s="12">
        <f t="shared" ref="F152" si="10">E152*15</f>
        <v>15</v>
      </c>
      <c r="G152" s="12">
        <f t="shared" ref="G152" si="11">E152*6</f>
        <v>6</v>
      </c>
    </row>
    <row r="153" spans="1:7">
      <c r="A153" s="12">
        <v>1412</v>
      </c>
      <c r="B153" s="12" t="s">
        <v>2290</v>
      </c>
      <c r="C153" s="12" t="s">
        <v>2328</v>
      </c>
      <c r="D153" s="12" t="s">
        <v>2329</v>
      </c>
      <c r="E153" s="12">
        <v>2</v>
      </c>
      <c r="F153" s="12">
        <v>30</v>
      </c>
      <c r="G153" s="12">
        <v>12</v>
      </c>
    </row>
    <row r="154" spans="1:7">
      <c r="A154" s="12">
        <v>1413</v>
      </c>
      <c r="B154" s="12" t="s">
        <v>2290</v>
      </c>
      <c r="C154" s="13" t="s">
        <v>3016</v>
      </c>
      <c r="D154" s="12" t="s">
        <v>2339</v>
      </c>
      <c r="E154" s="12">
        <v>3</v>
      </c>
      <c r="F154" s="12">
        <v>45</v>
      </c>
      <c r="G154" s="12">
        <v>18</v>
      </c>
    </row>
    <row r="155" spans="1:7">
      <c r="A155" s="12">
        <v>1421</v>
      </c>
      <c r="B155" s="12" t="s">
        <v>2290</v>
      </c>
      <c r="C155" s="12" t="s">
        <v>2326</v>
      </c>
      <c r="D155" s="12" t="s">
        <v>2327</v>
      </c>
      <c r="E155" s="12">
        <v>2</v>
      </c>
      <c r="F155" s="12">
        <v>30</v>
      </c>
      <c r="G155" s="12">
        <v>12</v>
      </c>
    </row>
    <row r="156" spans="1:7">
      <c r="A156" s="12">
        <v>1422</v>
      </c>
      <c r="B156" s="12" t="s">
        <v>2290</v>
      </c>
      <c r="C156" s="12" t="s">
        <v>2314</v>
      </c>
      <c r="D156" s="12" t="s">
        <v>2315</v>
      </c>
      <c r="E156" s="12">
        <v>2</v>
      </c>
      <c r="F156" s="12">
        <v>30</v>
      </c>
      <c r="G156" s="12">
        <v>12</v>
      </c>
    </row>
    <row r="157" spans="1:7">
      <c r="A157" s="12">
        <v>1423</v>
      </c>
      <c r="B157" s="12" t="s">
        <v>2290</v>
      </c>
      <c r="C157" s="12" t="s">
        <v>2343</v>
      </c>
      <c r="D157" s="12" t="s">
        <v>2344</v>
      </c>
      <c r="E157" s="12">
        <v>2</v>
      </c>
      <c r="F157" s="12">
        <v>30</v>
      </c>
      <c r="G157" s="12">
        <v>12</v>
      </c>
    </row>
    <row r="158" spans="1:7">
      <c r="A158" s="12">
        <v>1431</v>
      </c>
      <c r="B158" s="12" t="s">
        <v>2290</v>
      </c>
      <c r="C158" s="12" t="s">
        <v>2330</v>
      </c>
      <c r="D158" s="12" t="s">
        <v>2331</v>
      </c>
      <c r="E158" s="12">
        <v>2</v>
      </c>
      <c r="F158" s="12">
        <v>30</v>
      </c>
      <c r="G158" s="12">
        <v>12</v>
      </c>
    </row>
    <row r="159" spans="1:7">
      <c r="A159" s="12">
        <v>1432</v>
      </c>
      <c r="B159" s="12" t="s">
        <v>2290</v>
      </c>
      <c r="C159" s="12" t="s">
        <v>2332</v>
      </c>
      <c r="D159" s="12" t="s">
        <v>2333</v>
      </c>
      <c r="E159" s="12">
        <v>2</v>
      </c>
      <c r="F159" s="12">
        <v>30</v>
      </c>
      <c r="G159" s="12">
        <v>12</v>
      </c>
    </row>
    <row r="160" spans="1:7">
      <c r="A160" s="12">
        <v>1433</v>
      </c>
      <c r="B160" s="12" t="s">
        <v>2290</v>
      </c>
      <c r="C160" s="12" t="s">
        <v>2334</v>
      </c>
      <c r="D160" s="12" t="s">
        <v>2335</v>
      </c>
      <c r="E160" s="12">
        <v>2</v>
      </c>
      <c r="F160" s="12">
        <v>30</v>
      </c>
      <c r="G160" s="12">
        <v>12</v>
      </c>
    </row>
    <row r="161" spans="1:7">
      <c r="A161" s="12">
        <v>1441</v>
      </c>
      <c r="B161" s="12" t="s">
        <v>2290</v>
      </c>
      <c r="C161" s="12" t="s">
        <v>2314</v>
      </c>
      <c r="D161" s="12" t="s">
        <v>2315</v>
      </c>
      <c r="E161" s="12">
        <v>2</v>
      </c>
      <c r="F161" s="12">
        <v>30</v>
      </c>
      <c r="G161" s="12">
        <v>12</v>
      </c>
    </row>
    <row r="162" spans="1:7">
      <c r="A162" s="12">
        <v>1442</v>
      </c>
      <c r="B162" s="12" t="s">
        <v>2290</v>
      </c>
      <c r="C162" s="12" t="s">
        <v>2343</v>
      </c>
      <c r="D162" s="12" t="s">
        <v>2344</v>
      </c>
      <c r="E162" s="12">
        <v>2</v>
      </c>
      <c r="F162" s="12">
        <v>30</v>
      </c>
      <c r="G162" s="12">
        <v>12</v>
      </c>
    </row>
    <row r="163" spans="1:7">
      <c r="A163" s="12">
        <v>1443</v>
      </c>
      <c r="B163" s="12" t="s">
        <v>2290</v>
      </c>
      <c r="C163" s="12" t="s">
        <v>414</v>
      </c>
      <c r="D163" s="12" t="s">
        <v>2336</v>
      </c>
      <c r="E163" s="12">
        <v>3</v>
      </c>
      <c r="F163" s="12">
        <v>45</v>
      </c>
      <c r="G163" s="12">
        <v>18</v>
      </c>
    </row>
    <row r="164" spans="1:7">
      <c r="A164" s="12">
        <v>1451</v>
      </c>
      <c r="B164" s="12" t="s">
        <v>2290</v>
      </c>
      <c r="C164" s="12" t="s">
        <v>2314</v>
      </c>
      <c r="D164" s="12" t="s">
        <v>2315</v>
      </c>
      <c r="E164" s="12">
        <v>2</v>
      </c>
      <c r="F164" s="12">
        <v>30</v>
      </c>
      <c r="G164" s="12">
        <v>12</v>
      </c>
    </row>
    <row r="165" spans="1:7">
      <c r="A165" s="12">
        <v>1452</v>
      </c>
      <c r="B165" s="12" t="s">
        <v>2290</v>
      </c>
      <c r="C165" s="12" t="s">
        <v>2343</v>
      </c>
      <c r="D165" s="12" t="s">
        <v>2344</v>
      </c>
      <c r="E165" s="12">
        <v>2</v>
      </c>
      <c r="F165" s="12">
        <v>30</v>
      </c>
      <c r="G165" s="12">
        <v>12</v>
      </c>
    </row>
    <row r="166" spans="1:7">
      <c r="A166" s="12">
        <v>1453</v>
      </c>
      <c r="B166" s="12" t="s">
        <v>2290</v>
      </c>
      <c r="C166" s="12" t="s">
        <v>415</v>
      </c>
      <c r="D166" s="12" t="s">
        <v>2340</v>
      </c>
      <c r="E166" s="12">
        <v>3</v>
      </c>
      <c r="F166" s="12">
        <v>45</v>
      </c>
      <c r="G166" s="12">
        <v>18</v>
      </c>
    </row>
    <row r="167" spans="1:7">
      <c r="A167" s="12">
        <v>1461</v>
      </c>
      <c r="B167" s="12" t="s">
        <v>2290</v>
      </c>
      <c r="C167" s="12" t="s">
        <v>2295</v>
      </c>
      <c r="D167" s="12" t="s">
        <v>2296</v>
      </c>
      <c r="E167" s="12">
        <v>1</v>
      </c>
      <c r="F167" s="12">
        <v>15</v>
      </c>
      <c r="G167" s="12">
        <v>6</v>
      </c>
    </row>
    <row r="168" spans="1:7">
      <c r="A168" s="12">
        <v>1462</v>
      </c>
      <c r="B168" s="12" t="s">
        <v>2290</v>
      </c>
      <c r="C168" s="12" t="s">
        <v>415</v>
      </c>
      <c r="D168" s="12" t="s">
        <v>2340</v>
      </c>
      <c r="E168" s="12">
        <v>3</v>
      </c>
      <c r="F168" s="12">
        <v>45</v>
      </c>
      <c r="G168" s="12">
        <v>18</v>
      </c>
    </row>
    <row r="169" spans="1:7">
      <c r="A169" s="12">
        <v>1463</v>
      </c>
      <c r="B169" s="12" t="s">
        <v>2290</v>
      </c>
      <c r="C169" s="12" t="s">
        <v>2345</v>
      </c>
      <c r="D169" s="12" t="s">
        <v>2346</v>
      </c>
      <c r="E169" s="12">
        <v>3</v>
      </c>
      <c r="F169" s="12">
        <v>45</v>
      </c>
      <c r="G169" s="12">
        <v>18</v>
      </c>
    </row>
    <row r="170" spans="1:7">
      <c r="A170" s="12">
        <v>1471</v>
      </c>
      <c r="B170" s="12" t="s">
        <v>2290</v>
      </c>
      <c r="C170" s="12" t="s">
        <v>2309</v>
      </c>
      <c r="D170" s="12" t="s">
        <v>2310</v>
      </c>
      <c r="E170" s="12">
        <v>1</v>
      </c>
      <c r="F170" s="12">
        <v>15</v>
      </c>
      <c r="G170" s="12">
        <v>6</v>
      </c>
    </row>
    <row r="171" spans="1:7">
      <c r="A171" s="12">
        <v>1472</v>
      </c>
      <c r="B171" s="12" t="s">
        <v>2290</v>
      </c>
      <c r="C171" s="12" t="s">
        <v>2343</v>
      </c>
      <c r="D171" s="12" t="s">
        <v>2344</v>
      </c>
      <c r="E171" s="12">
        <v>2</v>
      </c>
      <c r="F171" s="12">
        <v>30</v>
      </c>
      <c r="G171" s="12">
        <v>12</v>
      </c>
    </row>
    <row r="172" spans="1:7">
      <c r="A172" s="12">
        <v>1473</v>
      </c>
      <c r="B172" s="12" t="s">
        <v>2290</v>
      </c>
      <c r="C172" s="12" t="s">
        <v>2347</v>
      </c>
      <c r="D172" s="12" t="s">
        <v>2348</v>
      </c>
      <c r="E172" s="12">
        <v>3</v>
      </c>
      <c r="F172" s="12">
        <v>45</v>
      </c>
      <c r="G172" s="12">
        <v>18</v>
      </c>
    </row>
    <row r="173" spans="1:7">
      <c r="A173" s="12">
        <v>1481</v>
      </c>
      <c r="B173" s="12" t="s">
        <v>2290</v>
      </c>
      <c r="C173" s="12" t="s">
        <v>2305</v>
      </c>
      <c r="D173" s="12" t="s">
        <v>2306</v>
      </c>
      <c r="E173" s="12">
        <v>1</v>
      </c>
      <c r="F173" s="12">
        <v>15</v>
      </c>
      <c r="G173" s="12">
        <v>6</v>
      </c>
    </row>
    <row r="174" spans="1:7">
      <c r="A174" s="12">
        <v>1482</v>
      </c>
      <c r="B174" s="12" t="s">
        <v>2290</v>
      </c>
      <c r="C174" s="12" t="s">
        <v>415</v>
      </c>
      <c r="D174" s="12" t="s">
        <v>2340</v>
      </c>
      <c r="E174" s="12">
        <v>3</v>
      </c>
      <c r="F174" s="12">
        <v>45</v>
      </c>
      <c r="G174" s="12">
        <v>18</v>
      </c>
    </row>
    <row r="175" spans="1:7">
      <c r="A175" s="12">
        <v>1483</v>
      </c>
      <c r="B175" s="12" t="s">
        <v>2290</v>
      </c>
      <c r="C175" s="12" t="s">
        <v>2345</v>
      </c>
      <c r="D175" s="12" t="s">
        <v>2346</v>
      </c>
      <c r="E175" s="12">
        <v>3</v>
      </c>
      <c r="F175" s="12">
        <v>45</v>
      </c>
      <c r="G175" s="12">
        <v>18</v>
      </c>
    </row>
    <row r="176" spans="1:7">
      <c r="A176" s="12">
        <v>1491</v>
      </c>
      <c r="B176" s="12" t="s">
        <v>2290</v>
      </c>
      <c r="C176" s="12" t="s">
        <v>2293</v>
      </c>
      <c r="D176" s="12" t="s">
        <v>2294</v>
      </c>
      <c r="E176" s="12">
        <v>1</v>
      </c>
      <c r="F176" s="12">
        <v>15</v>
      </c>
      <c r="G176" s="12">
        <v>6</v>
      </c>
    </row>
    <row r="177" spans="1:7">
      <c r="A177" s="12">
        <v>1492</v>
      </c>
      <c r="B177" s="12" t="s">
        <v>2290</v>
      </c>
      <c r="C177" s="12" t="s">
        <v>2332</v>
      </c>
      <c r="D177" s="12" t="s">
        <v>2333</v>
      </c>
      <c r="E177" s="12">
        <v>2</v>
      </c>
      <c r="F177" s="12">
        <v>30</v>
      </c>
      <c r="G177" s="12">
        <v>12</v>
      </c>
    </row>
    <row r="178" spans="1:7">
      <c r="A178" s="12">
        <v>1493</v>
      </c>
      <c r="B178" s="12" t="s">
        <v>2290</v>
      </c>
      <c r="C178" s="12" t="s">
        <v>415</v>
      </c>
      <c r="D178" s="12" t="s">
        <v>2340</v>
      </c>
      <c r="E178" s="12">
        <v>3</v>
      </c>
      <c r="F178" s="12">
        <v>45</v>
      </c>
      <c r="G178" s="12">
        <v>18</v>
      </c>
    </row>
    <row r="179" spans="1:7">
      <c r="A179" s="12">
        <v>1501</v>
      </c>
      <c r="B179" s="12" t="s">
        <v>2290</v>
      </c>
      <c r="C179" s="12" t="s">
        <v>2314</v>
      </c>
      <c r="D179" s="12" t="s">
        <v>2315</v>
      </c>
      <c r="E179" s="12">
        <v>2</v>
      </c>
      <c r="F179" s="12">
        <v>30</v>
      </c>
      <c r="G179" s="12">
        <v>12</v>
      </c>
    </row>
    <row r="180" spans="1:7">
      <c r="A180" s="12">
        <v>1502</v>
      </c>
      <c r="B180" s="12" t="s">
        <v>2290</v>
      </c>
      <c r="C180" s="12" t="s">
        <v>2305</v>
      </c>
      <c r="D180" s="12" t="s">
        <v>2306</v>
      </c>
      <c r="E180" s="12">
        <v>1</v>
      </c>
      <c r="F180" s="12">
        <v>15</v>
      </c>
      <c r="G180" s="12">
        <v>6</v>
      </c>
    </row>
    <row r="181" spans="1:7">
      <c r="A181" s="12">
        <v>1503</v>
      </c>
      <c r="B181" s="12" t="s">
        <v>2290</v>
      </c>
      <c r="C181" s="12" t="s">
        <v>2334</v>
      </c>
      <c r="D181" s="12" t="s">
        <v>2335</v>
      </c>
      <c r="E181" s="12">
        <v>2</v>
      </c>
      <c r="F181" s="12">
        <v>30</v>
      </c>
      <c r="G181" s="12">
        <v>12</v>
      </c>
    </row>
    <row r="182" spans="1:7">
      <c r="A182" s="12">
        <v>1511</v>
      </c>
      <c r="B182" s="12" t="s">
        <v>2290</v>
      </c>
      <c r="C182" s="12" t="s">
        <v>2314</v>
      </c>
      <c r="D182" s="12" t="s">
        <v>2315</v>
      </c>
      <c r="E182" s="12">
        <v>2</v>
      </c>
      <c r="F182" s="12">
        <v>30</v>
      </c>
      <c r="G182" s="12">
        <v>12</v>
      </c>
    </row>
    <row r="183" spans="1:7">
      <c r="A183" s="12">
        <v>1512</v>
      </c>
      <c r="B183" s="12" t="s">
        <v>2290</v>
      </c>
      <c r="C183" s="12" t="s">
        <v>2305</v>
      </c>
      <c r="D183" s="12" t="s">
        <v>2306</v>
      </c>
      <c r="E183" s="12">
        <v>1</v>
      </c>
      <c r="F183" s="12">
        <v>15</v>
      </c>
      <c r="G183" s="12">
        <v>6</v>
      </c>
    </row>
    <row r="184" spans="1:7">
      <c r="A184" s="12">
        <v>1513</v>
      </c>
      <c r="B184" s="12" t="s">
        <v>2290</v>
      </c>
      <c r="C184" s="12" t="s">
        <v>2322</v>
      </c>
      <c r="D184" s="12" t="s">
        <v>2323</v>
      </c>
      <c r="E184" s="12">
        <v>2</v>
      </c>
      <c r="F184" s="12">
        <v>30</v>
      </c>
      <c r="G184" s="12">
        <v>12</v>
      </c>
    </row>
    <row r="185" spans="1:7">
      <c r="A185" s="12">
        <v>1521</v>
      </c>
      <c r="B185" s="12" t="s">
        <v>2290</v>
      </c>
      <c r="C185" s="12" t="s">
        <v>2330</v>
      </c>
      <c r="D185" s="12" t="s">
        <v>2331</v>
      </c>
      <c r="E185" s="12">
        <v>2</v>
      </c>
      <c r="F185" s="12">
        <v>30</v>
      </c>
      <c r="G185" s="12">
        <v>12</v>
      </c>
    </row>
    <row r="186" spans="1:7">
      <c r="A186" s="12">
        <v>1522</v>
      </c>
      <c r="B186" s="12" t="s">
        <v>2290</v>
      </c>
      <c r="C186" s="12" t="s">
        <v>2341</v>
      </c>
      <c r="D186" s="12" t="s">
        <v>2342</v>
      </c>
      <c r="E186" s="12">
        <v>2</v>
      </c>
      <c r="F186" s="12">
        <v>30</v>
      </c>
      <c r="G186" s="12">
        <v>12</v>
      </c>
    </row>
    <row r="187" spans="1:7">
      <c r="A187" s="12">
        <v>1523</v>
      </c>
      <c r="B187" s="12" t="s">
        <v>2290</v>
      </c>
      <c r="C187" s="12" t="s">
        <v>2334</v>
      </c>
      <c r="D187" s="12" t="s">
        <v>2335</v>
      </c>
      <c r="E187" s="12">
        <v>2</v>
      </c>
      <c r="F187" s="12">
        <v>30</v>
      </c>
      <c r="G187" s="12">
        <v>12</v>
      </c>
    </row>
    <row r="188" spans="1:7">
      <c r="A188" s="12">
        <v>1531</v>
      </c>
      <c r="B188" s="12" t="s">
        <v>2290</v>
      </c>
      <c r="C188" s="12" t="s">
        <v>2305</v>
      </c>
      <c r="D188" s="12" t="s">
        <v>2306</v>
      </c>
      <c r="E188" s="12">
        <v>1</v>
      </c>
      <c r="F188" s="12">
        <v>15</v>
      </c>
      <c r="G188" s="12">
        <v>6</v>
      </c>
    </row>
    <row r="189" spans="1:7">
      <c r="A189" s="12">
        <v>1532</v>
      </c>
      <c r="B189" s="12" t="s">
        <v>2290</v>
      </c>
      <c r="C189" s="12" t="s">
        <v>2328</v>
      </c>
      <c r="D189" s="12" t="s">
        <v>2329</v>
      </c>
      <c r="E189" s="12">
        <v>2</v>
      </c>
      <c r="F189" s="12">
        <v>30</v>
      </c>
      <c r="G189" s="12">
        <v>12</v>
      </c>
    </row>
    <row r="190" spans="1:7">
      <c r="A190" s="12">
        <v>1533</v>
      </c>
      <c r="B190" s="12" t="s">
        <v>2290</v>
      </c>
      <c r="C190" s="13" t="s">
        <v>3016</v>
      </c>
      <c r="D190" s="12" t="s">
        <v>2339</v>
      </c>
      <c r="E190" s="12">
        <v>3</v>
      </c>
      <c r="F190" s="12">
        <v>45</v>
      </c>
      <c r="G190" s="12">
        <v>18</v>
      </c>
    </row>
    <row r="191" spans="1:7">
      <c r="A191" s="12">
        <v>1541</v>
      </c>
      <c r="B191" s="12" t="s">
        <v>2290</v>
      </c>
      <c r="C191" s="12" t="s">
        <v>2326</v>
      </c>
      <c r="D191" s="12" t="s">
        <v>2327</v>
      </c>
      <c r="E191" s="12">
        <v>2</v>
      </c>
      <c r="F191" s="12">
        <v>30</v>
      </c>
      <c r="G191" s="12">
        <v>12</v>
      </c>
    </row>
    <row r="192" spans="1:7">
      <c r="A192" s="12">
        <v>1542</v>
      </c>
      <c r="B192" s="12" t="s">
        <v>2290</v>
      </c>
      <c r="C192" s="12" t="s">
        <v>2314</v>
      </c>
      <c r="D192" s="12" t="s">
        <v>2315</v>
      </c>
      <c r="E192" s="12">
        <v>2</v>
      </c>
      <c r="F192" s="12">
        <v>30</v>
      </c>
      <c r="G192" s="12">
        <v>12</v>
      </c>
    </row>
    <row r="193" spans="1:7">
      <c r="A193" s="12">
        <v>1543</v>
      </c>
      <c r="B193" s="12" t="s">
        <v>2290</v>
      </c>
      <c r="C193" s="12" t="s">
        <v>2343</v>
      </c>
      <c r="D193" s="12" t="s">
        <v>2344</v>
      </c>
      <c r="E193" s="12">
        <v>2</v>
      </c>
      <c r="F193" s="12">
        <v>30</v>
      </c>
      <c r="G193" s="12">
        <v>12</v>
      </c>
    </row>
    <row r="194" spans="1:7">
      <c r="A194" s="12">
        <v>1551</v>
      </c>
      <c r="B194" s="12" t="s">
        <v>2290</v>
      </c>
      <c r="C194" s="12" t="s">
        <v>2330</v>
      </c>
      <c r="D194" s="12" t="s">
        <v>2331</v>
      </c>
      <c r="E194" s="12">
        <v>2</v>
      </c>
      <c r="F194" s="12">
        <v>30</v>
      </c>
      <c r="G194" s="12">
        <v>12</v>
      </c>
    </row>
    <row r="195" spans="1:7">
      <c r="A195" s="12">
        <v>1552</v>
      </c>
      <c r="B195" s="12" t="s">
        <v>2290</v>
      </c>
      <c r="C195" s="12" t="s">
        <v>2332</v>
      </c>
      <c r="D195" s="12" t="s">
        <v>2333</v>
      </c>
      <c r="E195" s="12">
        <v>2</v>
      </c>
      <c r="F195" s="12">
        <v>30</v>
      </c>
      <c r="G195" s="12">
        <v>12</v>
      </c>
    </row>
    <row r="196" spans="1:7">
      <c r="A196" s="12">
        <v>1553</v>
      </c>
      <c r="B196" s="12" t="s">
        <v>2290</v>
      </c>
      <c r="C196" s="12" t="s">
        <v>2334</v>
      </c>
      <c r="D196" s="12" t="s">
        <v>2335</v>
      </c>
      <c r="E196" s="12">
        <v>2</v>
      </c>
      <c r="F196" s="12">
        <v>30</v>
      </c>
      <c r="G196" s="12">
        <v>12</v>
      </c>
    </row>
    <row r="197" spans="1:7">
      <c r="A197" s="12">
        <v>1561</v>
      </c>
      <c r="B197" s="12" t="s">
        <v>2290</v>
      </c>
      <c r="C197" s="12" t="s">
        <v>2314</v>
      </c>
      <c r="D197" s="12" t="s">
        <v>2315</v>
      </c>
      <c r="E197" s="12">
        <v>2</v>
      </c>
      <c r="F197" s="12">
        <v>30</v>
      </c>
      <c r="G197" s="12">
        <v>12</v>
      </c>
    </row>
    <row r="198" spans="1:7">
      <c r="A198" s="12">
        <v>1562</v>
      </c>
      <c r="B198" s="12" t="s">
        <v>2290</v>
      </c>
      <c r="C198" s="12" t="s">
        <v>2343</v>
      </c>
      <c r="D198" s="12" t="s">
        <v>2344</v>
      </c>
      <c r="E198" s="12">
        <v>2</v>
      </c>
      <c r="F198" s="12">
        <v>30</v>
      </c>
      <c r="G198" s="12">
        <v>12</v>
      </c>
    </row>
    <row r="199" spans="1:7">
      <c r="A199" s="12">
        <v>1563</v>
      </c>
      <c r="B199" s="12" t="s">
        <v>2290</v>
      </c>
      <c r="C199" s="12" t="s">
        <v>414</v>
      </c>
      <c r="D199" s="12" t="s">
        <v>2336</v>
      </c>
      <c r="E199" s="12">
        <v>3</v>
      </c>
      <c r="F199" s="12">
        <v>45</v>
      </c>
      <c r="G199" s="12">
        <v>18</v>
      </c>
    </row>
    <row r="200" spans="1:7">
      <c r="A200" s="12">
        <v>1571</v>
      </c>
      <c r="B200" s="12" t="s">
        <v>2290</v>
      </c>
      <c r="C200" s="12" t="s">
        <v>2314</v>
      </c>
      <c r="D200" s="12" t="s">
        <v>2315</v>
      </c>
      <c r="E200" s="12">
        <v>2</v>
      </c>
      <c r="F200" s="12">
        <v>30</v>
      </c>
      <c r="G200" s="12">
        <v>12</v>
      </c>
    </row>
    <row r="201" spans="1:7">
      <c r="A201" s="12">
        <v>1572</v>
      </c>
      <c r="B201" s="12" t="s">
        <v>2290</v>
      </c>
      <c r="C201" s="12" t="s">
        <v>2343</v>
      </c>
      <c r="D201" s="12" t="s">
        <v>2344</v>
      </c>
      <c r="E201" s="12">
        <v>2</v>
      </c>
      <c r="F201" s="12">
        <v>30</v>
      </c>
      <c r="G201" s="12">
        <v>12</v>
      </c>
    </row>
    <row r="202" spans="1:7">
      <c r="A202" s="12">
        <v>1573</v>
      </c>
      <c r="B202" s="12" t="s">
        <v>2290</v>
      </c>
      <c r="C202" s="12" t="s">
        <v>415</v>
      </c>
      <c r="D202" s="12" t="s">
        <v>2340</v>
      </c>
      <c r="E202" s="12">
        <v>3</v>
      </c>
      <c r="F202" s="12">
        <v>45</v>
      </c>
      <c r="G202" s="12">
        <v>18</v>
      </c>
    </row>
    <row r="203" spans="1:7">
      <c r="A203" s="12">
        <v>1581</v>
      </c>
      <c r="B203" s="12" t="s">
        <v>2290</v>
      </c>
      <c r="C203" s="12" t="s">
        <v>2295</v>
      </c>
      <c r="D203" s="12" t="s">
        <v>2296</v>
      </c>
      <c r="E203" s="12">
        <v>1</v>
      </c>
      <c r="F203" s="12">
        <v>15</v>
      </c>
      <c r="G203" s="12">
        <v>6</v>
      </c>
    </row>
    <row r="204" spans="1:7">
      <c r="A204" s="12">
        <v>1582</v>
      </c>
      <c r="B204" s="12" t="s">
        <v>2290</v>
      </c>
      <c r="C204" s="12" t="s">
        <v>415</v>
      </c>
      <c r="D204" s="12" t="s">
        <v>2340</v>
      </c>
      <c r="E204" s="12">
        <v>3</v>
      </c>
      <c r="F204" s="12">
        <v>45</v>
      </c>
      <c r="G204" s="12">
        <v>18</v>
      </c>
    </row>
    <row r="205" spans="1:7">
      <c r="A205" s="12">
        <v>1583</v>
      </c>
      <c r="B205" s="12" t="s">
        <v>2290</v>
      </c>
      <c r="C205" s="12" t="s">
        <v>2345</v>
      </c>
      <c r="D205" s="12" t="s">
        <v>2346</v>
      </c>
      <c r="E205" s="12">
        <v>3</v>
      </c>
      <c r="F205" s="12">
        <v>45</v>
      </c>
      <c r="G205" s="12">
        <v>18</v>
      </c>
    </row>
    <row r="206" spans="1:7">
      <c r="A206" s="12">
        <v>1591</v>
      </c>
      <c r="B206" s="12" t="s">
        <v>2290</v>
      </c>
      <c r="C206" s="12" t="s">
        <v>2309</v>
      </c>
      <c r="D206" s="12" t="s">
        <v>2310</v>
      </c>
      <c r="E206" s="12">
        <v>1</v>
      </c>
      <c r="F206" s="12">
        <v>15</v>
      </c>
      <c r="G206" s="12">
        <v>6</v>
      </c>
    </row>
    <row r="207" spans="1:7">
      <c r="A207" s="12">
        <v>1592</v>
      </c>
      <c r="B207" s="12" t="s">
        <v>2290</v>
      </c>
      <c r="C207" s="12" t="s">
        <v>2343</v>
      </c>
      <c r="D207" s="12" t="s">
        <v>2344</v>
      </c>
      <c r="E207" s="12">
        <v>2</v>
      </c>
      <c r="F207" s="12">
        <v>30</v>
      </c>
      <c r="G207" s="12">
        <v>12</v>
      </c>
    </row>
    <row r="208" spans="1:7">
      <c r="A208" s="12">
        <v>1593</v>
      </c>
      <c r="B208" s="12" t="s">
        <v>2290</v>
      </c>
      <c r="C208" s="12" t="s">
        <v>2347</v>
      </c>
      <c r="D208" s="12" t="s">
        <v>2348</v>
      </c>
      <c r="E208" s="12">
        <v>3</v>
      </c>
      <c r="F208" s="12">
        <v>45</v>
      </c>
      <c r="G208" s="12">
        <v>18</v>
      </c>
    </row>
    <row r="209" spans="1:7">
      <c r="A209" s="12">
        <v>1601</v>
      </c>
      <c r="B209" s="12" t="s">
        <v>2290</v>
      </c>
      <c r="C209" s="12" t="s">
        <v>2305</v>
      </c>
      <c r="D209" s="12" t="s">
        <v>2306</v>
      </c>
      <c r="E209" s="12">
        <v>1</v>
      </c>
      <c r="F209" s="12">
        <v>15</v>
      </c>
      <c r="G209" s="12">
        <v>6</v>
      </c>
    </row>
    <row r="210" spans="1:7">
      <c r="A210" s="12">
        <v>1602</v>
      </c>
      <c r="B210" s="12" t="s">
        <v>2290</v>
      </c>
      <c r="C210" s="12" t="s">
        <v>415</v>
      </c>
      <c r="D210" s="12" t="s">
        <v>2340</v>
      </c>
      <c r="E210" s="12">
        <v>3</v>
      </c>
      <c r="F210" s="12">
        <v>45</v>
      </c>
      <c r="G210" s="12">
        <v>18</v>
      </c>
    </row>
    <row r="211" spans="1:7">
      <c r="A211" s="12">
        <v>1603</v>
      </c>
      <c r="B211" s="12" t="s">
        <v>2290</v>
      </c>
      <c r="C211" s="12" t="s">
        <v>2345</v>
      </c>
      <c r="D211" s="12" t="s">
        <v>2346</v>
      </c>
      <c r="E211" s="12">
        <v>3</v>
      </c>
      <c r="F211" s="12">
        <v>45</v>
      </c>
      <c r="G211" s="12">
        <v>18</v>
      </c>
    </row>
  </sheetData>
  <phoneticPr fontId="3"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5"/>
  <sheetViews>
    <sheetView topLeftCell="A82" workbookViewId="0">
      <selection activeCell="J2" sqref="J2:J135"/>
    </sheetView>
  </sheetViews>
  <sheetFormatPr defaultColWidth="9" defaultRowHeight="13.5"/>
  <cols>
    <col min="1" max="1" width="9" style="12"/>
    <col min="2" max="3" width="9" style="4"/>
    <col min="4" max="9" width="9" style="12"/>
    <col min="10" max="10" width="9" style="4"/>
    <col min="11" max="16384" width="9" style="12"/>
  </cols>
  <sheetData>
    <row r="1" spans="1:24">
      <c r="A1" s="12" t="s">
        <v>128</v>
      </c>
      <c r="B1" s="4" t="s">
        <v>2244</v>
      </c>
      <c r="C1" s="4" t="s">
        <v>2245</v>
      </c>
      <c r="D1" s="12" t="s">
        <v>2246</v>
      </c>
      <c r="E1" s="12" t="s">
        <v>2247</v>
      </c>
      <c r="F1" s="12" t="s">
        <v>2248</v>
      </c>
      <c r="G1" s="12" t="s">
        <v>2249</v>
      </c>
      <c r="H1" s="12" t="s">
        <v>2250</v>
      </c>
      <c r="I1" s="12" t="s">
        <v>2251</v>
      </c>
      <c r="J1" s="4" t="s">
        <v>2252</v>
      </c>
    </row>
    <row r="2" spans="1:24">
      <c r="A2" s="12">
        <v>1</v>
      </c>
      <c r="B2" s="4">
        <v>1</v>
      </c>
      <c r="C2" s="15">
        <v>7</v>
      </c>
      <c r="D2" s="15" t="s">
        <v>2412</v>
      </c>
      <c r="H2" s="12" t="s">
        <v>2253</v>
      </c>
      <c r="I2" s="12">
        <v>0</v>
      </c>
      <c r="J2" s="15" t="str">
        <f>_xlfn.TEXTJOIN(":",TRUE,U2:W2)</f>
        <v>0:亚瑟:刀锋哨岗是剑士的训练营，或许在这能找到一些愿意加入我们的士兵。</v>
      </c>
      <c r="R2"/>
      <c r="S2" s="14" t="s">
        <v>746</v>
      </c>
      <c r="T2">
        <v>7</v>
      </c>
      <c r="U2" s="15">
        <v>0</v>
      </c>
      <c r="V2" t="s">
        <v>746</v>
      </c>
      <c r="W2" t="s">
        <v>2413</v>
      </c>
    </row>
    <row r="3" spans="1:24">
      <c r="A3" s="12">
        <v>1</v>
      </c>
      <c r="B3" s="15">
        <v>2</v>
      </c>
      <c r="C3" s="15">
        <v>11</v>
      </c>
      <c r="D3" s="15" t="s">
        <v>2411</v>
      </c>
      <c r="H3" s="13" t="s">
        <v>2570</v>
      </c>
      <c r="I3" s="13" t="s">
        <v>2422</v>
      </c>
      <c r="J3" s="15" t="str">
        <f t="shared" ref="J3:J6" si="0">_xlfn.TEXTJOIN(":",TRUE,U3:W3)</f>
        <v>1:迪亚波罗:你已经来晚了，凡人之王。</v>
      </c>
      <c r="R3"/>
      <c r="S3" s="14" t="s">
        <v>747</v>
      </c>
      <c r="T3">
        <v>11</v>
      </c>
      <c r="U3" s="15">
        <v>1</v>
      </c>
      <c r="V3" t="s">
        <v>747</v>
      </c>
      <c r="W3" s="11" t="s">
        <v>2571</v>
      </c>
    </row>
    <row r="4" spans="1:24">
      <c r="A4" s="12">
        <v>1</v>
      </c>
      <c r="B4" s="15">
        <v>3</v>
      </c>
      <c r="C4" s="15">
        <v>7</v>
      </c>
      <c r="D4" s="15" t="s">
        <v>2412</v>
      </c>
      <c r="I4" s="13" t="s">
        <v>2421</v>
      </c>
      <c r="J4" s="15" t="str">
        <f t="shared" si="0"/>
        <v>0:亚瑟:灭世者迪亚波罗…这里的剑士都去哪了？</v>
      </c>
      <c r="R4"/>
      <c r="S4" s="14" t="s">
        <v>754</v>
      </c>
      <c r="T4">
        <v>12</v>
      </c>
      <c r="U4" s="15">
        <v>0</v>
      </c>
      <c r="V4" t="s">
        <v>746</v>
      </c>
      <c r="W4" t="s">
        <v>2414</v>
      </c>
    </row>
    <row r="5" spans="1:24">
      <c r="A5" s="12">
        <v>1</v>
      </c>
      <c r="B5" s="15">
        <v>4</v>
      </c>
      <c r="C5" s="15">
        <v>11</v>
      </c>
      <c r="D5" s="15" t="s">
        <v>2411</v>
      </c>
      <c r="H5" s="13"/>
      <c r="I5" s="13" t="s">
        <v>386</v>
      </c>
      <c r="J5" s="15" t="str">
        <f t="shared" si="0"/>
        <v>1:迪亚波罗:我不过是略施小计让他们变成了我的奴仆罢了，不过很快你也会成为他们的一员。</v>
      </c>
      <c r="R5"/>
      <c r="S5" s="32" t="s">
        <v>748</v>
      </c>
      <c r="T5">
        <v>13</v>
      </c>
      <c r="U5" s="15">
        <v>1</v>
      </c>
      <c r="V5" t="s">
        <v>747</v>
      </c>
      <c r="W5" t="s">
        <v>2415</v>
      </c>
    </row>
    <row r="6" spans="1:24">
      <c r="A6" s="12">
        <v>1</v>
      </c>
      <c r="B6" s="15">
        <v>5</v>
      </c>
      <c r="C6" s="15">
        <v>11</v>
      </c>
      <c r="D6" s="15" t="s">
        <v>2580</v>
      </c>
      <c r="H6" s="13" t="s">
        <v>2579</v>
      </c>
      <c r="I6" s="13" t="s">
        <v>671</v>
      </c>
      <c r="J6" s="15" t="str">
        <f t="shared" si="0"/>
        <v>0:亚瑟:你休想！士兵们，准备战斗！</v>
      </c>
      <c r="R6"/>
      <c r="S6" s="32" t="s">
        <v>749</v>
      </c>
      <c r="T6">
        <v>14</v>
      </c>
      <c r="U6" s="15">
        <v>0</v>
      </c>
      <c r="V6" t="s">
        <v>746</v>
      </c>
      <c r="W6" t="s">
        <v>2416</v>
      </c>
    </row>
    <row r="7" spans="1:24">
      <c r="A7" s="13" t="s">
        <v>2406</v>
      </c>
      <c r="B7" s="15">
        <v>1</v>
      </c>
      <c r="C7" s="15">
        <v>7</v>
      </c>
      <c r="D7" s="15" t="s">
        <v>2412</v>
      </c>
      <c r="H7" s="13" t="s">
        <v>2572</v>
      </c>
      <c r="I7" s="12">
        <v>0</v>
      </c>
      <c r="J7" s="15" t="str">
        <f>_xlfn.TEXTJOIN(":",TRUE,U7:W7)</f>
        <v>0:亚瑟:感受我的愤怒吧，灭世者！</v>
      </c>
      <c r="U7" s="15">
        <v>0</v>
      </c>
      <c r="V7" t="s">
        <v>746</v>
      </c>
      <c r="W7" t="s">
        <v>2417</v>
      </c>
    </row>
    <row r="8" spans="1:24">
      <c r="A8" s="13" t="s">
        <v>2406</v>
      </c>
      <c r="B8" s="15">
        <v>2</v>
      </c>
      <c r="C8" s="15">
        <v>11</v>
      </c>
      <c r="D8" s="15" t="s">
        <v>2411</v>
      </c>
      <c r="H8" s="13" t="s">
        <v>2570</v>
      </c>
      <c r="I8" s="13" t="s">
        <v>2422</v>
      </c>
      <c r="J8" s="15" t="str">
        <f t="shared" ref="J8:J16" si="1">_xlfn.TEXTJOIN(":",TRUE,U8:W8)</f>
        <v>1:迪亚波罗:呵，区区凡人根本不值得我动手。</v>
      </c>
      <c r="U8" s="15">
        <v>1</v>
      </c>
      <c r="V8" t="s">
        <v>747</v>
      </c>
      <c r="W8" t="s">
        <v>2418</v>
      </c>
    </row>
    <row r="9" spans="1:24">
      <c r="A9" s="13" t="s">
        <v>2406</v>
      </c>
      <c r="B9" s="15">
        <v>3</v>
      </c>
      <c r="C9" s="15">
        <v>7</v>
      </c>
      <c r="D9" s="15" t="s">
        <v>2412</v>
      </c>
      <c r="H9" s="13"/>
      <c r="I9" s="13" t="s">
        <v>2421</v>
      </c>
      <c r="J9" s="15" t="str">
        <f t="shared" si="1"/>
        <v>0:亚瑟:别想逃！</v>
      </c>
      <c r="U9" s="15">
        <v>0</v>
      </c>
      <c r="V9" t="s">
        <v>746</v>
      </c>
      <c r="W9" t="s">
        <v>2419</v>
      </c>
    </row>
    <row r="10" spans="1:24">
      <c r="A10" s="13" t="s">
        <v>2406</v>
      </c>
      <c r="B10" s="15">
        <v>4</v>
      </c>
      <c r="C10" s="15">
        <v>11</v>
      </c>
      <c r="D10" s="15" t="s">
        <v>2580</v>
      </c>
      <c r="H10" s="13" t="s">
        <v>2579</v>
      </c>
      <c r="I10" s="13" t="s">
        <v>2422</v>
      </c>
      <c r="J10" s="15" t="str">
        <f t="shared" si="1"/>
        <v>0:亚瑟:不能让灭世者再肆无忌惮的破坏下去了，快追！</v>
      </c>
      <c r="U10" s="15">
        <v>0</v>
      </c>
      <c r="V10" t="s">
        <v>746</v>
      </c>
      <c r="W10" t="s">
        <v>2420</v>
      </c>
    </row>
    <row r="11" spans="1:24">
      <c r="A11" s="13" t="s">
        <v>2407</v>
      </c>
      <c r="B11" s="15">
        <v>1</v>
      </c>
      <c r="C11" s="15">
        <v>11</v>
      </c>
      <c r="D11" s="15" t="s">
        <v>2411</v>
      </c>
      <c r="H11" s="13" t="s">
        <v>2570</v>
      </c>
      <c r="I11" s="13" t="s">
        <v>2422</v>
      </c>
      <c r="J11" s="15" t="str">
        <f t="shared" si="1"/>
        <v>1:迪亚波罗:我的仆从们，去巨石阵复活巨人之王，我将会赐予你们无尽的魔力！</v>
      </c>
      <c r="U11" s="15">
        <v>1</v>
      </c>
      <c r="V11" t="s">
        <v>747</v>
      </c>
      <c r="W11" t="s">
        <v>2423</v>
      </c>
    </row>
    <row r="12" spans="1:24">
      <c r="A12" s="13" t="s">
        <v>2407</v>
      </c>
      <c r="B12" s="15">
        <v>2</v>
      </c>
      <c r="C12" s="15">
        <v>7</v>
      </c>
      <c r="D12" s="15" t="s">
        <v>2412</v>
      </c>
      <c r="H12" s="13" t="s">
        <v>2574</v>
      </c>
      <c r="I12" s="13" t="s">
        <v>2421</v>
      </c>
      <c r="J12" s="15" t="str">
        <f t="shared" si="1"/>
        <v>0:亚瑟:我不会让你的诡计得逞，迪亚波罗！</v>
      </c>
      <c r="U12" s="15">
        <v>0</v>
      </c>
      <c r="V12" t="s">
        <v>746</v>
      </c>
      <c r="W12" t="s">
        <v>2424</v>
      </c>
    </row>
    <row r="13" spans="1:24">
      <c r="A13" s="13" t="s">
        <v>2407</v>
      </c>
      <c r="B13" s="15">
        <v>3</v>
      </c>
      <c r="C13" s="15">
        <v>11</v>
      </c>
      <c r="D13" s="15" t="s">
        <v>2411</v>
      </c>
      <c r="I13" s="13" t="s">
        <v>386</v>
      </c>
      <c r="J13" s="15" t="str">
        <f t="shared" si="1"/>
        <v>1:迪亚波罗:我可没空和你过家家，就让我的这些巫师仆从们撕碎你的部队吧！</v>
      </c>
      <c r="U13" s="15">
        <v>1</v>
      </c>
      <c r="V13" t="s">
        <v>747</v>
      </c>
      <c r="W13" t="s">
        <v>2425</v>
      </c>
    </row>
    <row r="14" spans="1:24">
      <c r="A14" s="13" t="s">
        <v>2408</v>
      </c>
      <c r="B14" s="15">
        <v>1</v>
      </c>
      <c r="C14" s="15">
        <v>11</v>
      </c>
      <c r="D14" s="15" t="s">
        <v>2411</v>
      </c>
      <c r="H14" s="13" t="s">
        <v>2575</v>
      </c>
      <c r="I14" s="13" t="s">
        <v>2422</v>
      </c>
      <c r="J14" s="15" t="str">
        <f t="shared" si="1"/>
        <v>1:迪亚波罗:看来你也不是那么的弱小，但我的目的已经达到了。</v>
      </c>
      <c r="U14" s="15">
        <v>1</v>
      </c>
      <c r="V14" t="s">
        <v>747</v>
      </c>
      <c r="W14" t="s">
        <v>2426</v>
      </c>
      <c r="X14"/>
    </row>
    <row r="15" spans="1:24">
      <c r="A15" s="13" t="s">
        <v>2408</v>
      </c>
      <c r="B15" s="15">
        <v>2</v>
      </c>
      <c r="C15" s="15">
        <v>11</v>
      </c>
      <c r="D15" s="15" t="s">
        <v>2411</v>
      </c>
      <c r="I15" s="13" t="s">
        <v>386</v>
      </c>
      <c r="J15" s="15" t="str">
        <f t="shared" si="1"/>
        <v>1:迪亚波罗:很快，我的仆从们将会令巨人之王米尔斯重生，到那时这片已经破碎的大陆将陷入无尽的苦痛！</v>
      </c>
      <c r="U15" s="15">
        <v>1</v>
      </c>
      <c r="V15" t="s">
        <v>747</v>
      </c>
      <c r="W15" t="s">
        <v>2427</v>
      </c>
      <c r="X15"/>
    </row>
    <row r="16" spans="1:24">
      <c r="A16" s="13" t="s">
        <v>2408</v>
      </c>
      <c r="B16" s="15">
        <v>3</v>
      </c>
      <c r="C16" s="15">
        <v>7</v>
      </c>
      <c r="D16" s="15" t="s">
        <v>2412</v>
      </c>
      <c r="H16" s="13" t="s">
        <v>2574</v>
      </c>
      <c r="I16" s="13" t="s">
        <v>2421</v>
      </c>
      <c r="J16" s="15" t="str">
        <f t="shared" si="1"/>
        <v>0:亚瑟:残暴的巨人之王米尔斯…我会阻止这一切的。</v>
      </c>
      <c r="U16" s="15">
        <v>0</v>
      </c>
      <c r="V16" t="s">
        <v>746</v>
      </c>
      <c r="W16" t="s">
        <v>2428</v>
      </c>
      <c r="X16"/>
    </row>
    <row r="17" spans="1:24">
      <c r="A17" s="13" t="s">
        <v>2409</v>
      </c>
      <c r="B17" s="15">
        <v>1</v>
      </c>
      <c r="C17" s="15">
        <v>7</v>
      </c>
      <c r="D17" s="15" t="s">
        <v>2412</v>
      </c>
      <c r="H17" s="13" t="s">
        <v>2574</v>
      </c>
      <c r="I17" s="13" t="s">
        <v>2421</v>
      </c>
      <c r="J17" s="15" t="str">
        <f t="shared" ref="J17:J128" si="2">_xlfn.TEXTJOIN(":",TRUE,U17:W17)</f>
        <v>0:亚瑟:糟糕，巨石阵中涌出了一股强大的力量。</v>
      </c>
      <c r="U17" s="15">
        <v>0</v>
      </c>
      <c r="V17" t="s">
        <v>746</v>
      </c>
      <c r="W17" t="s">
        <v>2429</v>
      </c>
    </row>
    <row r="18" spans="1:24">
      <c r="A18" s="13" t="s">
        <v>2409</v>
      </c>
      <c r="B18" s="15">
        <v>2</v>
      </c>
      <c r="C18" s="15">
        <v>14</v>
      </c>
      <c r="D18" s="15" t="s">
        <v>2411</v>
      </c>
      <c r="H18" s="13" t="s">
        <v>2575</v>
      </c>
      <c r="I18" s="13" t="s">
        <v>2421</v>
      </c>
      <c r="J18" s="15" t="str">
        <f t="shared" si="2"/>
        <v>1:米尔斯:吼啊啊啊——我的子民们，你们的王回来了！</v>
      </c>
      <c r="U18" s="15">
        <v>1</v>
      </c>
      <c r="V18" t="s">
        <v>749</v>
      </c>
      <c r="W18" t="s">
        <v>2430</v>
      </c>
    </row>
    <row r="19" spans="1:24">
      <c r="A19" s="13" t="s">
        <v>2409</v>
      </c>
      <c r="B19" s="15">
        <v>3</v>
      </c>
      <c r="C19" s="15">
        <v>7</v>
      </c>
      <c r="D19" s="15" t="s">
        <v>2412</v>
      </c>
      <c r="I19" s="13" t="s">
        <v>2421</v>
      </c>
      <c r="J19" s="15" t="str">
        <f t="shared" si="2"/>
        <v>0:亚瑟:我们必须在这里击败米尔斯，否则这片大陆就完了！</v>
      </c>
      <c r="U19" s="15">
        <v>0</v>
      </c>
      <c r="V19" t="s">
        <v>746</v>
      </c>
      <c r="W19" t="s">
        <v>2431</v>
      </c>
    </row>
    <row r="20" spans="1:24">
      <c r="A20" s="13" t="s">
        <v>2409</v>
      </c>
      <c r="B20" s="15">
        <v>4</v>
      </c>
      <c r="C20" s="15">
        <v>14</v>
      </c>
      <c r="D20" s="15" t="s">
        <v>2411</v>
      </c>
      <c r="I20" s="13" t="s">
        <v>2421</v>
      </c>
      <c r="J20" s="15" t="str">
        <f t="shared" si="2"/>
        <v>0:亚瑟:好在后勤支援已经到位，我们必将势不可挡！</v>
      </c>
      <c r="U20" s="15">
        <v>0</v>
      </c>
      <c r="V20" t="s">
        <v>746</v>
      </c>
      <c r="W20" s="11" t="s">
        <v>2880</v>
      </c>
    </row>
    <row r="21" spans="1:24">
      <c r="A21" s="13" t="s">
        <v>2436</v>
      </c>
      <c r="B21" s="15">
        <v>1</v>
      </c>
      <c r="C21" s="15">
        <v>14</v>
      </c>
      <c r="D21" s="15" t="s">
        <v>2411</v>
      </c>
      <c r="H21" s="13" t="s">
        <v>2575</v>
      </c>
      <c r="I21" s="13" t="s">
        <v>2421</v>
      </c>
      <c r="J21" s="15" t="str">
        <f t="shared" si="2"/>
        <v>1:米尔斯:我的力量…还不够…</v>
      </c>
      <c r="U21" s="15">
        <v>1</v>
      </c>
      <c r="V21" t="s">
        <v>749</v>
      </c>
      <c r="W21" t="s">
        <v>2432</v>
      </c>
    </row>
    <row r="22" spans="1:24">
      <c r="A22" s="13" t="s">
        <v>2436</v>
      </c>
      <c r="B22" s="15">
        <v>2</v>
      </c>
      <c r="C22" s="15">
        <v>7</v>
      </c>
      <c r="D22" s="15" t="s">
        <v>2412</v>
      </c>
      <c r="F22" s="13"/>
      <c r="H22" s="13" t="s">
        <v>2574</v>
      </c>
      <c r="I22" s="13" t="s">
        <v>2421</v>
      </c>
      <c r="J22" s="15" t="str">
        <f t="shared" si="2"/>
        <v>0:亚瑟:你已经败了，米尔斯。</v>
      </c>
      <c r="U22" s="15">
        <v>0</v>
      </c>
      <c r="V22" t="s">
        <v>746</v>
      </c>
      <c r="W22" t="s">
        <v>2433</v>
      </c>
    </row>
    <row r="23" spans="1:24">
      <c r="A23" s="13" t="s">
        <v>2436</v>
      </c>
      <c r="B23" s="15">
        <v>3</v>
      </c>
      <c r="C23" s="15">
        <v>14</v>
      </c>
      <c r="D23" s="15" t="s">
        <v>2411</v>
      </c>
      <c r="H23" s="13"/>
      <c r="I23" s="13" t="s">
        <v>671</v>
      </c>
      <c r="J23" s="15" t="str">
        <f t="shared" si="2"/>
        <v>1:米尔斯:还没有结束，我的巨人军团会阻挡你！</v>
      </c>
      <c r="U23" s="15">
        <v>1</v>
      </c>
      <c r="V23" t="s">
        <v>749</v>
      </c>
      <c r="W23" t="s">
        <v>2434</v>
      </c>
    </row>
    <row r="24" spans="1:24">
      <c r="A24" s="13" t="s">
        <v>2436</v>
      </c>
      <c r="B24" s="15">
        <v>4</v>
      </c>
      <c r="C24" s="15">
        <v>14</v>
      </c>
      <c r="D24" s="15" t="s">
        <v>2411</v>
      </c>
      <c r="H24" s="13" t="s">
        <v>2579</v>
      </c>
      <c r="I24" s="13" t="s">
        <v>2421</v>
      </c>
      <c r="J24" s="15" t="str">
        <f t="shared" si="2"/>
        <v>0:亚瑟:如果让他逃到暮色遗迹那我们的努力就白费了，快追！</v>
      </c>
      <c r="U24" s="15">
        <v>0</v>
      </c>
      <c r="V24" t="s">
        <v>746</v>
      </c>
      <c r="W24" t="s">
        <v>2435</v>
      </c>
    </row>
    <row r="25" spans="1:24">
      <c r="A25" s="13" t="s">
        <v>2442</v>
      </c>
      <c r="B25" s="15">
        <v>1</v>
      </c>
      <c r="C25" s="15">
        <v>7</v>
      </c>
      <c r="D25" s="15" t="s">
        <v>2412</v>
      </c>
      <c r="H25" s="13" t="s">
        <v>2575</v>
      </c>
      <c r="I25" s="13" t="s">
        <v>2421</v>
      </c>
      <c r="J25" s="15" t="str">
        <f t="shared" si="2"/>
        <v>0:亚瑟:这里充满着强大的魔力，米尔斯的力量正在逐渐恢复。</v>
      </c>
      <c r="U25" s="15">
        <v>0</v>
      </c>
      <c r="V25" t="s">
        <v>746</v>
      </c>
      <c r="W25" t="s">
        <v>2437</v>
      </c>
      <c r="X25"/>
    </row>
    <row r="26" spans="1:24">
      <c r="A26" s="13" t="s">
        <v>2442</v>
      </c>
      <c r="B26" s="15">
        <v>2</v>
      </c>
      <c r="C26" s="15">
        <v>14</v>
      </c>
      <c r="D26" s="15" t="s">
        <v>2411</v>
      </c>
      <c r="H26" s="13" t="s">
        <v>2574</v>
      </c>
      <c r="I26" s="13" t="s">
        <v>2421</v>
      </c>
      <c r="J26" s="15" t="str">
        <f t="shared" si="2"/>
        <v>1:米尔斯:感受我的愤怒，被我的强大碾碎吧！</v>
      </c>
      <c r="U26" s="15">
        <v>1</v>
      </c>
      <c r="V26" t="s">
        <v>749</v>
      </c>
      <c r="W26" t="s">
        <v>2438</v>
      </c>
      <c r="X26"/>
    </row>
    <row r="27" spans="1:24">
      <c r="A27" s="13" t="s">
        <v>2443</v>
      </c>
      <c r="B27" s="15">
        <v>1</v>
      </c>
      <c r="C27" s="15">
        <v>14</v>
      </c>
      <c r="D27" s="15" t="s">
        <v>2411</v>
      </c>
      <c r="H27" s="13" t="s">
        <v>2574</v>
      </c>
      <c r="I27" s="13" t="s">
        <v>2421</v>
      </c>
      <c r="J27" s="15" t="str">
        <f t="shared" si="2"/>
        <v>1:米尔斯:唔啊啊！不过是区区奴隶，怎么可能…</v>
      </c>
      <c r="U27" s="15">
        <v>1</v>
      </c>
      <c r="V27" t="s">
        <v>749</v>
      </c>
      <c r="W27" t="s">
        <v>2439</v>
      </c>
      <c r="X27"/>
    </row>
    <row r="28" spans="1:24">
      <c r="A28" s="13" t="s">
        <v>2443</v>
      </c>
      <c r="B28" s="15">
        <v>2</v>
      </c>
      <c r="C28" s="15">
        <v>7</v>
      </c>
      <c r="D28" s="15" t="s">
        <v>2412</v>
      </c>
      <c r="H28" s="13" t="s">
        <v>2575</v>
      </c>
      <c r="I28" s="13" t="s">
        <v>2421</v>
      </c>
      <c r="J28" s="15" t="str">
        <f t="shared" si="2"/>
        <v>0:亚瑟:结束了，米尔斯！</v>
      </c>
      <c r="U28" s="15">
        <v>0</v>
      </c>
      <c r="V28" t="s">
        <v>746</v>
      </c>
      <c r="W28" t="s">
        <v>2440</v>
      </c>
      <c r="X28"/>
    </row>
    <row r="29" spans="1:24">
      <c r="A29" s="13" t="s">
        <v>2443</v>
      </c>
      <c r="B29" s="15">
        <v>3</v>
      </c>
      <c r="C29" s="15">
        <v>14</v>
      </c>
      <c r="D29" s="15" t="s">
        <v>2580</v>
      </c>
      <c r="E29" s="12" t="s">
        <v>2576</v>
      </c>
      <c r="F29" s="13" t="s">
        <v>2578</v>
      </c>
      <c r="G29" s="12" t="s">
        <v>671</v>
      </c>
      <c r="H29" s="13" t="s">
        <v>2581</v>
      </c>
      <c r="I29" s="13" t="s">
        <v>2421</v>
      </c>
      <c r="J29" s="15" t="str">
        <f t="shared" si="2"/>
        <v>0:亚瑟:我们终于战胜了巨人暴君，但这一切还没有结束。</v>
      </c>
      <c r="U29" s="15">
        <v>0</v>
      </c>
      <c r="V29" t="s">
        <v>746</v>
      </c>
      <c r="W29" t="s">
        <v>2441</v>
      </c>
      <c r="X29"/>
    </row>
    <row r="30" spans="1:24">
      <c r="A30" s="13" t="s">
        <v>2443</v>
      </c>
      <c r="B30" s="15">
        <v>4</v>
      </c>
      <c r="C30" s="15">
        <v>7</v>
      </c>
      <c r="D30" s="15" t="s">
        <v>2412</v>
      </c>
      <c r="I30" s="13" t="s">
        <v>671</v>
      </c>
      <c r="J30" s="15" t="str">
        <f t="shared" si="2"/>
        <v>0:亚瑟:灭世者正在飞往另一片大陆，我们不能就这样放过他！</v>
      </c>
      <c r="U30" s="15">
        <v>0</v>
      </c>
      <c r="V30" t="s">
        <v>746</v>
      </c>
      <c r="W30" s="11" t="s">
        <v>2600</v>
      </c>
      <c r="X30"/>
    </row>
    <row r="31" spans="1:24">
      <c r="A31" s="13" t="s">
        <v>2448</v>
      </c>
      <c r="B31" s="15">
        <v>1</v>
      </c>
      <c r="C31" s="15">
        <v>7</v>
      </c>
      <c r="D31" s="15" t="s">
        <v>2412</v>
      </c>
      <c r="H31" s="13" t="s">
        <v>2574</v>
      </c>
      <c r="I31" s="13" t="s">
        <v>2421</v>
      </c>
      <c r="J31" s="15" t="str">
        <f t="shared" si="2"/>
        <v>0:亚瑟:束手就擒吧，迪亚波罗！</v>
      </c>
      <c r="U31" s="15">
        <v>0</v>
      </c>
      <c r="V31" t="s">
        <v>746</v>
      </c>
      <c r="W31" t="s">
        <v>2444</v>
      </c>
    </row>
    <row r="32" spans="1:24">
      <c r="A32" s="13" t="s">
        <v>2448</v>
      </c>
      <c r="B32" s="15">
        <v>2</v>
      </c>
      <c r="C32" s="15">
        <v>11</v>
      </c>
      <c r="D32" s="15" t="s">
        <v>2411</v>
      </c>
      <c r="H32" s="13" t="s">
        <v>2575</v>
      </c>
      <c r="I32" s="13" t="s">
        <v>2422</v>
      </c>
      <c r="J32" s="15" t="str">
        <f t="shared" si="2"/>
        <v>1:迪亚波罗:想不到你竟然能追到这，但也就到此为止了。精灵的大门将永远对你关闭，而我将会从精灵大陆中获得更多的力量！</v>
      </c>
      <c r="U32" s="15">
        <v>1</v>
      </c>
      <c r="V32" t="s">
        <v>747</v>
      </c>
      <c r="W32" s="11" t="s">
        <v>2599</v>
      </c>
    </row>
    <row r="33" spans="1:23">
      <c r="A33" s="13" t="s">
        <v>2448</v>
      </c>
      <c r="B33" s="15">
        <v>3</v>
      </c>
      <c r="C33" s="15">
        <v>11</v>
      </c>
      <c r="D33" s="15" t="s">
        <v>2411</v>
      </c>
      <c r="H33" s="13" t="s">
        <v>2579</v>
      </c>
      <c r="I33" s="13" t="s">
        <v>671</v>
      </c>
      <c r="J33" s="15" t="str">
        <f t="shared" si="2"/>
        <v>0:亚瑟:糟了，这里的精灵似乎已经被迪亚波罗所控制，我们要想办法应付这些武艺高强的战士们。</v>
      </c>
      <c r="U33" s="15">
        <v>0</v>
      </c>
      <c r="V33" t="s">
        <v>746</v>
      </c>
      <c r="W33" t="s">
        <v>2445</v>
      </c>
    </row>
    <row r="34" spans="1:23">
      <c r="A34" s="13" t="s">
        <v>2449</v>
      </c>
      <c r="B34" s="15">
        <v>1</v>
      </c>
      <c r="C34" s="15">
        <v>7</v>
      </c>
      <c r="D34" s="15" t="s">
        <v>2412</v>
      </c>
      <c r="H34" s="13" t="s">
        <v>2575</v>
      </c>
      <c r="I34" s="13" t="s">
        <v>2421</v>
      </c>
      <c r="J34" s="15" t="str">
        <f t="shared" si="2"/>
        <v>0:亚瑟:翡翠之门已经关闭了，我们得去寻找破除这座大门结界的方法。</v>
      </c>
      <c r="U34" s="15">
        <v>0</v>
      </c>
      <c r="V34" t="s">
        <v>746</v>
      </c>
      <c r="W34" t="s">
        <v>2446</v>
      </c>
    </row>
    <row r="35" spans="1:23">
      <c r="A35" s="13" t="s">
        <v>2449</v>
      </c>
      <c r="B35" s="15">
        <v>2</v>
      </c>
      <c r="C35" s="15">
        <v>7</v>
      </c>
      <c r="D35" s="15" t="s">
        <v>2412</v>
      </c>
      <c r="I35" s="13" t="s">
        <v>2582</v>
      </c>
      <c r="J35" s="15" t="str">
        <f t="shared" si="2"/>
        <v>0:亚瑟:传说在北边有一座精灵岛，或许在那里我们能找到一些线索，现在就出发吧。</v>
      </c>
      <c r="U35" s="15">
        <v>0</v>
      </c>
      <c r="V35" t="s">
        <v>746</v>
      </c>
      <c r="W35" t="s">
        <v>2447</v>
      </c>
    </row>
    <row r="36" spans="1:23">
      <c r="A36" s="13" t="s">
        <v>2410</v>
      </c>
      <c r="B36" s="15">
        <v>1</v>
      </c>
      <c r="C36" s="15">
        <v>13</v>
      </c>
      <c r="D36" s="15" t="s">
        <v>2412</v>
      </c>
      <c r="H36" s="13" t="s">
        <v>2574</v>
      </c>
      <c r="I36" s="13" t="s">
        <v>2582</v>
      </c>
      <c r="J36" s="15" t="str">
        <f t="shared" si="2"/>
        <v>0:莱戈拉斯:迪亚波罗，你控制我的族人去和人类战斗究竟想干什么？</v>
      </c>
      <c r="U36" s="15">
        <v>0</v>
      </c>
      <c r="V36" t="s">
        <v>748</v>
      </c>
      <c r="W36" t="s">
        <v>2450</v>
      </c>
    </row>
    <row r="37" spans="1:23">
      <c r="A37" s="13" t="s">
        <v>2410</v>
      </c>
      <c r="B37" s="15">
        <v>2</v>
      </c>
      <c r="C37" s="15">
        <v>11</v>
      </c>
      <c r="D37" s="15" t="s">
        <v>2411</v>
      </c>
      <c r="H37" s="13" t="s">
        <v>2575</v>
      </c>
      <c r="I37" s="13" t="s">
        <v>2582</v>
      </c>
      <c r="J37" s="15" t="str">
        <f t="shared" si="2"/>
        <v>1:迪亚波罗:我不过只是在帮你清理这片大陆上的入侵者罢了，你对我所做的有什么意见吗？</v>
      </c>
      <c r="U37" s="15">
        <v>1</v>
      </c>
      <c r="V37" t="s">
        <v>747</v>
      </c>
      <c r="W37" t="s">
        <v>2451</v>
      </c>
    </row>
    <row r="38" spans="1:23">
      <c r="A38" s="13" t="s">
        <v>2410</v>
      </c>
      <c r="B38" s="15">
        <v>3</v>
      </c>
      <c r="C38" s="15">
        <v>11</v>
      </c>
      <c r="D38" s="15" t="s">
        <v>2411</v>
      </c>
      <c r="I38" s="13" t="s">
        <v>2573</v>
      </c>
      <c r="J38" s="15" t="str">
        <f t="shared" si="2"/>
        <v>1:迪亚波罗:不要忘了，如果不是我你的族人早就化为尘土了。</v>
      </c>
      <c r="U38" s="15">
        <v>1</v>
      </c>
      <c r="V38" t="s">
        <v>747</v>
      </c>
      <c r="W38" t="s">
        <v>2452</v>
      </c>
    </row>
    <row r="39" spans="1:23">
      <c r="A39" s="13" t="s">
        <v>2410</v>
      </c>
      <c r="B39" s="15">
        <v>4</v>
      </c>
      <c r="C39" s="15">
        <v>13</v>
      </c>
      <c r="D39" s="15" t="s">
        <v>2412</v>
      </c>
      <c r="I39" s="13" t="s">
        <v>2573</v>
      </c>
      <c r="J39" s="15" t="str">
        <f t="shared" si="2"/>
        <v>0:莱戈拉斯:……那些不过是过去的残影罢了，你休想用他们来要挟我。</v>
      </c>
      <c r="U39" s="15">
        <v>0</v>
      </c>
      <c r="V39" t="s">
        <v>748</v>
      </c>
      <c r="W39" t="s">
        <v>2453</v>
      </c>
    </row>
    <row r="40" spans="1:23">
      <c r="A40" s="13" t="s">
        <v>2410</v>
      </c>
      <c r="B40" s="15">
        <v>5</v>
      </c>
      <c r="C40" s="15">
        <v>11</v>
      </c>
      <c r="D40" s="15" t="s">
        <v>2411</v>
      </c>
      <c r="I40" s="13" t="s">
        <v>2573</v>
      </c>
      <c r="J40" s="15" t="str">
        <f t="shared" si="2"/>
        <v>1:迪亚波罗:哦？那你想要试一试吗？只要我打一个响指，你的这些族人们可就会通通消失。</v>
      </c>
      <c r="U40" s="15">
        <v>1</v>
      </c>
      <c r="V40" t="s">
        <v>747</v>
      </c>
      <c r="W40" t="s">
        <v>2454</v>
      </c>
    </row>
    <row r="41" spans="1:23">
      <c r="A41" s="13" t="s">
        <v>2410</v>
      </c>
      <c r="B41" s="15">
        <v>6</v>
      </c>
      <c r="C41" s="15">
        <v>13</v>
      </c>
      <c r="D41" s="15" t="s">
        <v>2412</v>
      </c>
      <c r="I41" s="13" t="s">
        <v>2573</v>
      </c>
      <c r="J41" s="15" t="str">
        <f t="shared" si="2"/>
        <v>0:莱戈拉斯:啧，随你吧。总有一天我会让你为这一切付出代价！</v>
      </c>
      <c r="U41" s="15">
        <v>0</v>
      </c>
      <c r="V41" t="s">
        <v>748</v>
      </c>
      <c r="W41" t="s">
        <v>2455</v>
      </c>
    </row>
    <row r="42" spans="1:23">
      <c r="A42" s="13" t="s">
        <v>2410</v>
      </c>
      <c r="B42" s="15">
        <v>7</v>
      </c>
      <c r="C42" s="15">
        <v>13</v>
      </c>
      <c r="D42" s="15" t="s">
        <v>2583</v>
      </c>
      <c r="H42" s="13" t="s">
        <v>2584</v>
      </c>
      <c r="I42" s="13" t="s">
        <v>2582</v>
      </c>
      <c r="J42" s="15" t="str">
        <f t="shared" si="2"/>
        <v>1:迪亚波罗:呵呵呵，真是个好懂的家伙......如果让亚瑟的军团攻占神意之城的话事情应该会变得很有趣…...</v>
      </c>
      <c r="U42" s="15">
        <v>1</v>
      </c>
      <c r="V42" t="s">
        <v>747</v>
      </c>
      <c r="W42" t="s">
        <v>2456</v>
      </c>
    </row>
    <row r="43" spans="1:23">
      <c r="A43" s="13" t="s">
        <v>2462</v>
      </c>
      <c r="B43" s="15">
        <v>1</v>
      </c>
      <c r="C43" s="15">
        <v>7</v>
      </c>
      <c r="D43" s="15" t="s">
        <v>2412</v>
      </c>
      <c r="H43" s="13" t="s">
        <v>2574</v>
      </c>
      <c r="I43" s="13" t="s">
        <v>2573</v>
      </c>
      <c r="J43" s="15" t="str">
        <f t="shared" si="2"/>
        <v>0:亚瑟:这些和我们作战的精灵早就已经逝去，他们只是残留的灵魂残影。</v>
      </c>
      <c r="U43" s="15">
        <v>0</v>
      </c>
      <c r="V43" t="s">
        <v>746</v>
      </c>
      <c r="W43" t="s">
        <v>2476</v>
      </c>
    </row>
    <row r="44" spans="1:23">
      <c r="A44" s="13" t="s">
        <v>2462</v>
      </c>
      <c r="B44" s="15">
        <v>2</v>
      </c>
      <c r="C44" s="15">
        <v>7</v>
      </c>
      <c r="D44" s="15" t="s">
        <v>2412</v>
      </c>
      <c r="I44" s="13" t="s">
        <v>2582</v>
      </c>
      <c r="J44" s="15" t="str">
        <f t="shared" si="2"/>
        <v>0:亚瑟:我必须继续深入，搞清楚这里到底发生了什么才行。</v>
      </c>
      <c r="U44" s="15">
        <v>0</v>
      </c>
      <c r="V44" t="s">
        <v>746</v>
      </c>
      <c r="W44" t="s">
        <v>2477</v>
      </c>
    </row>
    <row r="45" spans="1:23">
      <c r="A45" s="13" t="s">
        <v>2463</v>
      </c>
      <c r="B45" s="15">
        <v>1</v>
      </c>
      <c r="C45" s="15">
        <v>13</v>
      </c>
      <c r="D45" s="15" t="s">
        <v>2411</v>
      </c>
      <c r="H45" s="13" t="s">
        <v>2575</v>
      </c>
      <c r="I45" s="13" t="s">
        <v>2573</v>
      </c>
      <c r="J45" s="15" t="str">
        <f t="shared" si="2"/>
        <v>1:莱戈拉斯:凡人，你竟敢亵渎圣洁的神谕之城！</v>
      </c>
      <c r="U45" s="15">
        <v>1</v>
      </c>
      <c r="V45" t="s">
        <v>748</v>
      </c>
      <c r="W45" t="s">
        <v>2457</v>
      </c>
    </row>
    <row r="46" spans="1:23">
      <c r="A46" s="13" t="s">
        <v>2463</v>
      </c>
      <c r="B46" s="15">
        <v>2</v>
      </c>
      <c r="C46" s="15">
        <v>7</v>
      </c>
      <c r="D46" s="15" t="s">
        <v>2412</v>
      </c>
      <c r="H46" s="13" t="s">
        <v>2574</v>
      </c>
      <c r="I46" s="13" t="s">
        <v>2573</v>
      </c>
      <c r="J46" s="15" t="str">
        <f t="shared" si="2"/>
        <v>0:亚瑟:清醒一点，你们的圣域早已沦陷，这些不过是迪亚波罗为了控制你所制造的残影！</v>
      </c>
      <c r="U46" s="15">
        <v>0</v>
      </c>
      <c r="V46" t="s">
        <v>746</v>
      </c>
      <c r="W46" t="s">
        <v>2458</v>
      </c>
    </row>
    <row r="47" spans="1:23">
      <c r="A47" s="13" t="s">
        <v>2463</v>
      </c>
      <c r="B47" s="15">
        <v>3</v>
      </c>
      <c r="C47" s="15">
        <v>13</v>
      </c>
      <c r="D47" s="15" t="s">
        <v>2411</v>
      </c>
      <c r="E47" s="13" t="s">
        <v>2585</v>
      </c>
      <c r="F47" s="13" t="s">
        <v>2577</v>
      </c>
      <c r="I47" s="13" t="s">
        <v>2573</v>
      </c>
      <c r="J47" s="15" t="str">
        <f t="shared" si="2"/>
        <v>1:莱戈拉斯:闭嘴！我会用手中的箭贯穿你，接受裁决吧！</v>
      </c>
      <c r="U47" s="15">
        <v>1</v>
      </c>
      <c r="V47" t="s">
        <v>748</v>
      </c>
      <c r="W47" t="s">
        <v>2459</v>
      </c>
    </row>
    <row r="48" spans="1:23">
      <c r="A48" s="13" t="s">
        <v>2472</v>
      </c>
      <c r="B48" s="15">
        <v>1</v>
      </c>
      <c r="C48" s="15">
        <v>13</v>
      </c>
      <c r="D48" s="15" t="s">
        <v>2411</v>
      </c>
      <c r="H48" s="13" t="s">
        <v>2575</v>
      </c>
      <c r="I48" s="13" t="s">
        <v>2573</v>
      </c>
      <c r="J48" s="15" t="str">
        <f t="shared" si="2"/>
        <v>1:莱戈拉斯:别以为你赢了，我迟早会让你付出代价！</v>
      </c>
      <c r="U48" s="15">
        <v>1</v>
      </c>
      <c r="V48" t="s">
        <v>748</v>
      </c>
      <c r="W48" t="s">
        <v>2460</v>
      </c>
    </row>
    <row r="49" spans="1:23">
      <c r="A49" s="13" t="s">
        <v>2472</v>
      </c>
      <c r="B49" s="15">
        <v>2</v>
      </c>
      <c r="C49" s="15">
        <v>7</v>
      </c>
      <c r="D49" s="15" t="s">
        <v>2412</v>
      </c>
      <c r="H49" s="13" t="s">
        <v>2574</v>
      </c>
      <c r="I49" s="13" t="s">
        <v>2573</v>
      </c>
      <c r="J49" s="15" t="str">
        <f t="shared" si="2"/>
        <v>0:亚瑟:继续追击，我们不能让他再深陷在迪亚波罗的幻境中了。</v>
      </c>
      <c r="U49" s="15">
        <v>0</v>
      </c>
      <c r="V49" t="s">
        <v>746</v>
      </c>
      <c r="W49" t="s">
        <v>2461</v>
      </c>
    </row>
    <row r="50" spans="1:23">
      <c r="A50" s="13" t="s">
        <v>2473</v>
      </c>
      <c r="B50" s="15">
        <v>1</v>
      </c>
      <c r="C50" s="15">
        <v>7</v>
      </c>
      <c r="D50" s="15" t="s">
        <v>2412</v>
      </c>
      <c r="H50" s="13" t="s">
        <v>2574</v>
      </c>
      <c r="I50" s="13" t="s">
        <v>2573</v>
      </c>
      <c r="J50" s="15" t="str">
        <f t="shared" si="2"/>
        <v>0:亚瑟:精灵，这就是你的堡垒吗？</v>
      </c>
      <c r="U50" s="15">
        <v>0</v>
      </c>
      <c r="V50" t="s">
        <v>746</v>
      </c>
      <c r="W50" t="s">
        <v>2464</v>
      </c>
    </row>
    <row r="51" spans="1:23">
      <c r="A51" s="13" t="s">
        <v>2473</v>
      </c>
      <c r="B51" s="15">
        <v>2</v>
      </c>
      <c r="C51" s="15">
        <v>13</v>
      </c>
      <c r="D51" s="15" t="s">
        <v>2411</v>
      </c>
      <c r="H51" s="13" t="s">
        <v>2575</v>
      </c>
      <c r="I51" s="13" t="s">
        <v>2573</v>
      </c>
      <c r="J51" s="15" t="str">
        <f t="shared" si="2"/>
        <v>1:莱戈拉斯:没错…数百年前和迪亚波罗战斗之后我的族人就已经灭绝，为了重振精灵的光辉我和迪亚波罗做了一笔交易。</v>
      </c>
      <c r="U51" s="15">
        <v>1</v>
      </c>
      <c r="V51" t="s">
        <v>748</v>
      </c>
      <c r="W51" t="s">
        <v>2465</v>
      </c>
    </row>
    <row r="52" spans="1:23">
      <c r="A52" s="13" t="s">
        <v>2473</v>
      </c>
      <c r="B52" s="15">
        <v>3</v>
      </c>
      <c r="C52" s="15">
        <v>7</v>
      </c>
      <c r="D52" s="15" t="s">
        <v>2412</v>
      </c>
      <c r="I52" s="13" t="s">
        <v>2573</v>
      </c>
      <c r="J52" s="15" t="str">
        <f t="shared" si="2"/>
        <v>0:亚瑟:你背叛了你的族人，并且得到的也只是幻象！</v>
      </c>
      <c r="U52" s="15">
        <v>0</v>
      </c>
      <c r="V52" t="s">
        <v>746</v>
      </c>
      <c r="W52" t="s">
        <v>2466</v>
      </c>
    </row>
    <row r="53" spans="1:23">
      <c r="A53" s="13" t="s">
        <v>2473</v>
      </c>
      <c r="B53" s="15">
        <v>4</v>
      </c>
      <c r="C53" s="15">
        <v>13</v>
      </c>
      <c r="D53" s="15" t="s">
        <v>2411</v>
      </c>
      <c r="I53" s="13" t="s">
        <v>2573</v>
      </c>
      <c r="J53" s="15" t="str">
        <f t="shared" si="2"/>
        <v>1:莱戈拉斯:不，我得到的还有强大的力量！这一次我不会失败了，我的箭将会贯穿你的胸膛！</v>
      </c>
      <c r="U53" s="15">
        <v>1</v>
      </c>
      <c r="V53" t="s">
        <v>748</v>
      </c>
      <c r="W53" t="s">
        <v>2467</v>
      </c>
    </row>
    <row r="54" spans="1:23">
      <c r="A54" s="13" t="s">
        <v>2478</v>
      </c>
      <c r="B54" s="15">
        <v>1</v>
      </c>
      <c r="C54" s="15">
        <v>13</v>
      </c>
      <c r="D54" s="15" t="s">
        <v>2411</v>
      </c>
      <c r="H54" s="13" t="s">
        <v>2575</v>
      </c>
      <c r="I54" s="13" t="s">
        <v>2573</v>
      </c>
      <c r="J54" s="15" t="str">
        <f t="shared" si="2"/>
        <v>1:莱戈拉斯:没想到我居然败给了一个人类…</v>
      </c>
      <c r="U54" s="15">
        <v>1</v>
      </c>
      <c r="V54" t="s">
        <v>748</v>
      </c>
      <c r="W54" t="s">
        <v>2468</v>
      </c>
    </row>
    <row r="55" spans="1:23">
      <c r="A55" s="13" t="s">
        <v>2478</v>
      </c>
      <c r="B55" s="15">
        <v>2</v>
      </c>
      <c r="C55" s="15">
        <v>7</v>
      </c>
      <c r="D55" s="15" t="s">
        <v>2412</v>
      </c>
      <c r="H55" s="13" t="s">
        <v>2574</v>
      </c>
      <c r="I55" s="13" t="s">
        <v>2573</v>
      </c>
      <c r="J55" s="15" t="str">
        <f t="shared" si="2"/>
        <v>0:亚瑟:你只是败给了自己。</v>
      </c>
      <c r="U55" s="15">
        <v>0</v>
      </c>
      <c r="V55" t="s">
        <v>746</v>
      </c>
      <c r="W55" t="s">
        <v>2469</v>
      </c>
    </row>
    <row r="56" spans="1:23">
      <c r="A56" s="13" t="s">
        <v>2478</v>
      </c>
      <c r="B56" s="15">
        <v>3</v>
      </c>
      <c r="C56" s="15">
        <v>13</v>
      </c>
      <c r="D56" s="15" t="s">
        <v>2411</v>
      </c>
      <c r="I56" s="13" t="s">
        <v>2573</v>
      </c>
      <c r="J56" s="15" t="str">
        <f t="shared" si="2"/>
        <v>1:莱戈拉斯:呵，也许吧…你可能真的可以战胜迪亚波罗，可我已经…</v>
      </c>
      <c r="U56" s="15">
        <v>1</v>
      </c>
      <c r="V56" t="s">
        <v>748</v>
      </c>
      <c r="W56" t="s">
        <v>2470</v>
      </c>
    </row>
    <row r="57" spans="1:23">
      <c r="A57" s="13" t="s">
        <v>2478</v>
      </c>
      <c r="B57" s="15">
        <v>4</v>
      </c>
      <c r="C57" s="15">
        <v>13</v>
      </c>
      <c r="D57" s="15" t="s">
        <v>2580</v>
      </c>
      <c r="H57" s="13" t="s">
        <v>2581</v>
      </c>
      <c r="I57" s="13" t="s">
        <v>2573</v>
      </c>
      <c r="J57" s="15" t="str">
        <f t="shared" si="2"/>
        <v>0:亚瑟:他已经安息了，但我们的征途还没有结束。准备好之后就像城堡后的荒土进军吧！</v>
      </c>
      <c r="U57" s="15">
        <v>0</v>
      </c>
      <c r="V57" t="s">
        <v>746</v>
      </c>
      <c r="W57" t="s">
        <v>2471</v>
      </c>
    </row>
    <row r="58" spans="1:23">
      <c r="A58" s="13" t="s">
        <v>2483</v>
      </c>
      <c r="B58" s="15">
        <v>1</v>
      </c>
      <c r="C58" s="15">
        <v>7</v>
      </c>
      <c r="D58" s="15" t="s">
        <v>2412</v>
      </c>
      <c r="H58" s="13" t="s">
        <v>2574</v>
      </c>
      <c r="I58" s="13" t="s">
        <v>2573</v>
      </c>
      <c r="J58" s="15" t="str">
        <f t="shared" si="2"/>
        <v>0:亚瑟:不敢相信，这些参与过古代战争的战士们居然还活着。</v>
      </c>
      <c r="U58" s="15">
        <v>0</v>
      </c>
      <c r="V58" t="s">
        <v>746</v>
      </c>
      <c r="W58" t="s">
        <v>2479</v>
      </c>
    </row>
    <row r="59" spans="1:23">
      <c r="A59" s="13" t="s">
        <v>2483</v>
      </c>
      <c r="B59" s="15">
        <v>2</v>
      </c>
      <c r="C59" s="15">
        <v>7</v>
      </c>
      <c r="D59" s="15" t="s">
        <v>2412</v>
      </c>
      <c r="I59" s="13" t="s">
        <v>2573</v>
      </c>
      <c r="J59" s="15" t="str">
        <f t="shared" si="2"/>
        <v>0:亚瑟:我们必须将他们从长达数百年的折磨中解放出来，准备作战！</v>
      </c>
      <c r="U59" s="15">
        <v>0</v>
      </c>
      <c r="V59" t="s">
        <v>746</v>
      </c>
      <c r="W59" t="s">
        <v>2480</v>
      </c>
    </row>
    <row r="60" spans="1:23">
      <c r="A60" s="13" t="s">
        <v>2484</v>
      </c>
      <c r="B60" s="15">
        <v>1</v>
      </c>
      <c r="C60" s="15">
        <v>7</v>
      </c>
      <c r="D60" s="15" t="s">
        <v>2412</v>
      </c>
      <c r="H60" s="13" t="s">
        <v>2574</v>
      </c>
      <c r="I60" s="13" t="s">
        <v>2573</v>
      </c>
      <c r="J60" s="15" t="str">
        <f t="shared" si="2"/>
        <v>0:亚瑟:这些古代战士们在低语着一个古老的名字。</v>
      </c>
      <c r="U60" s="15">
        <v>0</v>
      </c>
      <c r="V60" t="s">
        <v>746</v>
      </c>
      <c r="W60" t="s">
        <v>2481</v>
      </c>
    </row>
    <row r="61" spans="1:23">
      <c r="A61" s="13" t="s">
        <v>2484</v>
      </c>
      <c r="B61" s="15">
        <v>2</v>
      </c>
      <c r="C61" s="15">
        <v>7</v>
      </c>
      <c r="D61" s="15" t="s">
        <v>2412</v>
      </c>
      <c r="I61" s="13" t="s">
        <v>2573</v>
      </c>
      <c r="J61" s="15" t="str">
        <f t="shared" si="2"/>
        <v>0:亚瑟:麦格文…他们的永生会和这位古老的贤者有关吗？</v>
      </c>
      <c r="U61" s="15">
        <v>0</v>
      </c>
      <c r="V61" t="s">
        <v>746</v>
      </c>
      <c r="W61" t="s">
        <v>2482</v>
      </c>
    </row>
    <row r="62" spans="1:23">
      <c r="A62" s="13" t="s">
        <v>2494</v>
      </c>
      <c r="B62" s="15">
        <v>1</v>
      </c>
      <c r="C62" s="15">
        <v>12</v>
      </c>
      <c r="D62" s="15" t="s">
        <v>2411</v>
      </c>
      <c r="H62" s="13" t="s">
        <v>2575</v>
      </c>
      <c r="I62" s="13" t="s">
        <v>2573</v>
      </c>
      <c r="J62" s="15" t="str">
        <f t="shared" si="2"/>
        <v>1:麦格文:你不该来这里，还未成熟的王啊。</v>
      </c>
      <c r="U62" s="15">
        <v>1</v>
      </c>
      <c r="V62" t="s">
        <v>754</v>
      </c>
      <c r="W62" t="s">
        <v>2485</v>
      </c>
    </row>
    <row r="63" spans="1:23">
      <c r="A63" s="13" t="s">
        <v>2494</v>
      </c>
      <c r="B63" s="15">
        <v>2</v>
      </c>
      <c r="C63" s="15">
        <v>7</v>
      </c>
      <c r="D63" s="15" t="s">
        <v>2412</v>
      </c>
      <c r="H63" s="13" t="s">
        <v>2574</v>
      </c>
      <c r="I63" s="13" t="s">
        <v>2573</v>
      </c>
      <c r="J63" s="15" t="str">
        <f t="shared" si="2"/>
        <v>0:亚瑟:我为了那些被束缚在此地数百年的古代战士们而来，古老的贤者麦格文，为什么要将他们束缚在此？</v>
      </c>
      <c r="U63" s="15">
        <v>0</v>
      </c>
      <c r="V63" t="s">
        <v>746</v>
      </c>
      <c r="W63" t="s">
        <v>2486</v>
      </c>
    </row>
    <row r="64" spans="1:23">
      <c r="A64" s="13" t="s">
        <v>2494</v>
      </c>
      <c r="B64" s="15">
        <v>3</v>
      </c>
      <c r="C64" s="15">
        <v>12</v>
      </c>
      <c r="D64" s="15" t="s">
        <v>2411</v>
      </c>
      <c r="I64" s="13" t="s">
        <v>2573</v>
      </c>
      <c r="J64" s="15" t="str">
        <f t="shared" si="2"/>
        <v>1:麦格文:这是为了守护。如果没有我们，邪恶的力量早就会席卷这个世界，让万物陷入痛苦。</v>
      </c>
      <c r="U64" s="15">
        <v>1</v>
      </c>
      <c r="V64" t="s">
        <v>754</v>
      </c>
      <c r="W64" t="s">
        <v>2487</v>
      </c>
    </row>
    <row r="65" spans="1:23">
      <c r="A65" s="13" t="s">
        <v>2494</v>
      </c>
      <c r="B65" s="15">
        <v>4</v>
      </c>
      <c r="C65" s="15">
        <v>7</v>
      </c>
      <c r="D65" s="15" t="s">
        <v>2412</v>
      </c>
      <c r="I65" s="13" t="s">
        <v>2573</v>
      </c>
      <c r="J65" s="15" t="str">
        <f t="shared" si="2"/>
        <v>0:亚瑟:或许以前我们没有力量可以抵挡邪恶的恶魔，但现在我们已经有了对抗邪恶的力量。</v>
      </c>
      <c r="U65" s="15">
        <v>0</v>
      </c>
      <c r="V65" t="s">
        <v>746</v>
      </c>
      <c r="W65" t="s">
        <v>2488</v>
      </c>
    </row>
    <row r="66" spans="1:23">
      <c r="A66" s="13" t="s">
        <v>2494</v>
      </c>
      <c r="B66" s="15">
        <v>5</v>
      </c>
      <c r="C66" s="15">
        <v>12</v>
      </c>
      <c r="D66" s="15" t="s">
        <v>2411</v>
      </c>
      <c r="I66" s="13" t="s">
        <v>2573</v>
      </c>
      <c r="J66" s="15" t="str">
        <f t="shared" si="2"/>
        <v>1:麦格文:是吗？那让我见识一下吧，这些古老的守护者就是你的对手！</v>
      </c>
      <c r="U66" s="15">
        <v>1</v>
      </c>
      <c r="V66" t="s">
        <v>754</v>
      </c>
      <c r="W66" t="s">
        <v>2489</v>
      </c>
    </row>
    <row r="67" spans="1:23">
      <c r="A67" s="13" t="s">
        <v>2495</v>
      </c>
      <c r="B67" s="15">
        <v>1</v>
      </c>
      <c r="C67" s="15">
        <v>7</v>
      </c>
      <c r="D67" s="15" t="s">
        <v>2412</v>
      </c>
      <c r="H67" s="13" t="s">
        <v>2574</v>
      </c>
      <c r="I67" s="13" t="s">
        <v>2573</v>
      </c>
      <c r="J67" s="15" t="str">
        <f t="shared" si="2"/>
        <v>0:亚瑟:是我赢了，麦格文！</v>
      </c>
      <c r="U67" s="15">
        <v>0</v>
      </c>
      <c r="V67" t="s">
        <v>746</v>
      </c>
      <c r="W67" t="s">
        <v>2490</v>
      </c>
    </row>
    <row r="68" spans="1:23">
      <c r="A68" s="13" t="s">
        <v>2495</v>
      </c>
      <c r="B68" s="15">
        <v>2</v>
      </c>
      <c r="C68" s="15">
        <v>12</v>
      </c>
      <c r="D68" s="15" t="s">
        <v>2411</v>
      </c>
      <c r="H68" s="13" t="s">
        <v>2575</v>
      </c>
      <c r="I68" s="13" t="s">
        <v>2573</v>
      </c>
      <c r="J68" s="15" t="str">
        <f t="shared" si="2"/>
        <v>1:麦格文:你确实很有指挥的才能，但想成为真正的王这还远远不够。</v>
      </c>
      <c r="U68" s="15">
        <v>1</v>
      </c>
      <c r="V68" t="s">
        <v>754</v>
      </c>
      <c r="W68" t="s">
        <v>2491</v>
      </c>
    </row>
    <row r="69" spans="1:23">
      <c r="A69" s="13" t="s">
        <v>2495</v>
      </c>
      <c r="B69" s="15">
        <v>3</v>
      </c>
      <c r="C69" s="15">
        <v>7</v>
      </c>
      <c r="D69" s="15" t="s">
        <v>2412</v>
      </c>
      <c r="I69" s="13" t="s">
        <v>2573</v>
      </c>
      <c r="J69" s="15" t="str">
        <f t="shared" si="2"/>
        <v>0:亚瑟:那么我会向你证明，我所具备的王之资质。</v>
      </c>
      <c r="U69" s="15">
        <v>0</v>
      </c>
      <c r="V69" t="s">
        <v>746</v>
      </c>
      <c r="W69" t="s">
        <v>2492</v>
      </c>
    </row>
    <row r="70" spans="1:23">
      <c r="A70" s="13" t="s">
        <v>2495</v>
      </c>
      <c r="B70" s="15">
        <v>4</v>
      </c>
      <c r="C70" s="15">
        <v>12</v>
      </c>
      <c r="D70" s="15" t="s">
        <v>2411</v>
      </c>
      <c r="I70" s="13" t="s">
        <v>2573</v>
      </c>
      <c r="J70" s="15" t="str">
        <f t="shared" si="2"/>
        <v>1:麦格文:那就来亡语平原找我吧，我的守护者大军将会在那里等着你。</v>
      </c>
      <c r="U70" s="15">
        <v>1</v>
      </c>
      <c r="V70" t="s">
        <v>754</v>
      </c>
      <c r="W70" t="s">
        <v>2493</v>
      </c>
    </row>
    <row r="71" spans="1:23">
      <c r="A71" s="13" t="s">
        <v>2506</v>
      </c>
      <c r="B71" s="15">
        <v>1</v>
      </c>
      <c r="C71" s="15">
        <v>12</v>
      </c>
      <c r="D71" s="15" t="s">
        <v>2411</v>
      </c>
      <c r="H71" s="13" t="s">
        <v>2575</v>
      </c>
      <c r="I71" s="13" t="s">
        <v>2573</v>
      </c>
      <c r="J71" s="15" t="str">
        <f t="shared" si="2"/>
        <v>1:麦格文:古代战争中我们封印了灭世者，为了保护这道封印我们在此守护了数百年。</v>
      </c>
      <c r="U71" s="15">
        <v>1</v>
      </c>
      <c r="V71" t="s">
        <v>754</v>
      </c>
      <c r="W71" t="s">
        <v>2496</v>
      </c>
    </row>
    <row r="72" spans="1:23">
      <c r="A72" s="13" t="s">
        <v>2506</v>
      </c>
      <c r="B72" s="15">
        <v>2</v>
      </c>
      <c r="C72" s="15">
        <v>12</v>
      </c>
      <c r="D72" s="15" t="s">
        <v>2411</v>
      </c>
      <c r="I72" s="13" t="s">
        <v>2573</v>
      </c>
      <c r="J72" s="15" t="str">
        <f t="shared" si="2"/>
        <v>1:麦格文:虽然莱戈拉斯的愚昧让封印已经失效，但这后面的大门依然可以禁锢灭世者的恶魔军团。</v>
      </c>
      <c r="U72" s="15">
        <v>1</v>
      </c>
      <c r="V72" t="s">
        <v>754</v>
      </c>
      <c r="W72" t="s">
        <v>2497</v>
      </c>
    </row>
    <row r="73" spans="1:23">
      <c r="A73" s="13" t="s">
        <v>2506</v>
      </c>
      <c r="B73" s="15">
        <v>3</v>
      </c>
      <c r="C73" s="15">
        <v>7</v>
      </c>
      <c r="D73" s="15" t="s">
        <v>2412</v>
      </c>
      <c r="H73" s="13" t="s">
        <v>2574</v>
      </c>
      <c r="I73" s="13" t="s">
        <v>2573</v>
      </c>
      <c r="J73" s="15" t="str">
        <f t="shared" si="2"/>
        <v>0:亚瑟:我会向你证明我的实力，并继承你们的意志将灭世者赶回这大门的里面。</v>
      </c>
      <c r="U73" s="15">
        <v>0</v>
      </c>
      <c r="V73" t="s">
        <v>746</v>
      </c>
      <c r="W73" t="s">
        <v>2498</v>
      </c>
    </row>
    <row r="74" spans="1:23">
      <c r="A74" s="13" t="s">
        <v>2506</v>
      </c>
      <c r="B74" s="15">
        <v>4</v>
      </c>
      <c r="C74" s="15">
        <v>12</v>
      </c>
      <c r="D74" s="15" t="s">
        <v>2411</v>
      </c>
      <c r="I74" s="13" t="s">
        <v>2573</v>
      </c>
      <c r="J74" s="15" t="str">
        <f t="shared" si="2"/>
        <v>1:麦格文:很好，那么试炼开始了，接受古代贤王麾下最强大军团的挑战吧！</v>
      </c>
      <c r="U74" s="15">
        <v>1</v>
      </c>
      <c r="V74" t="s">
        <v>754</v>
      </c>
      <c r="W74" t="s">
        <v>2499</v>
      </c>
    </row>
    <row r="75" spans="1:23">
      <c r="A75" s="13" t="s">
        <v>2507</v>
      </c>
      <c r="B75" s="15">
        <v>1</v>
      </c>
      <c r="C75" s="15">
        <v>12</v>
      </c>
      <c r="D75" s="15" t="s">
        <v>2411</v>
      </c>
      <c r="H75" s="13" t="s">
        <v>2575</v>
      </c>
      <c r="I75" s="13" t="s">
        <v>2573</v>
      </c>
      <c r="J75" s="15" t="str">
        <f t="shared" si="2"/>
        <v>1:麦格文:看来你确实具备成为王的资质，我终于可以从这百年的约束中解脱了…</v>
      </c>
      <c r="U75" s="15">
        <v>1</v>
      </c>
      <c r="V75" t="s">
        <v>754</v>
      </c>
      <c r="W75" t="s">
        <v>2500</v>
      </c>
    </row>
    <row r="76" spans="1:23">
      <c r="A76" s="13" t="s">
        <v>2507</v>
      </c>
      <c r="B76" s="15">
        <v>2</v>
      </c>
      <c r="C76" s="15">
        <v>7</v>
      </c>
      <c r="D76" s="15" t="s">
        <v>2412</v>
      </c>
      <c r="H76" s="13" t="s">
        <v>2574</v>
      </c>
      <c r="I76" s="13" t="s">
        <v>2573</v>
      </c>
      <c r="J76" s="15" t="str">
        <f t="shared" si="2"/>
        <v>0:亚瑟:安息吧，麦格文。</v>
      </c>
      <c r="U76" s="15">
        <v>0</v>
      </c>
      <c r="V76" t="s">
        <v>746</v>
      </c>
      <c r="W76" s="11" t="s">
        <v>2586</v>
      </c>
    </row>
    <row r="77" spans="1:23">
      <c r="A77" s="13" t="s">
        <v>2507</v>
      </c>
      <c r="B77" s="15">
        <v>3</v>
      </c>
      <c r="C77" s="15">
        <v>12</v>
      </c>
      <c r="D77" s="15" t="s">
        <v>2580</v>
      </c>
      <c r="H77" s="13" t="s">
        <v>2581</v>
      </c>
      <c r="I77" s="13" t="s">
        <v>2573</v>
      </c>
      <c r="J77" s="15" t="str">
        <f t="shared" ref="J77" si="3">_xlfn.TEXTJOIN(":",TRUE,U77:W77)</f>
        <v>0:亚瑟:我不会让人们忘记你们的事迹的。</v>
      </c>
      <c r="U77" s="15">
        <v>0</v>
      </c>
      <c r="V77" t="s">
        <v>746</v>
      </c>
      <c r="W77" s="11" t="s">
        <v>2587</v>
      </c>
    </row>
    <row r="78" spans="1:23">
      <c r="A78" s="13" t="s">
        <v>2514</v>
      </c>
      <c r="B78" s="15">
        <v>1</v>
      </c>
      <c r="C78" s="15">
        <v>7</v>
      </c>
      <c r="D78" s="15" t="s">
        <v>2412</v>
      </c>
      <c r="H78" s="13" t="s">
        <v>2574</v>
      </c>
      <c r="I78" s="13" t="s">
        <v>2573</v>
      </c>
      <c r="J78" s="15" t="str">
        <f t="shared" si="2"/>
        <v>0:亚瑟:你不能这样向灭世者屈服，麦格文！</v>
      </c>
      <c r="U78" s="15">
        <v>0</v>
      </c>
      <c r="V78" t="s">
        <v>746</v>
      </c>
      <c r="W78" t="s">
        <v>2508</v>
      </c>
    </row>
    <row r="79" spans="1:23">
      <c r="A79" s="13" t="s">
        <v>2514</v>
      </c>
      <c r="B79" s="15">
        <v>2</v>
      </c>
      <c r="C79" s="15">
        <v>12</v>
      </c>
      <c r="D79" s="15" t="s">
        <v>2411</v>
      </c>
      <c r="H79" s="13" t="s">
        <v>2575</v>
      </c>
      <c r="I79" s="13" t="s">
        <v>2573</v>
      </c>
      <c r="J79" s="15" t="str">
        <f t="shared" si="2"/>
        <v>1:麦格文:为了主人的任务…必须摧毁这个封印…</v>
      </c>
      <c r="U79" s="15">
        <v>1</v>
      </c>
      <c r="V79" t="s">
        <v>754</v>
      </c>
      <c r="W79" t="s">
        <v>2509</v>
      </c>
    </row>
    <row r="80" spans="1:23">
      <c r="A80" s="13" t="s">
        <v>2514</v>
      </c>
      <c r="B80" s="15">
        <v>3</v>
      </c>
      <c r="C80" s="15">
        <v>7</v>
      </c>
      <c r="D80" s="15" t="s">
        <v>2412</v>
      </c>
      <c r="I80" s="13" t="s">
        <v>2573</v>
      </c>
      <c r="J80" s="15" t="str">
        <f t="shared" si="2"/>
        <v>0:亚瑟:我们要阻止被控制的麦格文，进攻！</v>
      </c>
      <c r="U80" s="15">
        <v>0</v>
      </c>
      <c r="V80" t="s">
        <v>746</v>
      </c>
      <c r="W80" t="s">
        <v>2510</v>
      </c>
    </row>
    <row r="81" spans="1:23">
      <c r="A81" s="13" t="s">
        <v>2515</v>
      </c>
      <c r="B81" s="15">
        <v>1</v>
      </c>
      <c r="C81" s="15">
        <v>12</v>
      </c>
      <c r="D81" s="15" t="s">
        <v>2411</v>
      </c>
      <c r="H81" s="13" t="s">
        <v>2575</v>
      </c>
      <c r="I81" s="13" t="s">
        <v>2573</v>
      </c>
      <c r="J81" s="15" t="str">
        <f t="shared" si="2"/>
        <v>1:麦格文:我…辜负了…贤王…</v>
      </c>
      <c r="U81" s="15">
        <v>1</v>
      </c>
      <c r="V81" t="s">
        <v>754</v>
      </c>
      <c r="W81" t="s">
        <v>2511</v>
      </c>
    </row>
    <row r="82" spans="1:23">
      <c r="A82" s="13" t="s">
        <v>2515</v>
      </c>
      <c r="B82" s="15">
        <v>2</v>
      </c>
      <c r="C82" s="15">
        <v>7</v>
      </c>
      <c r="D82" s="15" t="s">
        <v>2412</v>
      </c>
      <c r="H82" s="13" t="s">
        <v>2574</v>
      </c>
      <c r="I82" s="13" t="s">
        <v>2573</v>
      </c>
      <c r="J82" s="15" t="str">
        <f t="shared" si="2"/>
        <v>0:亚瑟:安息吧，麦格文…</v>
      </c>
      <c r="U82" s="15">
        <v>0</v>
      </c>
      <c r="V82" t="s">
        <v>746</v>
      </c>
      <c r="W82" t="s">
        <v>2512</v>
      </c>
    </row>
    <row r="83" spans="1:23">
      <c r="A83" s="13" t="s">
        <v>2515</v>
      </c>
      <c r="B83" s="15">
        <v>3</v>
      </c>
      <c r="C83" s="15">
        <v>12</v>
      </c>
      <c r="D83" s="15" t="s">
        <v>2580</v>
      </c>
      <c r="E83" s="12" t="s">
        <v>2576</v>
      </c>
      <c r="F83" s="13" t="s">
        <v>2578</v>
      </c>
      <c r="G83" s="12" t="s">
        <v>671</v>
      </c>
      <c r="H83" s="13" t="s">
        <v>2581</v>
      </c>
      <c r="I83" s="13" t="s">
        <v>2573</v>
      </c>
      <c r="J83" s="15" t="str">
        <f t="shared" si="2"/>
        <v>0:亚瑟:封印已经破碎，火焰之门的恶魔即将倾巢而出。我们必须组建防线，阻挡恶魔！</v>
      </c>
      <c r="U83" s="15">
        <v>0</v>
      </c>
      <c r="V83" t="s">
        <v>746</v>
      </c>
      <c r="W83" t="s">
        <v>2513</v>
      </c>
    </row>
    <row r="84" spans="1:23">
      <c r="A84" s="13" t="s">
        <v>2523</v>
      </c>
      <c r="B84" s="15">
        <v>1</v>
      </c>
      <c r="C84" s="15">
        <v>11</v>
      </c>
      <c r="D84" s="15" t="s">
        <v>2411</v>
      </c>
      <c r="H84" s="13" t="s">
        <v>2575</v>
      </c>
      <c r="I84" s="13" t="s">
        <v>2582</v>
      </c>
      <c r="J84" s="15" t="str">
        <f t="shared" si="2"/>
        <v>1:迪亚波罗:结束了，凡人之王。</v>
      </c>
      <c r="U84" s="15">
        <v>1</v>
      </c>
      <c r="V84" t="s">
        <v>747</v>
      </c>
      <c r="W84" t="s">
        <v>2516</v>
      </c>
    </row>
    <row r="85" spans="1:23">
      <c r="A85" s="13" t="s">
        <v>2523</v>
      </c>
      <c r="B85" s="15">
        <v>2</v>
      </c>
      <c r="C85" s="15">
        <v>7</v>
      </c>
      <c r="D85" s="15" t="s">
        <v>2412</v>
      </c>
      <c r="H85" s="13" t="s">
        <v>2574</v>
      </c>
      <c r="I85" s="13" t="s">
        <v>2573</v>
      </c>
      <c r="J85" s="15" t="str">
        <f t="shared" si="2"/>
        <v>0:亚瑟:迪亚波罗，我会让你付出代价！</v>
      </c>
      <c r="U85" s="15">
        <v>0</v>
      </c>
      <c r="V85" t="s">
        <v>746</v>
      </c>
      <c r="W85" t="s">
        <v>2517</v>
      </c>
    </row>
    <row r="86" spans="1:23">
      <c r="A86" s="13" t="s">
        <v>2523</v>
      </c>
      <c r="B86" s="15">
        <v>3</v>
      </c>
      <c r="C86" s="15">
        <v>11</v>
      </c>
      <c r="D86" s="15" t="s">
        <v>2411</v>
      </c>
      <c r="I86" s="13" t="s">
        <v>2573</v>
      </c>
      <c r="J86" s="15" t="str">
        <f t="shared" si="2"/>
        <v>1:迪亚波罗:是吗？我的军团不会让你活着通过此处的，哈哈哈！</v>
      </c>
      <c r="U86" s="15">
        <v>1</v>
      </c>
      <c r="V86" t="s">
        <v>747</v>
      </c>
      <c r="W86" t="s">
        <v>2518</v>
      </c>
    </row>
    <row r="87" spans="1:23">
      <c r="A87" s="13" t="s">
        <v>2524</v>
      </c>
      <c r="B87" s="15">
        <v>1</v>
      </c>
      <c r="C87" s="15">
        <v>7</v>
      </c>
      <c r="D87" s="15" t="s">
        <v>2412</v>
      </c>
      <c r="H87" s="13" t="s">
        <v>2574</v>
      </c>
      <c r="I87" s="13" t="s">
        <v>2573</v>
      </c>
      <c r="J87" s="15" t="str">
        <f t="shared" si="2"/>
        <v>0:亚瑟:迪亚波罗，你的恶魔军团也不过如此。</v>
      </c>
      <c r="U87" s="15">
        <v>0</v>
      </c>
      <c r="V87" t="s">
        <v>746</v>
      </c>
      <c r="W87" t="s">
        <v>2519</v>
      </c>
    </row>
    <row r="88" spans="1:23">
      <c r="A88" s="13" t="s">
        <v>2524</v>
      </c>
      <c r="B88" s="15">
        <v>2</v>
      </c>
      <c r="C88" s="15">
        <v>11</v>
      </c>
      <c r="D88" s="15" t="s">
        <v>2411</v>
      </c>
      <c r="H88" s="13" t="s">
        <v>2575</v>
      </c>
      <c r="I88" s="13" t="s">
        <v>2582</v>
      </c>
      <c r="J88" s="15" t="str">
        <f t="shared" si="2"/>
        <v>1:迪亚波罗:真是个难缠的家伙！不过我可不打算就这样束手就擒。</v>
      </c>
      <c r="U88" s="15">
        <v>1</v>
      </c>
      <c r="V88" t="s">
        <v>747</v>
      </c>
      <c r="W88" t="s">
        <v>2520</v>
      </c>
    </row>
    <row r="89" spans="1:23">
      <c r="A89" s="13" t="s">
        <v>2524</v>
      </c>
      <c r="B89" s="15">
        <v>3</v>
      </c>
      <c r="C89" s="15">
        <v>7</v>
      </c>
      <c r="D89" s="15" t="s">
        <v>2412</v>
      </c>
      <c r="I89" s="13" t="s">
        <v>2573</v>
      </c>
      <c r="J89" s="15" t="str">
        <f t="shared" si="2"/>
        <v>0:亚瑟:别想逃！</v>
      </c>
      <c r="U89" s="15">
        <v>0</v>
      </c>
      <c r="V89" t="s">
        <v>746</v>
      </c>
      <c r="W89" t="s">
        <v>2419</v>
      </c>
    </row>
    <row r="90" spans="1:23">
      <c r="A90" s="13" t="s">
        <v>2524</v>
      </c>
      <c r="B90" s="15">
        <v>4</v>
      </c>
      <c r="C90" s="15">
        <v>11</v>
      </c>
      <c r="D90" s="15" t="s">
        <v>2411</v>
      </c>
      <c r="I90" s="13" t="s">
        <v>2582</v>
      </c>
      <c r="J90" s="15" t="str">
        <f t="shared" si="2"/>
        <v>1:迪亚波罗:哈哈哈，我的力量马上就要恢复了，在那之前就让我为你准备一个熟悉的对手吧！</v>
      </c>
      <c r="U90" s="15">
        <v>1</v>
      </c>
      <c r="V90" t="s">
        <v>747</v>
      </c>
      <c r="W90" s="11" t="s">
        <v>2521</v>
      </c>
    </row>
    <row r="91" spans="1:23">
      <c r="A91" s="13" t="s">
        <v>2524</v>
      </c>
      <c r="B91" s="15">
        <v>5</v>
      </c>
      <c r="C91" s="15">
        <v>11</v>
      </c>
      <c r="D91" s="15" t="s">
        <v>2580</v>
      </c>
      <c r="H91" s="13" t="s">
        <v>2579</v>
      </c>
      <c r="I91" s="13" t="s">
        <v>2573</v>
      </c>
      <c r="J91" s="15" t="str">
        <f t="shared" si="2"/>
        <v>0:亚瑟:可恶，不知道迪亚波罗又准备了什么东西来对付我们。</v>
      </c>
      <c r="U91" s="15">
        <v>0</v>
      </c>
      <c r="V91" t="s">
        <v>746</v>
      </c>
      <c r="W91" s="11" t="s">
        <v>2522</v>
      </c>
    </row>
    <row r="92" spans="1:23">
      <c r="A92" s="13" t="s">
        <v>2529</v>
      </c>
      <c r="B92" s="15">
        <v>1</v>
      </c>
      <c r="C92" s="15">
        <v>7</v>
      </c>
      <c r="D92" s="15" t="s">
        <v>2412</v>
      </c>
      <c r="H92" s="13" t="s">
        <v>2574</v>
      </c>
      <c r="I92" s="13" t="s">
        <v>2573</v>
      </c>
      <c r="J92" s="15" t="str">
        <f t="shared" si="2"/>
        <v>0:亚瑟:我有一种不好的预感，似乎他们在准备某种仪式…</v>
      </c>
      <c r="U92" s="15">
        <v>0</v>
      </c>
      <c r="V92" t="s">
        <v>746</v>
      </c>
      <c r="W92" t="s">
        <v>2525</v>
      </c>
    </row>
    <row r="93" spans="1:23">
      <c r="A93" s="13" t="s">
        <v>2529</v>
      </c>
      <c r="B93" s="15">
        <v>2</v>
      </c>
      <c r="C93" s="15">
        <v>7</v>
      </c>
      <c r="D93" s="15" t="s">
        <v>2412</v>
      </c>
      <c r="I93" s="13" t="s">
        <v>2573</v>
      </c>
      <c r="J93" s="15" t="str">
        <f t="shared" si="2"/>
        <v>0:亚瑟:无论怎样我们都要尽快追上迪亚波罗，不能让他的力量继续恢复了。</v>
      </c>
      <c r="U93" s="15">
        <v>0</v>
      </c>
      <c r="V93" t="s">
        <v>746</v>
      </c>
      <c r="W93" t="s">
        <v>2526</v>
      </c>
    </row>
    <row r="94" spans="1:23">
      <c r="A94" s="13" t="s">
        <v>2530</v>
      </c>
      <c r="B94" s="15">
        <v>1</v>
      </c>
      <c r="C94" s="15">
        <v>7</v>
      </c>
      <c r="D94" s="15" t="s">
        <v>2412</v>
      </c>
      <c r="H94" s="13" t="s">
        <v>2574</v>
      </c>
      <c r="I94" s="13" t="s">
        <v>2573</v>
      </c>
      <c r="J94" s="15" t="str">
        <f t="shared" si="2"/>
        <v>0:亚瑟:我们占领了火焰之桥，但我感受到了一股熟悉的邪恶力量…</v>
      </c>
      <c r="U94" s="15">
        <v>0</v>
      </c>
      <c r="V94" t="s">
        <v>746</v>
      </c>
      <c r="W94" t="s">
        <v>2527</v>
      </c>
    </row>
    <row r="95" spans="1:23">
      <c r="A95" s="13" t="s">
        <v>2530</v>
      </c>
      <c r="B95" s="15">
        <v>2</v>
      </c>
      <c r="C95" s="15">
        <v>7</v>
      </c>
      <c r="D95" s="15" t="s">
        <v>2412</v>
      </c>
      <c r="I95" s="13" t="s">
        <v>2582</v>
      </c>
      <c r="J95" s="15" t="str">
        <f t="shared" si="2"/>
        <v>0:亚瑟:并不是迪亚波罗，而是更加残暴和庞大的力量…我们必须要快点采取行动！</v>
      </c>
      <c r="U95" s="15">
        <v>0</v>
      </c>
      <c r="V95" t="s">
        <v>746</v>
      </c>
      <c r="W95" t="s">
        <v>2528</v>
      </c>
    </row>
    <row r="96" spans="1:23">
      <c r="A96" s="13" t="s">
        <v>2537</v>
      </c>
      <c r="B96" s="15">
        <v>1</v>
      </c>
      <c r="C96" s="15">
        <v>11</v>
      </c>
      <c r="D96" s="15" t="s">
        <v>2412</v>
      </c>
      <c r="H96" s="13" t="s">
        <v>2574</v>
      </c>
      <c r="I96" s="13" t="s">
        <v>2589</v>
      </c>
      <c r="J96" s="15" t="str">
        <f t="shared" si="2"/>
        <v>0:迪亚波罗:复活仪式结束了，你已经获得了比曾经更加强大的力量，巨人之王！</v>
      </c>
      <c r="U96" s="15">
        <v>0</v>
      </c>
      <c r="V96" t="s">
        <v>747</v>
      </c>
      <c r="W96" t="s">
        <v>2531</v>
      </c>
    </row>
    <row r="97" spans="1:23">
      <c r="A97" s="13" t="s">
        <v>2537</v>
      </c>
      <c r="B97" s="15">
        <v>2</v>
      </c>
      <c r="C97" s="15">
        <v>14</v>
      </c>
      <c r="D97" s="15" t="s">
        <v>2411</v>
      </c>
      <c r="H97" s="13" t="s">
        <v>2575</v>
      </c>
      <c r="I97" s="13" t="s">
        <v>2573</v>
      </c>
      <c r="J97" s="15" t="str">
        <f t="shared" si="2"/>
        <v>1:米尔斯:啊！我感受到了我体内奔涌着的前所未有的力量！</v>
      </c>
      <c r="U97" s="15">
        <v>1</v>
      </c>
      <c r="V97" t="s">
        <v>749</v>
      </c>
      <c r="W97" t="s">
        <v>2532</v>
      </c>
    </row>
    <row r="98" spans="1:23">
      <c r="A98" s="13" t="s">
        <v>2537</v>
      </c>
      <c r="B98" s="15">
        <v>3</v>
      </c>
      <c r="C98" s="15">
        <v>11</v>
      </c>
      <c r="D98" s="15" t="s">
        <v>2412</v>
      </c>
      <c r="I98" s="13" t="s">
        <v>2573</v>
      </c>
      <c r="J98" s="15" t="str">
        <f t="shared" si="2"/>
        <v>0:迪亚波罗:没错，这才是真实的你。现在你的仇敌即将到来，用你的新获得的力量蹂躏他们吧！</v>
      </c>
      <c r="U98" s="15">
        <v>0</v>
      </c>
      <c r="V98" t="s">
        <v>747</v>
      </c>
      <c r="W98" t="s">
        <v>2533</v>
      </c>
    </row>
    <row r="99" spans="1:23">
      <c r="A99" s="13" t="s">
        <v>2538</v>
      </c>
      <c r="B99" s="15">
        <v>1</v>
      </c>
      <c r="C99" s="15">
        <v>14</v>
      </c>
      <c r="D99" s="15" t="s">
        <v>2411</v>
      </c>
      <c r="H99" s="13" t="s">
        <v>2575</v>
      </c>
      <c r="I99" s="13" t="s">
        <v>2573</v>
      </c>
      <c r="J99" s="15" t="str">
        <f t="shared" si="2"/>
        <v>1:米尔斯:巨人军团，阻挡这些凡人！</v>
      </c>
      <c r="U99" s="15">
        <v>1</v>
      </c>
      <c r="V99" t="s">
        <v>749</v>
      </c>
      <c r="W99" t="s">
        <v>2534</v>
      </c>
    </row>
    <row r="100" spans="1:23">
      <c r="A100" s="13" t="s">
        <v>2538</v>
      </c>
      <c r="B100" s="15">
        <v>2</v>
      </c>
      <c r="C100" s="15">
        <v>7</v>
      </c>
      <c r="D100" s="15" t="s">
        <v>2412</v>
      </c>
      <c r="H100" s="13" t="s">
        <v>2574</v>
      </c>
      <c r="I100" s="13" t="s">
        <v>2573</v>
      </c>
      <c r="J100" s="15" t="str">
        <f t="shared" si="2"/>
        <v>0:亚瑟:米尔斯！就算你现在逃走，我也会再一次将你击败！</v>
      </c>
      <c r="U100" s="15">
        <v>0</v>
      </c>
      <c r="V100" t="s">
        <v>746</v>
      </c>
      <c r="W100" t="s">
        <v>2535</v>
      </c>
    </row>
    <row r="101" spans="1:23">
      <c r="A101" s="13" t="s">
        <v>2538</v>
      </c>
      <c r="B101" s="15">
        <v>3</v>
      </c>
      <c r="C101" s="15">
        <v>14</v>
      </c>
      <c r="D101" s="15" t="s">
        <v>2411</v>
      </c>
      <c r="I101" s="13" t="s">
        <v>2582</v>
      </c>
      <c r="J101" s="15" t="str">
        <f t="shared" si="2"/>
        <v>1:米尔斯:有本事你就来吧，我的黑铁堡垒是不可能被凡人攻破的！</v>
      </c>
      <c r="U101" s="15">
        <v>1</v>
      </c>
      <c r="V101" t="s">
        <v>749</v>
      </c>
      <c r="W101" t="s">
        <v>2536</v>
      </c>
    </row>
    <row r="102" spans="1:23">
      <c r="A102" s="13" t="s">
        <v>2546</v>
      </c>
      <c r="B102" s="15">
        <v>1</v>
      </c>
      <c r="C102" s="15">
        <v>7</v>
      </c>
      <c r="D102" s="15" t="s">
        <v>2412</v>
      </c>
      <c r="H102" s="13" t="s">
        <v>2574</v>
      </c>
      <c r="I102" s="13" t="s">
        <v>2573</v>
      </c>
      <c r="J102" s="15" t="str">
        <f t="shared" si="2"/>
        <v>0:亚瑟:借助这道滑坡就能直达黑铁堡垒的内部，开始突击！</v>
      </c>
      <c r="U102" s="15">
        <v>0</v>
      </c>
      <c r="V102" t="s">
        <v>746</v>
      </c>
      <c r="W102" t="s">
        <v>2539</v>
      </c>
    </row>
    <row r="103" spans="1:23">
      <c r="A103" s="13" t="s">
        <v>2546</v>
      </c>
      <c r="B103" s="15">
        <v>2</v>
      </c>
      <c r="C103" s="15">
        <v>14</v>
      </c>
      <c r="D103" s="15" t="s">
        <v>2411</v>
      </c>
      <c r="H103" s="13" t="s">
        <v>2575</v>
      </c>
      <c r="I103" s="13" t="s">
        <v>2573</v>
      </c>
      <c r="J103" s="15" t="str">
        <f t="shared" si="2"/>
        <v>1:米尔斯:你竟然能从这个地方袭击进来，我很佩服你的勇气。</v>
      </c>
      <c r="U103" s="15">
        <v>1</v>
      </c>
      <c r="V103" t="s">
        <v>749</v>
      </c>
      <c r="W103" t="s">
        <v>2540</v>
      </c>
    </row>
    <row r="104" spans="1:23">
      <c r="A104" s="13" t="s">
        <v>2546</v>
      </c>
      <c r="B104" s="15">
        <v>3</v>
      </c>
      <c r="C104" s="15">
        <v>7</v>
      </c>
      <c r="D104" s="15" t="s">
        <v>2412</v>
      </c>
      <c r="I104" s="13" t="s">
        <v>2573</v>
      </c>
      <c r="J104" s="15" t="str">
        <f t="shared" si="2"/>
        <v>0:亚瑟:这一次我会给你一个了断，米尔斯！</v>
      </c>
      <c r="U104" s="15">
        <v>0</v>
      </c>
      <c r="V104" t="s">
        <v>746</v>
      </c>
      <c r="W104" t="s">
        <v>2541</v>
      </c>
    </row>
    <row r="105" spans="1:23">
      <c r="A105" s="13" t="s">
        <v>2546</v>
      </c>
      <c r="B105" s="15">
        <v>4</v>
      </c>
      <c r="C105" s="15">
        <v>14</v>
      </c>
      <c r="D105" s="15" t="s">
        <v>2411</v>
      </c>
      <c r="I105" s="13" t="s">
        <v>2573</v>
      </c>
      <c r="J105" s="15" t="str">
        <f t="shared" si="2"/>
        <v>1:米尔斯:现在的我已经获得了无尽的力量，准备好被我碾碎吧！</v>
      </c>
      <c r="U105" s="15">
        <v>1</v>
      </c>
      <c r="V105" t="s">
        <v>749</v>
      </c>
      <c r="W105" t="s">
        <v>2542</v>
      </c>
    </row>
    <row r="106" spans="1:23">
      <c r="A106" s="13" t="s">
        <v>2547</v>
      </c>
      <c r="B106" s="15">
        <v>1</v>
      </c>
      <c r="C106" s="15">
        <v>14</v>
      </c>
      <c r="D106" s="15" t="s">
        <v>2411</v>
      </c>
      <c r="H106" s="13" t="s">
        <v>2575</v>
      </c>
      <c r="I106" s="13" t="s">
        <v>2573</v>
      </c>
      <c r="J106" s="15" t="str">
        <f t="shared" si="2"/>
        <v>1:米尔斯:不！我这无上的…力量…</v>
      </c>
      <c r="U106" s="15">
        <v>1</v>
      </c>
      <c r="V106" t="s">
        <v>749</v>
      </c>
      <c r="W106" t="s">
        <v>2543</v>
      </c>
    </row>
    <row r="107" spans="1:23">
      <c r="A107" s="13" t="s">
        <v>2547</v>
      </c>
      <c r="B107" s="15">
        <v>2</v>
      </c>
      <c r="C107" s="15">
        <v>7</v>
      </c>
      <c r="D107" s="15" t="s">
        <v>2412</v>
      </c>
      <c r="H107" s="13" t="s">
        <v>2574</v>
      </c>
      <c r="I107" s="13" t="s">
        <v>2573</v>
      </c>
      <c r="J107" s="15" t="str">
        <f t="shared" si="2"/>
        <v>0:亚瑟:你本就不属于这个时代，巨人之王。</v>
      </c>
      <c r="U107" s="15">
        <v>0</v>
      </c>
      <c r="V107" t="s">
        <v>746</v>
      </c>
      <c r="W107" t="s">
        <v>2544</v>
      </c>
    </row>
    <row r="108" spans="1:23">
      <c r="A108" s="13" t="s">
        <v>2547</v>
      </c>
      <c r="B108" s="15">
        <v>3</v>
      </c>
      <c r="C108" s="15">
        <v>14</v>
      </c>
      <c r="D108" s="15" t="s">
        <v>2580</v>
      </c>
      <c r="E108" s="12" t="s">
        <v>2576</v>
      </c>
      <c r="F108" s="13" t="s">
        <v>2578</v>
      </c>
      <c r="G108" s="12" t="s">
        <v>671</v>
      </c>
      <c r="H108" s="13" t="s">
        <v>2581</v>
      </c>
      <c r="I108" s="13" t="s">
        <v>2573</v>
      </c>
      <c r="J108" s="15" t="str">
        <f t="shared" si="2"/>
        <v>0:亚瑟:迪亚波罗的所有助力都已经被我们清除了，接下来我们将要攻入熔岩大陆，彻底击溃灭世者！</v>
      </c>
      <c r="U108" s="15">
        <v>0</v>
      </c>
      <c r="V108" t="s">
        <v>746</v>
      </c>
      <c r="W108" t="s">
        <v>2545</v>
      </c>
    </row>
    <row r="109" spans="1:23">
      <c r="A109" s="13" t="s">
        <v>2474</v>
      </c>
      <c r="B109" s="15">
        <v>1</v>
      </c>
      <c r="C109" s="15">
        <v>7</v>
      </c>
      <c r="D109" s="15" t="s">
        <v>2412</v>
      </c>
      <c r="H109" s="13" t="s">
        <v>2574</v>
      </c>
      <c r="I109" s="13" t="s">
        <v>2573</v>
      </c>
      <c r="J109" s="15" t="str">
        <f t="shared" si="2"/>
        <v>0:亚瑟:迪亚波罗，你已经无路可逃了！</v>
      </c>
      <c r="U109" s="15">
        <v>0</v>
      </c>
      <c r="V109" t="s">
        <v>746</v>
      </c>
      <c r="W109" t="s">
        <v>2548</v>
      </c>
    </row>
    <row r="110" spans="1:23">
      <c r="A110" s="13" t="s">
        <v>2474</v>
      </c>
      <c r="B110" s="15">
        <v>2</v>
      </c>
      <c r="C110" s="15">
        <v>11</v>
      </c>
      <c r="D110" s="15" t="s">
        <v>2411</v>
      </c>
      <c r="H110" s="13" t="s">
        <v>2575</v>
      </c>
      <c r="I110" s="13" t="s">
        <v>2582</v>
      </c>
      <c r="J110" s="15" t="str">
        <f t="shared" si="2"/>
        <v>1:迪亚波罗:逃？我可从没想过逃，你会来到这里也都是在我的计划之内。</v>
      </c>
      <c r="U110" s="15">
        <v>1</v>
      </c>
      <c r="V110" t="s">
        <v>747</v>
      </c>
      <c r="W110" t="s">
        <v>2549</v>
      </c>
    </row>
    <row r="111" spans="1:23">
      <c r="A111" s="13" t="s">
        <v>2474</v>
      </c>
      <c r="B111" s="15">
        <v>3</v>
      </c>
      <c r="C111" s="15">
        <v>7</v>
      </c>
      <c r="D111" s="15" t="s">
        <v>2412</v>
      </c>
      <c r="I111" s="13" t="s">
        <v>2573</v>
      </c>
      <c r="J111" s="15" t="str">
        <f t="shared" si="2"/>
        <v>0:亚瑟:什么？</v>
      </c>
      <c r="U111" s="15">
        <v>0</v>
      </c>
      <c r="V111" t="s">
        <v>746</v>
      </c>
      <c r="W111" t="s">
        <v>2550</v>
      </c>
    </row>
    <row r="112" spans="1:23">
      <c r="A112" s="13" t="s">
        <v>2474</v>
      </c>
      <c r="B112" s="15">
        <v>4</v>
      </c>
      <c r="C112" s="15">
        <v>11</v>
      </c>
      <c r="D112" s="15" t="s">
        <v>2411</v>
      </c>
      <c r="I112" s="13" t="s">
        <v>2573</v>
      </c>
      <c r="J112" s="15" t="str">
        <f t="shared" si="2"/>
        <v>1:迪亚波罗:从火焰中现身吧，我的恶魔大军！</v>
      </c>
      <c r="U112" s="15">
        <v>1</v>
      </c>
      <c r="V112" t="s">
        <v>747</v>
      </c>
      <c r="W112" t="s">
        <v>2551</v>
      </c>
    </row>
    <row r="113" spans="1:23">
      <c r="A113" s="13" t="s">
        <v>2474</v>
      </c>
      <c r="B113" s="15">
        <v>5</v>
      </c>
      <c r="C113" s="15">
        <v>7</v>
      </c>
      <c r="D113" s="15" t="s">
        <v>2412</v>
      </c>
      <c r="I113" s="13" t="s">
        <v>2573</v>
      </c>
      <c r="J113" s="15" t="str">
        <f t="shared" si="2"/>
        <v>0:亚瑟:我们被包围了！准备迎战！</v>
      </c>
      <c r="U113" s="15">
        <v>0</v>
      </c>
      <c r="V113" t="s">
        <v>746</v>
      </c>
      <c r="W113" t="s">
        <v>2552</v>
      </c>
    </row>
    <row r="114" spans="1:23">
      <c r="A114" s="13" t="s">
        <v>2475</v>
      </c>
      <c r="B114" s="15">
        <v>1</v>
      </c>
      <c r="C114" s="15">
        <v>11</v>
      </c>
      <c r="D114" s="15" t="s">
        <v>2411</v>
      </c>
      <c r="H114" s="13" t="s">
        <v>2575</v>
      </c>
      <c r="I114" s="13" t="s">
        <v>2582</v>
      </c>
      <c r="J114" s="15" t="str">
        <f t="shared" si="2"/>
        <v>1:迪亚波罗:真是个顽固的人类！</v>
      </c>
      <c r="U114" s="15">
        <v>1</v>
      </c>
      <c r="V114" t="s">
        <v>747</v>
      </c>
      <c r="W114" t="s">
        <v>2553</v>
      </c>
    </row>
    <row r="115" spans="1:23">
      <c r="A115" s="13" t="s">
        <v>2475</v>
      </c>
      <c r="B115" s="15">
        <v>2</v>
      </c>
      <c r="C115" s="15">
        <v>7</v>
      </c>
      <c r="D115" s="15" t="s">
        <v>2412</v>
      </c>
      <c r="H115" s="13" t="s">
        <v>2574</v>
      </c>
      <c r="I115" s="13" t="s">
        <v>2573</v>
      </c>
      <c r="J115" s="15" t="str">
        <f t="shared" si="2"/>
        <v>0:亚瑟:哈…我可不会轻易被你打败的。</v>
      </c>
      <c r="U115" s="15">
        <v>0</v>
      </c>
      <c r="V115" t="s">
        <v>746</v>
      </c>
      <c r="W115" t="s">
        <v>2554</v>
      </c>
    </row>
    <row r="116" spans="1:23">
      <c r="A116" s="13" t="s">
        <v>2475</v>
      </c>
      <c r="B116" s="15">
        <v>3</v>
      </c>
      <c r="C116" s="15">
        <v>11</v>
      </c>
      <c r="D116" s="15" t="s">
        <v>2411</v>
      </c>
      <c r="I116" s="13" t="s">
        <v>2573</v>
      </c>
      <c r="J116" s="15" t="str">
        <f t="shared" si="2"/>
        <v>1:迪亚波罗:可别以为就这样结束了，如果你真的想击败我，就来湮灭王者试试吧！</v>
      </c>
      <c r="U116" s="15">
        <v>1</v>
      </c>
      <c r="V116" t="s">
        <v>747</v>
      </c>
      <c r="W116" t="s">
        <v>2555</v>
      </c>
    </row>
    <row r="117" spans="1:23">
      <c r="A117" s="13" t="s">
        <v>2567</v>
      </c>
      <c r="B117" s="15">
        <v>1</v>
      </c>
      <c r="C117" s="15">
        <v>11</v>
      </c>
      <c r="D117" s="15" t="s">
        <v>2411</v>
      </c>
      <c r="H117" s="13" t="s">
        <v>2575</v>
      </c>
      <c r="I117" s="13" t="s">
        <v>2582</v>
      </c>
      <c r="J117" s="15" t="str">
        <f t="shared" si="2"/>
        <v>1:迪亚波罗:你真的来了，愚昧的凡人之王。</v>
      </c>
      <c r="U117" s="15">
        <v>1</v>
      </c>
      <c r="V117" t="s">
        <v>747</v>
      </c>
      <c r="W117" t="s">
        <v>2556</v>
      </c>
    </row>
    <row r="118" spans="1:23">
      <c r="A118" s="13" t="s">
        <v>2567</v>
      </c>
      <c r="B118" s="15">
        <v>2</v>
      </c>
      <c r="C118" s="15">
        <v>7</v>
      </c>
      <c r="D118" s="15" t="s">
        <v>2412</v>
      </c>
      <c r="H118" s="13" t="s">
        <v>2574</v>
      </c>
      <c r="I118" s="13" t="s">
        <v>2573</v>
      </c>
      <c r="J118" s="15" t="str">
        <f t="shared" si="2"/>
        <v>0:亚瑟:准备好迎接你的末日吧，迪亚波罗！</v>
      </c>
      <c r="U118" s="15">
        <v>0</v>
      </c>
      <c r="V118" t="s">
        <v>746</v>
      </c>
      <c r="W118" t="s">
        <v>2557</v>
      </c>
    </row>
    <row r="119" spans="1:23">
      <c r="A119" s="13" t="s">
        <v>2567</v>
      </c>
      <c r="B119" s="15">
        <v>3</v>
      </c>
      <c r="C119" s="15">
        <v>11</v>
      </c>
      <c r="D119" s="15" t="s">
        <v>2411</v>
      </c>
      <c r="I119" s="13" t="s">
        <v>2573</v>
      </c>
      <c r="J119" s="15" t="str">
        <f t="shared" si="2"/>
        <v>1:迪亚波罗:哈哈哈，这可是我的殿堂，这里拥有着世界上最密集最纯净的魔力！</v>
      </c>
      <c r="U119" s="15">
        <v>1</v>
      </c>
      <c r="V119" t="s">
        <v>747</v>
      </c>
      <c r="W119" t="s">
        <v>2558</v>
      </c>
    </row>
    <row r="120" spans="1:23">
      <c r="A120" s="13" t="s">
        <v>2567</v>
      </c>
      <c r="B120" s="15">
        <v>4</v>
      </c>
      <c r="C120" s="15">
        <v>11</v>
      </c>
      <c r="D120" s="15" t="s">
        <v>2411</v>
      </c>
      <c r="I120" s="13" t="s">
        <v>2573</v>
      </c>
      <c r="J120" s="15" t="str">
        <f t="shared" si="2"/>
        <v>1:迪亚波罗:在这里我无所不能，而你，只不过是一只蝼蚁！</v>
      </c>
      <c r="U120" s="15">
        <v>1</v>
      </c>
      <c r="V120" t="s">
        <v>747</v>
      </c>
      <c r="W120" t="s">
        <v>2559</v>
      </c>
    </row>
    <row r="121" spans="1:23">
      <c r="A121" s="13" t="s">
        <v>2567</v>
      </c>
      <c r="B121" s="15">
        <v>5</v>
      </c>
      <c r="C121" s="15">
        <v>7</v>
      </c>
      <c r="D121" s="15" t="s">
        <v>2412</v>
      </c>
      <c r="I121" s="13" t="s">
        <v>2573</v>
      </c>
      <c r="J121" s="15" t="str">
        <f t="shared" si="2"/>
        <v>0:亚瑟:我不会让你如愿的！开始战斗，勇士们！</v>
      </c>
      <c r="U121" s="15">
        <v>0</v>
      </c>
      <c r="V121" t="s">
        <v>746</v>
      </c>
      <c r="W121" s="11" t="s">
        <v>2569</v>
      </c>
    </row>
    <row r="122" spans="1:23">
      <c r="A122" s="13" t="s">
        <v>2568</v>
      </c>
      <c r="B122" s="15">
        <v>1</v>
      </c>
      <c r="C122" s="15">
        <v>7</v>
      </c>
      <c r="D122" s="15" t="s">
        <v>2412</v>
      </c>
      <c r="H122" s="13" t="s">
        <v>2575</v>
      </c>
      <c r="I122" s="13" t="s">
        <v>2573</v>
      </c>
      <c r="J122" s="15" t="str">
        <f t="shared" si="2"/>
        <v>0:亚瑟:你失败了，灭世者！</v>
      </c>
      <c r="U122" s="15">
        <v>0</v>
      </c>
      <c r="V122" t="s">
        <v>746</v>
      </c>
      <c r="W122" t="s">
        <v>2560</v>
      </c>
    </row>
    <row r="123" spans="1:23">
      <c r="A123" s="13" t="s">
        <v>2568</v>
      </c>
      <c r="B123" s="15">
        <v>2</v>
      </c>
      <c r="C123" s="15">
        <v>11</v>
      </c>
      <c r="D123" s="15" t="s">
        <v>2411</v>
      </c>
      <c r="H123" s="13" t="s">
        <v>2574</v>
      </c>
      <c r="I123" s="13" t="s">
        <v>2582</v>
      </c>
      <c r="J123" s="15" t="str">
        <f t="shared" si="2"/>
        <v>1:迪亚波罗:怎么会…这个世界必须被毁灭…</v>
      </c>
      <c r="U123" s="15">
        <v>1</v>
      </c>
      <c r="V123" t="s">
        <v>747</v>
      </c>
      <c r="W123" t="s">
        <v>2561</v>
      </c>
    </row>
    <row r="124" spans="1:23">
      <c r="A124" s="13" t="s">
        <v>2568</v>
      </c>
      <c r="B124" s="15">
        <v>3</v>
      </c>
      <c r="C124" s="15">
        <v>11</v>
      </c>
      <c r="D124" s="15" t="s">
        <v>2411</v>
      </c>
      <c r="I124" s="13" t="s">
        <v>2573</v>
      </c>
      <c r="J124" s="15" t="str">
        <f t="shared" si="2"/>
        <v>1:迪亚波罗:否则那个古老的旧日支配者将会…</v>
      </c>
      <c r="U124" s="15">
        <v>1</v>
      </c>
      <c r="V124" t="s">
        <v>747</v>
      </c>
      <c r="W124" t="s">
        <v>2562</v>
      </c>
    </row>
    <row r="125" spans="1:23">
      <c r="A125" s="13" t="s">
        <v>2568</v>
      </c>
      <c r="B125" s="15">
        <v>4</v>
      </c>
      <c r="C125" s="15">
        <v>11</v>
      </c>
      <c r="D125" s="15" t="s">
        <v>2411</v>
      </c>
      <c r="I125" s="13" t="s">
        <v>2582</v>
      </c>
      <c r="J125" s="15" t="str">
        <f t="shared" si="2"/>
        <v>1:迪亚波罗:让这个世界陷入永无止尽的黑暗…</v>
      </c>
      <c r="U125" s="15">
        <v>1</v>
      </c>
      <c r="V125" t="s">
        <v>747</v>
      </c>
      <c r="W125" t="s">
        <v>2563</v>
      </c>
    </row>
    <row r="126" spans="1:23">
      <c r="A126" s="13" t="s">
        <v>2568</v>
      </c>
      <c r="B126" s="15">
        <v>5</v>
      </c>
      <c r="C126" s="15">
        <v>11</v>
      </c>
      <c r="D126" s="15" t="s">
        <v>2580</v>
      </c>
      <c r="H126" s="13" t="s">
        <v>2581</v>
      </c>
      <c r="I126" s="13" t="s">
        <v>2573</v>
      </c>
      <c r="J126" s="15" t="str">
        <f t="shared" si="2"/>
        <v>0:亚瑟:结束了，我们击败了灭世者迪亚波罗。</v>
      </c>
      <c r="U126" s="15">
        <v>0</v>
      </c>
      <c r="V126" t="s">
        <v>746</v>
      </c>
      <c r="W126" t="s">
        <v>2564</v>
      </c>
    </row>
    <row r="127" spans="1:23">
      <c r="A127" s="13" t="s">
        <v>2568</v>
      </c>
      <c r="B127" s="15">
        <v>6</v>
      </c>
      <c r="C127" s="15">
        <v>7</v>
      </c>
      <c r="D127" s="15" t="s">
        <v>2412</v>
      </c>
      <c r="I127" s="13" t="s">
        <v>2573</v>
      </c>
      <c r="J127" s="15" t="str">
        <f t="shared" si="2"/>
        <v>0:亚瑟:这个破碎的世界还需要时间来恢复生机，为此我们还有很多事情要做。</v>
      </c>
      <c r="U127" s="15">
        <v>0</v>
      </c>
      <c r="V127" t="s">
        <v>746</v>
      </c>
      <c r="W127" t="s">
        <v>2565</v>
      </c>
    </row>
    <row r="128" spans="1:23">
      <c r="A128" s="13" t="s">
        <v>2568</v>
      </c>
      <c r="B128" s="15">
        <v>7</v>
      </c>
      <c r="C128" s="15">
        <v>7</v>
      </c>
      <c r="D128" s="15" t="s">
        <v>2412</v>
      </c>
      <c r="I128" s="13" t="s">
        <v>2573</v>
      </c>
      <c r="J128" s="15" t="str">
        <f t="shared" si="2"/>
        <v>0:亚瑟:但在此之前让我们好好庆祝一番，胜利与荣耀属于我们所有人！</v>
      </c>
      <c r="U128" s="15">
        <v>0</v>
      </c>
      <c r="V128" t="s">
        <v>746</v>
      </c>
      <c r="W128" t="s">
        <v>2566</v>
      </c>
    </row>
    <row r="129" spans="1:23">
      <c r="A129" s="13" t="s">
        <v>2630</v>
      </c>
      <c r="B129" s="15">
        <v>1</v>
      </c>
      <c r="C129" s="15">
        <v>11</v>
      </c>
      <c r="D129" s="15" t="s">
        <v>2411</v>
      </c>
      <c r="H129" s="13" t="s">
        <v>2570</v>
      </c>
      <c r="I129" s="13" t="s">
        <v>671</v>
      </c>
      <c r="J129" s="15" t="str">
        <f t="shared" ref="J129:J135" si="4">_xlfn.TEXTJOIN(":",TRUE,U129:W129)</f>
        <v>1:迪亚波罗:哈哈哈哈，我不会让你就这样安息的，麦格文！</v>
      </c>
      <c r="U129" s="15">
        <v>1</v>
      </c>
      <c r="V129" t="s">
        <v>747</v>
      </c>
      <c r="W129" t="s">
        <v>2501</v>
      </c>
    </row>
    <row r="130" spans="1:23">
      <c r="A130" s="13" t="s">
        <v>2630</v>
      </c>
      <c r="B130" s="15">
        <v>2</v>
      </c>
      <c r="C130" s="15">
        <v>7</v>
      </c>
      <c r="D130" s="15" t="s">
        <v>2412</v>
      </c>
      <c r="H130" s="13" t="s">
        <v>2645</v>
      </c>
      <c r="I130" s="13" t="s">
        <v>2573</v>
      </c>
      <c r="J130" s="15" t="str">
        <f t="shared" si="4"/>
        <v>0:亚瑟:迪亚波罗！你是什么时候…</v>
      </c>
      <c r="U130" s="15">
        <v>0</v>
      </c>
      <c r="V130" t="s">
        <v>746</v>
      </c>
      <c r="W130" t="s">
        <v>2502</v>
      </c>
    </row>
    <row r="131" spans="1:23">
      <c r="A131" s="13" t="s">
        <v>2630</v>
      </c>
      <c r="B131" s="15">
        <v>3</v>
      </c>
      <c r="C131" s="15">
        <v>11</v>
      </c>
      <c r="D131" s="15" t="s">
        <v>2411</v>
      </c>
      <c r="I131" s="13" t="s">
        <v>2573</v>
      </c>
      <c r="J131" s="15" t="str">
        <f t="shared" si="4"/>
        <v>1:迪亚波罗:我，早就等着这一刻了！复活吧，弥留于此的逝去之人，听从我的号令吧！</v>
      </c>
      <c r="U131" s="15">
        <v>1</v>
      </c>
      <c r="V131" t="s">
        <v>747</v>
      </c>
      <c r="W131" t="s">
        <v>2503</v>
      </c>
    </row>
    <row r="132" spans="1:23">
      <c r="A132" s="13" t="s">
        <v>2630</v>
      </c>
      <c r="B132" s="15">
        <v>4</v>
      </c>
      <c r="C132" s="15">
        <v>7</v>
      </c>
      <c r="D132" s="15" t="s">
        <v>2412</v>
      </c>
      <c r="I132" s="13" t="s">
        <v>2573</v>
      </c>
      <c r="J132" s="15" t="str">
        <f t="shared" si="4"/>
        <v>0:亚瑟:住手！你休想玷污麦格文的圣体！</v>
      </c>
      <c r="U132" s="15">
        <v>0</v>
      </c>
      <c r="V132" t="s">
        <v>746</v>
      </c>
      <c r="W132" t="s">
        <v>2504</v>
      </c>
    </row>
    <row r="133" spans="1:23">
      <c r="A133" s="13" t="s">
        <v>2630</v>
      </c>
      <c r="B133" s="15">
        <v>5</v>
      </c>
      <c r="C133" s="15">
        <v>11</v>
      </c>
      <c r="D133" s="15" t="s">
        <v>2411</v>
      </c>
      <c r="I133" s="13" t="s">
        <v>2573</v>
      </c>
      <c r="J133" s="15" t="str">
        <f t="shared" si="4"/>
        <v>1:迪亚波罗:已经晚了，仪式已经结束，麦格文和这些守护者将会听我的命令，去摧毁那可恶的封印！哈哈哈哈！</v>
      </c>
      <c r="U133" s="15">
        <v>1</v>
      </c>
      <c r="V133" t="s">
        <v>747</v>
      </c>
      <c r="W133" t="s">
        <v>2505</v>
      </c>
    </row>
    <row r="134" spans="1:23">
      <c r="A134" s="13" t="s">
        <v>2631</v>
      </c>
      <c r="B134" s="15">
        <v>1</v>
      </c>
      <c r="C134" s="15">
        <v>7</v>
      </c>
      <c r="D134" s="15" t="s">
        <v>2412</v>
      </c>
      <c r="H134" s="13" t="s">
        <v>2253</v>
      </c>
      <c r="I134" s="13" t="s">
        <v>671</v>
      </c>
      <c r="J134" s="15" t="str">
        <f t="shared" si="4"/>
        <v>0:亚瑟:麦格文…不好，麦格文已经被迪亚波罗控制住了！</v>
      </c>
      <c r="U134" s="15">
        <v>0</v>
      </c>
      <c r="V134" t="s">
        <v>746</v>
      </c>
      <c r="W134" s="11" t="s">
        <v>2588</v>
      </c>
    </row>
    <row r="135" spans="1:23">
      <c r="A135" s="13" t="s">
        <v>2631</v>
      </c>
      <c r="B135" s="15">
        <v>2</v>
      </c>
      <c r="C135" s="15">
        <v>12</v>
      </c>
      <c r="D135" s="15" t="s">
        <v>2411</v>
      </c>
      <c r="H135" s="13" t="s">
        <v>2570</v>
      </c>
      <c r="I135" s="13" t="s">
        <v>2573</v>
      </c>
      <c r="J135" s="15" t="str">
        <f t="shared" si="4"/>
        <v>1:麦格文:古代的战士们…和我一同前往封印圣所，摧毁禁锢我主的封印…</v>
      </c>
      <c r="U135" s="15">
        <v>1</v>
      </c>
      <c r="V135" t="s">
        <v>754</v>
      </c>
      <c r="W135" s="11" t="s">
        <v>2646</v>
      </c>
    </row>
  </sheetData>
  <phoneticPr fontId="3"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3"/>
  <sheetViews>
    <sheetView workbookViewId="0">
      <selection activeCell="I5" sqref="I5"/>
    </sheetView>
  </sheetViews>
  <sheetFormatPr defaultColWidth="8.875" defaultRowHeight="13.5"/>
  <cols>
    <col min="4" max="4" width="23.5" bestFit="1" customWidth="1"/>
    <col min="8" max="8" width="9.375" customWidth="1"/>
    <col min="11" max="11" width="8.625" customWidth="1"/>
  </cols>
  <sheetData>
    <row r="1" spans="1:14">
      <c r="A1" s="11" t="s">
        <v>128</v>
      </c>
      <c r="B1" s="11" t="s">
        <v>2602</v>
      </c>
      <c r="C1" s="11" t="s">
        <v>2603</v>
      </c>
      <c r="D1" s="11" t="s">
        <v>2604</v>
      </c>
      <c r="E1" s="11" t="s">
        <v>2605</v>
      </c>
      <c r="F1" s="11" t="s">
        <v>2607</v>
      </c>
      <c r="G1" s="11" t="s">
        <v>2606</v>
      </c>
    </row>
    <row r="2" spans="1:14">
      <c r="A2">
        <v>1</v>
      </c>
      <c r="B2" t="s">
        <v>2610</v>
      </c>
      <c r="C2">
        <v>1</v>
      </c>
      <c r="D2" s="11" t="s">
        <v>2620</v>
      </c>
      <c r="E2">
        <v>500</v>
      </c>
      <c r="F2" s="11" t="s">
        <v>2622</v>
      </c>
      <c r="G2">
        <f>SUM(H2:J2)</f>
        <v>1400</v>
      </c>
      <c r="H2">
        <f>$I$2*2/3</f>
        <v>280</v>
      </c>
      <c r="I2">
        <f>$J$2*3/5</f>
        <v>420</v>
      </c>
      <c r="J2">
        <v>700</v>
      </c>
      <c r="K2">
        <f>G2/SUM($G$2:$G$13)</f>
        <v>0.13725490196078433</v>
      </c>
      <c r="L2" s="11" t="s">
        <v>2623</v>
      </c>
      <c r="M2">
        <f>SUM(H2:H13)</f>
        <v>4440</v>
      </c>
      <c r="N2">
        <f>M2/SUM($M$2:$M$4)</f>
        <v>0.43529411764705883</v>
      </c>
    </row>
    <row r="3" spans="1:14">
      <c r="A3">
        <v>2</v>
      </c>
      <c r="B3" t="s">
        <v>2611</v>
      </c>
      <c r="C3">
        <v>1</v>
      </c>
      <c r="D3" t="s">
        <v>2608</v>
      </c>
      <c r="E3">
        <v>0.15</v>
      </c>
      <c r="F3" t="s">
        <v>2621</v>
      </c>
      <c r="G3">
        <f t="shared" ref="G3:G5" si="0">SUM(H3:J3)</f>
        <v>1400</v>
      </c>
      <c r="H3">
        <f t="shared" ref="H3:H4" si="1">$I$2*2/3</f>
        <v>280</v>
      </c>
      <c r="I3">
        <f t="shared" ref="I3:I4" si="2">$J$2*3/5</f>
        <v>420</v>
      </c>
      <c r="J3">
        <v>700</v>
      </c>
      <c r="K3">
        <f t="shared" ref="K3:K13" si="3">G3/SUM($G$2:$G$13)</f>
        <v>0.13725490196078433</v>
      </c>
      <c r="L3" s="11" t="s">
        <v>2624</v>
      </c>
      <c r="M3">
        <f>SUM(I2:I8)</f>
        <v>3660</v>
      </c>
      <c r="N3">
        <f t="shared" ref="N3:N4" si="4">M3/SUM($M$2:$M$4)</f>
        <v>0.35882352941176471</v>
      </c>
    </row>
    <row r="4" spans="1:14">
      <c r="A4">
        <v>3</v>
      </c>
      <c r="B4" t="s">
        <v>2612</v>
      </c>
      <c r="C4">
        <v>1</v>
      </c>
      <c r="D4" t="s">
        <v>2609</v>
      </c>
      <c r="E4">
        <v>0.2</v>
      </c>
      <c r="F4" t="s">
        <v>2621</v>
      </c>
      <c r="G4">
        <f t="shared" si="0"/>
        <v>1400</v>
      </c>
      <c r="H4">
        <f t="shared" si="1"/>
        <v>280</v>
      </c>
      <c r="I4">
        <f t="shared" si="2"/>
        <v>420</v>
      </c>
      <c r="J4">
        <v>700</v>
      </c>
      <c r="K4">
        <f t="shared" si="3"/>
        <v>0.13725490196078433</v>
      </c>
      <c r="L4" s="11" t="s">
        <v>2625</v>
      </c>
      <c r="M4">
        <f>SUM(J2:J8)</f>
        <v>2100</v>
      </c>
      <c r="N4">
        <f t="shared" si="4"/>
        <v>0.20588235294117646</v>
      </c>
    </row>
    <row r="5" spans="1:14">
      <c r="A5">
        <v>4</v>
      </c>
      <c r="B5" t="s">
        <v>2613</v>
      </c>
      <c r="C5">
        <v>2</v>
      </c>
      <c r="D5" s="11" t="s">
        <v>2626</v>
      </c>
      <c r="E5">
        <v>20</v>
      </c>
      <c r="F5" t="s">
        <v>2621</v>
      </c>
      <c r="G5">
        <f t="shared" si="0"/>
        <v>1000</v>
      </c>
      <c r="H5">
        <f>$I$5*2/3</f>
        <v>400</v>
      </c>
      <c r="I5">
        <v>600</v>
      </c>
      <c r="K5">
        <f t="shared" si="3"/>
        <v>9.8039215686274508E-2</v>
      </c>
    </row>
    <row r="6" spans="1:14">
      <c r="A6">
        <v>5</v>
      </c>
      <c r="B6" t="s">
        <v>2614</v>
      </c>
      <c r="C6">
        <v>2</v>
      </c>
      <c r="D6" s="11" t="s">
        <v>3086</v>
      </c>
      <c r="E6">
        <v>0.2</v>
      </c>
      <c r="F6" t="s">
        <v>2621</v>
      </c>
      <c r="G6">
        <f t="shared" ref="G6:G13" si="5">SUM(H6:J6)</f>
        <v>1000</v>
      </c>
      <c r="H6">
        <f>$I$6*2/3</f>
        <v>400</v>
      </c>
      <c r="I6">
        <v>600</v>
      </c>
      <c r="K6">
        <f t="shared" si="3"/>
        <v>9.8039215686274508E-2</v>
      </c>
    </row>
    <row r="7" spans="1:14">
      <c r="A7">
        <v>6</v>
      </c>
      <c r="B7" s="11" t="s">
        <v>2628</v>
      </c>
      <c r="C7">
        <v>2</v>
      </c>
      <c r="D7" s="11" t="s">
        <v>3087</v>
      </c>
      <c r="E7">
        <v>0.2</v>
      </c>
      <c r="F7" t="s">
        <v>2621</v>
      </c>
      <c r="G7">
        <f t="shared" si="5"/>
        <v>1000</v>
      </c>
      <c r="H7">
        <f>$I$7*2/3</f>
        <v>400</v>
      </c>
      <c r="I7">
        <v>600</v>
      </c>
      <c r="K7">
        <f t="shared" si="3"/>
        <v>9.8039215686274508E-2</v>
      </c>
    </row>
    <row r="8" spans="1:14">
      <c r="A8">
        <v>7</v>
      </c>
      <c r="B8" s="11" t="s">
        <v>2629</v>
      </c>
      <c r="C8">
        <v>2</v>
      </c>
      <c r="D8" s="11" t="s">
        <v>2627</v>
      </c>
      <c r="E8">
        <v>0.2</v>
      </c>
      <c r="F8" t="s">
        <v>2621</v>
      </c>
      <c r="G8">
        <f t="shared" si="5"/>
        <v>1000</v>
      </c>
      <c r="H8">
        <f t="shared" ref="H8:H13" si="6">$I$5*2/3</f>
        <v>400</v>
      </c>
      <c r="I8">
        <v>600</v>
      </c>
      <c r="K8">
        <f t="shared" si="3"/>
        <v>9.8039215686274508E-2</v>
      </c>
    </row>
    <row r="9" spans="1:14">
      <c r="A9">
        <v>8</v>
      </c>
      <c r="B9" t="s">
        <v>2615</v>
      </c>
      <c r="C9">
        <v>3</v>
      </c>
      <c r="D9" s="11" t="s">
        <v>2649</v>
      </c>
      <c r="E9">
        <v>0.3</v>
      </c>
      <c r="F9" t="s">
        <v>2621</v>
      </c>
      <c r="G9">
        <f t="shared" si="5"/>
        <v>400</v>
      </c>
      <c r="H9">
        <f t="shared" si="6"/>
        <v>400</v>
      </c>
      <c r="K9">
        <f t="shared" si="3"/>
        <v>3.9215686274509803E-2</v>
      </c>
    </row>
    <row r="10" spans="1:14">
      <c r="A10">
        <v>9</v>
      </c>
      <c r="B10" t="s">
        <v>2616</v>
      </c>
      <c r="C10">
        <v>3</v>
      </c>
      <c r="D10" s="11" t="s">
        <v>2650</v>
      </c>
      <c r="E10">
        <v>25</v>
      </c>
      <c r="F10" t="s">
        <v>2621</v>
      </c>
      <c r="G10">
        <f t="shared" si="5"/>
        <v>400</v>
      </c>
      <c r="H10">
        <f t="shared" si="6"/>
        <v>400</v>
      </c>
      <c r="K10">
        <f t="shared" si="3"/>
        <v>3.9215686274509803E-2</v>
      </c>
    </row>
    <row r="11" spans="1:14">
      <c r="A11">
        <v>10</v>
      </c>
      <c r="B11" t="s">
        <v>2617</v>
      </c>
      <c r="C11">
        <v>2</v>
      </c>
      <c r="D11" s="11" t="s">
        <v>2619</v>
      </c>
      <c r="E11">
        <v>0.2</v>
      </c>
      <c r="F11" t="s">
        <v>2621</v>
      </c>
      <c r="G11">
        <f t="shared" si="5"/>
        <v>400</v>
      </c>
      <c r="H11">
        <f t="shared" si="6"/>
        <v>400</v>
      </c>
      <c r="K11">
        <f t="shared" si="3"/>
        <v>3.9215686274509803E-2</v>
      </c>
    </row>
    <row r="12" spans="1:14">
      <c r="A12">
        <v>11</v>
      </c>
      <c r="B12" t="s">
        <v>2618</v>
      </c>
      <c r="C12">
        <v>2</v>
      </c>
      <c r="D12" s="11" t="s">
        <v>2639</v>
      </c>
      <c r="E12">
        <v>0.2</v>
      </c>
      <c r="F12" t="s">
        <v>2621</v>
      </c>
      <c r="G12">
        <f t="shared" si="5"/>
        <v>400</v>
      </c>
      <c r="H12">
        <f t="shared" si="6"/>
        <v>400</v>
      </c>
      <c r="K12">
        <f t="shared" si="3"/>
        <v>3.9215686274509803E-2</v>
      </c>
    </row>
    <row r="13" spans="1:14">
      <c r="A13">
        <v>12</v>
      </c>
      <c r="B13" s="11" t="s">
        <v>2647</v>
      </c>
      <c r="C13">
        <v>3</v>
      </c>
      <c r="D13" s="11" t="s">
        <v>2648</v>
      </c>
      <c r="E13">
        <v>1</v>
      </c>
      <c r="F13" t="s">
        <v>2621</v>
      </c>
      <c r="G13">
        <f t="shared" si="5"/>
        <v>400</v>
      </c>
      <c r="H13">
        <f t="shared" si="6"/>
        <v>400</v>
      </c>
      <c r="K13">
        <f t="shared" si="3"/>
        <v>3.9215686274509803E-2</v>
      </c>
    </row>
  </sheetData>
  <phoneticPr fontId="3" type="noConversion"/>
  <pageMargins left="0.7" right="0.7" top="0.75" bottom="0.75" header="0.3" footer="0.3"/>
  <pageSetup paperSize="9" orientation="portrait"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6" sqref="C6"/>
    </sheetView>
  </sheetViews>
  <sheetFormatPr defaultColWidth="8.875" defaultRowHeight="13.5"/>
  <cols>
    <col min="1" max="1" width="8.625" style="12" customWidth="1"/>
    <col min="2" max="2" width="11" style="12" customWidth="1"/>
    <col min="3" max="3" width="62.125" style="12" customWidth="1"/>
    <col min="4" max="4" width="8.875" style="12"/>
    <col min="5" max="6" width="9.125" bestFit="1" customWidth="1"/>
  </cols>
  <sheetData>
    <row r="1" spans="1:6">
      <c r="A1" s="13" t="s">
        <v>128</v>
      </c>
      <c r="B1" s="12" t="s">
        <v>2785</v>
      </c>
      <c r="C1" s="13" t="s">
        <v>2793</v>
      </c>
      <c r="D1" s="13" t="s">
        <v>2786</v>
      </c>
      <c r="E1" s="12" t="s">
        <v>2787</v>
      </c>
      <c r="F1" s="12" t="s">
        <v>2788</v>
      </c>
    </row>
    <row r="2" spans="1:6">
      <c r="A2" s="12">
        <v>1</v>
      </c>
      <c r="B2" s="12" t="s">
        <v>2789</v>
      </c>
      <c r="C2" s="13" t="s">
        <v>3011</v>
      </c>
      <c r="D2" s="13" t="s">
        <v>1423</v>
      </c>
      <c r="E2">
        <v>20201010</v>
      </c>
      <c r="F2">
        <v>20201101</v>
      </c>
    </row>
    <row r="3" spans="1:6">
      <c r="A3" s="12">
        <v>2</v>
      </c>
      <c r="B3" s="12" t="s">
        <v>2790</v>
      </c>
      <c r="C3" s="13" t="s">
        <v>3012</v>
      </c>
      <c r="D3" s="13" t="s">
        <v>3008</v>
      </c>
      <c r="E3">
        <v>20201010</v>
      </c>
      <c r="F3">
        <v>20201101</v>
      </c>
    </row>
    <row r="4" spans="1:6">
      <c r="A4" s="12">
        <v>3</v>
      </c>
      <c r="B4" s="12" t="s">
        <v>2791</v>
      </c>
      <c r="C4" s="13" t="s">
        <v>3013</v>
      </c>
      <c r="D4" s="13" t="s">
        <v>3009</v>
      </c>
      <c r="E4">
        <v>20201010</v>
      </c>
      <c r="F4">
        <v>20201101</v>
      </c>
    </row>
    <row r="5" spans="1:6">
      <c r="A5" s="12">
        <v>4</v>
      </c>
      <c r="B5" s="12" t="s">
        <v>2792</v>
      </c>
      <c r="C5" s="13" t="s">
        <v>3014</v>
      </c>
      <c r="D5" s="13" t="s">
        <v>3010</v>
      </c>
      <c r="E5">
        <v>20201010</v>
      </c>
      <c r="F5">
        <v>20201101</v>
      </c>
    </row>
  </sheetData>
  <phoneticPr fontId="3"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4" sqref="C4"/>
    </sheetView>
  </sheetViews>
  <sheetFormatPr defaultColWidth="11" defaultRowHeight="13.5"/>
  <cols>
    <col min="3" max="3" width="29.375" style="34" customWidth="1"/>
    <col min="4" max="4" width="9.25" bestFit="1" customWidth="1"/>
  </cols>
  <sheetData>
    <row r="1" spans="1:4">
      <c r="A1" s="13" t="s">
        <v>128</v>
      </c>
      <c r="B1" s="13" t="s">
        <v>2808</v>
      </c>
      <c r="C1" s="30" t="s">
        <v>2821</v>
      </c>
      <c r="D1" s="11" t="s">
        <v>2888</v>
      </c>
    </row>
    <row r="2" spans="1:4">
      <c r="A2">
        <v>1</v>
      </c>
      <c r="B2" s="90" t="s">
        <v>2809</v>
      </c>
      <c r="C2" s="91" t="s">
        <v>2884</v>
      </c>
      <c r="D2" s="11" t="s">
        <v>2897</v>
      </c>
    </row>
    <row r="3" spans="1:4">
      <c r="A3">
        <v>2</v>
      </c>
      <c r="B3" s="90" t="s">
        <v>2810</v>
      </c>
      <c r="C3" s="91" t="s">
        <v>2883</v>
      </c>
      <c r="D3" s="11" t="s">
        <v>2893</v>
      </c>
    </row>
    <row r="4" spans="1:4">
      <c r="A4">
        <v>3</v>
      </c>
      <c r="B4" s="90" t="s">
        <v>2811</v>
      </c>
      <c r="C4" s="91" t="s">
        <v>2882</v>
      </c>
      <c r="D4" s="11" t="s">
        <v>2896</v>
      </c>
    </row>
    <row r="5" spans="1:4">
      <c r="A5">
        <v>4</v>
      </c>
      <c r="B5" s="90" t="s">
        <v>2812</v>
      </c>
      <c r="C5" s="91" t="s">
        <v>2885</v>
      </c>
      <c r="D5" s="11" t="s">
        <v>2895</v>
      </c>
    </row>
    <row r="6" spans="1:4">
      <c r="A6">
        <v>5</v>
      </c>
      <c r="B6" s="90" t="s">
        <v>2813</v>
      </c>
      <c r="C6" s="91" t="s">
        <v>2886</v>
      </c>
      <c r="D6" s="11" t="s">
        <v>2894</v>
      </c>
    </row>
    <row r="7" spans="1:4">
      <c r="A7">
        <v>6</v>
      </c>
      <c r="B7" s="90" t="s">
        <v>2814</v>
      </c>
      <c r="C7" s="91" t="s">
        <v>2890</v>
      </c>
      <c r="D7" s="11" t="s">
        <v>2898</v>
      </c>
    </row>
    <row r="8" spans="1:4">
      <c r="A8">
        <v>7</v>
      </c>
      <c r="B8" s="90" t="s">
        <v>2815</v>
      </c>
      <c r="C8" s="91" t="s">
        <v>2886</v>
      </c>
      <c r="D8" s="11" t="s">
        <v>2899</v>
      </c>
    </row>
    <row r="9" spans="1:4">
      <c r="A9">
        <v>8</v>
      </c>
      <c r="B9" s="90" t="s">
        <v>2816</v>
      </c>
      <c r="C9" s="91" t="s">
        <v>2889</v>
      </c>
      <c r="D9" s="11" t="s">
        <v>2900</v>
      </c>
    </row>
    <row r="10" spans="1:4">
      <c r="A10">
        <v>9</v>
      </c>
      <c r="B10" s="90" t="s">
        <v>2817</v>
      </c>
      <c r="C10" s="91" t="s">
        <v>2887</v>
      </c>
      <c r="D10" s="11" t="s">
        <v>2901</v>
      </c>
    </row>
    <row r="11" spans="1:4">
      <c r="A11">
        <v>10</v>
      </c>
      <c r="B11" s="90" t="s">
        <v>2818</v>
      </c>
      <c r="C11" s="91" t="s">
        <v>2891</v>
      </c>
      <c r="D11" s="11" t="s">
        <v>2902</v>
      </c>
    </row>
    <row r="12" spans="1:4">
      <c r="A12">
        <v>11</v>
      </c>
      <c r="B12" s="90" t="s">
        <v>2819</v>
      </c>
      <c r="C12" s="91" t="s">
        <v>2892</v>
      </c>
      <c r="D12" s="11" t="s">
        <v>2903</v>
      </c>
    </row>
    <row r="13" spans="1:4">
      <c r="A13">
        <v>12</v>
      </c>
      <c r="B13" s="90" t="s">
        <v>2820</v>
      </c>
      <c r="C13" s="91" t="s">
        <v>2904</v>
      </c>
      <c r="D13" s="11" t="s">
        <v>2905</v>
      </c>
    </row>
  </sheetData>
  <phoneticPr fontId="3"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E34" sqref="E34"/>
    </sheetView>
  </sheetViews>
  <sheetFormatPr defaultRowHeight="13.5"/>
  <cols>
    <col min="1" max="3" width="9" style="12"/>
  </cols>
  <sheetData>
    <row r="1" spans="1:4">
      <c r="A1" s="13" t="s">
        <v>2970</v>
      </c>
      <c r="B1" s="13" t="s">
        <v>2971</v>
      </c>
      <c r="C1" s="13" t="s">
        <v>2972</v>
      </c>
    </row>
    <row r="2" spans="1:4">
      <c r="A2" s="12">
        <v>1</v>
      </c>
      <c r="B2" s="12">
        <v>50</v>
      </c>
      <c r="C2" s="13" t="s">
        <v>2973</v>
      </c>
    </row>
    <row r="3" spans="1:4">
      <c r="A3" s="12">
        <v>2</v>
      </c>
      <c r="B3" s="12">
        <v>75</v>
      </c>
      <c r="C3" s="13" t="s">
        <v>2973</v>
      </c>
    </row>
    <row r="4" spans="1:4">
      <c r="A4" s="12">
        <v>3</v>
      </c>
      <c r="B4" s="12">
        <v>100</v>
      </c>
      <c r="C4" s="13" t="s">
        <v>2973</v>
      </c>
      <c r="D4" s="11" t="s">
        <v>2978</v>
      </c>
    </row>
    <row r="5" spans="1:4">
      <c r="A5" s="12">
        <v>4</v>
      </c>
      <c r="B5" s="12">
        <v>125</v>
      </c>
      <c r="C5" s="13" t="s">
        <v>2980</v>
      </c>
    </row>
    <row r="6" spans="1:4">
      <c r="A6" s="12">
        <v>5</v>
      </c>
      <c r="B6" s="12">
        <v>150</v>
      </c>
      <c r="C6" s="13" t="s">
        <v>2973</v>
      </c>
    </row>
    <row r="7" spans="1:4">
      <c r="A7" s="12">
        <v>6</v>
      </c>
      <c r="B7" s="12">
        <v>175</v>
      </c>
      <c r="C7" s="13" t="s">
        <v>2973</v>
      </c>
    </row>
    <row r="8" spans="1:4">
      <c r="A8" s="12">
        <v>7</v>
      </c>
      <c r="B8" s="12">
        <v>200</v>
      </c>
      <c r="C8" s="13" t="s">
        <v>2973</v>
      </c>
    </row>
    <row r="9" spans="1:4">
      <c r="A9" s="12">
        <v>8</v>
      </c>
      <c r="B9" s="12">
        <v>225</v>
      </c>
      <c r="C9" s="13" t="s">
        <v>2980</v>
      </c>
    </row>
    <row r="10" spans="1:4">
      <c r="A10" s="12">
        <v>9</v>
      </c>
      <c r="B10" s="12">
        <v>250</v>
      </c>
      <c r="C10" s="13" t="s">
        <v>2973</v>
      </c>
    </row>
    <row r="11" spans="1:4">
      <c r="A11" s="12">
        <v>10</v>
      </c>
      <c r="B11" s="12">
        <v>275</v>
      </c>
      <c r="C11" s="13" t="s">
        <v>2973</v>
      </c>
      <c r="D11" s="11" t="s">
        <v>2978</v>
      </c>
    </row>
    <row r="12" spans="1:4">
      <c r="A12" s="12">
        <v>11</v>
      </c>
      <c r="B12" s="12">
        <v>300</v>
      </c>
      <c r="C12" s="13" t="s">
        <v>2973</v>
      </c>
    </row>
    <row r="13" spans="1:4">
      <c r="A13" s="12">
        <v>12</v>
      </c>
      <c r="B13" s="12">
        <v>325</v>
      </c>
      <c r="C13" s="13" t="s">
        <v>2981</v>
      </c>
    </row>
    <row r="14" spans="1:4">
      <c r="A14" s="12">
        <v>13</v>
      </c>
      <c r="B14" s="12">
        <v>350</v>
      </c>
      <c r="C14" s="13" t="s">
        <v>2973</v>
      </c>
    </row>
    <row r="15" spans="1:4">
      <c r="A15" s="12">
        <v>14</v>
      </c>
      <c r="B15" s="12">
        <v>375</v>
      </c>
      <c r="C15" s="13" t="s">
        <v>2973</v>
      </c>
    </row>
    <row r="16" spans="1:4">
      <c r="A16" s="12">
        <v>15</v>
      </c>
      <c r="B16" s="12">
        <v>400</v>
      </c>
      <c r="C16" s="13" t="s">
        <v>2973</v>
      </c>
      <c r="D16" s="11" t="s">
        <v>2979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枚举</vt:lpstr>
      <vt:lpstr>单位种子</vt:lpstr>
      <vt:lpstr>关卡种子</vt:lpstr>
      <vt:lpstr>关卡数据种子</vt:lpstr>
      <vt:lpstr>音效表</vt:lpstr>
      <vt:lpstr>道具</vt:lpstr>
      <vt:lpstr>指引</vt:lpstr>
      <vt:lpstr>成就</vt:lpstr>
      <vt:lpstr>兵营晋升表</vt:lpstr>
      <vt:lpstr>段位表</vt:lpstr>
      <vt:lpstr>领地表</vt:lpstr>
      <vt:lpstr>科技表</vt:lpstr>
      <vt:lpstr>克制表</vt:lpstr>
      <vt:lpstr>技能表</vt:lpstr>
      <vt:lpstr>雕像</vt:lpstr>
      <vt:lpstr>物品表</vt:lpstr>
      <vt:lpstr>宝箱表</vt:lpstr>
      <vt:lpstr>抽卡表</vt:lpstr>
      <vt:lpstr>领地关卡种子</vt:lpstr>
      <vt:lpstr>领地关卡数据种子</vt:lpstr>
      <vt:lpstr>试炼关卡种子</vt:lpstr>
      <vt:lpstr>试炼关卡数据种子</vt:lpstr>
      <vt:lpstr>英雄等级表</vt:lpstr>
      <vt:lpstr>商店表</vt:lpstr>
      <vt:lpstr>游戏控制表</vt:lpstr>
      <vt:lpstr>危机目标</vt:lpstr>
      <vt:lpstr>剧情表</vt:lpstr>
      <vt:lpstr>英雄装备表</vt:lpstr>
      <vt:lpstr>绘卷表</vt:lpstr>
      <vt:lpstr>星座表</vt:lpstr>
      <vt:lpstr>任务等级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郭燕鑫</dc:creator>
  <cp:lastModifiedBy>xbany</cp:lastModifiedBy>
  <dcterms:created xsi:type="dcterms:W3CDTF">2006-09-16T00:00:00Z</dcterms:created>
  <dcterms:modified xsi:type="dcterms:W3CDTF">2020-12-23T05:57:12Z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2052-11.1.0.8813</vt:lpwstr>
  </property>
</Properties>
</file>