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activeTab="2"/>
  </bookViews>
  <sheets>
    <sheet name="Catálogo" sheetId="1" r:id="rId1"/>
    <sheet name="Otros" sheetId="2" r:id="rId2"/>
    <sheet name="Factura" sheetId="3" r:id="rId3"/>
  </sheets>
  <calcPr calcId="162913"/>
</workbook>
</file>

<file path=xl/calcChain.xml><?xml version="1.0" encoding="utf-8"?>
<calcChain xmlns="http://schemas.openxmlformats.org/spreadsheetml/2006/main">
  <c r="O14" i="3" l="1"/>
  <c r="O7" i="3"/>
  <c r="O8" i="3"/>
  <c r="O9" i="3"/>
  <c r="O10" i="3"/>
  <c r="O6" i="3"/>
  <c r="O20" i="3"/>
  <c r="J7" i="3"/>
  <c r="J8" i="3"/>
  <c r="J9" i="3"/>
  <c r="J10" i="3"/>
  <c r="J6" i="3"/>
  <c r="F7" i="3"/>
  <c r="F8" i="3"/>
  <c r="F9" i="3"/>
  <c r="F10" i="3"/>
  <c r="F6" i="3"/>
  <c r="O12" i="3" l="1"/>
  <c r="O16" i="3" s="1"/>
  <c r="O22" i="3" l="1"/>
</calcChain>
</file>

<file path=xl/sharedStrings.xml><?xml version="1.0" encoding="utf-8"?>
<sst xmlns="http://schemas.openxmlformats.org/spreadsheetml/2006/main" count="134" uniqueCount="116">
  <si>
    <t>Código</t>
  </si>
  <si>
    <t>Descripción</t>
  </si>
  <si>
    <t>RM_TIT_XL</t>
  </si>
  <si>
    <t>RM_TIT_L</t>
  </si>
  <si>
    <t>RM_TIT_M</t>
  </si>
  <si>
    <t>RM_TIT_S</t>
  </si>
  <si>
    <t>RM_RES_XL</t>
  </si>
  <si>
    <t>RM_RES_L</t>
  </si>
  <si>
    <t>RM_RES_M</t>
  </si>
  <si>
    <t>RM_RES_S</t>
  </si>
  <si>
    <t>RM_CH_XL</t>
  </si>
  <si>
    <t>RM_CH_L</t>
  </si>
  <si>
    <t>RM_CH_M</t>
  </si>
  <si>
    <t>RM_CH_S</t>
  </si>
  <si>
    <t>FCB_TIT_XL</t>
  </si>
  <si>
    <t>FCB_TIT_L</t>
  </si>
  <si>
    <t>FCB_TIT_M</t>
  </si>
  <si>
    <t>FCB_TIT_S</t>
  </si>
  <si>
    <t>FCB_RES_XL</t>
  </si>
  <si>
    <t>FCB_RES_L</t>
  </si>
  <si>
    <t>FCB_RES_M</t>
  </si>
  <si>
    <t>FCB_RES_S</t>
  </si>
  <si>
    <t>FCB_CH_XL</t>
  </si>
  <si>
    <t>FCB_CH_L</t>
  </si>
  <si>
    <t>FCB_CH_M</t>
  </si>
  <si>
    <t>FCB_CH_S</t>
  </si>
  <si>
    <t>ATM_TIT_XL</t>
  </si>
  <si>
    <t>ATM_TIT_L</t>
  </si>
  <si>
    <t>ATM_TIT_M</t>
  </si>
  <si>
    <t>ATM_TIT_S</t>
  </si>
  <si>
    <t>ATM_RES_XL</t>
  </si>
  <si>
    <t>ATM_RES_L</t>
  </si>
  <si>
    <t>ATM_RES_M</t>
  </si>
  <si>
    <t>ATM_RES_S</t>
  </si>
  <si>
    <t>ATM_CH_XL</t>
  </si>
  <si>
    <t>ATM_CH_L</t>
  </si>
  <si>
    <t>ATM_CH_M</t>
  </si>
  <si>
    <t>ATM_CH_S</t>
  </si>
  <si>
    <t>CAMISETA TITULAR REAL MADRID - TALLA XL</t>
  </si>
  <si>
    <t>CAMISETA TITULAR REAL MADRID - TALLA L</t>
  </si>
  <si>
    <t>CAMISETA TITULAR REAL MADRID - TALLA M</t>
  </si>
  <si>
    <t>CAMISETA TITULAR REAL MADRID - TALLA S</t>
  </si>
  <si>
    <t>CAMISETA RESERVA REAL MADRID - TALLA XL</t>
  </si>
  <si>
    <t>CAMISETA RESERVA REAL MADRID - TALLA L</t>
  </si>
  <si>
    <t>CAMISETA RESERVA REAL MADRID - TALLA M</t>
  </si>
  <si>
    <t>CAMISETA RESERVA REAL MADRID - TALLA S</t>
  </si>
  <si>
    <t>CAMISETA CHAMPIONS REAL MADRID - TALLA XL</t>
  </si>
  <si>
    <t>CAMISETA CHAMPIONS REAL MADRID - TALLA L</t>
  </si>
  <si>
    <t>CAMISETA CHAMPIONS REAL MADRID - TALLA M</t>
  </si>
  <si>
    <t>CAMISETA CHAMPIONS REAL MADRID - TALLA S</t>
  </si>
  <si>
    <t>CAMISETA TITULAR FÚTBOL CLUB BARCELONA - TALLA XL</t>
  </si>
  <si>
    <t>CAMISETA TITULAR FÚTBOL CLUB BARCELONA - TALLA L</t>
  </si>
  <si>
    <t>CAMISETA TITULAR FÚTBOL CLUB BARCELONA - TALLA M</t>
  </si>
  <si>
    <t>CAMISETA TITULAR FÚTBOL CLUB BARCELONA - TALLA S</t>
  </si>
  <si>
    <t>CAMISETA RESERVA FÚTBOL CLUB BARCELONA - TALLA XL</t>
  </si>
  <si>
    <t>CAMISETA RESERVA FÚTBOL CLUB BARCELONA - TALLA L</t>
  </si>
  <si>
    <t>CAMISETA RESERVA FÚTBOL CLUB BARCELONA - TALLA M</t>
  </si>
  <si>
    <t>CAMISETA RESERVA FÚTBOL CLUB BARCELONA - TALLA S</t>
  </si>
  <si>
    <t>CAMISETA CHAMPIONS FÚTBOL CLUB BARCELONA - TALLA XL</t>
  </si>
  <si>
    <t>CAMISETA CHAMPIONS FÚTBOL CLUB BARCELONA - TALLA L</t>
  </si>
  <si>
    <t>CAMISETA CHAMPIONS FÚTBOL CLUB BARCELONA - TALLA M</t>
  </si>
  <si>
    <t>CAMISETA CHAMPIONS FÚTBOL CLUB BARCELONA - TALLA S</t>
  </si>
  <si>
    <t>CAMISETA TITULAR ATLÉTICO DE MADRID - TALLA XL</t>
  </si>
  <si>
    <t>CAMISETA TITULAR ATLÉTICO DE MADRID - TALLA L</t>
  </si>
  <si>
    <t>CAMISETA TITULAR ATLÉTICO DE MADRID - TALLA M</t>
  </si>
  <si>
    <t>CAMISETA TITULAR ATLÉTICO DE MADRID - TALLA S</t>
  </si>
  <si>
    <t>CAMISETA RESERVA ATLÉTICO DE MADRID - TALLA XL</t>
  </si>
  <si>
    <t>CAMISETA RESERVA ATLÉTICO DE MADRID - TALLA L</t>
  </si>
  <si>
    <t>CAMISETA RESERVA ATLÉTICO DE MADRID - TALLA M</t>
  </si>
  <si>
    <t>CAMISETA RESERVA ATLÉTICO DE MADRID - TALLA S</t>
  </si>
  <si>
    <t>CAMISETA CHAMPIONS ATLÉTICO DE MADRID - TALLA XL</t>
  </si>
  <si>
    <t>CAMISETA CHAMPIONS ATLÉTICO DE MADRID - TALLA L</t>
  </si>
  <si>
    <t>CAMISETA CHAMPIONS ATLÉTICO DE MADRID - TALLA M</t>
  </si>
  <si>
    <t>CAMISETA CHAMPIONS ATLÉTICO DE MADRID - TALLA S</t>
  </si>
  <si>
    <t>Cantidad</t>
  </si>
  <si>
    <t>Precio</t>
  </si>
  <si>
    <t>Parches</t>
  </si>
  <si>
    <t>Serigrafía</t>
  </si>
  <si>
    <t>CAMISETAS DE FÚTBOL BARATAS</t>
  </si>
  <si>
    <t>IVA:</t>
  </si>
  <si>
    <t>GASTOS DE ENVÍO:</t>
  </si>
  <si>
    <t>TOTAL:</t>
  </si>
  <si>
    <t>DESCUENTO POR FORMA DE PAGO:</t>
  </si>
  <si>
    <t xml:space="preserve">FORMA DE PAGO: </t>
  </si>
  <si>
    <t xml:space="preserve">LUGAR DE ENVÍO: </t>
  </si>
  <si>
    <t>SUBTOTAL</t>
  </si>
  <si>
    <t>ACUMULADO:</t>
  </si>
  <si>
    <t>DESCUENTO POR PEDIDO:</t>
  </si>
  <si>
    <t>PEDIDO MÍNIMO:</t>
  </si>
  <si>
    <t>IVA APLICADO:</t>
  </si>
  <si>
    <t>CÓDIGO</t>
  </si>
  <si>
    <t>DESCRIPCIÓN</t>
  </si>
  <si>
    <t>PRECIO UNITARIO</t>
  </si>
  <si>
    <t>AL CONTADO</t>
  </si>
  <si>
    <t>CON TARJETA</t>
  </si>
  <si>
    <t>DESCUENTO</t>
  </si>
  <si>
    <t>FORMA DE PAGO</t>
  </si>
  <si>
    <t>IVA APLICADO</t>
  </si>
  <si>
    <t>GENERAL</t>
  </si>
  <si>
    <t>REDUCIDO</t>
  </si>
  <si>
    <t>SUPERREDUCIDO</t>
  </si>
  <si>
    <t>LUGAR DE ENVÍO</t>
  </si>
  <si>
    <t>PRECIO</t>
  </si>
  <si>
    <t>RESTO DE LA PENÍNSULA</t>
  </si>
  <si>
    <t>UNIÓN EUROPEA</t>
  </si>
  <si>
    <t>RESTO DEL MUNDO</t>
  </si>
  <si>
    <t>APLAZADO</t>
  </si>
  <si>
    <t>OPCIONES</t>
  </si>
  <si>
    <t>S</t>
  </si>
  <si>
    <t>N</t>
  </si>
  <si>
    <t>MADRID CAPITAL</t>
  </si>
  <si>
    <t>PROVINCIA DE MADRID</t>
  </si>
  <si>
    <t>REINO UNIDO</t>
  </si>
  <si>
    <t>BALEARES Y CANARIAS</t>
  </si>
  <si>
    <t>FINANCIADO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</si>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</sst>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09">
    <xf numFmtId="0" fontId="0" fillId="0" borderId="0" xfId="0"/>
    <xf numFmtId="0" fontId="1" fillId="2" borderId="4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5" borderId="3" xfId="0" applyFont="1" applyFill="1" applyBorder="1"/>
    <xf numFmtId="0" fontId="1" fillId="5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6" borderId="8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left" vertical="center"/>
    </xf>
    <xf numFmtId="0" fontId="5" fillId="8" borderId="18" xfId="0" applyFont="1" applyFill="1" applyBorder="1" applyAlignment="1">
      <alignment horizontal="right" vertical="center"/>
    </xf>
    <xf numFmtId="0" fontId="5" fillId="9" borderId="23" xfId="0" applyFont="1" applyFill="1" applyBorder="1" applyAlignment="1">
      <alignment horizontal="left" vertical="center"/>
    </xf>
    <xf numFmtId="0" fontId="5" fillId="9" borderId="24" xfId="0" applyFont="1" applyFill="1" applyBorder="1" applyAlignment="1">
      <alignment horizontal="right" vertical="center"/>
    </xf>
    <xf numFmtId="0" fontId="5" fillId="10" borderId="29" xfId="0" applyFont="1" applyFill="1" applyBorder="1"/>
    <xf numFmtId="44" fontId="0" fillId="7" borderId="14" xfId="2" applyFont="1" applyFill="1" applyBorder="1" applyAlignment="1">
      <alignment horizontal="center" vertical="center"/>
    </xf>
    <xf numFmtId="0" fontId="0" fillId="7" borderId="14" xfId="0" applyFill="1" applyBorder="1" applyAlignment="1" applyProtection="1">
      <alignment horizontal="center" vertical="center"/>
      <protection locked="0"/>
    </xf>
    <xf numFmtId="0" fontId="0" fillId="7" borderId="14" xfId="0" applyFill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left" vertical="center"/>
    </xf>
    <xf numFmtId="9" fontId="0" fillId="11" borderId="11" xfId="0" applyNumberFormat="1" applyFill="1" applyBorder="1" applyAlignment="1">
      <alignment horizontal="right" vertical="center"/>
    </xf>
    <xf numFmtId="0" fontId="0" fillId="11" borderId="12" xfId="0" applyFill="1" applyBorder="1" applyAlignment="1">
      <alignment horizontal="left" vertical="center"/>
    </xf>
    <xf numFmtId="9" fontId="0" fillId="11" borderId="13" xfId="0" applyNumberFormat="1" applyFill="1" applyBorder="1" applyAlignment="1">
      <alignment horizontal="right" vertical="center"/>
    </xf>
    <xf numFmtId="0" fontId="0" fillId="13" borderId="25" xfId="0" applyFill="1" applyBorder="1" applyAlignment="1">
      <alignment horizontal="left" vertical="center"/>
    </xf>
    <xf numFmtId="44" fontId="0" fillId="13" borderId="26" xfId="2" applyFont="1" applyFill="1" applyBorder="1" applyAlignment="1">
      <alignment horizontal="center" vertical="center"/>
    </xf>
    <xf numFmtId="0" fontId="0" fillId="13" borderId="27" xfId="0" applyFill="1" applyBorder="1" applyAlignment="1">
      <alignment horizontal="left" vertical="center"/>
    </xf>
    <xf numFmtId="44" fontId="0" fillId="13" borderId="28" xfId="2" applyFont="1" applyFill="1" applyBorder="1" applyAlignment="1">
      <alignment horizontal="center" vertic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2" borderId="19" xfId="0" applyFill="1" applyBorder="1" applyAlignment="1">
      <alignment vertical="center"/>
    </xf>
    <xf numFmtId="9" fontId="0" fillId="12" borderId="20" xfId="0" applyNumberFormat="1" applyFill="1" applyBorder="1" applyAlignment="1">
      <alignment horizontal="right" vertical="center"/>
    </xf>
    <xf numFmtId="0" fontId="0" fillId="12" borderId="21" xfId="0" applyFill="1" applyBorder="1" applyAlignment="1">
      <alignment vertical="center"/>
    </xf>
    <xf numFmtId="9" fontId="0" fillId="12" borderId="22" xfId="0" applyNumberFormat="1" applyFill="1" applyBorder="1" applyAlignment="1">
      <alignment horizontal="right" vertical="center"/>
    </xf>
    <xf numFmtId="0" fontId="0" fillId="15" borderId="0" xfId="0" applyFill="1" applyBorder="1" applyAlignment="1">
      <alignment vertical="center"/>
    </xf>
    <xf numFmtId="0" fontId="0" fillId="15" borderId="0" xfId="0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6" fillId="15" borderId="0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right" vertical="center"/>
    </xf>
    <xf numFmtId="0" fontId="0" fillId="15" borderId="0" xfId="0" applyFill="1" applyBorder="1" applyAlignment="1">
      <alignment horizontal="right" vertical="center"/>
    </xf>
    <xf numFmtId="14" fontId="0" fillId="15" borderId="0" xfId="0" applyNumberForma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64" fontId="0" fillId="15" borderId="0" xfId="0" applyNumberForma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right" vertical="center"/>
    </xf>
    <xf numFmtId="9" fontId="1" fillId="15" borderId="0" xfId="1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44" fontId="1" fillId="7" borderId="14" xfId="0" applyNumberFormat="1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44" fontId="0" fillId="7" borderId="14" xfId="0" applyNumberFormat="1" applyFill="1" applyBorder="1" applyAlignment="1">
      <alignment horizontal="center" vertical="center"/>
    </xf>
    <xf numFmtId="44" fontId="0" fillId="7" borderId="14" xfId="0" applyNumberFormat="1" applyFill="1" applyBorder="1" applyAlignment="1">
      <alignment horizontal="right" vertical="center"/>
    </xf>
    <xf numFmtId="0" fontId="0" fillId="15" borderId="8" xfId="0" applyFill="1" applyBorder="1"/>
    <xf numFmtId="0" fontId="3" fillId="15" borderId="2" xfId="0" applyFont="1" applyFill="1" applyBorder="1" applyAlignment="1">
      <alignment vertical="center"/>
    </xf>
    <xf numFmtId="0" fontId="0" fillId="15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0" borderId="8" xfId="0" applyFill="1" applyBorder="1"/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3" xfId="0" applyFill="1" applyBorder="1"/>
    <xf numFmtId="0" fontId="0" fillId="10" borderId="3" xfId="0" applyFill="1" applyBorder="1" applyAlignment="1">
      <alignment horizontal="center" vertical="center"/>
    </xf>
    <xf numFmtId="0" fontId="0" fillId="10" borderId="13" xfId="0" applyFill="1" applyBorder="1"/>
    <xf numFmtId="0" fontId="7" fillId="15" borderId="0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right" vertical="center"/>
    </xf>
    <xf numFmtId="0" fontId="1" fillId="15" borderId="0" xfId="0" applyFont="1" applyFill="1" applyBorder="1" applyAlignment="1">
      <alignment horizontal="right" vertical="center"/>
    </xf>
    <xf numFmtId="0" fontId="0" fillId="15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</cellXfs>
  <cellStyles count="3">
    <cellStyle name="Moneda" xfId="2" builtinId="4"/>
    <cellStyle name="Normal" xfId="0" builtinId="0"/>
    <cellStyle name="Porcentaje" xfId="1" builtinId="5"/>
  </cellStyles>
  <dxfs count="47"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89" zoomScaleNormal="89" workbookViewId="0">
      <selection activeCell="C21" sqref="C21"/>
    </sheetView>
  </sheetViews>
  <sheetFormatPr baseColWidth="10" defaultRowHeight="15" x14ac:dyDescent="0.25"/>
  <cols>
    <col min="1" max="1" width="12.7109375" style="10" customWidth="1"/>
    <col min="2" max="2" width="55.7109375" customWidth="1"/>
    <col min="3" max="3" width="18" style="20" customWidth="1"/>
  </cols>
  <sheetData>
    <row r="1" spans="1:4" ht="15.75" thickBot="1" x14ac:dyDescent="0.3">
      <c r="A1" s="9" t="s">
        <v>90</v>
      </c>
      <c r="B1" s="1" t="s">
        <v>91</v>
      </c>
      <c r="C1" s="11" t="s">
        <v>92</v>
      </c>
      <c r="D1" s="44" t="s">
        <v>115</v>
      </c>
    </row>
    <row r="2" spans="1:4" x14ac:dyDescent="0.25">
      <c r="A2" s="21" t="s">
        <v>2</v>
      </c>
      <c r="B2" s="2" t="s">
        <v>38</v>
      </c>
      <c r="C2" s="12">
        <v>85</v>
      </c>
      <c r="D2" s="45">
        <v>10</v>
      </c>
    </row>
    <row r="3" spans="1:4" x14ac:dyDescent="0.25">
      <c r="A3" s="22" t="s">
        <v>3</v>
      </c>
      <c r="B3" s="2" t="s">
        <v>39</v>
      </c>
      <c r="C3" s="13">
        <v>80</v>
      </c>
      <c r="D3" s="46">
        <v>12</v>
      </c>
    </row>
    <row r="4" spans="1:4" x14ac:dyDescent="0.25">
      <c r="A4" s="22" t="s">
        <v>4</v>
      </c>
      <c r="B4" s="2" t="s">
        <v>40</v>
      </c>
      <c r="C4" s="13">
        <v>75</v>
      </c>
      <c r="D4" s="46">
        <v>12</v>
      </c>
    </row>
    <row r="5" spans="1:4" x14ac:dyDescent="0.25">
      <c r="A5" s="22" t="s">
        <v>5</v>
      </c>
      <c r="B5" s="2" t="s">
        <v>41</v>
      </c>
      <c r="C5" s="13">
        <v>60</v>
      </c>
      <c r="D5" s="46">
        <v>7</v>
      </c>
    </row>
    <row r="6" spans="1:4" x14ac:dyDescent="0.25">
      <c r="A6" s="22" t="s">
        <v>6</v>
      </c>
      <c r="B6" s="2" t="s">
        <v>42</v>
      </c>
      <c r="C6" s="13">
        <v>85</v>
      </c>
      <c r="D6" s="46">
        <v>8</v>
      </c>
    </row>
    <row r="7" spans="1:4" x14ac:dyDescent="0.25">
      <c r="A7" s="22" t="s">
        <v>7</v>
      </c>
      <c r="B7" s="2" t="s">
        <v>43</v>
      </c>
      <c r="C7" s="13">
        <v>80</v>
      </c>
      <c r="D7" s="46">
        <v>18</v>
      </c>
    </row>
    <row r="8" spans="1:4" x14ac:dyDescent="0.25">
      <c r="A8" s="22" t="s">
        <v>8</v>
      </c>
      <c r="B8" s="2" t="s">
        <v>44</v>
      </c>
      <c r="C8" s="13">
        <v>75</v>
      </c>
      <c r="D8" s="46">
        <v>21</v>
      </c>
    </row>
    <row r="9" spans="1:4" x14ac:dyDescent="0.25">
      <c r="A9" s="22" t="s">
        <v>9</v>
      </c>
      <c r="B9" s="2" t="s">
        <v>45</v>
      </c>
      <c r="C9" s="13">
        <v>60</v>
      </c>
      <c r="D9" s="46">
        <v>15</v>
      </c>
    </row>
    <row r="10" spans="1:4" x14ac:dyDescent="0.25">
      <c r="A10" s="22" t="s">
        <v>10</v>
      </c>
      <c r="B10" s="2" t="s">
        <v>46</v>
      </c>
      <c r="C10" s="13">
        <v>85</v>
      </c>
      <c r="D10" s="46">
        <v>4</v>
      </c>
    </row>
    <row r="11" spans="1:4" x14ac:dyDescent="0.25">
      <c r="A11" s="22" t="s">
        <v>11</v>
      </c>
      <c r="B11" s="2" t="s">
        <v>47</v>
      </c>
      <c r="C11" s="13">
        <v>80</v>
      </c>
      <c r="D11" s="46">
        <v>11</v>
      </c>
    </row>
    <row r="12" spans="1:4" x14ac:dyDescent="0.25">
      <c r="A12" s="22" t="s">
        <v>12</v>
      </c>
      <c r="B12" s="2" t="s">
        <v>48</v>
      </c>
      <c r="C12" s="13">
        <v>75</v>
      </c>
      <c r="D12" s="46">
        <v>16</v>
      </c>
    </row>
    <row r="13" spans="1:4" ht="15.75" thickBot="1" x14ac:dyDescent="0.3">
      <c r="A13" s="22" t="s">
        <v>13</v>
      </c>
      <c r="B13" s="2" t="s">
        <v>49</v>
      </c>
      <c r="C13" s="13">
        <v>60</v>
      </c>
      <c r="D13" s="47">
        <v>11</v>
      </c>
    </row>
    <row r="14" spans="1:4" x14ac:dyDescent="0.25">
      <c r="A14" s="23" t="s">
        <v>14</v>
      </c>
      <c r="B14" s="7" t="s">
        <v>50</v>
      </c>
      <c r="C14" s="14">
        <v>85</v>
      </c>
      <c r="D14" s="48">
        <v>5</v>
      </c>
    </row>
    <row r="15" spans="1:4" x14ac:dyDescent="0.25">
      <c r="A15" s="24" t="s">
        <v>15</v>
      </c>
      <c r="B15" s="3" t="s">
        <v>51</v>
      </c>
      <c r="C15" s="15">
        <v>80</v>
      </c>
      <c r="D15" s="48">
        <v>6</v>
      </c>
    </row>
    <row r="16" spans="1:4" x14ac:dyDescent="0.25">
      <c r="A16" s="24" t="s">
        <v>16</v>
      </c>
      <c r="B16" s="3" t="s">
        <v>52</v>
      </c>
      <c r="C16" s="15">
        <v>75</v>
      </c>
      <c r="D16" s="48">
        <v>9</v>
      </c>
    </row>
    <row r="17" spans="1:4" x14ac:dyDescent="0.25">
      <c r="A17" s="24" t="s">
        <v>17</v>
      </c>
      <c r="B17" s="3" t="s">
        <v>53</v>
      </c>
      <c r="C17" s="15">
        <v>60</v>
      </c>
      <c r="D17" s="48">
        <v>8</v>
      </c>
    </row>
    <row r="18" spans="1:4" x14ac:dyDescent="0.25">
      <c r="A18" s="24" t="s">
        <v>18</v>
      </c>
      <c r="B18" s="3" t="s">
        <v>54</v>
      </c>
      <c r="C18" s="15">
        <v>85</v>
      </c>
      <c r="D18" s="48">
        <v>6</v>
      </c>
    </row>
    <row r="19" spans="1:4" x14ac:dyDescent="0.25">
      <c r="A19" s="24" t="s">
        <v>19</v>
      </c>
      <c r="B19" s="3" t="s">
        <v>55</v>
      </c>
      <c r="C19" s="15">
        <v>80</v>
      </c>
      <c r="D19" s="48">
        <v>32</v>
      </c>
    </row>
    <row r="20" spans="1:4" x14ac:dyDescent="0.25">
      <c r="A20" s="24" t="s">
        <v>20</v>
      </c>
      <c r="B20" s="3" t="s">
        <v>56</v>
      </c>
      <c r="C20" s="15">
        <v>75</v>
      </c>
      <c r="D20" s="48">
        <v>30</v>
      </c>
    </row>
    <row r="21" spans="1:4" x14ac:dyDescent="0.25">
      <c r="A21" s="24" t="s">
        <v>21</v>
      </c>
      <c r="B21" s="3" t="s">
        <v>57</v>
      </c>
      <c r="C21" s="15">
        <v>60</v>
      </c>
      <c r="D21" s="48">
        <v>14</v>
      </c>
    </row>
    <row r="22" spans="1:4" x14ac:dyDescent="0.25">
      <c r="A22" s="24" t="s">
        <v>22</v>
      </c>
      <c r="B22" s="3" t="s">
        <v>58</v>
      </c>
      <c r="C22" s="15">
        <v>85</v>
      </c>
      <c r="D22" s="48">
        <v>28</v>
      </c>
    </row>
    <row r="23" spans="1:4" x14ac:dyDescent="0.25">
      <c r="A23" s="24" t="s">
        <v>23</v>
      </c>
      <c r="B23" s="3" t="s">
        <v>59</v>
      </c>
      <c r="C23" s="15">
        <v>80</v>
      </c>
      <c r="D23" s="48">
        <v>21</v>
      </c>
    </row>
    <row r="24" spans="1:4" x14ac:dyDescent="0.25">
      <c r="A24" s="24" t="s">
        <v>24</v>
      </c>
      <c r="B24" s="3" t="s">
        <v>60</v>
      </c>
      <c r="C24" s="15">
        <v>75</v>
      </c>
      <c r="D24" s="48">
        <v>19</v>
      </c>
    </row>
    <row r="25" spans="1:4" ht="15.75" thickBot="1" x14ac:dyDescent="0.3">
      <c r="A25" s="25" t="s">
        <v>25</v>
      </c>
      <c r="B25" s="8" t="s">
        <v>61</v>
      </c>
      <c r="C25" s="16">
        <v>60</v>
      </c>
      <c r="D25" s="48">
        <v>5</v>
      </c>
    </row>
    <row r="26" spans="1:4" x14ac:dyDescent="0.25">
      <c r="A26" s="26" t="s">
        <v>26</v>
      </c>
      <c r="B26" s="6" t="s">
        <v>62</v>
      </c>
      <c r="C26" s="17">
        <v>85</v>
      </c>
      <c r="D26" s="49">
        <v>15</v>
      </c>
    </row>
    <row r="27" spans="1:4" x14ac:dyDescent="0.25">
      <c r="A27" s="27" t="s">
        <v>27</v>
      </c>
      <c r="B27" s="4" t="s">
        <v>63</v>
      </c>
      <c r="C27" s="18">
        <v>80</v>
      </c>
      <c r="D27" s="50">
        <v>16</v>
      </c>
    </row>
    <row r="28" spans="1:4" x14ac:dyDescent="0.25">
      <c r="A28" s="27" t="s">
        <v>28</v>
      </c>
      <c r="B28" s="4" t="s">
        <v>64</v>
      </c>
      <c r="C28" s="18">
        <v>75</v>
      </c>
      <c r="D28" s="50">
        <v>13</v>
      </c>
    </row>
    <row r="29" spans="1:4" x14ac:dyDescent="0.25">
      <c r="A29" s="27" t="s">
        <v>29</v>
      </c>
      <c r="B29" s="4" t="s">
        <v>65</v>
      </c>
      <c r="C29" s="18">
        <v>60</v>
      </c>
      <c r="D29" s="50">
        <v>30</v>
      </c>
    </row>
    <row r="30" spans="1:4" x14ac:dyDescent="0.25">
      <c r="A30" s="27" t="s">
        <v>30</v>
      </c>
      <c r="B30" s="4" t="s">
        <v>66</v>
      </c>
      <c r="C30" s="18">
        <v>85</v>
      </c>
      <c r="D30" s="50">
        <v>16</v>
      </c>
    </row>
    <row r="31" spans="1:4" x14ac:dyDescent="0.25">
      <c r="A31" s="27" t="s">
        <v>31</v>
      </c>
      <c r="B31" s="4" t="s">
        <v>67</v>
      </c>
      <c r="C31" s="18">
        <v>80</v>
      </c>
      <c r="D31" s="50">
        <v>47</v>
      </c>
    </row>
    <row r="32" spans="1:4" x14ac:dyDescent="0.25">
      <c r="A32" s="27" t="s">
        <v>32</v>
      </c>
      <c r="B32" s="4" t="s">
        <v>68</v>
      </c>
      <c r="C32" s="18">
        <v>75</v>
      </c>
      <c r="D32" s="50">
        <v>29</v>
      </c>
    </row>
    <row r="33" spans="1:4" x14ac:dyDescent="0.25">
      <c r="A33" s="27" t="s">
        <v>33</v>
      </c>
      <c r="B33" s="4" t="s">
        <v>69</v>
      </c>
      <c r="C33" s="18">
        <v>60</v>
      </c>
      <c r="D33" s="50">
        <v>11</v>
      </c>
    </row>
    <row r="34" spans="1:4" x14ac:dyDescent="0.25">
      <c r="A34" s="27" t="s">
        <v>34</v>
      </c>
      <c r="B34" s="4" t="s">
        <v>70</v>
      </c>
      <c r="C34" s="18">
        <v>85</v>
      </c>
      <c r="D34" s="50">
        <v>7</v>
      </c>
    </row>
    <row r="35" spans="1:4" x14ac:dyDescent="0.25">
      <c r="A35" s="27" t="s">
        <v>35</v>
      </c>
      <c r="B35" s="4" t="s">
        <v>71</v>
      </c>
      <c r="C35" s="18">
        <v>80</v>
      </c>
      <c r="D35" s="50">
        <v>12</v>
      </c>
    </row>
    <row r="36" spans="1:4" x14ac:dyDescent="0.25">
      <c r="A36" s="27" t="s">
        <v>36</v>
      </c>
      <c r="B36" s="4" t="s">
        <v>72</v>
      </c>
      <c r="C36" s="18">
        <v>75</v>
      </c>
      <c r="D36" s="50">
        <v>13</v>
      </c>
    </row>
    <row r="37" spans="1:4" ht="15.75" thickBot="1" x14ac:dyDescent="0.3">
      <c r="A37" s="28" t="s">
        <v>37</v>
      </c>
      <c r="B37" s="5" t="s">
        <v>73</v>
      </c>
      <c r="C37" s="19">
        <v>60</v>
      </c>
      <c r="D37" s="51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"/>
  <sheetViews>
    <sheetView zoomScale="110" zoomScaleNormal="110" workbookViewId="0">
      <selection activeCell="C3" sqref="C3"/>
    </sheetView>
  </sheetViews>
  <sheetFormatPr baseColWidth="10" defaultRowHeight="15" x14ac:dyDescent="0.25"/>
  <cols>
    <col min="1" max="1" width="1.7109375" customWidth="1"/>
    <col min="2" max="2" width="16.28515625" style="20" bestFit="1" customWidth="1"/>
    <col min="3" max="3" width="12.7109375" style="20" customWidth="1"/>
    <col min="4" max="4" width="1.7109375" style="20" customWidth="1"/>
    <col min="5" max="5" width="27.85546875" style="20" customWidth="1"/>
    <col min="6" max="6" width="12.7109375" style="20" customWidth="1"/>
    <col min="7" max="7" width="1.7109375" style="20" customWidth="1"/>
    <col min="8" max="8" width="12.7109375" customWidth="1"/>
    <col min="9" max="9" width="1.7109375" customWidth="1"/>
    <col min="10" max="10" width="15.7109375" bestFit="1" customWidth="1"/>
  </cols>
  <sheetData>
    <row r="1" spans="2:11" ht="15.75" thickBot="1" x14ac:dyDescent="0.3"/>
    <row r="2" spans="2:11" x14ac:dyDescent="0.25">
      <c r="B2" s="32" t="s">
        <v>96</v>
      </c>
      <c r="C2" s="33" t="s">
        <v>95</v>
      </c>
      <c r="E2" s="36" t="s">
        <v>101</v>
      </c>
      <c r="F2" s="37" t="s">
        <v>102</v>
      </c>
      <c r="H2" s="38" t="s">
        <v>107</v>
      </c>
      <c r="J2" s="34" t="s">
        <v>97</v>
      </c>
      <c r="K2" s="35"/>
    </row>
    <row r="3" spans="2:11" x14ac:dyDescent="0.25">
      <c r="B3" s="52" t="s">
        <v>94</v>
      </c>
      <c r="C3" s="53">
        <v>0.05</v>
      </c>
      <c r="E3" s="56" t="s">
        <v>110</v>
      </c>
      <c r="F3" s="57">
        <v>1.5</v>
      </c>
      <c r="H3" s="60" t="s">
        <v>108</v>
      </c>
      <c r="J3" s="62" t="s">
        <v>98</v>
      </c>
      <c r="K3" s="63">
        <v>0.21</v>
      </c>
    </row>
    <row r="4" spans="2:11" ht="15.75" thickBot="1" x14ac:dyDescent="0.3">
      <c r="B4" s="52" t="s">
        <v>93</v>
      </c>
      <c r="C4" s="53">
        <v>0.04</v>
      </c>
      <c r="E4" s="56" t="s">
        <v>111</v>
      </c>
      <c r="F4" s="57">
        <v>3</v>
      </c>
      <c r="H4" s="61" t="s">
        <v>109</v>
      </c>
      <c r="J4" s="62" t="s">
        <v>99</v>
      </c>
      <c r="K4" s="63">
        <v>0.1</v>
      </c>
    </row>
    <row r="5" spans="2:11" ht="15.75" thickBot="1" x14ac:dyDescent="0.3">
      <c r="B5" s="52" t="s">
        <v>114</v>
      </c>
      <c r="C5" s="53">
        <v>0.02</v>
      </c>
      <c r="E5" s="56" t="s">
        <v>103</v>
      </c>
      <c r="F5" s="57">
        <v>4.6500000000000004</v>
      </c>
      <c r="J5" s="64" t="s">
        <v>100</v>
      </c>
      <c r="K5" s="65">
        <v>0.04</v>
      </c>
    </row>
    <row r="6" spans="2:11" ht="15.75" thickBot="1" x14ac:dyDescent="0.3">
      <c r="B6" s="54" t="s">
        <v>106</v>
      </c>
      <c r="C6" s="55">
        <v>0</v>
      </c>
      <c r="E6" s="56" t="s">
        <v>113</v>
      </c>
      <c r="F6" s="57">
        <v>8.1999999999999993</v>
      </c>
    </row>
    <row r="7" spans="2:11" x14ac:dyDescent="0.25">
      <c r="B7" s="42"/>
      <c r="C7" s="43"/>
      <c r="E7" s="56" t="s">
        <v>104</v>
      </c>
      <c r="F7" s="57">
        <v>10.75</v>
      </c>
    </row>
    <row r="8" spans="2:11" x14ac:dyDescent="0.25">
      <c r="B8" s="30"/>
      <c r="C8" s="31"/>
      <c r="E8" s="56" t="s">
        <v>112</v>
      </c>
      <c r="F8" s="57">
        <v>12.45</v>
      </c>
    </row>
    <row r="9" spans="2:11" ht="15.75" thickBot="1" x14ac:dyDescent="0.3">
      <c r="E9" s="58" t="s">
        <v>105</v>
      </c>
      <c r="F9" s="59">
        <v>14.05</v>
      </c>
    </row>
    <row r="13" spans="2:11" x14ac:dyDescent="0.25">
      <c r="C13" s="31"/>
    </row>
    <row r="14" spans="2:11" x14ac:dyDescent="0.25">
      <c r="C14" s="31"/>
    </row>
  </sheetData>
  <dataConsolidate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3B38B7F-DDCD-48D3-9AE9-C56B458BBD35}">
            <xm:f>NOT(ISERROR(SEARCH($E$3,H20)))</xm:f>
            <xm:f>$E$3</xm:f>
            <x14:dxf>
              <fill>
                <patternFill>
                  <bgColor rgb="FF92D050"/>
                </patternFill>
              </fill>
            </x14:dxf>
          </x14:cfRule>
          <xm:sqref>H20:I20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tabSelected="1" zoomScale="110" zoomScaleNormal="110" workbookViewId="0">
      <selection activeCell="R20" sqref="R20"/>
    </sheetView>
  </sheetViews>
  <sheetFormatPr baseColWidth="10" defaultRowHeight="15" x14ac:dyDescent="0.25"/>
  <cols>
    <col min="1" max="1" width="0.85546875" customWidth="1"/>
    <col min="2" max="2" width="1.7109375" customWidth="1"/>
    <col min="3" max="3" width="11.42578125" style="20"/>
    <col min="4" max="4" width="1.7109375" style="20" customWidth="1"/>
    <col min="5" max="5" width="12.7109375" style="20" customWidth="1"/>
    <col min="6" max="6" width="19.42578125" style="20" customWidth="1"/>
    <col min="7" max="7" width="1.7109375" style="20" customWidth="1"/>
    <col min="8" max="8" width="17.7109375" style="20" customWidth="1"/>
    <col min="9" max="9" width="24.28515625" style="20" customWidth="1"/>
    <col min="10" max="10" width="15.7109375" style="20" customWidth="1"/>
    <col min="11" max="11" width="1.7109375" style="20" customWidth="1"/>
    <col min="12" max="13" width="15.7109375" style="20" customWidth="1"/>
    <col min="14" max="14" width="1.7109375" style="20" customWidth="1"/>
    <col min="15" max="15" width="11.85546875" style="20" bestFit="1" customWidth="1"/>
    <col min="16" max="16" width="1.7109375" customWidth="1"/>
    <col min="17" max="17" width="0.85546875" customWidth="1"/>
  </cols>
  <sheetData>
    <row r="1" spans="1:17" ht="5.0999999999999996" customHeight="1" thickBot="1" x14ac:dyDescent="0.3">
      <c r="A1" s="90"/>
      <c r="B1" s="9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1"/>
      <c r="Q1" s="93"/>
    </row>
    <row r="2" spans="1:17" ht="5.0999999999999996" customHeight="1" x14ac:dyDescent="0.25">
      <c r="A2" s="94"/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5"/>
    </row>
    <row r="3" spans="1:17" ht="26.25" x14ac:dyDescent="0.25">
      <c r="A3" s="94"/>
      <c r="B3" s="86"/>
      <c r="C3" s="66"/>
      <c r="D3" s="66"/>
      <c r="E3" s="66"/>
      <c r="F3" s="100" t="s">
        <v>78</v>
      </c>
      <c r="G3" s="100"/>
      <c r="H3" s="100"/>
      <c r="I3" s="100"/>
      <c r="J3" s="100"/>
      <c r="K3" s="100"/>
      <c r="L3" s="100"/>
      <c r="M3" s="68"/>
      <c r="N3" s="68"/>
      <c r="O3" s="73"/>
      <c r="P3" s="87"/>
      <c r="Q3" s="95"/>
    </row>
    <row r="4" spans="1:17" ht="5.0999999999999996" customHeight="1" x14ac:dyDescent="0.25">
      <c r="A4" s="94"/>
      <c r="B4" s="86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87"/>
      <c r="Q4" s="95"/>
    </row>
    <row r="5" spans="1:17" x14ac:dyDescent="0.25">
      <c r="A5" s="94"/>
      <c r="B5" s="86"/>
      <c r="C5" s="74" t="s">
        <v>74</v>
      </c>
      <c r="D5" s="68"/>
      <c r="E5" s="74" t="s">
        <v>0</v>
      </c>
      <c r="F5" s="74"/>
      <c r="G5" s="74"/>
      <c r="H5" s="74" t="s">
        <v>1</v>
      </c>
      <c r="I5" s="74"/>
      <c r="J5" s="74" t="s">
        <v>75</v>
      </c>
      <c r="K5" s="68"/>
      <c r="L5" s="74" t="s">
        <v>76</v>
      </c>
      <c r="M5" s="74" t="s">
        <v>77</v>
      </c>
      <c r="N5" s="68"/>
      <c r="O5" s="74" t="s">
        <v>85</v>
      </c>
      <c r="P5" s="87"/>
      <c r="Q5" s="95"/>
    </row>
    <row r="6" spans="1:17" x14ac:dyDescent="0.25">
      <c r="A6" s="94"/>
      <c r="B6" s="86"/>
      <c r="C6" s="40">
        <v>12</v>
      </c>
      <c r="D6" s="67"/>
      <c r="E6" s="41" t="s">
        <v>21</v>
      </c>
      <c r="F6" s="104" t="str">
        <f>VLOOKUP(E6,Catálogo!$A$2:$D$37,2,FALSE)</f>
        <v>CAMISETA RESERVA FÚTBOL CLUB BARCELONA - TALLA S</v>
      </c>
      <c r="G6" s="104"/>
      <c r="H6" s="104"/>
      <c r="I6" s="104"/>
      <c r="J6" s="29">
        <f>VLOOKUP(E6,Catálogo!$A$2:$O$37,3,FALSE)</f>
        <v>60</v>
      </c>
      <c r="K6" s="75"/>
      <c r="L6" s="40" t="s">
        <v>108</v>
      </c>
      <c r="M6" s="40" t="s">
        <v>108</v>
      </c>
      <c r="N6" s="67"/>
      <c r="O6" s="39">
        <f>IF(AND(C6&lt;=VLOOKUP(E6,Catálogo!$A$2:$D$37,4,FALSE)),C6*J6,0)+IF(L6="S",2*C6,0)+IF(M6="S",5*C6,0)</f>
        <v>804</v>
      </c>
      <c r="P6" s="87"/>
      <c r="Q6" s="95"/>
    </row>
    <row r="7" spans="1:17" x14ac:dyDescent="0.25">
      <c r="A7" s="94"/>
      <c r="B7" s="86"/>
      <c r="C7" s="40">
        <v>30</v>
      </c>
      <c r="D7" s="67"/>
      <c r="E7" s="41" t="s">
        <v>22</v>
      </c>
      <c r="F7" s="104" t="str">
        <f>VLOOKUP(E7,Catálogo!$A$2:$D$37,2,FALSE)</f>
        <v>CAMISETA CHAMPIONS FÚTBOL CLUB BARCELONA - TALLA XL</v>
      </c>
      <c r="G7" s="104"/>
      <c r="H7" s="104"/>
      <c r="I7" s="104"/>
      <c r="J7" s="29">
        <f>VLOOKUP(E7,Catálogo!$A$2:$O$37,3,FALSE)</f>
        <v>85</v>
      </c>
      <c r="K7" s="75"/>
      <c r="L7" s="40" t="s">
        <v>109</v>
      </c>
      <c r="M7" s="40" t="s">
        <v>108</v>
      </c>
      <c r="N7" s="67"/>
      <c r="O7" s="39">
        <f>IF(AND(C7&lt;=VLOOKUP(E7,Catálogo!$A$2:$D$37,4,FALSE)),C7*J7,0)+IF(L7="S",0,0)+IF(M7="S",0,0)</f>
        <v>0</v>
      </c>
      <c r="P7" s="87"/>
      <c r="Q7" s="95"/>
    </row>
    <row r="8" spans="1:17" x14ac:dyDescent="0.25">
      <c r="A8" s="94"/>
      <c r="B8" s="86"/>
      <c r="C8" s="40">
        <v>16</v>
      </c>
      <c r="D8" s="67"/>
      <c r="E8" s="41" t="s">
        <v>27</v>
      </c>
      <c r="F8" s="104" t="str">
        <f>VLOOKUP(E8,Catálogo!$A$2:$D$37,2,FALSE)</f>
        <v>CAMISETA TITULAR ATLÉTICO DE MADRID - TALLA L</v>
      </c>
      <c r="G8" s="104"/>
      <c r="H8" s="104"/>
      <c r="I8" s="104"/>
      <c r="J8" s="29">
        <f>VLOOKUP(E8,Catálogo!$A$2:$O$37,3,FALSE)</f>
        <v>80</v>
      </c>
      <c r="K8" s="75"/>
      <c r="L8" s="40" t="s">
        <v>108</v>
      </c>
      <c r="M8" s="40" t="s">
        <v>109</v>
      </c>
      <c r="N8" s="67"/>
      <c r="O8" s="39">
        <f>IF(AND(C8&lt;=VLOOKUP(E8,Catálogo!$A$2:$D$37,4,FALSE)),C8*J8,0)+IF(L8="S",2*C8,0)+IF(M8="S",5*C8,0)</f>
        <v>1312</v>
      </c>
      <c r="P8" s="87"/>
      <c r="Q8" s="95"/>
    </row>
    <row r="9" spans="1:17" x14ac:dyDescent="0.25">
      <c r="A9" s="94"/>
      <c r="B9" s="86"/>
      <c r="C9" s="40">
        <v>20</v>
      </c>
      <c r="D9" s="67"/>
      <c r="E9" s="41" t="s">
        <v>2</v>
      </c>
      <c r="F9" s="104" t="str">
        <f>VLOOKUP(E9,Catálogo!$A$2:$D$37,2,FALSE)</f>
        <v>CAMISETA TITULAR REAL MADRID - TALLA XL</v>
      </c>
      <c r="G9" s="104"/>
      <c r="H9" s="104"/>
      <c r="I9" s="104"/>
      <c r="J9" s="29">
        <f>VLOOKUP(E9,Catálogo!$A$2:$O$37,3,FALSE)</f>
        <v>85</v>
      </c>
      <c r="K9" s="75"/>
      <c r="L9" s="40" t="s">
        <v>109</v>
      </c>
      <c r="M9" s="40" t="s">
        <v>109</v>
      </c>
      <c r="N9" s="67"/>
      <c r="O9" s="39">
        <f>IF(AND(C9&lt;=VLOOKUP(E9,Catálogo!$A$2:$D$37,4,FALSE)),C9*J9,0)+IF(L9="S",2*C9,0)+IF(M9="S",5*C9,0)</f>
        <v>0</v>
      </c>
      <c r="P9" s="87"/>
      <c r="Q9" s="95"/>
    </row>
    <row r="10" spans="1:17" x14ac:dyDescent="0.25">
      <c r="A10" s="94"/>
      <c r="B10" s="86"/>
      <c r="C10" s="40">
        <v>3</v>
      </c>
      <c r="D10" s="67"/>
      <c r="E10" s="41" t="s">
        <v>10</v>
      </c>
      <c r="F10" s="104" t="str">
        <f>VLOOKUP(E10,Catálogo!$A$2:$D$37,2,FALSE)</f>
        <v>CAMISETA CHAMPIONS REAL MADRID - TALLA XL</v>
      </c>
      <c r="G10" s="104"/>
      <c r="H10" s="104"/>
      <c r="I10" s="104"/>
      <c r="J10" s="29">
        <f>VLOOKUP(E10,Catálogo!$A$2:$O$37,3,FALSE)</f>
        <v>85</v>
      </c>
      <c r="K10" s="75"/>
      <c r="L10" s="40" t="s">
        <v>108</v>
      </c>
      <c r="M10" s="40" t="s">
        <v>109</v>
      </c>
      <c r="N10" s="67"/>
      <c r="O10" s="39">
        <f>IF(AND(C10&lt;=VLOOKUP(E10,Catálogo!$A$2:$D$37,4,FALSE)),C10*J10,0)+IF(L10="S",2*C10,0)+IF(M10="S",5*C10,0)</f>
        <v>261</v>
      </c>
      <c r="P10" s="87"/>
      <c r="Q10" s="95"/>
    </row>
    <row r="11" spans="1:17" ht="5.0999999999999996" customHeight="1" x14ac:dyDescent="0.25">
      <c r="A11" s="94"/>
      <c r="B11" s="8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7"/>
      <c r="Q11" s="95"/>
    </row>
    <row r="12" spans="1:17" x14ac:dyDescent="0.25">
      <c r="A12" s="94"/>
      <c r="B12" s="86"/>
      <c r="C12" s="67"/>
      <c r="D12" s="67"/>
      <c r="E12" s="67"/>
      <c r="F12" s="67"/>
      <c r="G12" s="67"/>
      <c r="H12" s="67"/>
      <c r="I12" s="67"/>
      <c r="J12" s="68"/>
      <c r="K12" s="68"/>
      <c r="L12" s="78"/>
      <c r="M12" s="76" t="s">
        <v>86</v>
      </c>
      <c r="N12" s="69"/>
      <c r="O12" s="81">
        <f>SUM(O6:O10)</f>
        <v>2377</v>
      </c>
      <c r="P12" s="87"/>
      <c r="Q12" s="95"/>
    </row>
    <row r="13" spans="1:17" ht="5.0999999999999996" customHeight="1" x14ac:dyDescent="0.25">
      <c r="A13" s="94"/>
      <c r="B13" s="86"/>
      <c r="C13" s="67"/>
      <c r="D13" s="67"/>
      <c r="E13" s="67"/>
      <c r="F13" s="67"/>
      <c r="G13" s="67"/>
      <c r="H13" s="67"/>
      <c r="I13" s="67"/>
      <c r="J13" s="68"/>
      <c r="K13" s="68"/>
      <c r="L13" s="78"/>
      <c r="M13" s="76"/>
      <c r="N13" s="69"/>
      <c r="O13" s="75"/>
      <c r="P13" s="87"/>
      <c r="Q13" s="95"/>
    </row>
    <row r="14" spans="1:17" x14ac:dyDescent="0.25">
      <c r="A14" s="94"/>
      <c r="B14" s="86"/>
      <c r="C14" s="101"/>
      <c r="D14" s="101"/>
      <c r="E14" s="101"/>
      <c r="F14" s="76" t="s">
        <v>83</v>
      </c>
      <c r="G14" s="69"/>
      <c r="H14" s="107" t="s">
        <v>106</v>
      </c>
      <c r="I14" s="108"/>
      <c r="J14" s="70"/>
      <c r="K14" s="70"/>
      <c r="L14" s="102" t="s">
        <v>82</v>
      </c>
      <c r="M14" s="102"/>
      <c r="N14" s="69"/>
      <c r="O14" s="82">
        <f>VLOOKUP(H14,Otros!$B$3:$C$6,2,FALSE)</f>
        <v>0</v>
      </c>
      <c r="P14" s="87"/>
      <c r="Q14" s="95"/>
    </row>
    <row r="15" spans="1:17" ht="5.0999999999999996" customHeight="1" x14ac:dyDescent="0.25">
      <c r="A15" s="94"/>
      <c r="B15" s="86"/>
      <c r="C15" s="69"/>
      <c r="D15" s="69"/>
      <c r="E15" s="69"/>
      <c r="F15" s="69"/>
      <c r="G15" s="69"/>
      <c r="H15" s="67"/>
      <c r="I15" s="67"/>
      <c r="J15" s="70"/>
      <c r="K15" s="70"/>
      <c r="L15" s="76"/>
      <c r="M15" s="76"/>
      <c r="N15" s="69"/>
      <c r="O15" s="75"/>
      <c r="P15" s="87"/>
      <c r="Q15" s="95"/>
    </row>
    <row r="16" spans="1:17" x14ac:dyDescent="0.25">
      <c r="A16" s="94"/>
      <c r="B16" s="86"/>
      <c r="C16" s="67"/>
      <c r="D16" s="67"/>
      <c r="E16" s="67"/>
      <c r="F16" s="76" t="s">
        <v>88</v>
      </c>
      <c r="G16" s="67"/>
      <c r="H16" s="79">
        <v>1800</v>
      </c>
      <c r="I16" s="67"/>
      <c r="J16" s="71"/>
      <c r="K16" s="71"/>
      <c r="L16" s="76"/>
      <c r="M16" s="76" t="s">
        <v>87</v>
      </c>
      <c r="N16" s="69"/>
      <c r="O16" s="81">
        <f>IF(AND(H16&gt;=1500),O12*4%,IF(H16&gt;=2250,O12*2%,IF(H16&gt;=1750,O12*1%,IF(H16&lt;1750,0))))</f>
        <v>95.08</v>
      </c>
      <c r="P16" s="87"/>
      <c r="Q16" s="95"/>
    </row>
    <row r="17" spans="1:17" ht="5.0999999999999996" customHeight="1" x14ac:dyDescent="0.25">
      <c r="A17" s="94"/>
      <c r="B17" s="86"/>
      <c r="C17" s="67"/>
      <c r="D17" s="67"/>
      <c r="E17" s="67"/>
      <c r="F17" s="69"/>
      <c r="G17" s="67"/>
      <c r="H17" s="67"/>
      <c r="I17" s="67"/>
      <c r="J17" s="69"/>
      <c r="K17" s="69"/>
      <c r="L17" s="76"/>
      <c r="M17" s="76"/>
      <c r="N17" s="69"/>
      <c r="O17" s="75"/>
      <c r="P17" s="87"/>
      <c r="Q17" s="95"/>
    </row>
    <row r="18" spans="1:17" x14ac:dyDescent="0.25">
      <c r="A18" s="94"/>
      <c r="B18" s="86"/>
      <c r="C18" s="67"/>
      <c r="D18" s="67"/>
      <c r="E18" s="67"/>
      <c r="F18" s="76" t="s">
        <v>89</v>
      </c>
      <c r="G18" s="67"/>
      <c r="H18" s="80" t="s">
        <v>100</v>
      </c>
      <c r="I18" s="67"/>
      <c r="J18" s="68"/>
      <c r="K18" s="68"/>
      <c r="L18" s="77"/>
      <c r="M18" s="76" t="s">
        <v>79</v>
      </c>
      <c r="N18" s="69"/>
      <c r="O18" s="81"/>
      <c r="P18" s="87"/>
      <c r="Q18" s="95"/>
    </row>
    <row r="19" spans="1:17" ht="5.0999999999999996" customHeight="1" x14ac:dyDescent="0.25">
      <c r="A19" s="94"/>
      <c r="B19" s="86"/>
      <c r="C19" s="67"/>
      <c r="D19" s="67"/>
      <c r="E19" s="67"/>
      <c r="F19" s="72"/>
      <c r="G19" s="67"/>
      <c r="H19" s="67"/>
      <c r="I19" s="67"/>
      <c r="J19" s="68"/>
      <c r="K19" s="68"/>
      <c r="L19" s="77"/>
      <c r="M19" s="76"/>
      <c r="N19" s="69"/>
      <c r="O19" s="75"/>
      <c r="P19" s="87"/>
      <c r="Q19" s="95"/>
    </row>
    <row r="20" spans="1:17" x14ac:dyDescent="0.25">
      <c r="A20" s="94"/>
      <c r="B20" s="86"/>
      <c r="C20" s="101"/>
      <c r="D20" s="101"/>
      <c r="E20" s="101"/>
      <c r="F20" s="76" t="s">
        <v>84</v>
      </c>
      <c r="G20" s="69"/>
      <c r="H20" s="107" t="s">
        <v>113</v>
      </c>
      <c r="I20" s="108"/>
      <c r="J20" s="68"/>
      <c r="K20" s="68"/>
      <c r="L20" s="102" t="s">
        <v>80</v>
      </c>
      <c r="M20" s="102"/>
      <c r="N20" s="69"/>
      <c r="O20" s="81">
        <f>IFERROR(VLOOKUP(H20,Otros!E3:F9,2,FALSE),"")</f>
        <v>8.1999999999999993</v>
      </c>
      <c r="P20" s="87"/>
      <c r="Q20" s="95"/>
    </row>
    <row r="21" spans="1:17" ht="5.0999999999999996" customHeight="1" x14ac:dyDescent="0.25">
      <c r="A21" s="94"/>
      <c r="B21" s="86"/>
      <c r="C21" s="69"/>
      <c r="D21" s="69"/>
      <c r="E21" s="69"/>
      <c r="F21" s="69"/>
      <c r="G21" s="69"/>
      <c r="H21" s="67"/>
      <c r="I21" s="67"/>
      <c r="J21" s="68"/>
      <c r="K21" s="68"/>
      <c r="L21" s="76"/>
      <c r="M21" s="76"/>
      <c r="N21" s="69"/>
      <c r="O21" s="75"/>
      <c r="P21" s="87"/>
      <c r="Q21" s="95"/>
    </row>
    <row r="22" spans="1:17" x14ac:dyDescent="0.25">
      <c r="A22" s="94"/>
      <c r="B22" s="86"/>
      <c r="C22" s="67"/>
      <c r="D22" s="67"/>
      <c r="E22" s="67"/>
      <c r="F22" s="67"/>
      <c r="G22" s="67"/>
      <c r="H22" s="67"/>
      <c r="I22" s="67"/>
      <c r="J22" s="68"/>
      <c r="K22" s="68"/>
      <c r="L22" s="78"/>
      <c r="M22" s="76" t="s">
        <v>81</v>
      </c>
      <c r="N22" s="69"/>
      <c r="O22" s="81">
        <f>O12-O14-O16+O18+O20</f>
        <v>2290.12</v>
      </c>
      <c r="P22" s="87"/>
      <c r="Q22" s="95"/>
    </row>
    <row r="23" spans="1:17" ht="5.0999999999999996" customHeight="1" thickBot="1" x14ac:dyDescent="0.3">
      <c r="A23" s="94"/>
      <c r="B23" s="88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89"/>
      <c r="Q23" s="95"/>
    </row>
    <row r="24" spans="1:17" ht="5.0999999999999996" customHeight="1" thickBot="1" x14ac:dyDescent="0.3">
      <c r="A24" s="96"/>
      <c r="B24" s="97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7"/>
      <c r="Q24" s="99"/>
    </row>
  </sheetData>
  <mergeCells count="15">
    <mergeCell ref="F3:L3"/>
    <mergeCell ref="C20:E20"/>
    <mergeCell ref="L20:M20"/>
    <mergeCell ref="C23:O23"/>
    <mergeCell ref="L14:M14"/>
    <mergeCell ref="F6:I6"/>
    <mergeCell ref="C4:O4"/>
    <mergeCell ref="C11:O11"/>
    <mergeCell ref="C14:E14"/>
    <mergeCell ref="F7:I7"/>
    <mergeCell ref="F8:I8"/>
    <mergeCell ref="F9:I9"/>
    <mergeCell ref="F10:I10"/>
    <mergeCell ref="H14:I14"/>
    <mergeCell ref="H20:I20"/>
  </mergeCells>
  <conditionalFormatting sqref="H14:I14">
    <cfRule type="containsText" dxfId="16" priority="12" operator="containsText" text="CON TARJETA">
      <formula>NOT(ISERROR(SEARCH("CON TARJETA",H14)))</formula>
    </cfRule>
    <cfRule type="containsText" dxfId="15" priority="11" operator="containsText" text="AL CONTADO">
      <formula>NOT(ISERROR(SEARCH("AL CONTADO",H14)))</formula>
    </cfRule>
    <cfRule type="containsText" dxfId="14" priority="10" operator="containsText" text="FINANCIADO">
      <formula>NOT(ISERROR(SEARCH("FINANCIADO",H14)))</formula>
    </cfRule>
    <cfRule type="containsText" dxfId="13" priority="9" operator="containsText" text="APLAZADO">
      <formula>NOT(ISERROR(SEARCH("APLAZADO",H14)))</formula>
    </cfRule>
  </conditionalFormatting>
  <conditionalFormatting sqref="H20:I20">
    <cfRule type="containsText" dxfId="12" priority="5" operator="containsText" text="MADRID CAPITAL">
      <formula>NOT(ISERROR(SEARCH("MADRID CAPITAL",H20)))</formula>
    </cfRule>
    <cfRule type="containsText" dxfId="11" priority="4" operator="containsText" text="PROVINCIA DE MADRID">
      <formula>NOT(ISERROR(SEARCH("PROVINCIA DE MADRID",H20)))</formula>
    </cfRule>
    <cfRule type="containsText" dxfId="10" priority="3" operator="containsText" text="BALEARES Y CANARIAS">
      <formula>NOT(ISERROR(SEARCH("BALEARES Y CANARIAS",H20)))</formula>
    </cfRule>
  </conditionalFormatting>
  <conditionalFormatting sqref="O6:O10">
    <cfRule type="cellIs" dxfId="9" priority="2" operator="between">
      <formula>0</formula>
      <formula>0</formula>
    </cfRule>
  </conditionalFormatting>
  <conditionalFormatting sqref="O14">
    <cfRule type="cellIs" dxfId="0" priority="1" operator="between">
      <formula>0</formula>
      <formula>0</formula>
    </cfRule>
  </conditionalFormatting>
  <dataValidations count="1">
    <dataValidation type="decimal" allowBlank="1" showInputMessage="1" showErrorMessage="1" errorTitle="Introduce pedido minimo" error="Desde 1.500 a 3000" promptTitle="Introduce pedido minimo" prompt="Desde 1.500 a 3000" sqref="H16">
      <formula1>1500</formula1>
      <formula2>3000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Catálogo!$A$2:$A$37</xm:f>
          </x14:formula1>
          <xm:sqref>E6:E10</xm:sqref>
        </x14:dataValidation>
        <x14:dataValidation type="list" allowBlank="1" showInputMessage="1" showErrorMessage="1">
          <x14:formula1>
            <xm:f>Otros!$H$3:$H$4</xm:f>
          </x14:formula1>
          <xm:sqref>L6:M10</xm:sqref>
        </x14:dataValidation>
        <x14:dataValidation type="list" allowBlank="1" showInputMessage="1" showErrorMessage="1">
          <x14:formula1>
            <xm:f>Otros!$B$3:$B$6</xm:f>
          </x14:formula1>
          <xm:sqref>H14:I14</xm:sqref>
        </x14:dataValidation>
        <x14:dataValidation type="list" allowBlank="1" showInputMessage="1" showErrorMessage="1">
          <x14:formula1>
            <xm:f>Otros!$J$3:$J$5</xm:f>
          </x14:formula1>
          <xm:sqref>H18</xm:sqref>
        </x14:dataValidation>
        <x14:dataValidation type="list" allowBlank="1" showInputMessage="1" showErrorMessage="1">
          <x14:formula1>
            <xm:f>Otros!$E$3:$E$9</xm:f>
          </x14:formula1>
          <xm:sqref>H20:I20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</vt:lpstr>
      <vt:lpstr>Otros</vt:lpstr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</dc:creator>
  <cp:lastModifiedBy>Aarón Cañamero</cp:lastModifiedBy>
  <cp:lastPrinted>2014-12-02T17:04:53Z</cp:lastPrinted>
  <dcterms:created xsi:type="dcterms:W3CDTF">2014-12-02T16:06:31Z</dcterms:created>
  <dcterms:modified xsi:type="dcterms:W3CDTF">2020-03-09T13:24:47Z</dcterms:modified>
</cp:coreProperties>
</file>