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W1 Sheet" sheetId="1" r:id="rId5"/>
    <sheet name="Calculations" sheetId="2" r:id="rId6"/>
    <sheet name="Load limits" sheetId="3" r:id="rId7"/>
    <sheet name="W2 Sheet" sheetId="4" r:id="rId8"/>
    <sheet name="Placards" sheetId="5" r:id="rId9"/>
    <sheet name="Aircraft Data" sheetId="6" r:id="rId10"/>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<sst xmlns="http://schemas.openxmlformats.org/spreadsheetml/2006/main" uniqueCount="487">
  <si>
    <r>
      <rPr>
        <b val="1"/>
        <sz val="14"/>
        <color indexed="8"/>
        <rFont val="Arial"/>
      </rPr>
      <t xml:space="preserve">SAILPLANE - POWERED SAILPLANE WEIGHING RECORD </t>
    </r>
    <r>
      <rPr>
        <b val="1"/>
        <sz val="14"/>
        <color indexed="8"/>
        <rFont val="Arial Narrow"/>
      </rPr>
      <t xml:space="preserve"> </t>
    </r>
    <r>
      <rPr>
        <sz val="8"/>
        <color indexed="8"/>
        <rFont val="Palatino Linotype"/>
      </rPr>
      <t>GFA Form W1</t>
    </r>
  </si>
  <si>
    <r>
      <rPr>
        <sz val="11"/>
        <color indexed="8"/>
        <rFont val="Arial"/>
      </rPr>
      <t>A blank sheet</t>
    </r>
  </si>
  <si>
    <r>
      <rPr>
        <sz val="11"/>
        <color indexed="8"/>
        <rFont val="Arial"/>
      </rPr>
      <t>ASH 25E</t>
    </r>
  </si>
  <si>
    <t>Weighed by</t>
  </si>
  <si>
    <t>Camden Sailplanes</t>
  </si>
  <si>
    <t>Place</t>
  </si>
  <si>
    <t>CAMDEN</t>
  </si>
  <si>
    <t>Date</t>
  </si>
  <si>
    <r>
      <rPr>
        <sz val="11"/>
        <color indexed="8"/>
        <rFont val="Arial"/>
      </rPr>
      <t>ASH 25m</t>
    </r>
  </si>
  <si>
    <t>Data Sheet</t>
  </si>
  <si>
    <r>
      <rPr>
        <sz val="11"/>
        <color indexed="8"/>
        <rFont val="Arial"/>
      </rPr>
      <t>ASK 21</t>
    </r>
  </si>
  <si>
    <t>Scales used</t>
  </si>
  <si>
    <t>KELBA</t>
  </si>
  <si>
    <t>Level Ref</t>
  </si>
  <si>
    <t>Datum</t>
  </si>
  <si>
    <t>WRLE</t>
  </si>
  <si>
    <r>
      <rPr>
        <sz val="11"/>
        <color indexed="8"/>
        <rFont val="Arial"/>
      </rPr>
      <t>ASK21Mi</t>
    </r>
  </si>
  <si>
    <r>
      <rPr>
        <sz val="11"/>
        <color indexed="8"/>
        <rFont val="Arial"/>
      </rPr>
      <t>Astir CS</t>
    </r>
  </si>
  <si>
    <t>SAILPLANE - POWERED SAILPLANE DETAILS</t>
  </si>
  <si>
    <r>
      <rPr>
        <sz val="11"/>
        <color indexed="8"/>
        <rFont val="Arial"/>
      </rPr>
      <t>ASW19B</t>
    </r>
  </si>
  <si>
    <t>Type</t>
  </si>
  <si>
    <t>Serial Number</t>
  </si>
  <si>
    <t>C of R</t>
  </si>
  <si>
    <t>Reg</t>
  </si>
  <si>
    <t xml:space="preserve">Other </t>
  </si>
  <si>
    <r>
      <rPr>
        <sz val="11"/>
        <color indexed="8"/>
        <rFont val="Arial"/>
      </rPr>
      <t>Asw20 bl 16mtr</t>
    </r>
  </si>
  <si>
    <t>DG1000 utility 18</t>
  </si>
  <si>
    <t>No.</t>
  </si>
  <si>
    <t>G</t>
  </si>
  <si>
    <t>VH</t>
  </si>
  <si>
    <t>marks</t>
  </si>
  <si>
    <r>
      <rPr>
        <sz val="11"/>
        <color indexed="8"/>
        <rFont val="Arial"/>
      </rPr>
      <t>ASW20B</t>
    </r>
  </si>
  <si>
    <r>
      <rPr>
        <sz val="11"/>
        <color indexed="8"/>
        <rFont val="Arial"/>
      </rPr>
      <t>Asw20bl 15mtr</t>
    </r>
  </si>
  <si>
    <t>EQUIPMENT LIST -ITEMS FITTED OR NORMALLY CARRIED IN SAILPLANE</t>
  </si>
  <si>
    <r>
      <rPr>
        <sz val="11"/>
        <color indexed="8"/>
        <rFont val="Arial"/>
      </rPr>
      <t>Blanik l13</t>
    </r>
  </si>
  <si>
    <t>Qty</t>
  </si>
  <si>
    <r>
      <rPr>
        <sz val="11"/>
        <color indexed="8"/>
        <rFont val="Arial"/>
      </rPr>
      <t>Blanik L13 aero</t>
    </r>
  </si>
  <si>
    <t>Airspeed indicator (Kts)</t>
  </si>
  <si>
    <t>Mechanical Variometer</t>
  </si>
  <si>
    <t>Seat Cushions</t>
  </si>
  <si>
    <t>Ltrs Unusuable Fuel</t>
  </si>
  <si>
    <r>
      <rPr>
        <sz val="11"/>
        <color indexed="8"/>
        <rFont val="Arial"/>
      </rPr>
      <t>Cirrus</t>
    </r>
  </si>
  <si>
    <t>Altimeter (feet)</t>
  </si>
  <si>
    <t>Electric Variometer</t>
  </si>
  <si>
    <t>Back Rest</t>
  </si>
  <si>
    <t>Tachometer</t>
  </si>
  <si>
    <r>
      <rPr>
        <sz val="11"/>
        <color indexed="8"/>
        <rFont val="Arial"/>
      </rPr>
      <t>DG 400 15mtr</t>
    </r>
  </si>
  <si>
    <t>Compass</t>
  </si>
  <si>
    <t>Air Data Computer</t>
  </si>
  <si>
    <t>Head Rest</t>
  </si>
  <si>
    <t>Engine Controller/monitor</t>
  </si>
  <si>
    <r>
      <rPr>
        <sz val="11"/>
        <color indexed="8"/>
        <rFont val="Arial"/>
      </rPr>
      <t>DG 400 17mtr</t>
    </r>
  </si>
  <si>
    <t>Radio</t>
  </si>
  <si>
    <t>GPS</t>
  </si>
  <si>
    <t>Tie Down Kit</t>
  </si>
  <si>
    <t>CO Detector</t>
  </si>
  <si>
    <r>
      <rPr>
        <sz val="11"/>
        <color indexed="8"/>
        <rFont val="Arial"/>
      </rPr>
      <t>DG1000 aero 18</t>
    </r>
  </si>
  <si>
    <t>Kg</t>
  </si>
  <si>
    <t>Battery</t>
  </si>
  <si>
    <t>Data Logger</t>
  </si>
  <si>
    <t>Tail Parachute</t>
  </si>
  <si>
    <t>Rear View Mirrors</t>
  </si>
  <si>
    <r>
      <rPr>
        <sz val="11"/>
        <color indexed="8"/>
        <rFont val="Arial"/>
      </rPr>
      <t>DG1000 utility 18</t>
    </r>
  </si>
  <si>
    <t>Oxygen equipment</t>
  </si>
  <si>
    <t>Other Instruments</t>
  </si>
  <si>
    <t>Water Ballast Bags</t>
  </si>
  <si>
    <t>Other Engine equipment</t>
  </si>
  <si>
    <r>
      <rPr>
        <sz val="11"/>
        <color indexed="8"/>
        <rFont val="Arial"/>
      </rPr>
      <t>DG1000 utility 20</t>
    </r>
  </si>
  <si>
    <t>MEASUREMENTS AND CALCULATIONS</t>
  </si>
  <si>
    <r>
      <rPr>
        <sz val="11"/>
        <color indexed="8"/>
        <rFont val="Arial"/>
      </rPr>
      <t>DG303</t>
    </r>
  </si>
  <si>
    <r>
      <rPr>
        <sz val="11"/>
        <color indexed="8"/>
        <rFont val="Arial"/>
      </rPr>
      <t>DG500M-XQA</t>
    </r>
  </si>
  <si>
    <t>All dimensions are taken as positive</t>
  </si>
  <si>
    <r>
      <rPr>
        <sz val="11"/>
        <color indexed="8"/>
        <rFont val="Arial"/>
      </rPr>
      <t>Duo Discus M</t>
    </r>
  </si>
  <si>
    <r>
      <rPr>
        <sz val="11"/>
        <color indexed="8"/>
        <rFont val="Arial"/>
      </rPr>
      <t>G103  Acro 600kg</t>
    </r>
  </si>
  <si>
    <t>LEFT WING</t>
  </si>
  <si>
    <t>RIGHT WING</t>
  </si>
  <si>
    <r>
      <rPr>
        <sz val="11"/>
        <color indexed="8"/>
        <rFont val="Arial"/>
      </rPr>
      <t>Grob 109A</t>
    </r>
  </si>
  <si>
    <r>
      <rPr>
        <sz val="11"/>
        <color indexed="8"/>
        <rFont val="Arial"/>
      </rPr>
      <t>Grob103 twin500kg</t>
    </r>
  </si>
  <si>
    <t>Winglet</t>
  </si>
  <si>
    <t>kg</t>
  </si>
  <si>
    <r>
      <rPr>
        <sz val="11"/>
        <color indexed="8"/>
        <rFont val="Arial"/>
      </rPr>
      <t>Hornet</t>
    </r>
  </si>
  <si>
    <t>Outer panel</t>
  </si>
  <si>
    <r>
      <rPr>
        <sz val="11"/>
        <color indexed="8"/>
        <rFont val="Arial"/>
      </rPr>
      <t>IS28 B2</t>
    </r>
  </si>
  <si>
    <t>Inner panel</t>
  </si>
  <si>
    <r>
      <rPr>
        <sz val="11"/>
        <color indexed="8"/>
        <rFont val="Arial"/>
      </rPr>
      <t>IS28 B2 Aero</t>
    </r>
  </si>
  <si>
    <t>Total left wing</t>
  </si>
  <si>
    <t>Total Right wing</t>
  </si>
  <si>
    <r>
      <rPr>
        <sz val="11"/>
        <color indexed="8"/>
        <rFont val="Arial"/>
      </rPr>
      <t>Jantar Junior</t>
    </r>
  </si>
  <si>
    <r>
      <rPr>
        <sz val="11"/>
        <color indexed="8"/>
        <rFont val="Arial"/>
      </rPr>
      <t>Jantar std2</t>
    </r>
  </si>
  <si>
    <t xml:space="preserve">Main wheels or Nose wheel see Model </t>
  </si>
  <si>
    <t>Add Left Wing</t>
  </si>
  <si>
    <r>
      <rPr>
        <sz val="11"/>
        <color indexed="8"/>
        <rFont val="Arial"/>
      </rPr>
      <t>Jantar Std3</t>
    </r>
  </si>
  <si>
    <t>G1 Left +</t>
  </si>
  <si>
    <t xml:space="preserve">G1 Right = </t>
  </si>
  <si>
    <t>G1</t>
  </si>
  <si>
    <r>
      <rPr>
        <sz val="11"/>
        <color indexed="8"/>
        <rFont val="Arial"/>
      </rPr>
      <t>LS1f</t>
    </r>
  </si>
  <si>
    <t>Add main pin/s</t>
  </si>
  <si>
    <r>
      <rPr>
        <sz val="11"/>
        <color indexed="8"/>
        <rFont val="Arial"/>
      </rPr>
      <t>LS4</t>
    </r>
  </si>
  <si>
    <t>(See manual)</t>
  </si>
  <si>
    <r>
      <rPr>
        <sz val="11"/>
        <color indexed="8"/>
        <rFont val="Arial"/>
      </rPr>
      <t>LS4A</t>
    </r>
  </si>
  <si>
    <t>Main wheels or Tail wheel see Model</t>
  </si>
  <si>
    <t>*************</t>
  </si>
  <si>
    <r>
      <rPr>
        <sz val="11"/>
        <color indexed="8"/>
        <rFont val="Arial"/>
      </rPr>
      <t>LS6</t>
    </r>
  </si>
  <si>
    <t>G2 Left +</t>
  </si>
  <si>
    <t>G2 Right =</t>
  </si>
  <si>
    <t>G2</t>
  </si>
  <si>
    <t>Total Wings</t>
  </si>
  <si>
    <r>
      <rPr>
        <sz val="11"/>
        <color indexed="8"/>
        <rFont val="Arial"/>
      </rPr>
      <t>LS8-18</t>
    </r>
  </si>
  <si>
    <t>Structure weight</t>
  </si>
  <si>
    <t xml:space="preserve">Quick calculator </t>
  </si>
  <si>
    <r>
      <rPr>
        <sz val="11"/>
        <color indexed="8"/>
        <rFont val="Arial"/>
      </rPr>
      <t>Mossy</t>
    </r>
  </si>
  <si>
    <t>Total weight of aircraft at main wheel &amp; tail wheel</t>
  </si>
  <si>
    <r>
      <rPr>
        <sz val="11"/>
        <color indexed="8"/>
        <rFont val="Arial"/>
      </rPr>
      <t>Nimbus 3 DM</t>
    </r>
  </si>
  <si>
    <t>Total Empty Weight</t>
  </si>
  <si>
    <t>a + b</t>
  </si>
  <si>
    <t xml:space="preserve"> Kg direct from scales</t>
  </si>
  <si>
    <r>
      <rPr>
        <sz val="11"/>
        <color indexed="8"/>
        <rFont val="Arial"/>
      </rPr>
      <t>Nimbus 3T 22m</t>
    </r>
  </si>
  <si>
    <t>Type 1 only</t>
  </si>
  <si>
    <t>mm</t>
  </si>
  <si>
    <r>
      <rPr>
        <sz val="11"/>
        <color indexed="8"/>
        <rFont val="Arial"/>
      </rPr>
      <t>Nimbus 3T 24m</t>
    </r>
  </si>
  <si>
    <t>Less Total - Wings</t>
  </si>
  <si>
    <t xml:space="preserve"> Kg this can be G1 or G2 check model</t>
  </si>
  <si>
    <r>
      <rPr>
        <sz val="11"/>
        <color indexed="8"/>
        <rFont val="Arial"/>
      </rPr>
      <t>Nimbus 3T 25m</t>
    </r>
  </si>
  <si>
    <t>1a</t>
  </si>
  <si>
    <r>
      <rPr>
        <sz val="10"/>
        <color indexed="8"/>
        <rFont val="Arial"/>
      </rPr>
      <t xml:space="preserve">Dimension </t>
    </r>
    <r>
      <rPr>
        <b val="1"/>
        <sz val="10"/>
        <color indexed="8"/>
        <rFont val="Arial"/>
      </rPr>
      <t>a</t>
    </r>
    <r>
      <rPr>
        <sz val="10"/>
        <color indexed="8"/>
        <rFont val="Arial"/>
      </rPr>
      <t xml:space="preserve"> =</t>
    </r>
  </si>
  <si>
    <t xml:space="preserve"> Kg Main wheel or G1 check model</t>
  </si>
  <si>
    <r>
      <rPr>
        <sz val="11"/>
        <color indexed="8"/>
        <rFont val="Arial"/>
      </rPr>
      <t>Nimbus3 25m</t>
    </r>
  </si>
  <si>
    <t>(Datum  to  G1)</t>
  </si>
  <si>
    <r>
      <rPr>
        <sz val="11"/>
        <color indexed="8"/>
        <rFont val="Arial"/>
      </rPr>
      <t>PIK20B</t>
    </r>
  </si>
  <si>
    <t>Weight Non lifting</t>
  </si>
  <si>
    <r>
      <rPr>
        <sz val="11"/>
        <color indexed="8"/>
        <rFont val="Arial"/>
      </rPr>
      <t>PIK20D</t>
    </r>
  </si>
  <si>
    <t>parts Empty     G3</t>
  </si>
  <si>
    <r>
      <rPr>
        <sz val="10"/>
        <color indexed="8"/>
        <rFont val="Arial"/>
      </rPr>
      <t>Dimension</t>
    </r>
    <r>
      <rPr>
        <b val="1"/>
        <sz val="10"/>
        <color indexed="8"/>
        <rFont val="Arial"/>
      </rPr>
      <t xml:space="preserve"> b</t>
    </r>
    <r>
      <rPr>
        <sz val="10"/>
        <color indexed="8"/>
        <rFont val="Arial"/>
      </rPr>
      <t xml:space="preserve"> =</t>
    </r>
  </si>
  <si>
    <r>
      <rPr>
        <sz val="11"/>
        <color indexed="8"/>
        <rFont val="Arial"/>
      </rPr>
      <t>Silent</t>
    </r>
  </si>
  <si>
    <t xml:space="preserve"> G1  to   G2</t>
  </si>
  <si>
    <r>
      <rPr>
        <sz val="11"/>
        <color indexed="8"/>
        <rFont val="Arial"/>
      </rPr>
      <t>SZD PUCHACZ (fr)</t>
    </r>
  </si>
  <si>
    <t>****Note Some designs require main</t>
  </si>
  <si>
    <r>
      <rPr>
        <sz val="11"/>
        <color indexed="8"/>
        <rFont val="Arial"/>
      </rPr>
      <t>SZD PUCHACZ (i)</t>
    </r>
  </si>
  <si>
    <t>pin/s weight to be in non-lifting parts</t>
  </si>
  <si>
    <t>((G2*b)/g)=</t>
  </si>
  <si>
    <r>
      <rPr>
        <sz val="11"/>
        <color indexed="8"/>
        <rFont val="Arial"/>
      </rPr>
      <t>SZD- PUCHACZ (n)</t>
    </r>
  </si>
  <si>
    <r>
      <rPr>
        <sz val="11"/>
        <color indexed="8"/>
        <rFont val="Arial"/>
      </rPr>
      <t>SZD51-1</t>
    </r>
  </si>
  <si>
    <t xml:space="preserve">Please select model </t>
  </si>
  <si>
    <t>Model is</t>
  </si>
  <si>
    <t>X=</t>
  </si>
  <si>
    <r>
      <rPr>
        <sz val="11"/>
        <color indexed="8"/>
        <rFont val="Arial"/>
      </rPr>
      <t>Twin Astir</t>
    </r>
  </si>
  <si>
    <t xml:space="preserve">    type 1,1a,2,or 3</t>
  </si>
  <si>
    <r>
      <rPr>
        <sz val="11"/>
        <color indexed="8"/>
        <rFont val="Arial"/>
      </rPr>
      <t>Ventus 2cxM 18mtr</t>
    </r>
  </si>
  <si>
    <r>
      <rPr>
        <sz val="11"/>
        <color indexed="8"/>
        <rFont val="Arial"/>
      </rPr>
      <t>Ventus A</t>
    </r>
  </si>
  <si>
    <r>
      <rPr>
        <sz val="11"/>
        <color indexed="8"/>
        <rFont val="Arial"/>
      </rPr>
      <t>Whisper</t>
    </r>
  </si>
  <si>
    <t>Empty weight</t>
  </si>
  <si>
    <t>Arm</t>
  </si>
  <si>
    <r>
      <rPr>
        <sz val="11"/>
        <color indexed="8"/>
        <rFont val="Arial"/>
      </rPr>
      <t>z7</t>
    </r>
  </si>
  <si>
    <r>
      <rPr>
        <sz val="11"/>
        <color indexed="8"/>
        <rFont val="Arial"/>
      </rPr>
      <t>z8</t>
    </r>
  </si>
  <si>
    <t>Weight of Non-lifting Parts, Empty</t>
  </si>
  <si>
    <r>
      <rPr>
        <sz val="11"/>
        <color indexed="8"/>
        <rFont val="Arial"/>
      </rPr>
      <t>z9</t>
    </r>
  </si>
  <si>
    <r>
      <rPr>
        <sz val="10"/>
        <color indexed="8"/>
        <rFont val="Arial"/>
      </rPr>
      <t xml:space="preserve">Items in </t>
    </r>
    <r>
      <rPr>
        <sz val="10"/>
        <color indexed="15"/>
        <rFont val="Arial"/>
      </rPr>
      <t>BLUE</t>
    </r>
    <r>
      <rPr>
        <sz val="10"/>
        <color indexed="8"/>
        <rFont val="Arial"/>
      </rPr>
      <t xml:space="preserve"> are user entry   items on</t>
    </r>
    <r>
      <rPr>
        <sz val="10"/>
        <color indexed="16"/>
        <rFont val="Arial"/>
      </rPr>
      <t xml:space="preserve"> ORANGE</t>
    </r>
    <r>
      <rPr>
        <sz val="10"/>
        <color indexed="13"/>
        <rFont val="Arial"/>
      </rPr>
      <t xml:space="preserve"> </t>
    </r>
    <r>
      <rPr>
        <sz val="10"/>
        <color indexed="8"/>
        <rFont val="Arial"/>
      </rPr>
      <t>are calculated</t>
    </r>
  </si>
  <si>
    <t>BLUE</t>
  </si>
  <si>
    <r>
      <rPr>
        <sz val="10"/>
        <color indexed="8"/>
        <rFont val="Arial"/>
      </rPr>
      <t>are user entry    items in</t>
    </r>
    <r>
      <rPr>
        <sz val="10"/>
        <color indexed="16"/>
        <rFont val="Arial"/>
      </rPr>
      <t xml:space="preserve"> ORANGE </t>
    </r>
    <r>
      <rPr>
        <sz val="10"/>
        <color indexed="8"/>
        <rFont val="Arial"/>
      </rPr>
      <t>are calculated.</t>
    </r>
  </si>
  <si>
    <t>Cliff Wylie 10/2011</t>
  </si>
  <si>
    <t>WEIGHT and BALANCE CALCULATIONS</t>
  </si>
  <si>
    <t xml:space="preserve">  Data from the Weight and Balance sheet  (W1) &amp; Aircraft data base.</t>
  </si>
  <si>
    <r>
      <rPr>
        <b val="1"/>
        <sz val="11"/>
        <color indexed="8"/>
        <rFont val="Arial"/>
      </rPr>
      <t>DG1000 utility 18</t>
    </r>
  </si>
  <si>
    <t>Model</t>
  </si>
  <si>
    <t>This data is automatic from the W1 sheet</t>
  </si>
  <si>
    <t xml:space="preserve">  Calculated data </t>
  </si>
  <si>
    <t>Moment                "a"</t>
  </si>
  <si>
    <t>Empty c of g     "X"</t>
  </si>
  <si>
    <t>mm  Eq1</t>
  </si>
  <si>
    <t>Moment                "b"</t>
  </si>
  <si>
    <t>X safe c/g  "Xa Safe"</t>
  </si>
  <si>
    <t>mm  Eq4</t>
  </si>
  <si>
    <t>Empty weight       "G"</t>
  </si>
  <si>
    <t>Rear weight         "G2"</t>
  </si>
  <si>
    <t>Pilot 1 min weight</t>
  </si>
  <si>
    <t>No data</t>
  </si>
  <si>
    <t>Kg   Eq5</t>
  </si>
  <si>
    <t>Front weight        "G1"</t>
  </si>
  <si>
    <t xml:space="preserve">Right wing           "rw" </t>
  </si>
  <si>
    <t xml:space="preserve">Max FWD   C of G    </t>
  </si>
  <si>
    <t>Kg   Eq9</t>
  </si>
  <si>
    <t>Left wing              "lw"</t>
  </si>
  <si>
    <t>Fuse + tailplane   "G3"</t>
  </si>
  <si>
    <t xml:space="preserve">Max seat limit   </t>
  </si>
  <si>
    <t>Kg   GFA</t>
  </si>
  <si>
    <t>This data is entered automatically, please check issue date.</t>
  </si>
  <si>
    <t>Max weight   DRY</t>
  </si>
  <si>
    <t>Kg   Eq7</t>
  </si>
  <si>
    <t>c of g fwd             "xf"</t>
  </si>
  <si>
    <t xml:space="preserve">Max weight   WET </t>
  </si>
  <si>
    <t>Kg   Eq6</t>
  </si>
  <si>
    <t>c of g aft               "xa"</t>
  </si>
  <si>
    <t>Weight of non-lift parts</t>
  </si>
  <si>
    <t>Max  weight wet   "G6"</t>
  </si>
  <si>
    <t>Max NON lift parts</t>
  </si>
  <si>
    <t>Kg   Eq8</t>
  </si>
  <si>
    <t>No entry req</t>
  </si>
  <si>
    <t>Max weight dry     "G5"</t>
  </si>
  <si>
    <r>
      <rPr>
        <sz val="10"/>
        <color indexed="14"/>
        <rFont val="Arial"/>
      </rPr>
      <t xml:space="preserve">NO </t>
    </r>
    <r>
      <rPr>
        <sz val="10"/>
        <color indexed="8"/>
        <rFont val="Arial"/>
      </rPr>
      <t>data was found in the database for this</t>
    </r>
  </si>
  <si>
    <t>Pilot moment       "Xp1"</t>
  </si>
  <si>
    <t>Max seat load(gfa)</t>
  </si>
  <si>
    <t>aircraft please enter manually</t>
  </si>
  <si>
    <t>Rear pilot moment Xp2</t>
  </si>
  <si>
    <t>If two pilots see max fuselage load below</t>
  </si>
  <si>
    <t>Enter data here &gt;&gt;&gt;&gt;</t>
  </si>
  <si>
    <t>Max non fly           "G4"</t>
  </si>
  <si>
    <t>Max avail. load WET</t>
  </si>
  <si>
    <t>Ballast moment   "Bm"</t>
  </si>
  <si>
    <t xml:space="preserve">        Two seat only</t>
  </si>
  <si>
    <t>The information should be available in the</t>
  </si>
  <si>
    <t>Max water allowed</t>
  </si>
  <si>
    <t>Ltr</t>
  </si>
  <si>
    <t xml:space="preserve">Max fuse load </t>
  </si>
  <si>
    <t>aircraft manual</t>
  </si>
  <si>
    <t>Issue Date</t>
  </si>
  <si>
    <t>Min P2 for Min rear</t>
  </si>
  <si>
    <t xml:space="preserve">  Kg    Eq10</t>
  </si>
  <si>
    <t>NOTE    Xp1 and Bm are negative</t>
  </si>
  <si>
    <t>C/G @ P1 =20Kg</t>
  </si>
  <si>
    <t>if forward of datum</t>
  </si>
  <si>
    <t>Max P2 for Max rear</t>
  </si>
  <si>
    <t xml:space="preserve">  Kg    Eq11</t>
  </si>
  <si>
    <t>Xp2 is positive if behind the datum.</t>
  </si>
  <si>
    <t>C/G @ P1=20Kg</t>
  </si>
  <si>
    <t xml:space="preserve"> Max water @ Max pilot weight of</t>
  </si>
  <si>
    <t xml:space="preserve">  Kg    Eq12</t>
  </si>
  <si>
    <t>P1 =20Kg</t>
  </si>
  <si>
    <t xml:space="preserve">  using Eq14</t>
  </si>
  <si>
    <t>Ltrs</t>
  </si>
  <si>
    <t>Max P2 for Max fwd</t>
  </si>
  <si>
    <t xml:space="preserve">  Kg    Eq13</t>
  </si>
  <si>
    <t>See placards for full P1 - P2 range.</t>
  </si>
  <si>
    <t>DG1000 util</t>
  </si>
  <si>
    <t>LOADING PLAN</t>
  </si>
  <si>
    <t>NO BALLAST + FUEL</t>
  </si>
  <si>
    <t xml:space="preserve"> Kg BALLAST + FUEL</t>
  </si>
  <si>
    <t>This chart DOES NOT apply when the spin kit is fitted.</t>
  </si>
  <si>
    <r>
      <rPr>
        <b val="1"/>
        <sz val="10"/>
        <color indexed="14"/>
        <rFont val="Arial"/>
      </rPr>
      <t>No</t>
    </r>
    <r>
      <rPr>
        <b val="1"/>
        <sz val="10"/>
        <color indexed="8"/>
        <rFont val="Arial"/>
      </rPr>
      <t xml:space="preserve"> Ballast </t>
    </r>
    <r>
      <rPr>
        <b val="1"/>
        <sz val="10"/>
        <color indexed="14"/>
        <rFont val="Arial"/>
      </rPr>
      <t>NO</t>
    </r>
    <r>
      <rPr>
        <b val="1"/>
        <sz val="10"/>
        <color indexed="8"/>
        <rFont val="Arial"/>
      </rPr>
      <t xml:space="preserve"> fuel</t>
    </r>
  </si>
  <si>
    <r>
      <rPr>
        <b val="1"/>
        <sz val="10"/>
        <color indexed="14"/>
        <rFont val="Arial"/>
      </rPr>
      <t>NO</t>
    </r>
    <r>
      <rPr>
        <b val="1"/>
        <sz val="10"/>
        <color indexed="8"/>
        <rFont val="Arial"/>
      </rPr>
      <t xml:space="preserve"> Ballast half fuel</t>
    </r>
  </si>
  <si>
    <r>
      <rPr>
        <b val="1"/>
        <sz val="10"/>
        <color indexed="8"/>
        <rFont val="Arial"/>
      </rPr>
      <t xml:space="preserve"> </t>
    </r>
    <r>
      <rPr>
        <b val="1"/>
        <sz val="10"/>
        <color indexed="14"/>
        <rFont val="Arial"/>
      </rPr>
      <t>NO</t>
    </r>
    <r>
      <rPr>
        <b val="1"/>
        <sz val="10"/>
        <color indexed="8"/>
        <rFont val="Arial"/>
      </rPr>
      <t xml:space="preserve"> ballast full fuel</t>
    </r>
  </si>
  <si>
    <r>
      <rPr>
        <b val="1"/>
        <sz val="10"/>
        <color indexed="8"/>
        <rFont val="Arial"/>
      </rPr>
      <t xml:space="preserve">Ballast </t>
    </r>
    <r>
      <rPr>
        <b val="1"/>
        <sz val="10"/>
        <color indexed="14"/>
        <rFont val="Arial"/>
      </rPr>
      <t>NO</t>
    </r>
    <r>
      <rPr>
        <b val="1"/>
        <sz val="10"/>
        <color indexed="8"/>
        <rFont val="Arial"/>
      </rPr>
      <t xml:space="preserve"> fuel</t>
    </r>
  </si>
  <si>
    <t>Ballast / half fuel</t>
  </si>
  <si>
    <t>Ballast / full fuel</t>
  </si>
  <si>
    <t>Litres</t>
  </si>
  <si>
    <t>min P1</t>
  </si>
  <si>
    <t>min P2</t>
  </si>
  <si>
    <t>Max P2</t>
  </si>
  <si>
    <t>Maxp2</t>
  </si>
  <si>
    <t xml:space="preserve">This chart in NO way relieves the pilot in command his duty of </t>
  </si>
  <si>
    <t>care to ensure all weight and balance factors are considered.</t>
  </si>
  <si>
    <t>This plan is set for</t>
  </si>
  <si>
    <t>Kg of ballast and</t>
  </si>
  <si>
    <t>litres of fuel</t>
  </si>
  <si>
    <t>To change the amount of ballast or fuel enter the new amount in the above cells then press enter.</t>
  </si>
  <si>
    <t>1 litre of petrol weighs 0.75 kilograms therefore</t>
  </si>
  <si>
    <t>litres weighs</t>
  </si>
  <si>
    <t>kilograms</t>
  </si>
  <si>
    <t xml:space="preserve">                  SAILPLANE WEIGHT &amp; BALANCE SUMMARY          </t>
  </si>
  <si>
    <t>SAILPLANE WEIGHT AND BALANCE SUMMARY</t>
  </si>
  <si>
    <t xml:space="preserve">     GFA FORM W2       </t>
  </si>
  <si>
    <t>TYPE</t>
  </si>
  <si>
    <t>Ser No.</t>
  </si>
  <si>
    <t>Reg VH-</t>
  </si>
  <si>
    <t>DATUM</t>
  </si>
  <si>
    <r>
      <rPr>
        <sz val="10"/>
        <color indexed="8"/>
        <rFont val="AvantGarde Md BT"/>
      </rPr>
      <t>WRLE</t>
    </r>
  </si>
  <si>
    <t>EMPTY WEIGHT TAKEN FROM W1</t>
  </si>
  <si>
    <t>CENTRE OF GRAVITY LIMITS</t>
  </si>
  <si>
    <t>FORWARD</t>
  </si>
  <si>
    <t>MM</t>
  </si>
  <si>
    <t>AFT</t>
  </si>
  <si>
    <t>MAXIMUM WEIGHT OF NON LIFTING PARTS</t>
  </si>
  <si>
    <t>Weight</t>
  </si>
  <si>
    <t xml:space="preserve">Weight </t>
  </si>
  <si>
    <t>Item</t>
  </si>
  <si>
    <t xml:space="preserve">Total </t>
  </si>
  <si>
    <t>Total</t>
  </si>
  <si>
    <t>Percent of</t>
  </si>
  <si>
    <t>Item No.</t>
  </si>
  <si>
    <t>removed</t>
  </si>
  <si>
    <t>added</t>
  </si>
  <si>
    <t>moment</t>
  </si>
  <si>
    <t>weight</t>
  </si>
  <si>
    <t>arm</t>
  </si>
  <si>
    <t>usable</t>
  </si>
  <si>
    <t>(-)</t>
  </si>
  <si>
    <t>(+)</t>
  </si>
  <si>
    <t>flight range</t>
  </si>
  <si>
    <t>Empty sailplane</t>
  </si>
  <si>
    <t>*********</t>
  </si>
  <si>
    <t>************</t>
  </si>
  <si>
    <t>P1 pilot weight</t>
  </si>
  <si>
    <r>
      <rPr>
        <b val="1"/>
        <sz val="10"/>
        <color indexed="8"/>
        <rFont val="Arial"/>
      </rPr>
      <t>Cells in</t>
    </r>
    <r>
      <rPr>
        <b val="1"/>
        <sz val="10"/>
        <color indexed="24"/>
        <rFont val="Arial"/>
      </rPr>
      <t xml:space="preserve"> MAUVE</t>
    </r>
    <r>
      <rPr>
        <b val="1"/>
        <sz val="10"/>
        <color indexed="8"/>
        <rFont val="Arial"/>
      </rPr>
      <t xml:space="preserve"> can be filled</t>
    </r>
  </si>
  <si>
    <t>by the user to see the effect</t>
  </si>
  <si>
    <t>P2 pilot weight</t>
  </si>
  <si>
    <t>on the CofG position</t>
  </si>
  <si>
    <t xml:space="preserve">            If  columns Total Weight or Total Arm</t>
  </si>
  <si>
    <t>Ballast in tail</t>
  </si>
  <si>
    <t xml:space="preserve">            are not green then you are outside</t>
  </si>
  <si>
    <t xml:space="preserve">            the CofG limits or MAXIMUM weight.</t>
  </si>
  <si>
    <t>Cockpit ballast</t>
  </si>
  <si>
    <t>Fuel</t>
  </si>
  <si>
    <t xml:space="preserve">      PLACARDING INFORMATION         </t>
  </si>
  <si>
    <t>MAXIMUM TAKEOFF WEIGHT</t>
  </si>
  <si>
    <r>
      <rPr>
        <sz val="10"/>
        <color indexed="8"/>
        <rFont val="Arial"/>
      </rPr>
      <t xml:space="preserve">Kg </t>
    </r>
    <r>
      <rPr>
        <sz val="10"/>
        <color indexed="25"/>
        <rFont val="Arial"/>
      </rPr>
      <t>wet</t>
    </r>
  </si>
  <si>
    <r>
      <rPr>
        <sz val="10"/>
        <color indexed="8"/>
        <rFont val="Arial"/>
      </rPr>
      <t xml:space="preserve">Kg </t>
    </r>
    <r>
      <rPr>
        <sz val="10"/>
        <color indexed="14"/>
        <rFont val="Arial"/>
      </rPr>
      <t>dry</t>
    </r>
  </si>
  <si>
    <t>EMPTY WEIGHT</t>
  </si>
  <si>
    <t>MINIMUM PILOT WEIGHT</t>
  </si>
  <si>
    <r>
      <rPr>
        <b val="1"/>
        <sz val="10"/>
        <color indexed="8"/>
        <rFont val="Arial"/>
      </rPr>
      <t>No data</t>
    </r>
  </si>
  <si>
    <t>MAXIMUM PILOT WEIGHT</t>
  </si>
  <si>
    <t>MAXIMUM WEIGHT NON LIFT PARTS</t>
  </si>
  <si>
    <t>c.wylie 2011</t>
  </si>
  <si>
    <t xml:space="preserve">   Authorised person</t>
  </si>
  <si>
    <t xml:space="preserve">     GFA 1109G</t>
  </si>
  <si>
    <t>Model No.</t>
  </si>
  <si>
    <r>
      <rPr>
        <b val="1"/>
        <sz val="10"/>
        <color indexed="8"/>
        <rFont val="Arial"/>
      </rPr>
      <t>DG1000 utility 18</t>
    </r>
  </si>
  <si>
    <t>VH-</t>
  </si>
  <si>
    <t xml:space="preserve">     Required ballast blocks for </t>
  </si>
  <si>
    <t>Water Ballast</t>
  </si>
  <si>
    <t>Minimum pilot weight</t>
  </si>
  <si>
    <t xml:space="preserve">Payload </t>
  </si>
  <si>
    <t>Max water ltrs</t>
  </si>
  <si>
    <t>Pilot</t>
  </si>
  <si>
    <t>Ballast</t>
  </si>
  <si>
    <t>Block</t>
  </si>
  <si>
    <t>increments</t>
  </si>
  <si>
    <t>block</t>
  </si>
  <si>
    <t>ballast</t>
  </si>
  <si>
    <t>please</t>
  </si>
  <si>
    <r>
      <rPr>
        <sz val="10"/>
        <color indexed="8"/>
        <rFont val="Arial"/>
      </rPr>
      <t>No data</t>
    </r>
  </si>
  <si>
    <t>no</t>
  </si>
  <si>
    <t>weight  Kg</t>
  </si>
  <si>
    <t>enter req</t>
  </si>
  <si>
    <t>increment</t>
  </si>
  <si>
    <t>the default</t>
  </si>
  <si>
    <t>is 5 kg</t>
  </si>
  <si>
    <t>Then press</t>
  </si>
  <si>
    <t xml:space="preserve">enter </t>
  </si>
  <si>
    <t xml:space="preserve">   Eq14</t>
  </si>
  <si>
    <t>Seat limit 110Kg</t>
  </si>
  <si>
    <t>Max fuselage load</t>
  </si>
  <si>
    <t>P1</t>
  </si>
  <si>
    <t>Min P2</t>
  </si>
  <si>
    <t>Max</t>
  </si>
  <si>
    <t>Front Pilot</t>
  </si>
  <si>
    <t>Min P2 for aft</t>
  </si>
  <si>
    <t xml:space="preserve">  Max P2 for</t>
  </si>
  <si>
    <t xml:space="preserve"> Aft  CG</t>
  </si>
  <si>
    <t>Fwd CG</t>
  </si>
  <si>
    <t>Dry limit</t>
  </si>
  <si>
    <t>Wet limit</t>
  </si>
  <si>
    <t xml:space="preserve">  MWNLP</t>
  </si>
  <si>
    <t xml:space="preserve">      Kg</t>
  </si>
  <si>
    <t>CG limit (Kg)</t>
  </si>
  <si>
    <t>ALL limits (Kg)</t>
  </si>
  <si>
    <t>Max Speed smooth air</t>
  </si>
  <si>
    <t>Kts</t>
  </si>
  <si>
    <t>MTOW</t>
  </si>
  <si>
    <t xml:space="preserve">          Kg</t>
  </si>
  <si>
    <t>Max speed rough air</t>
  </si>
  <si>
    <t>MWNLP</t>
  </si>
  <si>
    <t>Maneuvring speed</t>
  </si>
  <si>
    <t>Empty weight     Kg</t>
  </si>
  <si>
    <t>Max speed aero</t>
  </si>
  <si>
    <t>Min pilot weight Kg</t>
  </si>
  <si>
    <t>Max speed winch</t>
  </si>
  <si>
    <t>Max fuse load    Kg</t>
  </si>
  <si>
    <t>Weak link aero</t>
  </si>
  <si>
    <t>**** Cloud flying not permitted ****</t>
  </si>
  <si>
    <t>Wet
Kg</t>
  </si>
  <si>
    <t>Dry
Kg</t>
  </si>
  <si>
    <t>Non
 lift Kg</t>
  </si>
  <si>
    <t>CG
 fwd mm</t>
  </si>
  <si>
    <t>CG
 aft mm</t>
  </si>
  <si>
    <t>Pilot P1
 arm mm</t>
  </si>
  <si>
    <t>Ballast
 arm mm</t>
  </si>
  <si>
    <t>Water 
Ltrs</t>
  </si>
  <si>
    <t>Smooth air Kts</t>
  </si>
  <si>
    <t>Rough air Kts</t>
  </si>
  <si>
    <t>Maneuv sp Kts</t>
  </si>
  <si>
    <t>Aerotow
Kts</t>
  </si>
  <si>
    <t>Winch
Kts</t>
  </si>
  <si>
    <t>Weak link Kg</t>
  </si>
  <si>
    <t>Issue
 date</t>
  </si>
  <si>
    <t>P2 moment</t>
  </si>
  <si>
    <t>Level</t>
  </si>
  <si>
    <t>Fuse fuel Moment</t>
  </si>
  <si>
    <t>Tail Ballast Moment</t>
  </si>
  <si>
    <t>Wing fuel moment</t>
  </si>
  <si>
    <t>Wing water  moment</t>
  </si>
  <si>
    <t>A blank sheet</t>
  </si>
  <si>
    <t>ASH 25E</t>
  </si>
  <si>
    <t>REAR FUSE LEVEL</t>
  </si>
  <si>
    <t>ASH 25m</t>
  </si>
  <si>
    <t>ASK 21</t>
  </si>
  <si>
    <t>1000:52 top rear fuse</t>
  </si>
  <si>
    <t>ASK21</t>
  </si>
  <si>
    <t>ASK21Mi</t>
  </si>
  <si>
    <t>1000:52 top fuse</t>
  </si>
  <si>
    <t>Astir CS</t>
  </si>
  <si>
    <t>ASW19B</t>
  </si>
  <si>
    <t>Asw20 bl 16mtr</t>
  </si>
  <si>
    <t>ASW20B</t>
  </si>
  <si>
    <t>1000:45 top rear fuse</t>
  </si>
  <si>
    <t>Asw20bl 15mtr</t>
  </si>
  <si>
    <t>Blanik l13</t>
  </si>
  <si>
    <t>fuse datum level</t>
  </si>
  <si>
    <t>Blanik L13 aero</t>
  </si>
  <si>
    <t>Cirrus</t>
  </si>
  <si>
    <t>DG 400 15mtr</t>
  </si>
  <si>
    <t>1000:36.7 top fuse</t>
  </si>
  <si>
    <t>DG 400 17mtr</t>
  </si>
  <si>
    <t>1000:36.7 top of fuse</t>
  </si>
  <si>
    <t>DG1000 aero 18</t>
  </si>
  <si>
    <t>1000:33 top fuse</t>
  </si>
  <si>
    <t>Dg 1000 aero 18</t>
  </si>
  <si>
    <t>DG 1000 utility 18</t>
  </si>
  <si>
    <t>DG1000 utility 20</t>
  </si>
  <si>
    <t>DG1000 utility20</t>
  </si>
  <si>
    <t>DG303</t>
  </si>
  <si>
    <t>DG500M-XQA</t>
  </si>
  <si>
    <t>DG500M</t>
  </si>
  <si>
    <t>Duo Discus M</t>
  </si>
  <si>
    <t>1000:45 top fuse</t>
  </si>
  <si>
    <t>DUO Discus M</t>
  </si>
  <si>
    <t>G103  Acro 600kg</t>
  </si>
  <si>
    <t>G103 Twin Acro</t>
  </si>
  <si>
    <t>Grob 109A</t>
  </si>
  <si>
    <t>level 500 in front of fin</t>
  </si>
  <si>
    <t>Grob 109</t>
  </si>
  <si>
    <t>Grob103 twin500kg</t>
  </si>
  <si>
    <t>1000:40</t>
  </si>
  <si>
    <t>Grob103 twin</t>
  </si>
  <si>
    <t>Hornet</t>
  </si>
  <si>
    <t xml:space="preserve">WRLE </t>
  </si>
  <si>
    <t>IS28 B2</t>
  </si>
  <si>
    <t>See data sheet</t>
  </si>
  <si>
    <t>IS28 B2 Aero</t>
  </si>
  <si>
    <t>2.35 deg on tail boom</t>
  </si>
  <si>
    <t>Jantar Junior</t>
  </si>
  <si>
    <t>na</t>
  </si>
  <si>
    <t>wings level</t>
  </si>
  <si>
    <t>Jantar std2</t>
  </si>
  <si>
    <t>T/E 22mm below L/E</t>
  </si>
  <si>
    <t>Jantar Std3</t>
  </si>
  <si>
    <t>Jantar sStd3</t>
  </si>
  <si>
    <t>LS1f</t>
  </si>
  <si>
    <t>underside fuse level</t>
  </si>
  <si>
    <t>LS4</t>
  </si>
  <si>
    <t>bott rear fuse horizontal</t>
  </si>
  <si>
    <t>LS4A</t>
  </si>
  <si>
    <t>Bottom fuse horizontal</t>
  </si>
  <si>
    <t>LS6</t>
  </si>
  <si>
    <t>Bottom of fuse level</t>
  </si>
  <si>
    <t>LS8-18</t>
  </si>
  <si>
    <t>Bottom of fuse horizontal</t>
  </si>
  <si>
    <t>Mossy</t>
  </si>
  <si>
    <t>wrle</t>
  </si>
  <si>
    <t>Nimbus 3 DM</t>
  </si>
  <si>
    <t>1000:45 rear fuse</t>
  </si>
  <si>
    <t>Nimbus 3T 22m</t>
  </si>
  <si>
    <t>1000::45</t>
  </si>
  <si>
    <t>Nimbus 3T 24.5m</t>
  </si>
  <si>
    <t>Nimbus 3T 24m</t>
  </si>
  <si>
    <t>29/9/1995</t>
  </si>
  <si>
    <t>1000::45 top rear fuse</t>
  </si>
  <si>
    <t>Nimbus 3T 25m</t>
  </si>
  <si>
    <t>Nimbus3 25m</t>
  </si>
  <si>
    <t>PIK20B</t>
  </si>
  <si>
    <t>PIK20D</t>
  </si>
  <si>
    <t>1000:28 rear fuse</t>
  </si>
  <si>
    <t>Silent</t>
  </si>
  <si>
    <t>z9</t>
  </si>
  <si>
    <t>SZD PUCHACZ (fr)</t>
  </si>
  <si>
    <t>SZD PUCHACZ (i)</t>
  </si>
  <si>
    <t>SZD- PUCHACZ (n)</t>
  </si>
  <si>
    <t>wing root level</t>
  </si>
  <si>
    <t>Puchacz</t>
  </si>
  <si>
    <t>SZD51-1</t>
  </si>
  <si>
    <t>Twin Astir</t>
  </si>
  <si>
    <t>1000:40 150 fwd of fin</t>
  </si>
  <si>
    <t>Ventus 2cxM 18mtr</t>
  </si>
  <si>
    <t>Vetus2cxM</t>
  </si>
  <si>
    <t>Ventus A</t>
  </si>
  <si>
    <t>Whisper</t>
  </si>
  <si>
    <t>whisper</t>
  </si>
  <si>
    <t>z7</t>
  </si>
  <si>
    <t>z8</t>
  </si>
</sst>
</file>

<file path=xl/styles.xml><?xml version="1.0" encoding="utf-8"?>
<styleSheet xmlns="http://schemas.openxmlformats.org/spreadsheetml/2006/main">
  <numFmts count="7">
    <numFmt numFmtId="0" formatCode="General"/>
    <numFmt numFmtId="59" formatCode="dd&quot;-&quot;mmmm&quot;-&quot;yyyy"/>
    <numFmt numFmtId="60" formatCode="0.0"/>
    <numFmt numFmtId="61" formatCode="dd&quot;-&quot;mmm&quot;-&quot;yy"/>
    <numFmt numFmtId="62" formatCode="0&quot; Kg&quot;"/>
    <numFmt numFmtId="63" formatCode="0&quot; ltrs&quot;"/>
    <numFmt numFmtId="64" formatCode="&quot; &quot;;&quot; &quot;;&quot; &quot;"/>
  </numFmts>
  <fonts count="43">
    <font>
      <sz val="10"/>
      <color indexed="8"/>
      <name val="Arial"/>
    </font>
    <font>
      <sz val="12"/>
      <color indexed="8"/>
      <name val="Helvetica Neue"/>
    </font>
    <font>
      <sz val="15"/>
      <color indexed="8"/>
      <name val="Calibri"/>
    </font>
    <font>
      <sz val="11"/>
      <color indexed="8"/>
      <name val="Arial"/>
    </font>
    <font>
      <b val="1"/>
      <sz val="14"/>
      <color indexed="8"/>
      <name val="Arial"/>
    </font>
    <font>
      <b val="1"/>
      <sz val="14"/>
      <color indexed="8"/>
      <name val="Arial Narrow"/>
    </font>
    <font>
      <sz val="8"/>
      <color indexed="8"/>
      <name val="Palatino Linotype"/>
    </font>
    <font>
      <sz val="12"/>
      <color indexed="8"/>
      <name val="Arial"/>
    </font>
    <font>
      <b val="1"/>
      <sz val="10"/>
      <color indexed="8"/>
      <name val="Arial"/>
    </font>
    <font>
      <b val="1"/>
      <sz val="12"/>
      <color indexed="8"/>
      <name val="Arial"/>
    </font>
    <font>
      <sz val="10"/>
      <color indexed="8"/>
      <name val="Palatino Linotype"/>
    </font>
    <font>
      <sz val="9"/>
      <color indexed="8"/>
      <name val="Arial"/>
    </font>
    <font>
      <sz val="8"/>
      <color indexed="8"/>
      <name val="Arial"/>
    </font>
    <font>
      <b val="1"/>
      <sz val="12"/>
      <color indexed="14"/>
      <name val="Arial"/>
    </font>
    <font>
      <b val="1"/>
      <sz val="11"/>
      <color indexed="8"/>
      <name val="Arial"/>
    </font>
    <font>
      <sz val="10"/>
      <color indexed="15"/>
      <name val="Arial"/>
    </font>
    <font>
      <sz val="10"/>
      <color indexed="16"/>
      <name val="Arial"/>
    </font>
    <font>
      <sz val="10"/>
      <color indexed="13"/>
      <name val="Arial"/>
    </font>
    <font>
      <sz val="10"/>
      <color indexed="17"/>
      <name val="Arial"/>
    </font>
    <font>
      <sz val="8"/>
      <color indexed="8"/>
      <name val="French Script MT"/>
    </font>
    <font>
      <sz val="8"/>
      <color indexed="8"/>
      <name val="Monotype Corsiva"/>
    </font>
    <font>
      <sz val="10"/>
      <color indexed="8"/>
      <name val="French Script MT"/>
    </font>
    <font>
      <b val="1"/>
      <sz val="9"/>
      <color indexed="8"/>
      <name val="Arial"/>
    </font>
    <font>
      <b val="1"/>
      <sz val="22"/>
      <color indexed="8"/>
      <name val="Arial"/>
    </font>
    <font>
      <b val="1"/>
      <sz val="10"/>
      <color indexed="14"/>
      <name val="Arial"/>
    </font>
    <font>
      <b val="1"/>
      <sz val="11"/>
      <color indexed="14"/>
      <name val="Arial"/>
    </font>
    <font>
      <sz val="10"/>
      <color indexed="14"/>
      <name val="Arial"/>
    </font>
    <font>
      <sz val="12"/>
      <color indexed="14"/>
      <name val="Arial"/>
    </font>
    <font>
      <b val="1"/>
      <sz val="16"/>
      <color indexed="8"/>
      <name val="Arial"/>
    </font>
    <font>
      <b val="1"/>
      <sz val="16"/>
      <color indexed="14"/>
      <name val="Arial"/>
    </font>
    <font>
      <b val="1"/>
      <sz val="16"/>
      <color indexed="19"/>
      <name val="Arial"/>
    </font>
    <font>
      <b val="1"/>
      <sz val="16"/>
      <color indexed="20"/>
      <name val="Arial"/>
    </font>
    <font>
      <sz val="9"/>
      <color indexed="8"/>
      <name val="Palatino Linotype"/>
    </font>
    <font>
      <b val="1"/>
      <sz val="12"/>
      <color indexed="16"/>
      <name val="Arial"/>
    </font>
    <font>
      <sz val="10"/>
      <color indexed="11"/>
      <name val="Arial"/>
    </font>
    <font>
      <sz val="10"/>
      <color indexed="8"/>
      <name val="MS Reference Sans Serif"/>
    </font>
    <font>
      <sz val="10"/>
      <color indexed="8"/>
      <name val="Microsoft Sans Serif"/>
    </font>
    <font>
      <sz val="10"/>
      <color indexed="8"/>
      <name val="AvantGarde Md BT"/>
    </font>
    <font>
      <b val="1"/>
      <sz val="10"/>
      <color indexed="24"/>
      <name val="Arial"/>
    </font>
    <font>
      <sz val="10"/>
      <color indexed="25"/>
      <name val="Arial"/>
    </font>
    <font>
      <b val="1"/>
      <sz val="10"/>
      <color indexed="8"/>
      <name val="System"/>
    </font>
    <font>
      <sz val="10"/>
      <color indexed="8"/>
      <name val="System"/>
    </font>
    <font>
      <b val="1"/>
      <sz val="8"/>
      <color indexed="8"/>
      <name val="Arial"/>
    </font>
  </fonts>
  <fills count="11">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8"/>
        <bgColor auto="1"/>
      </patternFill>
    </fill>
    <fill>
      <patternFill patternType="solid">
        <fgColor indexed="15"/>
        <bgColor auto="1"/>
      </patternFill>
    </fill>
    <fill>
      <patternFill patternType="solid">
        <fgColor indexed="24"/>
        <bgColor auto="1"/>
      </patternFill>
    </fill>
    <fill>
      <patternFill patternType="solid">
        <fgColor indexed="26"/>
        <bgColor auto="1"/>
      </patternFill>
    </fill>
    <fill>
      <patternFill patternType="solid">
        <fgColor indexed="27"/>
        <bgColor auto="1"/>
      </patternFill>
    </fill>
  </fills>
  <borders count="120">
    <border>
      <left/>
      <right/>
      <top/>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top/>
      <bottom/>
      <diagonal/>
    </border>
    <border>
      <left/>
      <right/>
      <top/>
      <bottom/>
      <diagonal/>
    </border>
    <border>
      <left/>
      <right style="thin">
        <color indexed="10"/>
      </right>
      <top/>
      <bottom/>
      <diagonal/>
    </border>
    <border>
      <left/>
      <right/>
      <top/>
      <bottom style="medium">
        <color indexed="8"/>
      </bottom>
      <diagonal/>
    </border>
    <border>
      <left/>
      <right style="medium">
        <color indexed="8"/>
      </right>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diagonal/>
    </border>
    <border>
      <left/>
      <right style="thin">
        <color indexed="8"/>
      </right>
      <top/>
      <bottom/>
      <diagonal/>
    </border>
    <border>
      <left style="thin">
        <color indexed="8"/>
      </left>
      <right/>
      <top/>
      <bottom/>
      <diagonal/>
    </border>
    <border>
      <left style="medium">
        <color indexed="8"/>
      </left>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thin">
        <color indexed="8"/>
      </top>
      <bottom style="medium">
        <color indexed="8"/>
      </bottom>
      <diagonal/>
    </border>
    <border>
      <left/>
      <right style="medium">
        <color indexed="8"/>
      </right>
      <top style="thin">
        <color indexed="8"/>
      </top>
      <bottom style="medium">
        <color indexed="8"/>
      </bottom>
      <diagonal/>
    </border>
    <border>
      <left style="medium">
        <color indexed="8"/>
      </left>
      <right/>
      <top style="medium">
        <color indexed="8"/>
      </top>
      <bottom style="thin">
        <color indexed="8"/>
      </bottom>
      <diagonal/>
    </border>
    <border>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right style="thin">
        <color indexed="8"/>
      </right>
      <top style="thin">
        <color indexed="8"/>
      </top>
      <bottom style="medium">
        <color indexed="8"/>
      </bottom>
      <diagonal/>
    </border>
    <border>
      <left style="medium">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style="medium">
        <color indexed="8"/>
      </top>
      <bottom/>
      <diagonal/>
    </border>
    <border>
      <left/>
      <right style="thin">
        <color indexed="8"/>
      </right>
      <top style="medium">
        <color indexed="8"/>
      </top>
      <bottom/>
      <diagonal/>
    </border>
    <border>
      <left style="thin">
        <color indexed="8"/>
      </left>
      <right style="medium">
        <color indexed="8"/>
      </right>
      <top style="thin">
        <color indexed="8"/>
      </top>
      <bottom/>
      <diagonal/>
    </border>
    <border>
      <left style="thin">
        <color indexed="10"/>
      </left>
      <right/>
      <top/>
      <bottom>
        <color indexed="8"/>
      </bottom>
      <diagonal/>
    </border>
    <border>
      <left/>
      <right/>
      <top/>
      <bottom>
        <color indexed="8"/>
      </bottom>
      <diagonal/>
    </border>
    <border>
      <left/>
      <right style="medium">
        <color indexed="8"/>
      </right>
      <top/>
      <bottom>
        <color indexed="8"/>
      </bottom>
      <diagonal/>
    </border>
    <border>
      <left style="medium">
        <color indexed="8"/>
      </left>
      <right/>
      <top/>
      <bottom style="thick">
        <color indexed="8"/>
      </bottom>
      <diagonal/>
    </border>
    <border>
      <left/>
      <right/>
      <top/>
      <bottom style="thick">
        <color indexed="8"/>
      </bottom>
      <diagonal/>
    </border>
    <border>
      <left/>
      <right style="medium">
        <color indexed="8"/>
      </right>
      <top/>
      <bottom style="thick">
        <color indexed="8"/>
      </bottom>
      <diagonal/>
    </border>
    <border>
      <left/>
      <right style="thin">
        <color indexed="8"/>
      </right>
      <top/>
      <bottom style="thick">
        <color indexed="8"/>
      </bottom>
      <diagonal/>
    </border>
    <border>
      <left style="thin">
        <color indexed="8"/>
      </left>
      <right style="medium">
        <color indexed="8"/>
      </right>
      <top/>
      <bottom style="thick">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medium">
        <color indexed="8"/>
      </right>
      <top/>
      <bottom style="thin">
        <color indexed="8"/>
      </bottom>
      <diagonal/>
    </border>
    <border>
      <left style="medium">
        <color indexed="8"/>
      </left>
      <right/>
      <top/>
      <bottom>
        <color indexed="8"/>
      </bottom>
      <diagonal/>
    </border>
    <border>
      <left/>
      <right style="thin">
        <color indexed="10"/>
      </right>
      <top/>
      <bottom>
        <color indexed="8"/>
      </bottom>
      <diagonal/>
    </border>
    <border>
      <left style="thin">
        <color indexed="10"/>
      </left>
      <right/>
      <top>
        <color indexed="8"/>
      </top>
      <bottom/>
      <diagonal/>
    </border>
    <border>
      <left/>
      <right/>
      <top>
        <color indexed="8"/>
      </top>
      <bottom/>
      <diagonal/>
    </border>
    <border>
      <left/>
      <right style="medium">
        <color indexed="8"/>
      </right>
      <top>
        <color indexed="8"/>
      </top>
      <bottom/>
      <diagonal/>
    </border>
    <border>
      <left style="medium">
        <color indexed="8"/>
      </left>
      <right/>
      <top style="thick">
        <color indexed="8"/>
      </top>
      <bottom/>
      <diagonal/>
    </border>
    <border>
      <left/>
      <right/>
      <top style="thick">
        <color indexed="8"/>
      </top>
      <bottom/>
      <diagonal/>
    </border>
    <border>
      <left/>
      <right style="medium">
        <color indexed="8"/>
      </right>
      <top style="thick">
        <color indexed="8"/>
      </top>
      <bottom/>
      <diagonal/>
    </border>
    <border>
      <left style="medium">
        <color indexed="8"/>
      </left>
      <right/>
      <top style="thick">
        <color indexed="8"/>
      </top>
      <bottom style="thin">
        <color indexed="8"/>
      </bottom>
      <diagonal/>
    </border>
    <border>
      <left/>
      <right/>
      <top style="thick">
        <color indexed="8"/>
      </top>
      <bottom style="thin">
        <color indexed="8"/>
      </bottom>
      <diagonal/>
    </border>
    <border>
      <left/>
      <right style="medium">
        <color indexed="8"/>
      </right>
      <top style="thick">
        <color indexed="8"/>
      </top>
      <bottom style="thin">
        <color indexed="8"/>
      </bottom>
      <diagonal/>
    </border>
    <border>
      <left/>
      <right style="thin">
        <color indexed="8"/>
      </right>
      <top style="thick">
        <color indexed="8"/>
      </top>
      <bottom/>
      <diagonal/>
    </border>
    <border>
      <left style="thin">
        <color indexed="8"/>
      </left>
      <right/>
      <top style="thin">
        <color indexed="8"/>
      </top>
      <bottom/>
      <diagonal/>
    </border>
    <border>
      <left/>
      <right style="medium">
        <color indexed="8"/>
      </right>
      <top style="thin">
        <color indexed="8"/>
      </top>
      <bottom/>
      <diagonal/>
    </border>
    <border>
      <left style="medium">
        <color indexed="8"/>
      </left>
      <right/>
      <top>
        <color indexed="8"/>
      </top>
      <bottom/>
      <diagonal/>
    </border>
    <border>
      <left/>
      <right style="thin">
        <color indexed="10"/>
      </right>
      <top>
        <color indexed="8"/>
      </top>
      <bottom/>
      <diagonal/>
    </border>
    <border>
      <left style="medium">
        <color indexed="8"/>
      </left>
      <right/>
      <top/>
      <bottom style="thin">
        <color indexed="8"/>
      </bottom>
      <diagonal/>
    </border>
    <border>
      <left/>
      <right style="medium">
        <color indexed="8"/>
      </right>
      <top/>
      <bottom style="thin">
        <color indexed="8"/>
      </bottom>
      <diagonal/>
    </border>
    <border>
      <left/>
      <right style="thin">
        <color indexed="8"/>
      </right>
      <top/>
      <bottom style="medium">
        <color indexed="8"/>
      </bottom>
      <diagonal/>
    </border>
    <border>
      <left style="thin">
        <color indexed="8"/>
      </left>
      <right/>
      <top/>
      <bottom style="medium">
        <color indexed="8"/>
      </bottom>
      <diagonal/>
    </border>
    <border>
      <left style="medium">
        <color indexed="8"/>
      </left>
      <right style="medium">
        <color indexed="8"/>
      </right>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thin">
        <color indexed="8"/>
      </right>
      <top/>
      <bottom/>
      <diagonal/>
    </border>
    <border>
      <left style="medium">
        <color indexed="8"/>
      </left>
      <right style="thin">
        <color indexed="8"/>
      </right>
      <top/>
      <bottom style="medium">
        <color indexed="8"/>
      </bottom>
      <diagonal/>
    </border>
    <border>
      <left style="medium">
        <color indexed="8"/>
      </left>
      <right/>
      <top style="thin">
        <color indexed="8"/>
      </top>
      <bottom style="medium">
        <color indexed="8"/>
      </bottom>
      <diagonal/>
    </border>
    <border>
      <left style="thin">
        <color indexed="10"/>
      </left>
      <right/>
      <top/>
      <bottom style="thin">
        <color indexed="10"/>
      </bottom>
      <diagonal/>
    </border>
    <border>
      <left/>
      <right/>
      <top/>
      <bottom style="thin">
        <color indexed="10"/>
      </bottom>
      <diagonal/>
    </border>
    <border>
      <left/>
      <right style="thin">
        <color indexed="10"/>
      </right>
      <top/>
      <bottom style="thin">
        <color indexed="10"/>
      </bottom>
      <diagonal/>
    </border>
    <border>
      <left/>
      <right/>
      <top style="thin">
        <color indexed="10"/>
      </top>
      <bottom style="medium">
        <color indexed="8"/>
      </bottom>
      <diagonal/>
    </border>
    <border>
      <left style="thin">
        <color indexed="10"/>
      </left>
      <right style="medium">
        <color indexed="8"/>
      </right>
      <top/>
      <bottom/>
      <diagonal/>
    </border>
    <border>
      <left style="medium">
        <color indexed="8"/>
      </left>
      <right style="thick">
        <color indexed="8"/>
      </right>
      <top/>
      <bottom/>
      <diagonal/>
    </border>
    <border>
      <left style="thick">
        <color indexed="8"/>
      </left>
      <right/>
      <top style="thick">
        <color indexed="8"/>
      </top>
      <bottom/>
      <diagonal/>
    </border>
    <border>
      <left/>
      <right style="thick">
        <color indexed="8"/>
      </right>
      <top style="thick">
        <color indexed="8"/>
      </top>
      <bottom/>
      <diagonal/>
    </border>
    <border>
      <left style="thick">
        <color indexed="8"/>
      </left>
      <right/>
      <top/>
      <bottom/>
      <diagonal/>
    </border>
    <border>
      <left/>
      <right style="thick">
        <color indexed="8"/>
      </right>
      <top/>
      <bottom/>
      <diagonal/>
    </border>
    <border>
      <left style="thick">
        <color indexed="8"/>
      </left>
      <right/>
      <top/>
      <bottom style="medium">
        <color indexed="8"/>
      </bottom>
      <diagonal/>
    </border>
    <border>
      <left/>
      <right style="thick">
        <color indexed="8"/>
      </right>
      <top/>
      <bottom style="medium">
        <color indexed="8"/>
      </bottom>
      <diagonal/>
    </border>
    <border>
      <left style="thick">
        <color indexed="8"/>
      </left>
      <right/>
      <top style="medium">
        <color indexed="8"/>
      </top>
      <bottom style="medium">
        <color indexed="8"/>
      </bottom>
      <diagonal/>
    </border>
    <border>
      <left style="medium">
        <color indexed="8"/>
      </left>
      <right style="thick">
        <color indexed="8"/>
      </right>
      <top style="medium">
        <color indexed="8"/>
      </top>
      <bottom style="medium">
        <color indexed="8"/>
      </bottom>
      <diagonal/>
    </border>
    <border>
      <left style="thick">
        <color indexed="8"/>
      </left>
      <right/>
      <top style="medium">
        <color indexed="8"/>
      </top>
      <bottom/>
      <diagonal/>
    </border>
    <border>
      <left/>
      <right style="thick">
        <color indexed="8"/>
      </right>
      <top style="medium">
        <color indexed="8"/>
      </top>
      <bottom/>
      <diagonal/>
    </border>
    <border>
      <left style="thick">
        <color indexed="8"/>
      </left>
      <right/>
      <top/>
      <bottom style="thick">
        <color indexed="8"/>
      </bottom>
      <diagonal/>
    </border>
    <border>
      <left/>
      <right style="thick">
        <color indexed="8"/>
      </right>
      <top/>
      <bottom style="thick">
        <color indexed="8"/>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style="dashed">
        <color indexed="8"/>
      </right>
      <top/>
      <bottom style="medium">
        <color indexed="8"/>
      </bottom>
      <diagonal/>
    </border>
    <border>
      <left style="dashed">
        <color indexed="8"/>
      </left>
      <right style="medium">
        <color indexed="8"/>
      </right>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style="medium">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10"/>
      </bottom>
      <diagonal/>
    </border>
    <border>
      <left style="thin">
        <color indexed="8"/>
      </left>
      <right style="thin">
        <color indexed="8"/>
      </right>
      <top/>
      <bottom style="thin">
        <color indexed="8"/>
      </bottom>
      <diagonal/>
    </border>
    <border>
      <left style="thin">
        <color indexed="8"/>
      </left>
      <right/>
      <top/>
      <bottom style="thin">
        <color indexed="10"/>
      </bottom>
      <diagonal/>
    </border>
    <border>
      <left style="thin">
        <color indexed="8"/>
      </left>
      <right style="medium">
        <color indexed="8"/>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671">
    <xf numFmtId="0" fontId="0" applyNumberFormat="0" applyFont="1" applyFill="0" applyBorder="0" applyAlignment="1" applyProtection="0">
      <alignment vertical="bottom"/>
    </xf>
    <xf numFmtId="0" fontId="0" fillId="2" applyNumberFormat="1" applyFont="1" applyFill="1" applyBorder="0" applyAlignment="1" applyProtection="0">
      <alignment vertical="bottom"/>
    </xf>
    <xf numFmtId="0" fontId="0" fillId="2" borderId="1" applyNumberFormat="0" applyFont="1" applyFill="1" applyBorder="1" applyAlignment="1" applyProtection="0">
      <alignment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0" fillId="2" borderId="4" applyNumberFormat="0" applyFont="1" applyFill="1" applyBorder="1" applyAlignment="1" applyProtection="0">
      <alignment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0" fillId="2" borderId="8" applyNumberFormat="0" applyFont="1" applyFill="1" applyBorder="1" applyAlignment="1" applyProtection="0">
      <alignment vertical="bottom"/>
    </xf>
    <xf numFmtId="0" fontId="0" fillId="2" borderId="9"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0" fontId="0" fillId="3" borderId="10" applyNumberFormat="0" applyFont="1" applyFill="1" applyBorder="1" applyAlignment="1" applyProtection="0">
      <alignment vertical="bottom"/>
    </xf>
    <xf numFmtId="0" fontId="3" fillId="2" borderId="8" applyNumberFormat="0" applyFont="1" applyFill="1" applyBorder="1" applyAlignment="1" applyProtection="0">
      <alignment vertical="bottom"/>
    </xf>
    <xf numFmtId="0" fontId="0" fillId="3" borderId="11" applyNumberFormat="0" applyFont="1" applyFill="1" applyBorder="1" applyAlignment="1" applyProtection="0">
      <alignment vertical="bottom"/>
    </xf>
    <xf numFmtId="0" fontId="0" fillId="3" borderId="12"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0" fontId="0" fillId="3" borderId="14" applyNumberFormat="0" applyFont="1" applyFill="1" applyBorder="1" applyAlignment="1" applyProtection="0">
      <alignment vertical="bottom"/>
    </xf>
    <xf numFmtId="49" fontId="4" fillId="3" borderId="15" applyNumberFormat="1" applyFont="1" applyFill="1" applyBorder="1" applyAlignment="1" applyProtection="0">
      <alignment horizontal="center" vertical="bottom"/>
    </xf>
    <xf numFmtId="0" fontId="4" fillId="3" borderId="16" applyNumberFormat="0" applyFont="1" applyFill="1" applyBorder="1" applyAlignment="1" applyProtection="0">
      <alignment horizontal="center" vertical="bottom"/>
    </xf>
    <xf numFmtId="0" fontId="4" fillId="3" borderId="17" applyNumberFormat="0" applyFont="1" applyFill="1" applyBorder="1" applyAlignment="1" applyProtection="0">
      <alignment horizontal="center" vertical="bottom"/>
    </xf>
    <xf numFmtId="0" fontId="0" fillId="2" borderId="18" applyNumberFormat="0" applyFont="1" applyFill="1" applyBorder="1" applyAlignment="1" applyProtection="0">
      <alignment vertical="bottom"/>
    </xf>
    <xf numFmtId="49" fontId="3" fillId="2" borderId="8" applyNumberFormat="1" applyFont="1" applyFill="1" applyBorder="1" applyAlignment="1" applyProtection="0">
      <alignment vertical="bottom"/>
    </xf>
    <xf numFmtId="0" fontId="0" fillId="3" borderId="18" applyNumberFormat="0" applyFont="1" applyFill="1" applyBorder="1" applyAlignment="1" applyProtection="0">
      <alignment vertical="bottom"/>
    </xf>
    <xf numFmtId="0" fontId="4" fillId="3" borderId="12" applyNumberFormat="0" applyFont="1" applyFill="1" applyBorder="1" applyAlignment="1" applyProtection="0">
      <alignment horizontal="center" vertical="bottom"/>
    </xf>
    <xf numFmtId="0" fontId="4" fillId="3" borderId="13" applyNumberFormat="0" applyFont="1" applyFill="1" applyBorder="1" applyAlignment="1" applyProtection="0">
      <alignment horizontal="center" vertical="bottom"/>
    </xf>
    <xf numFmtId="0" fontId="4" fillId="3" borderId="14" applyNumberFormat="0" applyFont="1" applyFill="1" applyBorder="1" applyAlignment="1" applyProtection="0">
      <alignment horizontal="center" vertical="bottom"/>
    </xf>
    <xf numFmtId="49" fontId="0" fillId="3" borderId="18" applyNumberFormat="1" applyFont="1" applyFill="1" applyBorder="1" applyAlignment="1" applyProtection="0">
      <alignment vertical="bottom"/>
    </xf>
    <xf numFmtId="49" fontId="7" fillId="4" borderId="8" applyNumberFormat="1" applyFont="1" applyFill="1" applyBorder="1" applyAlignment="1" applyProtection="0">
      <alignment horizontal="center" vertical="bottom"/>
    </xf>
    <xf numFmtId="0" fontId="7" fillId="4" borderId="8" applyNumberFormat="0" applyFont="1" applyFill="1" applyBorder="1" applyAlignment="1" applyProtection="0">
      <alignment horizontal="center" vertical="bottom"/>
    </xf>
    <xf numFmtId="0" fontId="7" fillId="4" borderId="11" applyNumberFormat="0" applyFont="1" applyFill="1" applyBorder="1" applyAlignment="1" applyProtection="0">
      <alignment horizontal="center" vertical="bottom"/>
    </xf>
    <xf numFmtId="49" fontId="8" fillId="4" borderId="8" applyNumberFormat="1" applyFont="1" applyFill="1" applyBorder="1" applyAlignment="1" applyProtection="0">
      <alignment horizontal="center" vertical="bottom"/>
    </xf>
    <xf numFmtId="0" fontId="8" fillId="4" borderId="8" applyNumberFormat="0" applyFont="1" applyFill="1" applyBorder="1" applyAlignment="1" applyProtection="0">
      <alignment horizontal="center" vertical="bottom"/>
    </xf>
    <xf numFmtId="0" fontId="8" fillId="4" borderId="11" applyNumberFormat="0" applyFont="1" applyFill="1" applyBorder="1" applyAlignment="1" applyProtection="0">
      <alignment horizontal="center" vertical="bottom"/>
    </xf>
    <xf numFmtId="14" fontId="7" fillId="4" borderId="8" applyNumberFormat="1" applyFont="1" applyFill="1" applyBorder="1" applyAlignment="1" applyProtection="0">
      <alignment horizontal="center" vertical="bottom"/>
    </xf>
    <xf numFmtId="14" fontId="7" fillId="4" borderId="11" applyNumberFormat="1" applyFont="1" applyFill="1" applyBorder="1" applyAlignment="1" applyProtection="0">
      <alignment horizontal="center" vertical="bottom"/>
    </xf>
    <xf numFmtId="59" fontId="0" fillId="4" borderId="8" applyNumberFormat="1" applyFont="1" applyFill="1" applyBorder="1" applyAlignment="1" applyProtection="0">
      <alignment horizontal="center" vertical="bottom"/>
    </xf>
    <xf numFmtId="59" fontId="0" fillId="4" borderId="11" applyNumberFormat="1" applyFont="1" applyFill="1" applyBorder="1" applyAlignment="1" applyProtection="0">
      <alignment horizontal="center" vertical="bottom"/>
    </xf>
    <xf numFmtId="0" fontId="0" fillId="4" borderId="8" applyNumberFormat="0" applyFont="1" applyFill="1" applyBorder="1" applyAlignment="1" applyProtection="0">
      <alignment horizontal="center" vertical="bottom"/>
    </xf>
    <xf numFmtId="0" fontId="0" fillId="4" borderId="11" applyNumberFormat="0" applyFont="1" applyFill="1" applyBorder="1" applyAlignment="1" applyProtection="0">
      <alignment horizontal="center" vertical="bottom"/>
    </xf>
    <xf numFmtId="49" fontId="7" fillId="4" borderId="19" applyNumberFormat="1" applyFont="1" applyFill="1" applyBorder="1" applyAlignment="1" applyProtection="0">
      <alignment horizontal="center" vertical="bottom"/>
    </xf>
    <xf numFmtId="49" fontId="0" fillId="3" borderId="20" applyNumberFormat="1" applyFont="1" applyFill="1" applyBorder="1" applyAlignment="1" applyProtection="0">
      <alignment vertical="bottom"/>
    </xf>
    <xf numFmtId="49" fontId="7" fillId="4" borderId="11" applyNumberFormat="1" applyFont="1" applyFill="1" applyBorder="1" applyAlignment="1" applyProtection="0">
      <alignment horizontal="center" vertical="bottom"/>
    </xf>
    <xf numFmtId="0" fontId="0" fillId="3" borderId="21" applyNumberFormat="0" applyFont="1" applyFill="1" applyBorder="1" applyAlignment="1" applyProtection="0">
      <alignment vertical="bottom"/>
    </xf>
    <xf numFmtId="0" fontId="0" fillId="3" borderId="22" applyNumberFormat="0" applyFont="1" applyFill="1" applyBorder="1" applyAlignment="1" applyProtection="0">
      <alignment vertical="bottom"/>
    </xf>
    <xf numFmtId="49" fontId="9" fillId="3" borderId="15" applyNumberFormat="1" applyFont="1" applyFill="1" applyBorder="1" applyAlignment="1" applyProtection="0">
      <alignment horizontal="center" vertical="bottom"/>
    </xf>
    <xf numFmtId="0" fontId="0" fillId="3" borderId="16" applyNumberFormat="0" applyFont="1" applyFill="1" applyBorder="1" applyAlignment="1" applyProtection="0">
      <alignment horizontal="center" vertical="bottom"/>
    </xf>
    <xf numFmtId="0" fontId="0" fillId="3" borderId="17" applyNumberFormat="0" applyFont="1" applyFill="1" applyBorder="1" applyAlignment="1" applyProtection="0">
      <alignment horizontal="center" vertical="bottom"/>
    </xf>
    <xf numFmtId="49" fontId="0" fillId="3" borderId="12" applyNumberFormat="1" applyFont="1" applyFill="1" applyBorder="1" applyAlignment="1" applyProtection="0">
      <alignment vertical="bottom"/>
    </xf>
    <xf numFmtId="0" fontId="0" fillId="3" borderId="13" applyNumberFormat="0" applyFont="1" applyFill="1" applyBorder="1" applyAlignment="1" applyProtection="0">
      <alignment horizontal="center" vertical="bottom"/>
    </xf>
    <xf numFmtId="0" fontId="0" fillId="3" borderId="14" applyNumberFormat="0" applyFont="1" applyFill="1" applyBorder="1" applyAlignment="1" applyProtection="0">
      <alignment horizontal="center" vertical="bottom"/>
    </xf>
    <xf numFmtId="49" fontId="0" fillId="3" borderId="18" applyNumberFormat="1" applyFont="1" applyFill="1" applyBorder="1" applyAlignment="1" applyProtection="0">
      <alignment horizontal="center" vertical="bottom"/>
    </xf>
    <xf numFmtId="0" fontId="0" fillId="3" borderId="8" applyNumberFormat="0" applyFont="1" applyFill="1" applyBorder="1" applyAlignment="1" applyProtection="0">
      <alignment horizontal="center" vertical="bottom"/>
    </xf>
    <xf numFmtId="0" fontId="0" fillId="3" borderId="11" applyNumberFormat="0" applyFont="1" applyFill="1" applyBorder="1" applyAlignment="1" applyProtection="0">
      <alignment horizontal="center" vertical="bottom"/>
    </xf>
    <xf numFmtId="0" fontId="0" fillId="4" borderId="18" applyNumberFormat="0" applyFont="1" applyFill="1" applyBorder="1" applyAlignment="1" applyProtection="0">
      <alignment horizontal="center" vertical="bottom"/>
    </xf>
    <xf numFmtId="49" fontId="8" fillId="3" borderId="8" applyNumberFormat="1" applyFont="1" applyFill="1" applyBorder="1" applyAlignment="1" applyProtection="0">
      <alignment vertical="bottom"/>
    </xf>
    <xf numFmtId="49" fontId="8" fillId="3" borderId="18" applyNumberFormat="1" applyFont="1" applyFill="1" applyBorder="1" applyAlignment="1" applyProtection="0">
      <alignment vertical="bottom"/>
    </xf>
    <xf numFmtId="0" fontId="9" fillId="3" borderId="16" applyNumberFormat="0" applyFont="1" applyFill="1" applyBorder="1" applyAlignment="1" applyProtection="0">
      <alignment horizontal="center" vertical="bottom"/>
    </xf>
    <xf numFmtId="0" fontId="9" fillId="3" borderId="17" applyNumberFormat="0" applyFont="1" applyFill="1" applyBorder="1" applyAlignment="1" applyProtection="0">
      <alignment horizontal="center" vertical="bottom"/>
    </xf>
    <xf numFmtId="49" fontId="0" fillId="3" borderId="23" applyNumberFormat="1" applyFont="1" applyFill="1" applyBorder="1" applyAlignment="1" applyProtection="0">
      <alignment vertical="center"/>
    </xf>
    <xf numFmtId="0" fontId="0" fillId="3" borderId="24" applyNumberFormat="0" applyFont="1" applyFill="1" applyBorder="1" applyAlignment="1" applyProtection="0">
      <alignment vertical="bottom"/>
    </xf>
    <xf numFmtId="0" fontId="0" fillId="3" borderId="25" applyNumberFormat="0" applyFont="1" applyFill="1" applyBorder="1" applyAlignment="1" applyProtection="0">
      <alignment vertical="bottom"/>
    </xf>
    <xf numFmtId="0" fontId="0" fillId="3" borderId="26" applyNumberFormat="0" applyFont="1" applyFill="1" applyBorder="1" applyAlignment="1" applyProtection="0">
      <alignment vertical="bottom"/>
    </xf>
    <xf numFmtId="0" fontId="3" fillId="4" borderId="27" applyNumberFormat="0" applyFont="1" applyFill="1" applyBorder="1" applyAlignment="1" applyProtection="0">
      <alignment vertical="bottom"/>
    </xf>
    <xf numFmtId="49" fontId="10" fillId="3" borderId="28" applyNumberFormat="1" applyFont="1" applyFill="1" applyBorder="1" applyAlignment="1" applyProtection="0">
      <alignment vertical="bottom"/>
    </xf>
    <xf numFmtId="0" fontId="10" fillId="3" borderId="29" applyNumberFormat="0" applyFont="1" applyFill="1" applyBorder="1" applyAlignment="1" applyProtection="0">
      <alignment vertical="bottom"/>
    </xf>
    <xf numFmtId="0" fontId="10" fillId="3" borderId="30" applyNumberFormat="0" applyFont="1" applyFill="1" applyBorder="1" applyAlignment="1" applyProtection="0">
      <alignment vertical="bottom"/>
    </xf>
    <xf numFmtId="0" fontId="10" fillId="4" borderId="28" applyNumberFormat="0" applyFont="1" applyFill="1" applyBorder="1" applyAlignment="1" applyProtection="0">
      <alignment horizontal="center" vertical="bottom"/>
    </xf>
    <xf numFmtId="0" fontId="10" fillId="4" borderId="31" applyNumberFormat="0" applyFont="1" applyFill="1" applyBorder="1" applyAlignment="1" applyProtection="0">
      <alignment horizontal="center" vertical="bottom"/>
    </xf>
    <xf numFmtId="49" fontId="10" fillId="3" borderId="29" applyNumberFormat="1" applyFont="1" applyFill="1" applyBorder="1" applyAlignment="1" applyProtection="0">
      <alignment vertical="bottom"/>
    </xf>
    <xf numFmtId="0" fontId="7" fillId="4" borderId="32" applyNumberFormat="0" applyFont="1" applyFill="1" applyBorder="1" applyAlignment="1" applyProtection="0">
      <alignment vertical="bottom"/>
    </xf>
    <xf numFmtId="49" fontId="10" fillId="3" borderId="33" applyNumberFormat="1" applyFont="1" applyFill="1" applyBorder="1" applyAlignment="1" applyProtection="0">
      <alignment vertical="bottom"/>
    </xf>
    <xf numFmtId="0" fontId="10" fillId="3" borderId="34" applyNumberFormat="0" applyFont="1" applyFill="1" applyBorder="1" applyAlignment="1" applyProtection="0">
      <alignment vertical="bottom"/>
    </xf>
    <xf numFmtId="0" fontId="10" fillId="3" borderId="35" applyNumberFormat="0" applyFont="1" applyFill="1" applyBorder="1" applyAlignment="1" applyProtection="0">
      <alignment vertical="bottom"/>
    </xf>
    <xf numFmtId="0" fontId="3" fillId="4" borderId="32" applyNumberFormat="0" applyFont="1" applyFill="1" applyBorder="1" applyAlignment="1" applyProtection="0">
      <alignment vertical="bottom"/>
    </xf>
    <xf numFmtId="49" fontId="8" fillId="3" borderId="15" applyNumberFormat="1" applyFont="1" applyFill="1" applyBorder="1" applyAlignment="1" applyProtection="0">
      <alignment horizontal="center" vertical="center"/>
    </xf>
    <xf numFmtId="0" fontId="8" fillId="3" borderId="16" applyNumberFormat="0" applyFont="1" applyFill="1" applyBorder="1" applyAlignment="1" applyProtection="0">
      <alignment horizontal="center" vertical="center"/>
    </xf>
    <xf numFmtId="0" fontId="8" fillId="3" borderId="17" applyNumberFormat="0" applyFont="1" applyFill="1" applyBorder="1" applyAlignment="1" applyProtection="0">
      <alignment horizontal="center" vertical="center"/>
    </xf>
    <xf numFmtId="49" fontId="8" fillId="3" borderId="18" applyNumberFormat="1" applyFont="1" applyFill="1" applyBorder="1" applyAlignment="1" applyProtection="0">
      <alignment horizontal="center" vertical="bottom"/>
    </xf>
    <xf numFmtId="0" fontId="8" fillId="3" borderId="8" applyNumberFormat="0" applyFont="1" applyFill="1" applyBorder="1" applyAlignment="1" applyProtection="0">
      <alignment horizontal="center" vertical="bottom"/>
    </xf>
    <xf numFmtId="0" fontId="8" fillId="3" borderId="11" applyNumberFormat="0" applyFont="1" applyFill="1" applyBorder="1" applyAlignment="1" applyProtection="0">
      <alignment horizontal="center" vertical="bottom"/>
    </xf>
    <xf numFmtId="49" fontId="8" fillId="3" borderId="15" applyNumberFormat="1" applyFont="1" applyFill="1" applyBorder="1" applyAlignment="1" applyProtection="0">
      <alignment horizontal="center" vertical="bottom"/>
    </xf>
    <xf numFmtId="0" fontId="8" fillId="3" borderId="16" applyNumberFormat="0" applyFont="1" applyFill="1" applyBorder="1" applyAlignment="1" applyProtection="0">
      <alignment horizontal="center" vertical="bottom"/>
    </xf>
    <xf numFmtId="0" fontId="8" fillId="3" borderId="17" applyNumberFormat="0" applyFont="1" applyFill="1" applyBorder="1" applyAlignment="1" applyProtection="0">
      <alignment horizontal="center" vertical="bottom"/>
    </xf>
    <xf numFmtId="0" fontId="0" fillId="3" borderId="36" applyNumberFormat="0" applyFont="1" applyFill="1" applyBorder="1" applyAlignment="1" applyProtection="0">
      <alignment vertical="bottom"/>
    </xf>
    <xf numFmtId="0" fontId="0" fillId="3" borderId="37" applyNumberFormat="0" applyFont="1" applyFill="1" applyBorder="1" applyAlignment="1" applyProtection="0">
      <alignment vertical="bottom"/>
    </xf>
    <xf numFmtId="0" fontId="0" fillId="3" borderId="38" applyNumberFormat="0" applyFont="1" applyFill="1" applyBorder="1" applyAlignment="1" applyProtection="0">
      <alignment vertical="bottom"/>
    </xf>
    <xf numFmtId="49" fontId="0" fillId="3" borderId="39" applyNumberFormat="1" applyFont="1" applyFill="1" applyBorder="1" applyAlignment="1" applyProtection="0">
      <alignment vertical="bottom"/>
    </xf>
    <xf numFmtId="0" fontId="0" fillId="3" borderId="29" applyNumberFormat="0" applyFont="1" applyFill="1" applyBorder="1" applyAlignment="1" applyProtection="0">
      <alignment vertical="bottom"/>
    </xf>
    <xf numFmtId="0" fontId="0" fillId="3" borderId="31" applyNumberFormat="0" applyFont="1" applyFill="1" applyBorder="1" applyAlignment="1" applyProtection="0">
      <alignment vertical="bottom"/>
    </xf>
    <xf numFmtId="60" fontId="7" fillId="4" borderId="28" applyNumberFormat="1" applyFont="1" applyFill="1" applyBorder="1" applyAlignment="1" applyProtection="0">
      <alignment horizontal="center" vertical="bottom"/>
    </xf>
    <xf numFmtId="60" fontId="7" fillId="4" borderId="29" applyNumberFormat="1" applyFont="1" applyFill="1" applyBorder="1" applyAlignment="1" applyProtection="0">
      <alignment horizontal="center" vertical="bottom"/>
    </xf>
    <xf numFmtId="60" fontId="7" fillId="4" borderId="31" applyNumberFormat="1" applyFont="1" applyFill="1" applyBorder="1" applyAlignment="1" applyProtection="0">
      <alignment horizontal="center" vertical="bottom"/>
    </xf>
    <xf numFmtId="49" fontId="0" fillId="3" borderId="40" applyNumberFormat="1" applyFont="1" applyFill="1" applyBorder="1" applyAlignment="1" applyProtection="0">
      <alignment vertical="bottom"/>
    </xf>
    <xf numFmtId="60" fontId="7" fillId="4" borderId="33" applyNumberFormat="1" applyFont="1" applyFill="1" applyBorder="1" applyAlignment="1" applyProtection="0">
      <alignment horizontal="center" vertical="bottom"/>
    </xf>
    <xf numFmtId="60" fontId="7" fillId="4" borderId="34" applyNumberFormat="1" applyFont="1" applyFill="1" applyBorder="1" applyAlignment="1" applyProtection="0">
      <alignment horizontal="center" vertical="bottom"/>
    </xf>
    <xf numFmtId="60" fontId="7" fillId="4" borderId="41" applyNumberFormat="1" applyFont="1" applyFill="1" applyBorder="1" applyAlignment="1" applyProtection="0">
      <alignment horizontal="center" vertical="bottom"/>
    </xf>
    <xf numFmtId="49" fontId="0" fillId="3" borderId="42" applyNumberFormat="1" applyFont="1" applyFill="1" applyBorder="1" applyAlignment="1" applyProtection="0">
      <alignment vertical="bottom"/>
    </xf>
    <xf numFmtId="0" fontId="0" fillId="3" borderId="43" applyNumberFormat="0" applyFont="1" applyFill="1" applyBorder="1" applyAlignment="1" applyProtection="0">
      <alignment vertical="bottom"/>
    </xf>
    <xf numFmtId="0" fontId="0" fillId="3" borderId="44" applyNumberFormat="0" applyFont="1" applyFill="1" applyBorder="1" applyAlignment="1" applyProtection="0">
      <alignment vertical="bottom"/>
    </xf>
    <xf numFmtId="60" fontId="7" fillId="5" borderId="45" applyNumberFormat="1" applyFont="1" applyFill="1" applyBorder="1" applyAlignment="1" applyProtection="0">
      <alignment horizontal="center" vertical="bottom"/>
    </xf>
    <xf numFmtId="60" fontId="7" fillId="5" borderId="13" applyNumberFormat="1" applyFont="1" applyFill="1" applyBorder="1" applyAlignment="1" applyProtection="0">
      <alignment horizontal="center" vertical="bottom"/>
    </xf>
    <xf numFmtId="60" fontId="7" fillId="5" borderId="46" applyNumberFormat="1" applyFont="1" applyFill="1" applyBorder="1" applyAlignment="1" applyProtection="0">
      <alignment horizontal="center" vertical="bottom"/>
    </xf>
    <xf numFmtId="49" fontId="0" fillId="3" borderId="47" applyNumberFormat="1" applyFont="1" applyFill="1" applyBorder="1" applyAlignment="1" applyProtection="0">
      <alignment vertical="bottom"/>
    </xf>
    <xf numFmtId="0" fontId="0" fillId="2" borderId="48" applyNumberFormat="0" applyFont="1" applyFill="1" applyBorder="1" applyAlignment="1" applyProtection="0">
      <alignment vertical="bottom"/>
    </xf>
    <xf numFmtId="0" fontId="0" fillId="2" borderId="49" applyNumberFormat="0" applyFont="1" applyFill="1" applyBorder="1" applyAlignment="1" applyProtection="0">
      <alignment vertical="bottom"/>
    </xf>
    <xf numFmtId="0" fontId="0" fillId="3" borderId="50" applyNumberFormat="0" applyFont="1" applyFill="1" applyBorder="1" applyAlignment="1" applyProtection="0">
      <alignment vertical="bottom"/>
    </xf>
    <xf numFmtId="0" fontId="0" fillId="3" borderId="51" applyNumberFormat="0" applyFont="1" applyFill="1" applyBorder="1" applyAlignment="1" applyProtection="0">
      <alignment vertical="bottom"/>
    </xf>
    <xf numFmtId="0" fontId="0" fillId="3" borderId="52" applyNumberFormat="0" applyFont="1" applyFill="1" applyBorder="1" applyAlignment="1" applyProtection="0">
      <alignment vertical="bottom"/>
    </xf>
    <xf numFmtId="0" fontId="0" fillId="3" borderId="53" applyNumberFormat="0" applyFont="1" applyFill="1" applyBorder="1" applyAlignment="1" applyProtection="0">
      <alignment vertical="bottom"/>
    </xf>
    <xf numFmtId="0" fontId="11" fillId="3" borderId="52" applyNumberFormat="0" applyFont="1" applyFill="1" applyBorder="1" applyAlignment="1" applyProtection="0">
      <alignment vertical="bottom"/>
    </xf>
    <xf numFmtId="0" fontId="11" fillId="3" borderId="54" applyNumberFormat="0" applyFont="1" applyFill="1" applyBorder="1" applyAlignment="1" applyProtection="0">
      <alignment vertical="bottom"/>
    </xf>
    <xf numFmtId="0" fontId="11" fillId="3" borderId="55" applyNumberFormat="0" applyFont="1" applyFill="1" applyBorder="1" applyAlignment="1" applyProtection="0">
      <alignment vertical="bottom"/>
    </xf>
    <xf numFmtId="0" fontId="0" fillId="3" borderId="54" applyNumberFormat="0" applyFont="1" applyFill="1" applyBorder="1" applyAlignment="1" applyProtection="0">
      <alignment vertical="bottom"/>
    </xf>
    <xf numFmtId="0" fontId="0" fillId="3" borderId="56" applyNumberFormat="0" applyFont="1" applyFill="1" applyBorder="1" applyAlignment="1" applyProtection="0">
      <alignment vertical="bottom"/>
    </xf>
    <xf numFmtId="0" fontId="0" fillId="3" borderId="57" applyNumberFormat="0" applyFont="1" applyFill="1" applyBorder="1" applyAlignment="1" applyProtection="0">
      <alignment vertical="bottom"/>
    </xf>
    <xf numFmtId="0" fontId="0" fillId="3" borderId="58" applyNumberFormat="0" applyFont="1" applyFill="1" applyBorder="1" applyAlignment="1" applyProtection="0">
      <alignment vertical="bottom"/>
    </xf>
    <xf numFmtId="0" fontId="0" fillId="3" borderId="59" applyNumberFormat="0" applyFont="1" applyFill="1" applyBorder="1" applyAlignment="1" applyProtection="0">
      <alignment vertical="bottom"/>
    </xf>
    <xf numFmtId="0" fontId="0" fillId="2" borderId="60" applyNumberFormat="0" applyFont="1" applyFill="1" applyBorder="1" applyAlignment="1" applyProtection="0">
      <alignment vertical="bottom"/>
    </xf>
    <xf numFmtId="49" fontId="3" fillId="2" borderId="49" applyNumberFormat="1" applyFont="1" applyFill="1" applyBorder="1" applyAlignment="1" applyProtection="0">
      <alignment vertical="bottom"/>
    </xf>
    <xf numFmtId="0" fontId="3" fillId="2" borderId="49" applyNumberFormat="0" applyFont="1" applyFill="1" applyBorder="1" applyAlignment="1" applyProtection="0">
      <alignment vertical="bottom"/>
    </xf>
    <xf numFmtId="0" fontId="0" fillId="2" borderId="61" applyNumberFormat="0" applyFont="1" applyFill="1" applyBorder="1" applyAlignment="1" applyProtection="0">
      <alignment vertical="bottom"/>
    </xf>
    <xf numFmtId="0" fontId="0" fillId="2" borderId="62" applyNumberFormat="0" applyFont="1" applyFill="1" applyBorder="1" applyAlignment="1" applyProtection="0">
      <alignment vertical="bottom"/>
    </xf>
    <xf numFmtId="0" fontId="0" fillId="2" borderId="63" applyNumberFormat="0" applyFont="1" applyFill="1" applyBorder="1" applyAlignment="1" applyProtection="0">
      <alignment vertical="bottom"/>
    </xf>
    <xf numFmtId="0" fontId="0" fillId="3" borderId="64" applyNumberFormat="0" applyFont="1" applyFill="1" applyBorder="1" applyAlignment="1" applyProtection="0">
      <alignment vertical="bottom"/>
    </xf>
    <xf numFmtId="0" fontId="0" fillId="3" borderId="65" applyNumberFormat="0" applyFont="1" applyFill="1" applyBorder="1" applyAlignment="1" applyProtection="0">
      <alignment vertical="bottom"/>
    </xf>
    <xf numFmtId="0" fontId="0" fillId="3" borderId="66" applyNumberFormat="0" applyFont="1" applyFill="1" applyBorder="1" applyAlignment="1" applyProtection="0">
      <alignment vertical="bottom"/>
    </xf>
    <xf numFmtId="0" fontId="0" fillId="3" borderId="67" applyNumberFormat="0" applyFont="1" applyFill="1" applyBorder="1" applyAlignment="1" applyProtection="0">
      <alignment vertical="bottom"/>
    </xf>
    <xf numFmtId="49" fontId="0" fillId="3" borderId="68" applyNumberFormat="1" applyFont="1" applyFill="1" applyBorder="1" applyAlignment="1" applyProtection="0">
      <alignment horizontal="center" vertical="bottom"/>
    </xf>
    <xf numFmtId="0" fontId="0" fillId="3" borderId="69" applyNumberFormat="0" applyFont="1" applyFill="1" applyBorder="1" applyAlignment="1" applyProtection="0">
      <alignment horizontal="center" vertical="bottom"/>
    </xf>
    <xf numFmtId="0" fontId="0" fillId="3" borderId="70" applyNumberFormat="0" applyFont="1" applyFill="1" applyBorder="1" applyAlignment="1" applyProtection="0">
      <alignment horizontal="center" vertical="bottom"/>
    </xf>
    <xf numFmtId="49" fontId="0" fillId="3" borderId="65" applyNumberFormat="1" applyFont="1" applyFill="1" applyBorder="1" applyAlignment="1" applyProtection="0">
      <alignment horizontal="center" vertical="center"/>
    </xf>
    <xf numFmtId="0" fontId="0" fillId="3" borderId="66" applyNumberFormat="0" applyFont="1" applyFill="1" applyBorder="1" applyAlignment="1" applyProtection="0">
      <alignment horizontal="center" vertical="center"/>
    </xf>
    <xf numFmtId="0" fontId="0" fillId="3" borderId="71" applyNumberFormat="0" applyFont="1" applyFill="1" applyBorder="1" applyAlignment="1" applyProtection="0">
      <alignment horizontal="center" vertical="center"/>
    </xf>
    <xf numFmtId="0" fontId="0" fillId="3" borderId="72" applyNumberFormat="0" applyFont="1" applyFill="1" applyBorder="1" applyAlignment="1" applyProtection="0">
      <alignment vertical="bottom"/>
    </xf>
    <xf numFmtId="0" fontId="0" fillId="3" borderId="73" applyNumberFormat="0" applyFont="1" applyFill="1" applyBorder="1" applyAlignment="1" applyProtection="0">
      <alignment vertical="bottom"/>
    </xf>
    <xf numFmtId="0" fontId="0" fillId="2" borderId="74" applyNumberFormat="0" applyFont="1" applyFill="1" applyBorder="1" applyAlignment="1" applyProtection="0">
      <alignment vertical="bottom"/>
    </xf>
    <xf numFmtId="49" fontId="3" fillId="2" borderId="63" applyNumberFormat="1" applyFont="1" applyFill="1" applyBorder="1" applyAlignment="1" applyProtection="0">
      <alignment vertical="bottom"/>
    </xf>
    <xf numFmtId="0" fontId="3" fillId="2" borderId="63" applyNumberFormat="0" applyFont="1" applyFill="1" applyBorder="1" applyAlignment="1" applyProtection="0">
      <alignment vertical="bottom"/>
    </xf>
    <xf numFmtId="0" fontId="0" fillId="2" borderId="75" applyNumberFormat="0" applyFont="1" applyFill="1" applyBorder="1" applyAlignment="1" applyProtection="0">
      <alignment vertical="bottom"/>
    </xf>
    <xf numFmtId="49" fontId="0" fillId="3" borderId="72" applyNumberFormat="1" applyFont="1" applyFill="1" applyBorder="1" applyAlignment="1" applyProtection="0">
      <alignment vertical="bottom"/>
    </xf>
    <xf numFmtId="49" fontId="8" fillId="3" borderId="72" applyNumberFormat="1" applyFont="1" applyFill="1" applyBorder="1" applyAlignment="1" applyProtection="0">
      <alignment horizontal="center" vertical="bottom"/>
    </xf>
    <xf numFmtId="0" fontId="8" fillId="3" borderId="43" applyNumberFormat="0" applyFont="1" applyFill="1" applyBorder="1" applyAlignment="1" applyProtection="0">
      <alignment horizontal="center" vertical="bottom"/>
    </xf>
    <xf numFmtId="0" fontId="0" fillId="3" borderId="76" applyNumberFormat="0" applyFont="1" applyFill="1" applyBorder="1" applyAlignment="1" applyProtection="0">
      <alignment horizontal="center" vertical="center"/>
    </xf>
    <xf numFmtId="0" fontId="0" fillId="3" borderId="57" applyNumberFormat="0" applyFont="1" applyFill="1" applyBorder="1" applyAlignment="1" applyProtection="0">
      <alignment horizontal="center" vertical="center"/>
    </xf>
    <xf numFmtId="0" fontId="0" fillId="3" borderId="58" applyNumberFormat="0" applyFont="1" applyFill="1" applyBorder="1" applyAlignment="1" applyProtection="0">
      <alignment horizontal="center" vertical="center"/>
    </xf>
    <xf numFmtId="60" fontId="7" fillId="5" borderId="56" applyNumberFormat="1" applyFont="1" applyFill="1" applyBorder="1" applyAlignment="1" applyProtection="0">
      <alignment horizontal="center" vertical="bottom"/>
    </xf>
    <xf numFmtId="0" fontId="7" fillId="5" borderId="57" applyNumberFormat="0" applyFont="1" applyFill="1" applyBorder="1" applyAlignment="1" applyProtection="0">
      <alignment horizontal="center" vertical="bottom"/>
    </xf>
    <xf numFmtId="49" fontId="0" fillId="3" borderId="77" applyNumberFormat="1" applyFont="1" applyFill="1" applyBorder="1" applyAlignment="1" applyProtection="0">
      <alignment vertical="bottom"/>
    </xf>
    <xf numFmtId="60" fontId="7" fillId="4" borderId="18" applyNumberFormat="1" applyFont="1" applyFill="1" applyBorder="1" applyAlignment="1" applyProtection="0">
      <alignment horizontal="center" vertical="bottom"/>
    </xf>
    <xf numFmtId="60" fontId="7" fillId="4" borderId="8" applyNumberFormat="1" applyFont="1" applyFill="1" applyBorder="1" applyAlignment="1" applyProtection="0">
      <alignment horizontal="center" vertical="bottom"/>
    </xf>
    <xf numFmtId="60" fontId="7" fillId="4" borderId="19" applyNumberFormat="1" applyFont="1" applyFill="1" applyBorder="1" applyAlignment="1" applyProtection="0">
      <alignment horizontal="center" vertical="bottom"/>
    </xf>
    <xf numFmtId="60" fontId="7" fillId="4" borderId="20" applyNumberFormat="1" applyFont="1" applyFill="1" applyBorder="1" applyAlignment="1" applyProtection="0">
      <alignment horizontal="center" vertical="bottom"/>
    </xf>
    <xf numFmtId="60" fontId="7" fillId="5" borderId="20" applyNumberFormat="1" applyFont="1" applyFill="1" applyBorder="1" applyAlignment="1" applyProtection="0">
      <alignment horizontal="center" vertical="bottom"/>
    </xf>
    <xf numFmtId="60" fontId="7" fillId="5" borderId="8" applyNumberFormat="1" applyFont="1" applyFill="1" applyBorder="1" applyAlignment="1" applyProtection="0">
      <alignment horizontal="center" vertical="bottom"/>
    </xf>
    <xf numFmtId="60" fontId="7" fillId="5" borderId="11" applyNumberFormat="1" applyFont="1" applyFill="1" applyBorder="1" applyAlignment="1" applyProtection="0">
      <alignment horizontal="center" vertical="bottom"/>
    </xf>
    <xf numFmtId="0" fontId="7" fillId="3" borderId="72" applyNumberFormat="0" applyFont="1" applyFill="1" applyBorder="1" applyAlignment="1" applyProtection="0">
      <alignment vertical="bottom"/>
    </xf>
    <xf numFmtId="0" fontId="7" fillId="3" borderId="43" applyNumberFormat="0" applyFont="1" applyFill="1" applyBorder="1" applyAlignment="1" applyProtection="0">
      <alignment vertical="bottom"/>
    </xf>
    <xf numFmtId="0" fontId="0" fillId="3" borderId="78" applyNumberFormat="0" applyFont="1" applyFill="1" applyBorder="1" applyAlignment="1" applyProtection="0">
      <alignment vertical="bottom"/>
    </xf>
    <xf numFmtId="0" fontId="0" fillId="3" borderId="79" applyNumberFormat="0" applyFont="1" applyFill="1" applyBorder="1" applyAlignment="1" applyProtection="0">
      <alignment vertical="bottom"/>
    </xf>
    <xf numFmtId="49" fontId="0" fillId="3" borderId="22" applyNumberFormat="1" applyFont="1" applyFill="1" applyBorder="1" applyAlignment="1" applyProtection="0">
      <alignment vertical="bottom"/>
    </xf>
    <xf numFmtId="0" fontId="0" fillId="3" borderId="19" applyNumberFormat="0" applyFont="1" applyFill="1" applyBorder="1" applyAlignment="1" applyProtection="0">
      <alignment vertical="bottom"/>
    </xf>
    <xf numFmtId="49" fontId="0" fillId="3" borderId="11" applyNumberFormat="1" applyFont="1" applyFill="1" applyBorder="1" applyAlignment="1" applyProtection="0">
      <alignment vertical="bottom"/>
    </xf>
    <xf numFmtId="49" fontId="0" fillId="3" borderId="36" applyNumberFormat="1" applyFont="1" applyFill="1" applyBorder="1" applyAlignment="1" applyProtection="0">
      <alignment horizontal="center" vertical="bottom"/>
    </xf>
    <xf numFmtId="0" fontId="0" fillId="3" borderId="25" applyNumberFormat="0" applyFont="1" applyFill="1" applyBorder="1" applyAlignment="1" applyProtection="0">
      <alignment horizontal="center" vertical="bottom"/>
    </xf>
    <xf numFmtId="0" fontId="0" fillId="3" borderId="26" applyNumberFormat="0" applyFont="1" applyFill="1" applyBorder="1" applyAlignment="1" applyProtection="0">
      <alignment horizontal="center" vertical="bottom"/>
    </xf>
    <xf numFmtId="49" fontId="0" fillId="3" borderId="76" applyNumberFormat="1" applyFont="1" applyFill="1" applyBorder="1" applyAlignment="1" applyProtection="0">
      <alignment horizontal="center" vertical="bottom"/>
    </xf>
    <xf numFmtId="0" fontId="0" fillId="3" borderId="57" applyNumberFormat="0" applyFont="1" applyFill="1" applyBorder="1" applyAlignment="1" applyProtection="0">
      <alignment horizontal="center" vertical="bottom"/>
    </xf>
    <xf numFmtId="0" fontId="0" fillId="3" borderId="58" applyNumberFormat="0" applyFont="1" applyFill="1" applyBorder="1" applyAlignment="1" applyProtection="0">
      <alignment horizontal="center" vertical="bottom"/>
    </xf>
    <xf numFmtId="0" fontId="7" fillId="3" borderId="79" applyNumberFormat="0" applyFont="1" applyFill="1" applyBorder="1" applyAlignment="1" applyProtection="0">
      <alignment vertical="bottom"/>
    </xf>
    <xf numFmtId="0" fontId="7" fillId="3" borderId="10" applyNumberFormat="0" applyFont="1" applyFill="1" applyBorder="1" applyAlignment="1" applyProtection="0">
      <alignment vertical="bottom"/>
    </xf>
    <xf numFmtId="0" fontId="7" fillId="3" borderId="45" applyNumberFormat="0" applyFont="1" applyFill="1" applyBorder="1" applyAlignment="1" applyProtection="0">
      <alignment vertical="bottom"/>
    </xf>
    <xf numFmtId="0" fontId="7" fillId="3" borderId="13"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0" fontId="7" fillId="5" borderId="8" applyNumberFormat="0" applyFont="1" applyFill="1" applyBorder="1" applyAlignment="1" applyProtection="0">
      <alignment horizontal="center" vertical="bottom"/>
    </xf>
    <xf numFmtId="0" fontId="0" fillId="2" borderId="80" applyNumberFormat="0" applyFont="1" applyFill="1" applyBorder="1" applyAlignment="1" applyProtection="0">
      <alignment vertical="bottom"/>
    </xf>
    <xf numFmtId="49" fontId="7" fillId="3" borderId="12" applyNumberFormat="1" applyFont="1" applyFill="1" applyBorder="1" applyAlignment="1" applyProtection="0">
      <alignment horizontal="center" vertical="bottom"/>
    </xf>
    <xf numFmtId="0" fontId="7" fillId="3" borderId="13" applyNumberFormat="0" applyFont="1" applyFill="1" applyBorder="1" applyAlignment="1" applyProtection="0">
      <alignment horizontal="center" vertical="bottom"/>
    </xf>
    <xf numFmtId="0" fontId="7" fillId="3" borderId="14" applyNumberFormat="0" applyFont="1" applyFill="1" applyBorder="1" applyAlignment="1" applyProtection="0">
      <alignment horizontal="center" vertical="bottom"/>
    </xf>
    <xf numFmtId="49" fontId="3" fillId="2" borderId="80" applyNumberFormat="1" applyFont="1" applyFill="1" applyBorder="1" applyAlignment="1" applyProtection="0">
      <alignment vertical="bottom"/>
    </xf>
    <xf numFmtId="0" fontId="3" fillId="2" borderId="80" applyNumberFormat="0" applyFont="1" applyFill="1" applyBorder="1" applyAlignment="1" applyProtection="0">
      <alignment vertical="bottom"/>
    </xf>
    <xf numFmtId="49" fontId="3" fillId="3" borderId="21" applyNumberFormat="1" applyFont="1" applyFill="1" applyBorder="1" applyAlignment="1" applyProtection="0">
      <alignment vertical="bottom"/>
    </xf>
    <xf numFmtId="49" fontId="8" fillId="3" borderId="12" applyNumberFormat="1" applyFont="1" applyFill="1" applyBorder="1" applyAlignment="1" applyProtection="0">
      <alignment vertical="bottom"/>
    </xf>
    <xf numFmtId="0" fontId="8" fillId="3" borderId="13" applyNumberFormat="0" applyFont="1" applyFill="1" applyBorder="1" applyAlignment="1" applyProtection="0">
      <alignment vertical="bottom"/>
    </xf>
    <xf numFmtId="49" fontId="0" fillId="3" borderId="12" applyNumberFormat="1" applyFont="1" applyFill="1" applyBorder="1" applyAlignment="1" applyProtection="0">
      <alignment horizontal="center" vertical="bottom"/>
    </xf>
    <xf numFmtId="0" fontId="0" fillId="3" borderId="46" applyNumberFormat="0" applyFont="1" applyFill="1" applyBorder="1" applyAlignment="1" applyProtection="0">
      <alignment horizontal="center" vertical="bottom"/>
    </xf>
    <xf numFmtId="60" fontId="3" fillId="4" borderId="81" applyNumberFormat="1" applyFont="1" applyFill="1" applyBorder="1" applyAlignment="1" applyProtection="0">
      <alignment horizontal="center" vertical="bottom"/>
    </xf>
    <xf numFmtId="49" fontId="8" fillId="3" borderId="10" applyNumberFormat="1" applyFont="1" applyFill="1" applyBorder="1" applyAlignment="1" applyProtection="0">
      <alignment vertical="bottom"/>
    </xf>
    <xf numFmtId="60" fontId="7" fillId="5" borderId="10" applyNumberFormat="1" applyFont="1" applyFill="1" applyBorder="1" applyAlignment="1" applyProtection="0">
      <alignment horizontal="center" vertical="bottom"/>
    </xf>
    <xf numFmtId="49" fontId="8" fillId="3" borderId="76" applyNumberFormat="1" applyFont="1" applyFill="1" applyBorder="1" applyAlignment="1" applyProtection="0">
      <alignment horizontal="center" vertical="bottom"/>
    </xf>
    <xf numFmtId="0" fontId="8" fillId="3" borderId="57" applyNumberFormat="0" applyFont="1" applyFill="1" applyBorder="1" applyAlignment="1" applyProtection="0">
      <alignment horizontal="center" vertical="bottom"/>
    </xf>
    <xf numFmtId="0" fontId="8" fillId="3" borderId="58" applyNumberFormat="0" applyFont="1" applyFill="1" applyBorder="1" applyAlignment="1" applyProtection="0">
      <alignment horizontal="center" vertical="bottom"/>
    </xf>
    <xf numFmtId="60" fontId="7" fillId="5" borderId="57" applyNumberFormat="1" applyFont="1" applyFill="1" applyBorder="1" applyAlignment="1" applyProtection="0">
      <alignment horizontal="center" vertical="bottom"/>
    </xf>
    <xf numFmtId="0" fontId="0" fillId="3" borderId="15" applyNumberFormat="0" applyFont="1" applyFill="1" applyBorder="1" applyAlignment="1" applyProtection="0">
      <alignment vertical="bottom"/>
    </xf>
    <xf numFmtId="0" fontId="0" fillId="2" borderId="80" applyNumberFormat="1" applyFont="1" applyFill="1" applyBorder="1" applyAlignment="1" applyProtection="0">
      <alignment vertical="bottom"/>
    </xf>
    <xf numFmtId="0" fontId="0" fillId="3" borderId="46" applyNumberFormat="0" applyFont="1" applyFill="1" applyBorder="1" applyAlignment="1" applyProtection="0">
      <alignment vertical="bottom"/>
    </xf>
    <xf numFmtId="0" fontId="0" fillId="3" borderId="45" applyNumberFormat="0" applyFont="1" applyFill="1" applyBorder="1" applyAlignment="1" applyProtection="0">
      <alignment vertical="bottom"/>
    </xf>
    <xf numFmtId="0" fontId="0" fillId="3" borderId="42" applyNumberFormat="0" applyFont="1" applyFill="1" applyBorder="1" applyAlignment="1" applyProtection="0">
      <alignment vertical="bottom"/>
    </xf>
    <xf numFmtId="60" fontId="3" fillId="5" borderId="81" applyNumberFormat="1" applyFont="1" applyFill="1" applyBorder="1" applyAlignment="1" applyProtection="0">
      <alignment horizontal="center" vertical="bottom"/>
    </xf>
    <xf numFmtId="49" fontId="0" fillId="2" borderId="80" applyNumberFormat="1" applyFont="1" applyFill="1" applyBorder="1" applyAlignment="1" applyProtection="0">
      <alignment vertical="bottom"/>
    </xf>
    <xf numFmtId="60" fontId="7" fillId="3" borderId="20" applyNumberFormat="1" applyFont="1" applyFill="1" applyBorder="1" applyAlignment="1" applyProtection="0">
      <alignment vertical="bottom"/>
    </xf>
    <xf numFmtId="60" fontId="7" fillId="3" borderId="8" applyNumberFormat="1" applyFont="1" applyFill="1" applyBorder="1" applyAlignment="1" applyProtection="0">
      <alignment vertical="bottom"/>
    </xf>
    <xf numFmtId="60" fontId="0" fillId="5" borderId="81" applyNumberFormat="1" applyFont="1" applyFill="1" applyBorder="1" applyAlignment="1" applyProtection="0">
      <alignment horizontal="center" vertical="bottom"/>
    </xf>
    <xf numFmtId="49" fontId="0" fillId="3" borderId="21" applyNumberFormat="1" applyFont="1" applyFill="1" applyBorder="1" applyAlignment="1" applyProtection="0">
      <alignment vertical="bottom"/>
    </xf>
    <xf numFmtId="49" fontId="0" fillId="3" borderId="76" applyNumberFormat="1" applyFont="1" applyFill="1" applyBorder="1" applyAlignment="1" applyProtection="0">
      <alignment vertical="bottom"/>
    </xf>
    <xf numFmtId="60" fontId="7" fillId="4" borderId="56" applyNumberFormat="1" applyFont="1" applyFill="1" applyBorder="1" applyAlignment="1" applyProtection="0">
      <alignment horizontal="center" vertical="bottom"/>
    </xf>
    <xf numFmtId="60" fontId="7" fillId="4" borderId="57" applyNumberFormat="1" applyFont="1" applyFill="1" applyBorder="1" applyAlignment="1" applyProtection="0">
      <alignment horizontal="center" vertical="bottom"/>
    </xf>
    <xf numFmtId="0" fontId="0" fillId="2" borderId="13" applyNumberFormat="0" applyFont="1" applyFill="1" applyBorder="1" applyAlignment="1" applyProtection="0">
      <alignment vertical="bottom"/>
    </xf>
    <xf numFmtId="0" fontId="0" fillId="2" borderId="8" applyNumberFormat="1" applyFont="1" applyFill="1" applyBorder="1" applyAlignment="1" applyProtection="0">
      <alignment vertical="bottom"/>
    </xf>
    <xf numFmtId="0" fontId="7" fillId="3" borderId="20" applyNumberFormat="0" applyFont="1" applyFill="1" applyBorder="1" applyAlignment="1" applyProtection="0">
      <alignment vertical="bottom"/>
    </xf>
    <xf numFmtId="0" fontId="7" fillId="3" borderId="8" applyNumberFormat="0" applyFont="1" applyFill="1" applyBorder="1" applyAlignment="1" applyProtection="0">
      <alignment vertical="bottom"/>
    </xf>
    <xf numFmtId="49" fontId="3" fillId="3" borderId="18" applyNumberFormat="1" applyFont="1" applyFill="1" applyBorder="1" applyAlignment="1" applyProtection="0">
      <alignment horizontal="center" vertical="bottom"/>
    </xf>
    <xf numFmtId="0" fontId="3" fillId="3" borderId="8" applyNumberFormat="0" applyFont="1" applyFill="1" applyBorder="1" applyAlignment="1" applyProtection="0">
      <alignment horizontal="center" vertical="bottom"/>
    </xf>
    <xf numFmtId="0" fontId="3" fillId="3" borderId="19" applyNumberFormat="0" applyFont="1" applyFill="1" applyBorder="1" applyAlignment="1" applyProtection="0">
      <alignment horizontal="center" vertical="bottom"/>
    </xf>
    <xf numFmtId="2" fontId="7" fillId="5" borderId="20" applyNumberFormat="1" applyFont="1" applyFill="1" applyBorder="1" applyAlignment="1" applyProtection="0">
      <alignment horizontal="center" vertical="bottom"/>
    </xf>
    <xf numFmtId="2" fontId="7" fillId="5" borderId="8" applyNumberFormat="1" applyFont="1" applyFill="1" applyBorder="1" applyAlignment="1" applyProtection="0">
      <alignment horizontal="center" vertical="bottom"/>
    </xf>
    <xf numFmtId="0" fontId="12" fillId="3" borderId="21" applyNumberFormat="0" applyFont="1" applyFill="1" applyBorder="1" applyAlignment="1" applyProtection="0">
      <alignment vertical="bottom"/>
    </xf>
    <xf numFmtId="0" fontId="12" fillId="3" borderId="10" applyNumberFormat="0" applyFont="1" applyFill="1" applyBorder="1" applyAlignment="1" applyProtection="0">
      <alignment vertical="bottom"/>
    </xf>
    <xf numFmtId="0" fontId="12" fillId="3" borderId="22" applyNumberFormat="0" applyFont="1" applyFill="1" applyBorder="1" applyAlignment="1" applyProtection="0">
      <alignment vertical="bottom"/>
    </xf>
    <xf numFmtId="0" fontId="8" fillId="3" borderId="78" applyNumberFormat="0" applyFont="1" applyFill="1" applyBorder="1" applyAlignment="1" applyProtection="0">
      <alignment vertical="bottom"/>
    </xf>
    <xf numFmtId="0" fontId="9" fillId="3" borderId="13" applyNumberFormat="0" applyFont="1" applyFill="1" applyBorder="1" applyAlignment="1" applyProtection="0">
      <alignment vertical="bottom"/>
    </xf>
    <xf numFmtId="49" fontId="9" fillId="3" borderId="13" applyNumberFormat="1" applyFont="1" applyFill="1" applyBorder="1" applyAlignment="1" applyProtection="0">
      <alignment horizontal="center" vertical="center"/>
    </xf>
    <xf numFmtId="0" fontId="9" fillId="3" borderId="13" applyNumberFormat="0" applyFont="1" applyFill="1" applyBorder="1" applyAlignment="1" applyProtection="0">
      <alignment horizontal="center" vertical="center"/>
    </xf>
    <xf numFmtId="0" fontId="9" fillId="3" borderId="14" applyNumberFormat="0" applyFont="1" applyFill="1" applyBorder="1" applyAlignment="1" applyProtection="0">
      <alignment horizontal="center" vertical="center"/>
    </xf>
    <xf numFmtId="0" fontId="13" fillId="4" borderId="12" applyNumberFormat="1" applyFont="1" applyFill="1" applyBorder="1" applyAlignment="1" applyProtection="0">
      <alignment horizontal="center" vertical="center"/>
    </xf>
    <xf numFmtId="0" fontId="13" fillId="4" borderId="14" applyNumberFormat="0" applyFont="1" applyFill="1" applyBorder="1" applyAlignment="1" applyProtection="0">
      <alignment horizontal="center" vertical="center"/>
    </xf>
    <xf numFmtId="49" fontId="9" fillId="3" borderId="82" applyNumberFormat="1" applyFont="1" applyFill="1" applyBorder="1" applyAlignment="1" applyProtection="0">
      <alignment horizontal="center" vertical="center"/>
    </xf>
    <xf numFmtId="2" fontId="7" fillId="5" borderId="45" applyNumberFormat="1" applyFont="1" applyFill="1" applyBorder="1" applyAlignment="1" applyProtection="0">
      <alignment horizontal="center" vertical="center"/>
    </xf>
    <xf numFmtId="2" fontId="7" fillId="5" borderId="13" applyNumberFormat="1" applyFont="1" applyFill="1" applyBorder="1" applyAlignment="1" applyProtection="0">
      <alignment horizontal="center" vertical="center"/>
    </xf>
    <xf numFmtId="49" fontId="0" fillId="3" borderId="14" applyNumberFormat="1" applyFont="1" applyFill="1" applyBorder="1" applyAlignment="1" applyProtection="0">
      <alignment horizontal="center" vertical="center"/>
    </xf>
    <xf numFmtId="0" fontId="14" fillId="3" borderId="8" applyNumberFormat="0" applyFont="1" applyFill="1" applyBorder="1" applyAlignment="1" applyProtection="0">
      <alignment vertical="bottom"/>
    </xf>
    <xf numFmtId="0" fontId="9" fillId="3" borderId="8" applyNumberFormat="0" applyFont="1" applyFill="1" applyBorder="1" applyAlignment="1" applyProtection="0">
      <alignment horizontal="center" vertical="center"/>
    </xf>
    <xf numFmtId="0" fontId="9" fillId="3" borderId="11" applyNumberFormat="0" applyFont="1" applyFill="1" applyBorder="1" applyAlignment="1" applyProtection="0">
      <alignment horizontal="center" vertical="center"/>
    </xf>
    <xf numFmtId="0" fontId="13" fillId="4" borderId="18" applyNumberFormat="0" applyFont="1" applyFill="1" applyBorder="1" applyAlignment="1" applyProtection="0">
      <alignment horizontal="center" vertical="center"/>
    </xf>
    <xf numFmtId="0" fontId="13" fillId="4" borderId="11" applyNumberFormat="0" applyFont="1" applyFill="1" applyBorder="1" applyAlignment="1" applyProtection="0">
      <alignment horizontal="center" vertical="center"/>
    </xf>
    <xf numFmtId="0" fontId="9" fillId="3" borderId="83" applyNumberFormat="0" applyFont="1" applyFill="1" applyBorder="1" applyAlignment="1" applyProtection="0">
      <alignment horizontal="center" vertical="center"/>
    </xf>
    <xf numFmtId="2" fontId="7" fillId="5" borderId="20" applyNumberFormat="1" applyFont="1" applyFill="1" applyBorder="1" applyAlignment="1" applyProtection="0">
      <alignment horizontal="center" vertical="center"/>
    </xf>
    <xf numFmtId="2" fontId="7" fillId="5" borderId="8" applyNumberFormat="1" applyFont="1" applyFill="1" applyBorder="1" applyAlignment="1" applyProtection="0">
      <alignment horizontal="center" vertical="center"/>
    </xf>
    <xf numFmtId="0" fontId="0" fillId="3" borderId="11" applyNumberFormat="0" applyFont="1" applyFill="1" applyBorder="1" applyAlignment="1" applyProtection="0">
      <alignment horizontal="center" vertical="center"/>
    </xf>
    <xf numFmtId="0" fontId="9" fillId="3" borderId="10" applyNumberFormat="0" applyFont="1" applyFill="1" applyBorder="1" applyAlignment="1" applyProtection="0">
      <alignment horizontal="center" vertical="center"/>
    </xf>
    <xf numFmtId="0" fontId="9" fillId="3" borderId="22" applyNumberFormat="0" applyFont="1" applyFill="1" applyBorder="1" applyAlignment="1" applyProtection="0">
      <alignment horizontal="center" vertical="center"/>
    </xf>
    <xf numFmtId="0" fontId="13" fillId="4" borderId="21" applyNumberFormat="0" applyFont="1" applyFill="1" applyBorder="1" applyAlignment="1" applyProtection="0">
      <alignment horizontal="center" vertical="center"/>
    </xf>
    <xf numFmtId="0" fontId="13" fillId="4" borderId="22" applyNumberFormat="0" applyFont="1" applyFill="1" applyBorder="1" applyAlignment="1" applyProtection="0">
      <alignment horizontal="center" vertical="center"/>
    </xf>
    <xf numFmtId="0" fontId="9" fillId="3" borderId="84" applyNumberFormat="0" applyFont="1" applyFill="1" applyBorder="1" applyAlignment="1" applyProtection="0">
      <alignment horizontal="center" vertical="center"/>
    </xf>
    <xf numFmtId="2" fontId="7" fillId="5" borderId="79" applyNumberFormat="1" applyFont="1" applyFill="1" applyBorder="1" applyAlignment="1" applyProtection="0">
      <alignment horizontal="center" vertical="center"/>
    </xf>
    <xf numFmtId="2" fontId="7" fillId="5" borderId="10" applyNumberFormat="1" applyFont="1" applyFill="1" applyBorder="1" applyAlignment="1" applyProtection="0">
      <alignment horizontal="center" vertical="center"/>
    </xf>
    <xf numFmtId="0" fontId="0" fillId="3" borderId="22" applyNumberFormat="0" applyFont="1" applyFill="1" applyBorder="1" applyAlignment="1" applyProtection="0">
      <alignment horizontal="center" vertical="center"/>
    </xf>
    <xf numFmtId="0" fontId="8" fillId="3" borderId="15" applyNumberFormat="0" applyFont="1" applyFill="1" applyBorder="1" applyAlignment="1" applyProtection="0">
      <alignment horizontal="center" vertical="bottom"/>
    </xf>
    <xf numFmtId="49" fontId="0" fillId="3" borderId="36" applyNumberFormat="1" applyFont="1" applyFill="1" applyBorder="1" applyAlignment="1" applyProtection="0">
      <alignment vertical="bottom"/>
    </xf>
    <xf numFmtId="60" fontId="0" fillId="5" borderId="24" applyNumberFormat="1" applyFont="1" applyFill="1" applyBorder="1" applyAlignment="1" applyProtection="0">
      <alignment horizontal="center" vertical="bottom"/>
    </xf>
    <xf numFmtId="60" fontId="0" fillId="5" borderId="25" applyNumberFormat="1" applyFont="1" applyFill="1" applyBorder="1" applyAlignment="1" applyProtection="0">
      <alignment horizontal="center" vertical="bottom"/>
    </xf>
    <xf numFmtId="49" fontId="0" fillId="3" borderId="37" applyNumberFormat="1" applyFont="1" applyFill="1" applyBorder="1" applyAlignment="1" applyProtection="0">
      <alignment vertical="bottom"/>
    </xf>
    <xf numFmtId="49" fontId="0" fillId="3" borderId="24" applyNumberFormat="1" applyFont="1" applyFill="1" applyBorder="1" applyAlignment="1" applyProtection="0">
      <alignment vertical="bottom"/>
    </xf>
    <xf numFmtId="49" fontId="0" fillId="3" borderId="26" applyNumberFormat="1" applyFont="1" applyFill="1" applyBorder="1" applyAlignment="1" applyProtection="0">
      <alignment vertical="bottom"/>
    </xf>
    <xf numFmtId="60" fontId="0" fillId="5" borderId="20" applyNumberFormat="1" applyFont="1" applyFill="1" applyBorder="1" applyAlignment="1" applyProtection="0">
      <alignment horizontal="center" vertical="bottom"/>
    </xf>
    <xf numFmtId="60" fontId="0" fillId="5" borderId="8" applyNumberFormat="1" applyFont="1" applyFill="1" applyBorder="1" applyAlignment="1" applyProtection="0">
      <alignment horizontal="center" vertical="bottom"/>
    </xf>
    <xf numFmtId="0" fontId="0" fillId="3" borderId="76" applyNumberFormat="0" applyFont="1" applyFill="1" applyBorder="1" applyAlignment="1" applyProtection="0">
      <alignment vertical="bottom"/>
    </xf>
    <xf numFmtId="0" fontId="0" fillId="3" borderId="77" applyNumberFormat="0" applyFont="1" applyFill="1" applyBorder="1" applyAlignment="1" applyProtection="0">
      <alignment vertical="bottom"/>
    </xf>
    <xf numFmtId="0" fontId="3" fillId="2" borderId="8" applyNumberFormat="1" applyFont="1" applyFill="1" applyBorder="1" applyAlignment="1" applyProtection="0">
      <alignment vertical="bottom"/>
    </xf>
    <xf numFmtId="49" fontId="0" fillId="3" borderId="85" applyNumberFormat="1" applyFont="1" applyFill="1" applyBorder="1" applyAlignment="1" applyProtection="0">
      <alignment vertical="bottom"/>
    </xf>
    <xf numFmtId="0" fontId="0" fillId="3" borderId="34" applyNumberFormat="0" applyFont="1" applyFill="1" applyBorder="1" applyAlignment="1" applyProtection="0">
      <alignment vertical="bottom"/>
    </xf>
    <xf numFmtId="49" fontId="0" fillId="4" borderId="34" applyNumberFormat="1" applyFont="1" applyFill="1" applyBorder="1" applyAlignment="1" applyProtection="0">
      <alignment horizontal="center" vertical="bottom"/>
    </xf>
    <xf numFmtId="49" fontId="0" fillId="4" borderId="41" applyNumberFormat="1" applyFont="1" applyFill="1" applyBorder="1" applyAlignment="1" applyProtection="0">
      <alignment horizontal="center" vertical="bottom"/>
    </xf>
    <xf numFmtId="49" fontId="0" fillId="3" borderId="33" applyNumberFormat="1" applyFont="1" applyFill="1" applyBorder="1" applyAlignment="1" applyProtection="0">
      <alignment vertical="bottom"/>
    </xf>
    <xf numFmtId="0" fontId="0" fillId="3" borderId="35" applyNumberFormat="0" applyFont="1" applyFill="1" applyBorder="1" applyAlignment="1" applyProtection="0">
      <alignment vertical="bottom"/>
    </xf>
    <xf numFmtId="49" fontId="0" fillId="3" borderId="8" applyNumberFormat="1" applyFont="1" applyFill="1" applyBorder="1" applyAlignment="1" applyProtection="0">
      <alignment vertical="bottom"/>
    </xf>
    <xf numFmtId="49" fontId="18" fillId="3" borderId="8" applyNumberFormat="1" applyFont="1" applyFill="1" applyBorder="1" applyAlignment="1" applyProtection="0">
      <alignment vertical="bottom"/>
    </xf>
    <xf numFmtId="0" fontId="19" fillId="3" borderId="8" applyNumberFormat="0" applyFont="1" applyFill="1" applyBorder="1" applyAlignment="1" applyProtection="0">
      <alignment vertical="bottom"/>
    </xf>
    <xf numFmtId="49" fontId="20" fillId="3" borderId="8" applyNumberFormat="1" applyFont="1" applyFill="1" applyBorder="1" applyAlignment="1" applyProtection="0">
      <alignment vertical="bottom"/>
    </xf>
    <xf numFmtId="0" fontId="21" fillId="3" borderId="8" applyNumberFormat="0" applyFont="1" applyFill="1" applyBorder="1" applyAlignment="1" applyProtection="0">
      <alignment vertical="bottom"/>
    </xf>
    <xf numFmtId="0" fontId="0" fillId="2" borderId="86" applyNumberFormat="0" applyFont="1" applyFill="1" applyBorder="1" applyAlignment="1" applyProtection="0">
      <alignment vertical="bottom"/>
    </xf>
    <xf numFmtId="0" fontId="0" fillId="2" borderId="87" applyNumberFormat="0" applyFont="1" applyFill="1" applyBorder="1" applyAlignment="1" applyProtection="0">
      <alignment vertical="bottom"/>
    </xf>
    <xf numFmtId="0" fontId="22" fillId="2" borderId="87" applyNumberFormat="0" applyFont="1" applyFill="1" applyBorder="1" applyAlignment="1" applyProtection="0">
      <alignment vertical="bottom"/>
    </xf>
    <xf numFmtId="0" fontId="0" fillId="2" borderId="88" applyNumberFormat="0" applyFont="1" applyFill="1" applyBorder="1" applyAlignment="1" applyProtection="0">
      <alignment vertical="bottom"/>
    </xf>
    <xf numFmtId="0" fontId="0" fillId="6" applyNumberFormat="1" applyFont="1" applyFill="1" applyBorder="0" applyAlignment="1" applyProtection="0">
      <alignment vertical="bottom"/>
    </xf>
    <xf numFmtId="0" fontId="0" fillId="2" borderId="89" applyNumberFormat="0" applyFont="1" applyFill="1" applyBorder="1" applyAlignment="1" applyProtection="0">
      <alignment vertical="bottom"/>
    </xf>
    <xf numFmtId="0" fontId="0" fillId="2" borderId="90" applyNumberFormat="0" applyFont="1" applyFill="1" applyBorder="1" applyAlignment="1" applyProtection="0">
      <alignment vertical="bottom"/>
    </xf>
    <xf numFmtId="49" fontId="23" fillId="3" borderId="15" applyNumberFormat="1" applyFont="1" applyFill="1" applyBorder="1" applyAlignment="1" applyProtection="0">
      <alignment horizontal="center" vertical="bottom"/>
    </xf>
    <xf numFmtId="49" fontId="23" fillId="3" borderId="16" applyNumberFormat="1" applyFont="1" applyFill="1" applyBorder="1" applyAlignment="1" applyProtection="0">
      <alignment horizontal="center" vertical="bottom"/>
    </xf>
    <xf numFmtId="49" fontId="23" fillId="3" borderId="17" applyNumberFormat="1" applyFont="1" applyFill="1" applyBorder="1" applyAlignment="1" applyProtection="0">
      <alignment horizontal="center" vertical="bottom"/>
    </xf>
    <xf numFmtId="49" fontId="14" fillId="3" borderId="15" applyNumberFormat="1" applyFont="1" applyFill="1" applyBorder="1" applyAlignment="1" applyProtection="0">
      <alignment horizontal="center" vertical="bottom"/>
    </xf>
    <xf numFmtId="0" fontId="14" fillId="3" borderId="16" applyNumberFormat="0" applyFont="1" applyFill="1" applyBorder="1" applyAlignment="1" applyProtection="0">
      <alignment horizontal="center" vertical="bottom"/>
    </xf>
    <xf numFmtId="0" fontId="14" fillId="3" borderId="17" applyNumberFormat="0" applyFont="1" applyFill="1" applyBorder="1" applyAlignment="1" applyProtection="0">
      <alignment horizontal="center" vertical="bottom"/>
    </xf>
    <xf numFmtId="0" fontId="14" fillId="3" borderId="15" applyNumberFormat="0" applyFont="1" applyFill="1" applyBorder="1" applyAlignment="1" applyProtection="0">
      <alignment horizontal="center" vertical="bottom"/>
    </xf>
    <xf numFmtId="0" fontId="14" fillId="3" borderId="16" applyNumberFormat="1" applyFont="1" applyFill="1" applyBorder="1" applyAlignment="1" applyProtection="0">
      <alignment horizontal="center" vertical="bottom"/>
    </xf>
    <xf numFmtId="49" fontId="14" fillId="3" borderId="16" applyNumberFormat="1" applyFont="1" applyFill="1" applyBorder="1" applyAlignment="1" applyProtection="0">
      <alignment horizontal="center" vertical="bottom"/>
    </xf>
    <xf numFmtId="0" fontId="0" fillId="3" borderId="17" applyNumberFormat="0" applyFont="1" applyFill="1" applyBorder="1" applyAlignment="1" applyProtection="0">
      <alignment vertical="bottom"/>
    </xf>
    <xf numFmtId="0" fontId="24" fillId="3" borderId="12" applyNumberFormat="0" applyFont="1" applyFill="1" applyBorder="1" applyAlignment="1" applyProtection="0">
      <alignment vertical="bottom"/>
    </xf>
    <xf numFmtId="49" fontId="24" fillId="3" borderId="13" applyNumberFormat="1" applyFont="1" applyFill="1" applyBorder="1" applyAlignment="1" applyProtection="0">
      <alignment horizontal="center" vertical="bottom"/>
    </xf>
    <xf numFmtId="0" fontId="24" fillId="3" borderId="13" applyNumberFormat="0" applyFont="1" applyFill="1" applyBorder="1" applyAlignment="1" applyProtection="0">
      <alignment horizontal="center" vertical="bottom"/>
    </xf>
    <xf numFmtId="0" fontId="24" fillId="3" borderId="14" applyNumberFormat="0" applyFont="1" applyFill="1" applyBorder="1" applyAlignment="1" applyProtection="0">
      <alignment horizontal="center" vertical="bottom"/>
    </xf>
    <xf numFmtId="0" fontId="24" fillId="3" borderId="12" applyNumberFormat="0" applyFont="1" applyFill="1" applyBorder="1" applyAlignment="1" applyProtection="0">
      <alignment horizontal="center" vertical="bottom"/>
    </xf>
    <xf numFmtId="49" fontId="13" fillId="3" borderId="13" applyNumberFormat="1" applyFont="1" applyFill="1" applyBorder="1" applyAlignment="1" applyProtection="0">
      <alignment horizontal="center" vertical="bottom"/>
    </xf>
    <xf numFmtId="0" fontId="13" fillId="3" borderId="13" applyNumberFormat="0" applyFont="1" applyFill="1" applyBorder="1" applyAlignment="1" applyProtection="0">
      <alignment horizontal="center" vertical="bottom"/>
    </xf>
    <xf numFmtId="0" fontId="13" fillId="3" borderId="14" applyNumberFormat="0" applyFont="1" applyFill="1" applyBorder="1" applyAlignment="1" applyProtection="0">
      <alignment horizontal="center" vertical="bottom"/>
    </xf>
    <xf numFmtId="49" fontId="3" fillId="3" borderId="8" applyNumberFormat="1" applyFont="1" applyFill="1" applyBorder="1" applyAlignment="1" applyProtection="0">
      <alignment vertical="bottom"/>
    </xf>
    <xf numFmtId="0" fontId="3" fillId="3" borderId="8" applyNumberFormat="0" applyFont="1" applyFill="1" applyBorder="1" applyAlignment="1" applyProtection="0">
      <alignment vertical="bottom"/>
    </xf>
    <xf numFmtId="60" fontId="3" fillId="3" borderId="8" applyNumberFormat="1" applyFont="1" applyFill="1" applyBorder="1" applyAlignment="1" applyProtection="0">
      <alignment vertical="bottom"/>
    </xf>
    <xf numFmtId="49" fontId="3" fillId="3" borderId="8" applyNumberFormat="1" applyFont="1" applyFill="1" applyBorder="1" applyAlignment="1" applyProtection="0">
      <alignment horizontal="left" vertical="bottom"/>
    </xf>
    <xf numFmtId="0" fontId="3" fillId="3" borderId="11" applyNumberFormat="0" applyFont="1" applyFill="1" applyBorder="1" applyAlignment="1" applyProtection="0">
      <alignment horizontal="left" vertical="bottom"/>
    </xf>
    <xf numFmtId="0" fontId="3" fillId="3" borderId="18" applyNumberFormat="0" applyFont="1" applyFill="1" applyBorder="1" applyAlignment="1" applyProtection="0">
      <alignment horizontal="left" vertical="bottom"/>
    </xf>
    <xf numFmtId="2" fontId="3" fillId="3" borderId="8" applyNumberFormat="1" applyFont="1" applyFill="1" applyBorder="1" applyAlignment="1" applyProtection="0">
      <alignment horizontal="center" vertical="bottom"/>
    </xf>
    <xf numFmtId="49" fontId="3" fillId="3" borderId="11" applyNumberFormat="1" applyFont="1" applyFill="1" applyBorder="1" applyAlignment="1" applyProtection="0">
      <alignment horizontal="left" vertical="bottom"/>
    </xf>
    <xf numFmtId="0" fontId="3" fillId="3" borderId="8" applyNumberFormat="0" applyFont="1" applyFill="1" applyBorder="1" applyAlignment="1" applyProtection="0">
      <alignment horizontal="left" vertical="bottom"/>
    </xf>
    <xf numFmtId="49" fontId="25" fillId="3" borderId="8" applyNumberFormat="1" applyFont="1" applyFill="1" applyBorder="1" applyAlignment="1" applyProtection="0">
      <alignment vertical="bottom"/>
    </xf>
    <xf numFmtId="0" fontId="25" fillId="3" borderId="8" applyNumberFormat="0" applyFont="1" applyFill="1" applyBorder="1" applyAlignment="1" applyProtection="0">
      <alignment vertical="bottom"/>
    </xf>
    <xf numFmtId="0" fontId="25" fillId="3" borderId="8" applyNumberFormat="0" applyFont="1" applyFill="1" applyBorder="1" applyAlignment="1" applyProtection="0">
      <alignment horizontal="center" vertical="bottom"/>
    </xf>
    <xf numFmtId="0" fontId="3" fillId="3" borderId="8" applyNumberFormat="1" applyFont="1" applyFill="1" applyBorder="1" applyAlignment="1" applyProtection="0">
      <alignment horizontal="center" vertical="bottom"/>
    </xf>
    <xf numFmtId="49" fontId="3" fillId="3" borderId="11" applyNumberFormat="1" applyFont="1" applyFill="1" applyBorder="1" applyAlignment="1" applyProtection="0">
      <alignment horizontal="center" vertical="bottom"/>
    </xf>
    <xf numFmtId="0" fontId="3" fillId="3" borderId="10" applyNumberFormat="0" applyFont="1" applyFill="1" applyBorder="1" applyAlignment="1" applyProtection="0">
      <alignment vertical="bottom"/>
    </xf>
    <xf numFmtId="2" fontId="3" fillId="3" borderId="10" applyNumberFormat="1" applyFont="1" applyFill="1" applyBorder="1" applyAlignment="1" applyProtection="0">
      <alignment vertical="bottom"/>
    </xf>
    <xf numFmtId="0" fontId="3" fillId="3" borderId="10" applyNumberFormat="0" applyFont="1" applyFill="1" applyBorder="1" applyAlignment="1" applyProtection="0">
      <alignment horizontal="left" vertical="bottom"/>
    </xf>
    <xf numFmtId="0" fontId="3" fillId="3" borderId="22" applyNumberFormat="0" applyFont="1" applyFill="1" applyBorder="1" applyAlignment="1" applyProtection="0">
      <alignment horizontal="left" vertical="bottom"/>
    </xf>
    <xf numFmtId="0" fontId="3" fillId="3" borderId="11" applyNumberFormat="0" applyFont="1" applyFill="1" applyBorder="1" applyAlignment="1" applyProtection="0">
      <alignment vertical="bottom"/>
    </xf>
    <xf numFmtId="49" fontId="14" fillId="3" borderId="13" applyNumberFormat="1" applyFont="1" applyFill="1" applyBorder="1" applyAlignment="1" applyProtection="0">
      <alignment horizontal="center" vertical="center" wrapText="1"/>
    </xf>
    <xf numFmtId="0" fontId="14" fillId="3" borderId="13" applyNumberFormat="0" applyFont="1" applyFill="1" applyBorder="1" applyAlignment="1" applyProtection="0">
      <alignment horizontal="center" vertical="center" wrapText="1"/>
    </xf>
    <xf numFmtId="0" fontId="14" fillId="3" borderId="14" applyNumberFormat="0" applyFont="1" applyFill="1" applyBorder="1" applyAlignment="1" applyProtection="0">
      <alignment horizontal="center" vertical="center" wrapText="1"/>
    </xf>
    <xf numFmtId="0" fontId="14" fillId="3" borderId="18" applyNumberFormat="0" applyFont="1" applyFill="1" applyBorder="1" applyAlignment="1" applyProtection="0">
      <alignment horizontal="center" vertical="center" wrapText="1"/>
    </xf>
    <xf numFmtId="60" fontId="3" fillId="3" borderId="8" applyNumberFormat="1" applyFont="1" applyFill="1" applyBorder="1" applyAlignment="1" applyProtection="0">
      <alignment horizontal="center" vertical="bottom"/>
    </xf>
    <xf numFmtId="0" fontId="14" fillId="3" borderId="8" applyNumberFormat="0" applyFont="1" applyFill="1" applyBorder="1" applyAlignment="1" applyProtection="0">
      <alignment horizontal="center" vertical="center" wrapText="1"/>
    </xf>
    <xf numFmtId="0" fontId="14" fillId="3" borderId="11" applyNumberFormat="0" applyFont="1" applyFill="1" applyBorder="1" applyAlignment="1" applyProtection="0">
      <alignment horizontal="center" vertical="center" wrapText="1"/>
    </xf>
    <xf numFmtId="2" fontId="3" fillId="3" borderId="8" applyNumberFormat="1" applyFont="1" applyFill="1" applyBorder="1" applyAlignment="1" applyProtection="0">
      <alignment vertical="bottom"/>
    </xf>
    <xf numFmtId="49" fontId="3" fillId="3" borderId="8" applyNumberFormat="1" applyFont="1" applyFill="1" applyBorder="1" applyAlignment="1" applyProtection="0">
      <alignment horizontal="center" vertical="bottom"/>
    </xf>
    <xf numFmtId="2" fontId="3" fillId="3" borderId="11" applyNumberFormat="1" applyFont="1" applyFill="1" applyBorder="1" applyAlignment="1" applyProtection="0">
      <alignment horizontal="center" vertical="bottom"/>
    </xf>
    <xf numFmtId="2" fontId="3" fillId="3" borderId="18" applyNumberFormat="1" applyFont="1" applyFill="1" applyBorder="1" applyAlignment="1" applyProtection="0">
      <alignment horizontal="center" vertical="bottom"/>
    </xf>
    <xf numFmtId="0" fontId="0" fillId="2" borderId="52" applyNumberFormat="0" applyFont="1" applyFill="1" applyBorder="1" applyAlignment="1" applyProtection="0">
      <alignment vertical="bottom"/>
    </xf>
    <xf numFmtId="0" fontId="0" fillId="2" borderId="91" applyNumberFormat="0" applyFont="1" applyFill="1" applyBorder="1" applyAlignment="1" applyProtection="0">
      <alignment vertical="bottom"/>
    </xf>
    <xf numFmtId="49" fontId="3" fillId="3" borderId="92" applyNumberFormat="1" applyFont="1" applyFill="1" applyBorder="1" applyAlignment="1" applyProtection="0">
      <alignment horizontal="center" vertical="bottom"/>
    </xf>
    <xf numFmtId="0" fontId="3" fillId="3" borderId="66" applyNumberFormat="0" applyFont="1" applyFill="1" applyBorder="1" applyAlignment="1" applyProtection="0">
      <alignment horizontal="center" vertical="bottom"/>
    </xf>
    <xf numFmtId="0" fontId="3" fillId="3" borderId="93" applyNumberFormat="0" applyFont="1" applyFill="1" applyBorder="1" applyAlignment="1" applyProtection="0">
      <alignment horizontal="center" vertical="bottom"/>
    </xf>
    <xf numFmtId="0" fontId="0" fillId="2" borderId="94" applyNumberFormat="0" applyFont="1" applyFill="1" applyBorder="1" applyAlignment="1" applyProtection="0">
      <alignment vertical="bottom"/>
    </xf>
    <xf numFmtId="0" fontId="0" fillId="3" borderId="94" applyNumberFormat="0" applyFont="1" applyFill="1" applyBorder="1" applyAlignment="1" applyProtection="0">
      <alignment vertical="bottom"/>
    </xf>
    <xf numFmtId="0" fontId="0" fillId="3" borderId="95" applyNumberFormat="0" applyFont="1" applyFill="1" applyBorder="1" applyAlignment="1" applyProtection="0">
      <alignment vertical="bottom"/>
    </xf>
    <xf numFmtId="49" fontId="26" fillId="3" borderId="94" applyNumberFormat="1" applyFont="1" applyFill="1" applyBorder="1" applyAlignment="1" applyProtection="0">
      <alignment horizontal="center" vertical="bottom"/>
    </xf>
    <xf numFmtId="0" fontId="26" fillId="3" borderId="8" applyNumberFormat="0" applyFont="1" applyFill="1" applyBorder="1" applyAlignment="1" applyProtection="0">
      <alignment horizontal="center" vertical="bottom"/>
    </xf>
    <xf numFmtId="0" fontId="26" fillId="3" borderId="95" applyNumberFormat="0" applyFont="1" applyFill="1" applyBorder="1" applyAlignment="1" applyProtection="0">
      <alignment horizontal="center" vertical="bottom"/>
    </xf>
    <xf numFmtId="60" fontId="25" fillId="3" borderId="8" applyNumberFormat="1" applyFont="1" applyFill="1" applyBorder="1" applyAlignment="1" applyProtection="0">
      <alignment horizontal="center" vertical="bottom"/>
    </xf>
    <xf numFmtId="49" fontId="0" fillId="3" borderId="96" applyNumberFormat="1" applyFont="1" applyFill="1" applyBorder="1" applyAlignment="1" applyProtection="0">
      <alignment horizontal="center" vertical="bottom"/>
    </xf>
    <xf numFmtId="0" fontId="0" fillId="3" borderId="10" applyNumberFormat="0" applyFont="1" applyFill="1" applyBorder="1" applyAlignment="1" applyProtection="0">
      <alignment horizontal="center" vertical="bottom"/>
    </xf>
    <xf numFmtId="0" fontId="0" fillId="3" borderId="97" applyNumberFormat="0" applyFont="1" applyFill="1" applyBorder="1" applyAlignment="1" applyProtection="0">
      <alignment horizontal="center" vertical="bottom"/>
    </xf>
    <xf numFmtId="0" fontId="25" fillId="3" borderId="11" applyNumberFormat="0" applyFont="1" applyFill="1" applyBorder="1" applyAlignment="1" applyProtection="0">
      <alignment horizontal="center" vertical="bottom"/>
    </xf>
    <xf numFmtId="49" fontId="0" fillId="3" borderId="98" applyNumberFormat="1" applyFont="1" applyFill="1" applyBorder="1" applyAlignment="1" applyProtection="0">
      <alignment horizontal="center" vertical="bottom"/>
    </xf>
    <xf numFmtId="60" fontId="0" fillId="7" borderId="81" applyNumberFormat="1" applyFont="1" applyFill="1" applyBorder="1" applyAlignment="1" applyProtection="0">
      <alignment vertical="bottom"/>
    </xf>
    <xf numFmtId="49" fontId="0" fillId="3" borderId="99" applyNumberFormat="1" applyFont="1" applyFill="1" applyBorder="1" applyAlignment="1" applyProtection="0">
      <alignment vertical="bottom"/>
    </xf>
    <xf numFmtId="0" fontId="0" fillId="3" borderId="100" applyNumberFormat="0" applyFont="1" applyFill="1" applyBorder="1" applyAlignment="1" applyProtection="0">
      <alignment vertical="bottom"/>
    </xf>
    <xf numFmtId="0" fontId="0" fillId="3" borderId="101" applyNumberFormat="0" applyFont="1" applyFill="1" applyBorder="1" applyAlignment="1" applyProtection="0">
      <alignment vertical="bottom"/>
    </xf>
    <xf numFmtId="49" fontId="0" fillId="3" borderId="94" applyNumberFormat="1" applyFont="1" applyFill="1" applyBorder="1" applyAlignment="1" applyProtection="0">
      <alignment horizontal="center" vertical="bottom"/>
    </xf>
    <xf numFmtId="0" fontId="0" fillId="3" borderId="95" applyNumberFormat="0" applyFont="1" applyFill="1" applyBorder="1" applyAlignment="1" applyProtection="0">
      <alignment horizontal="center" vertical="bottom"/>
    </xf>
    <xf numFmtId="0" fontId="3" fillId="3" borderId="11" applyNumberFormat="0" applyFont="1" applyFill="1" applyBorder="1" applyAlignment="1" applyProtection="0">
      <alignment horizontal="center" vertical="bottom"/>
    </xf>
    <xf numFmtId="0" fontId="3" fillId="3" borderId="18" applyNumberFormat="0" applyFont="1" applyFill="1" applyBorder="1" applyAlignment="1" applyProtection="0">
      <alignment horizontal="center" vertical="bottom"/>
    </xf>
    <xf numFmtId="49" fontId="14" fillId="3" borderId="8" applyNumberFormat="1" applyFont="1" applyFill="1" applyBorder="1" applyAlignment="1" applyProtection="0">
      <alignment vertical="bottom"/>
    </xf>
    <xf numFmtId="61" fontId="3" fillId="3" borderId="8" applyNumberFormat="1" applyFont="1" applyFill="1" applyBorder="1" applyAlignment="1" applyProtection="0">
      <alignment horizontal="center" vertical="bottom"/>
    </xf>
    <xf numFmtId="0" fontId="3" fillId="3" borderId="18" applyNumberFormat="0" applyFont="1" applyFill="1" applyBorder="1" applyAlignment="1" applyProtection="0">
      <alignment vertical="bottom"/>
    </xf>
    <xf numFmtId="0" fontId="0" fillId="3" borderId="102" applyNumberFormat="0" applyFont="1" applyFill="1" applyBorder="1" applyAlignment="1" applyProtection="0">
      <alignment vertical="bottom"/>
    </xf>
    <xf numFmtId="0" fontId="0" fillId="3" borderId="103" applyNumberFormat="0" applyFont="1" applyFill="1" applyBorder="1" applyAlignment="1" applyProtection="0">
      <alignment vertical="bottom"/>
    </xf>
    <xf numFmtId="49" fontId="3" fillId="3" borderId="11" applyNumberFormat="1" applyFont="1" applyFill="1" applyBorder="1" applyAlignment="1" applyProtection="0">
      <alignment vertical="bottom"/>
    </xf>
    <xf numFmtId="0" fontId="0" fillId="2" borderId="66" applyNumberFormat="0" applyFont="1" applyFill="1" applyBorder="1" applyAlignment="1" applyProtection="0">
      <alignment vertical="bottom"/>
    </xf>
    <xf numFmtId="49" fontId="3" fillId="3" borderId="10" applyNumberFormat="1" applyFont="1" applyFill="1" applyBorder="1" applyAlignment="1" applyProtection="0">
      <alignment horizontal="center" vertical="bottom"/>
    </xf>
    <xf numFmtId="0" fontId="3" fillId="3" borderId="10" applyNumberFormat="0" applyFont="1" applyFill="1" applyBorder="1" applyAlignment="1" applyProtection="0">
      <alignment horizontal="center" vertical="bottom"/>
    </xf>
    <xf numFmtId="0" fontId="3" fillId="3" borderId="22" applyNumberFormat="0" applyFont="1" applyFill="1" applyBorder="1" applyAlignment="1" applyProtection="0">
      <alignment vertical="bottom"/>
    </xf>
    <xf numFmtId="49" fontId="3" fillId="3" borderId="12" applyNumberFormat="1" applyFont="1" applyFill="1" applyBorder="1" applyAlignment="1" applyProtection="0">
      <alignment horizontal="center" vertical="bottom"/>
    </xf>
    <xf numFmtId="0" fontId="3" fillId="3" borderId="13" applyNumberFormat="0" applyFont="1" applyFill="1" applyBorder="1" applyAlignment="1" applyProtection="0">
      <alignment horizontal="center" vertical="bottom"/>
    </xf>
    <xf numFmtId="0" fontId="3" fillId="3" borderId="14" applyNumberFormat="0" applyFont="1" applyFill="1" applyBorder="1" applyAlignment="1" applyProtection="0">
      <alignment vertical="bottom"/>
    </xf>
    <xf numFmtId="60" fontId="0" fillId="3" borderId="8" applyNumberFormat="1" applyFont="1" applyFill="1" applyBorder="1" applyAlignment="1" applyProtection="0">
      <alignment horizontal="center" vertical="bottom"/>
    </xf>
    <xf numFmtId="1" fontId="3" fillId="3" borderId="8" applyNumberFormat="1" applyFont="1" applyFill="1" applyBorder="1" applyAlignment="1" applyProtection="0">
      <alignment horizontal="center" vertical="bottom"/>
    </xf>
    <xf numFmtId="1" fontId="3" fillId="3" borderId="11" applyNumberFormat="1" applyFont="1" applyFill="1" applyBorder="1" applyAlignment="1" applyProtection="0">
      <alignment horizontal="center" vertical="bottom"/>
    </xf>
    <xf numFmtId="1" fontId="3" fillId="3" borderId="18" applyNumberFormat="1" applyFont="1" applyFill="1" applyBorder="1" applyAlignment="1" applyProtection="0">
      <alignment horizontal="center" vertical="bottom"/>
    </xf>
    <xf numFmtId="49" fontId="3" fillId="3" borderId="18" applyNumberFormat="1" applyFont="1" applyFill="1" applyBorder="1" applyAlignment="1" applyProtection="0">
      <alignment vertical="bottom"/>
    </xf>
    <xf numFmtId="49" fontId="0" fillId="3" borderId="10" applyNumberFormat="1" applyFont="1" applyFill="1" applyBorder="1" applyAlignment="1" applyProtection="0">
      <alignment vertical="bottom"/>
    </xf>
    <xf numFmtId="0" fontId="27" fillId="2" borderId="13" applyNumberFormat="0" applyFont="1" applyFill="1" applyBorder="1" applyAlignment="1" applyProtection="0">
      <alignment vertical="bottom"/>
    </xf>
    <xf numFmtId="0" fontId="0" fillId="2" borderId="8" applyNumberFormat="0" applyFont="1" applyFill="1" applyBorder="1" applyAlignment="1" applyProtection="0">
      <alignment horizontal="center" vertical="bottom"/>
    </xf>
    <xf numFmtId="60" fontId="0" fillId="2" borderId="8" applyNumberFormat="1" applyFont="1" applyFill="1" applyBorder="1" applyAlignment="1" applyProtection="0">
      <alignment horizontal="center" vertical="bottom"/>
    </xf>
    <xf numFmtId="15" fontId="0" fillId="2" borderId="8" applyNumberFormat="1" applyFont="1" applyFill="1" applyBorder="1" applyAlignment="1" applyProtection="0">
      <alignment horizontal="center" vertical="bottom"/>
    </xf>
    <xf numFmtId="2" fontId="0" fillId="2" borderId="8" applyNumberFormat="1" applyFont="1" applyFill="1" applyBorder="1" applyAlignment="1" applyProtection="0">
      <alignment horizontal="center" vertical="bottom"/>
    </xf>
    <xf numFmtId="1" fontId="0" fillId="2" borderId="8" applyNumberFormat="1" applyFont="1" applyFill="1" applyBorder="1" applyAlignment="1" applyProtection="0">
      <alignment horizontal="center" vertical="bottom"/>
    </xf>
    <xf numFmtId="0" fontId="20" fillId="2" borderId="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3" borderId="4" applyNumberFormat="0" applyFont="1" applyFill="1" applyBorder="1" applyAlignment="1" applyProtection="0">
      <alignment vertical="bottom"/>
    </xf>
    <xf numFmtId="0" fontId="0" fillId="3" borderId="5" applyNumberFormat="0" applyFont="1" applyFill="1" applyBorder="1" applyAlignment="1" applyProtection="0">
      <alignment vertical="bottom"/>
    </xf>
    <xf numFmtId="0" fontId="0" fillId="3" borderId="5" applyNumberFormat="0" applyFont="1" applyFill="1" applyBorder="1" applyAlignment="1" applyProtection="0">
      <alignment horizontal="center" vertical="bottom"/>
    </xf>
    <xf numFmtId="0" fontId="0" fillId="3" borderId="6" applyNumberFormat="0" applyFont="1" applyFill="1" applyBorder="1" applyAlignment="1" applyProtection="0">
      <alignment vertical="bottom"/>
    </xf>
    <xf numFmtId="0" fontId="0" fillId="3" borderId="7" applyNumberFormat="0" applyFont="1" applyFill="1" applyBorder="1" applyAlignment="1" applyProtection="0">
      <alignment vertical="bottom"/>
    </xf>
    <xf numFmtId="0" fontId="28" fillId="3" borderId="8" applyNumberFormat="0" applyFont="1" applyFill="1" applyBorder="1" applyAlignment="1" applyProtection="0">
      <alignment vertical="bottom"/>
    </xf>
    <xf numFmtId="0" fontId="0" fillId="3" borderId="9" applyNumberFormat="0" applyFont="1" applyFill="1" applyBorder="1" applyAlignment="1" applyProtection="0">
      <alignment vertical="bottom"/>
    </xf>
    <xf numFmtId="0" fontId="28" fillId="3" borderId="8" applyNumberFormat="0" applyFont="1" applyFill="1" applyBorder="1" applyAlignment="1" applyProtection="0">
      <alignment horizontal="center" vertical="bottom"/>
    </xf>
    <xf numFmtId="0" fontId="28" fillId="3" borderId="8" applyNumberFormat="1" applyFont="1" applyFill="1" applyBorder="1" applyAlignment="1" applyProtection="0">
      <alignment horizontal="center" vertical="bottom"/>
    </xf>
    <xf numFmtId="49" fontId="28" fillId="3" borderId="8" applyNumberFormat="1" applyFont="1" applyFill="1" applyBorder="1" applyAlignment="1" applyProtection="0">
      <alignment horizontal="center" vertical="bottom"/>
    </xf>
    <xf numFmtId="0" fontId="28" fillId="3" borderId="19" applyNumberFormat="0" applyFont="1" applyFill="1" applyBorder="1" applyAlignment="1" applyProtection="0">
      <alignment horizontal="center" vertical="bottom"/>
    </xf>
    <xf numFmtId="0" fontId="28" fillId="3" borderId="20" applyNumberFormat="0" applyFont="1" applyFill="1" applyBorder="1" applyAlignment="1" applyProtection="0">
      <alignment horizontal="center" vertical="bottom"/>
    </xf>
    <xf numFmtId="49" fontId="29" fillId="3" borderId="8" applyNumberFormat="1" applyFont="1" applyFill="1" applyBorder="1" applyAlignment="1" applyProtection="0">
      <alignment horizontal="center" vertical="bottom"/>
    </xf>
    <xf numFmtId="0" fontId="29" fillId="3" borderId="8" applyNumberFormat="0" applyFont="1" applyFill="1" applyBorder="1" applyAlignment="1" applyProtection="0">
      <alignment horizontal="center" vertical="bottom"/>
    </xf>
    <xf numFmtId="0" fontId="30" fillId="3" borderId="8" applyNumberFormat="1" applyFont="1" applyFill="1" applyBorder="1" applyAlignment="1" applyProtection="0">
      <alignment vertical="bottom"/>
    </xf>
    <xf numFmtId="49" fontId="30" fillId="3" borderId="8" applyNumberFormat="1" applyFont="1" applyFill="1" applyBorder="1" applyAlignment="1" applyProtection="0">
      <alignment horizontal="left" vertical="bottom"/>
    </xf>
    <xf numFmtId="0" fontId="30" fillId="3" borderId="8" applyNumberFormat="0" applyFont="1" applyFill="1" applyBorder="1" applyAlignment="1" applyProtection="0">
      <alignment horizontal="left" vertical="bottom"/>
    </xf>
    <xf numFmtId="0" fontId="31" fillId="3" borderId="8" applyNumberFormat="0" applyFont="1" applyFill="1" applyBorder="1" applyAlignment="1" applyProtection="0">
      <alignment vertical="bottom"/>
    </xf>
    <xf numFmtId="49" fontId="6" fillId="3" borderId="10" applyNumberFormat="1" applyFont="1" applyFill="1" applyBorder="1" applyAlignment="1" applyProtection="0">
      <alignment horizontal="center" vertical="bottom"/>
    </xf>
    <xf numFmtId="0" fontId="6" fillId="3" borderId="10" applyNumberFormat="0" applyFont="1" applyFill="1" applyBorder="1" applyAlignment="1" applyProtection="0">
      <alignment horizontal="center" vertical="bottom"/>
    </xf>
    <xf numFmtId="0" fontId="6" fillId="3" borderId="8" applyNumberFormat="0" applyFont="1" applyFill="1" applyBorder="1" applyAlignment="1" applyProtection="0">
      <alignment horizontal="center" vertical="bottom"/>
    </xf>
    <xf numFmtId="0" fontId="6" fillId="3" borderId="8" applyNumberFormat="0" applyFont="1" applyFill="1" applyBorder="1" applyAlignment="1" applyProtection="0">
      <alignment vertical="bottom"/>
    </xf>
    <xf numFmtId="0" fontId="0" fillId="3" borderId="90" applyNumberFormat="0" applyFont="1" applyFill="1" applyBorder="1" applyAlignment="1" applyProtection="0">
      <alignment vertical="bottom"/>
    </xf>
    <xf numFmtId="0" fontId="0" fillId="3" borderId="104" applyNumberFormat="0" applyFont="1" applyFill="1" applyBorder="1" applyAlignment="1" applyProtection="0">
      <alignment vertical="bottom"/>
    </xf>
    <xf numFmtId="49" fontId="24" fillId="3" borderId="12" applyNumberFormat="1" applyFont="1" applyFill="1" applyBorder="1" applyAlignment="1" applyProtection="0">
      <alignment vertical="bottom"/>
    </xf>
    <xf numFmtId="0" fontId="8" fillId="3" borderId="14" applyNumberFormat="0" applyFont="1" applyFill="1" applyBorder="1" applyAlignment="1" applyProtection="0">
      <alignment vertical="bottom"/>
    </xf>
    <xf numFmtId="49" fontId="24" fillId="3" borderId="12" applyNumberFormat="1" applyFont="1" applyFill="1" applyBorder="1" applyAlignment="1" applyProtection="0">
      <alignment horizontal="center" vertical="bottom"/>
    </xf>
    <xf numFmtId="0" fontId="8" fillId="3" borderId="14" applyNumberFormat="0" applyFont="1" applyFill="1" applyBorder="1" applyAlignment="1" applyProtection="0">
      <alignment horizontal="center" vertical="bottom"/>
    </xf>
    <xf numFmtId="49" fontId="8" fillId="3" borderId="12" applyNumberFormat="1" applyFont="1" applyFill="1" applyBorder="1" applyAlignment="1" applyProtection="0">
      <alignment horizontal="center" vertical="bottom"/>
    </xf>
    <xf numFmtId="0" fontId="8" fillId="3" borderId="18" applyNumberFormat="0" applyFont="1" applyFill="1" applyBorder="1" applyAlignment="1" applyProtection="0">
      <alignment horizontal="center" vertical="bottom"/>
    </xf>
    <xf numFmtId="0" fontId="0" fillId="3" borderId="105" applyNumberFormat="0" applyFont="1" applyFill="1" applyBorder="1" applyAlignment="1" applyProtection="0">
      <alignment vertical="bottom"/>
    </xf>
    <xf numFmtId="0" fontId="8" fillId="3" borderId="21" applyNumberFormat="0" applyFont="1" applyFill="1" applyBorder="1" applyAlignment="1" applyProtection="0">
      <alignment vertical="bottom"/>
    </xf>
    <xf numFmtId="0" fontId="8" fillId="3" borderId="22" applyNumberFormat="0" applyFont="1" applyFill="1" applyBorder="1" applyAlignment="1" applyProtection="0">
      <alignment vertical="bottom"/>
    </xf>
    <xf numFmtId="0" fontId="8" fillId="3" borderId="21" applyNumberFormat="1" applyFont="1" applyFill="1" applyBorder="1" applyAlignment="1" applyProtection="0">
      <alignment vertical="bottom"/>
    </xf>
    <xf numFmtId="49" fontId="8" fillId="3" borderId="22" applyNumberFormat="1" applyFont="1" applyFill="1" applyBorder="1" applyAlignment="1" applyProtection="0">
      <alignment vertical="bottom"/>
    </xf>
    <xf numFmtId="0" fontId="8" fillId="3" borderId="18" applyNumberFormat="0" applyFont="1" applyFill="1" applyBorder="1" applyAlignment="1" applyProtection="0">
      <alignment vertical="bottom"/>
    </xf>
    <xf numFmtId="0" fontId="8" fillId="3" borderId="11" applyNumberFormat="0" applyFont="1" applyFill="1" applyBorder="1" applyAlignment="1" applyProtection="0">
      <alignment vertical="bottom"/>
    </xf>
    <xf numFmtId="62" fontId="8" fillId="3" borderId="106" applyNumberFormat="1" applyFont="1" applyFill="1" applyBorder="1" applyAlignment="1" applyProtection="0">
      <alignment horizontal="center" vertical="bottom"/>
    </xf>
    <xf numFmtId="63" fontId="8" fillId="3" borderId="107" applyNumberFormat="1" applyFont="1" applyFill="1" applyBorder="1" applyAlignment="1" applyProtection="0">
      <alignment horizontal="center" vertical="bottom"/>
    </xf>
    <xf numFmtId="49" fontId="0" fillId="3" borderId="108" applyNumberFormat="1" applyFont="1" applyFill="1" applyBorder="1" applyAlignment="1" applyProtection="0">
      <alignment horizontal="center" vertical="bottom"/>
    </xf>
    <xf numFmtId="49" fontId="0" fillId="3" borderId="23" applyNumberFormat="1" applyFont="1" applyFill="1" applyBorder="1" applyAlignment="1" applyProtection="0">
      <alignment horizontal="center" vertical="bottom"/>
    </xf>
    <xf numFmtId="49" fontId="0" fillId="3" borderId="38" applyNumberFormat="1" applyFont="1" applyFill="1" applyBorder="1" applyAlignment="1" applyProtection="0">
      <alignment horizontal="center" vertical="bottom"/>
    </xf>
    <xf numFmtId="0" fontId="0" fillId="3" borderId="18" applyNumberFormat="0" applyFont="1" applyFill="1" applyBorder="1" applyAlignment="1" applyProtection="0">
      <alignment horizontal="center" vertical="bottom"/>
    </xf>
    <xf numFmtId="0" fontId="8" fillId="3" borderId="109" applyNumberFormat="1" applyFont="1" applyFill="1" applyBorder="1" applyAlignment="1" applyProtection="0">
      <alignment horizontal="center" vertical="bottom"/>
    </xf>
    <xf numFmtId="1" fontId="0" fillId="3" borderId="27" applyNumberFormat="1" applyFont="1" applyFill="1" applyBorder="1" applyAlignment="1" applyProtection="0">
      <alignment horizontal="center" vertical="bottom"/>
    </xf>
    <xf numFmtId="1" fontId="0" fillId="3" borderId="40" applyNumberFormat="1" applyFont="1" applyFill="1" applyBorder="1" applyAlignment="1" applyProtection="0">
      <alignment horizontal="center" vertical="bottom"/>
    </xf>
    <xf numFmtId="1" fontId="0" fillId="3" borderId="18" applyNumberFormat="1" applyFont="1" applyFill="1" applyBorder="1" applyAlignment="1" applyProtection="0">
      <alignment horizontal="center" vertical="bottom"/>
    </xf>
    <xf numFmtId="1" fontId="0" fillId="3" borderId="11" applyNumberFormat="1" applyFont="1" applyFill="1" applyBorder="1" applyAlignment="1" applyProtection="0">
      <alignment horizontal="center" vertical="bottom"/>
    </xf>
    <xf numFmtId="1" fontId="8" fillId="3" borderId="109" applyNumberFormat="1" applyFont="1" applyFill="1" applyBorder="1" applyAlignment="1" applyProtection="0">
      <alignment horizontal="center" vertical="bottom"/>
    </xf>
    <xf numFmtId="1" fontId="8" fillId="3" borderId="110" applyNumberFormat="1" applyFont="1" applyFill="1" applyBorder="1" applyAlignment="1" applyProtection="0">
      <alignment horizontal="center" vertical="bottom"/>
    </xf>
    <xf numFmtId="1" fontId="0" fillId="3" borderId="32" applyNumberFormat="1" applyFont="1" applyFill="1" applyBorder="1" applyAlignment="1" applyProtection="0">
      <alignment horizontal="center" vertical="bottom"/>
    </xf>
    <xf numFmtId="1" fontId="0" fillId="3" borderId="111" applyNumberFormat="1" applyFont="1" applyFill="1" applyBorder="1" applyAlignment="1" applyProtection="0">
      <alignment horizontal="center" vertical="bottom"/>
    </xf>
    <xf numFmtId="0" fontId="8" fillId="3" borderId="110" applyNumberFormat="1" applyFont="1" applyFill="1" applyBorder="1" applyAlignment="1" applyProtection="0">
      <alignment horizontal="center" vertical="bottom"/>
    </xf>
    <xf numFmtId="49" fontId="32" fillId="3" borderId="13" applyNumberFormat="1" applyFont="1" applyFill="1" applyBorder="1" applyAlignment="1" applyProtection="0">
      <alignment horizontal="center" vertical="bottom"/>
    </xf>
    <xf numFmtId="0" fontId="32" fillId="3" borderId="13" applyNumberFormat="0" applyFont="1" applyFill="1" applyBorder="1" applyAlignment="1" applyProtection="0">
      <alignment horizontal="center" vertical="bottom"/>
    </xf>
    <xf numFmtId="0" fontId="32" fillId="3" borderId="25" applyNumberFormat="0" applyFont="1" applyFill="1" applyBorder="1" applyAlignment="1" applyProtection="0">
      <alignment horizontal="center" vertical="bottom"/>
    </xf>
    <xf numFmtId="0" fontId="32" fillId="3" borderId="8" applyNumberFormat="0" applyFont="1" applyFill="1" applyBorder="1" applyAlignment="1" applyProtection="0">
      <alignment horizontal="center" vertical="bottom"/>
    </xf>
    <xf numFmtId="0" fontId="32" fillId="3" borderId="8" applyNumberFormat="0" applyFont="1" applyFill="1" applyBorder="1" applyAlignment="1" applyProtection="0">
      <alignment vertical="bottom"/>
    </xf>
    <xf numFmtId="49" fontId="7" fillId="3" borderId="8" applyNumberFormat="1" applyFont="1" applyFill="1" applyBorder="1" applyAlignment="1" applyProtection="0">
      <alignment horizontal="center" vertical="bottom"/>
    </xf>
    <xf numFmtId="0" fontId="7" fillId="3" borderId="8" applyNumberFormat="0" applyFont="1" applyFill="1" applyBorder="1" applyAlignment="1" applyProtection="0">
      <alignment horizontal="center" vertical="bottom"/>
    </xf>
    <xf numFmtId="0" fontId="7" fillId="3" borderId="19" applyNumberFormat="0" applyFont="1" applyFill="1" applyBorder="1" applyAlignment="1" applyProtection="0">
      <alignment horizontal="center" vertical="bottom"/>
    </xf>
    <xf numFmtId="0" fontId="33" fillId="3" borderId="112" applyNumberFormat="1" applyFont="1" applyFill="1" applyBorder="1" applyAlignment="1" applyProtection="0">
      <alignment horizontal="center" vertical="bottom"/>
    </xf>
    <xf numFmtId="49" fontId="7" fillId="3" borderId="20" applyNumberFormat="1" applyFont="1" applyFill="1" applyBorder="1" applyAlignment="1" applyProtection="0">
      <alignment horizontal="center" vertical="bottom"/>
    </xf>
    <xf numFmtId="1" fontId="33" fillId="3" borderId="112" applyNumberFormat="1" applyFont="1" applyFill="1" applyBorder="1" applyAlignment="1" applyProtection="0">
      <alignment horizontal="center" vertical="bottom"/>
    </xf>
    <xf numFmtId="64" fontId="0" fillId="3" borderId="8" applyNumberFormat="1" applyFont="1" applyFill="1" applyBorder="1" applyAlignment="1" applyProtection="0">
      <alignment vertical="bottom"/>
    </xf>
    <xf numFmtId="49" fontId="0" fillId="3" borderId="8" applyNumberFormat="1" applyFont="1" applyFill="1" applyBorder="1" applyAlignment="1" applyProtection="0">
      <alignment horizontal="center" vertical="bottom"/>
    </xf>
    <xf numFmtId="1" fontId="0" fillId="3" borderId="8" applyNumberFormat="1" applyFont="1" applyFill="1" applyBorder="1" applyAlignment="1" applyProtection="0">
      <alignment horizontal="center" vertical="bottom"/>
    </xf>
    <xf numFmtId="0" fontId="34" fillId="3" borderId="8" applyNumberFormat="0" applyFont="1" applyFill="1" applyBorder="1" applyAlignment="1" applyProtection="0">
      <alignment vertical="bottom"/>
    </xf>
    <xf numFmtId="60" fontId="34" fillId="3" borderId="8" applyNumberFormat="1" applyFont="1" applyFill="1" applyBorder="1" applyAlignment="1" applyProtection="0">
      <alignment vertical="bottom"/>
    </xf>
    <xf numFmtId="0" fontId="0" fillId="3" borderId="86" applyNumberFormat="0" applyFont="1" applyFill="1" applyBorder="1" applyAlignment="1" applyProtection="0">
      <alignment vertical="bottom"/>
    </xf>
    <xf numFmtId="0" fontId="0" fillId="3" borderId="87" applyNumberFormat="0" applyFont="1" applyFill="1" applyBorder="1" applyAlignment="1" applyProtection="0">
      <alignment vertical="bottom"/>
    </xf>
    <xf numFmtId="0" fontId="0" fillId="3" borderId="88" applyNumberFormat="0" applyFont="1" applyFill="1" applyBorder="1" applyAlignment="1" applyProtection="0">
      <alignment vertical="bottom"/>
    </xf>
    <xf numFmtId="0" fontId="0" applyNumberFormat="1" applyFont="1" applyFill="0" applyBorder="0" applyAlignment="1" applyProtection="0">
      <alignment vertical="bottom"/>
    </xf>
    <xf numFmtId="0" fontId="0" fillId="3" borderId="89" applyNumberFormat="0" applyFont="1" applyFill="1"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fillId="3" borderId="80" applyNumberFormat="0" applyFont="1" applyFill="1" applyBorder="1" applyAlignment="1" applyProtection="0">
      <alignment vertical="bottom"/>
    </xf>
    <xf numFmtId="49" fontId="4" fillId="3" borderId="12" applyNumberFormat="1" applyFont="1" applyFill="1" applyBorder="1" applyAlignment="1" applyProtection="0">
      <alignment vertical="bottom"/>
    </xf>
    <xf numFmtId="49" fontId="4" fillId="3" borderId="13" applyNumberFormat="1" applyFont="1" applyFill="1" applyBorder="1" applyAlignment="1" applyProtection="0">
      <alignment horizontal="center" vertical="bottom"/>
    </xf>
    <xf numFmtId="49" fontId="23" fillId="3" borderId="14" applyNumberFormat="1" applyFont="1" applyFill="1" applyBorder="1" applyAlignment="1" applyProtection="0">
      <alignment horizontal="center"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9" fillId="3" borderId="8" applyNumberFormat="0" applyFont="1" applyFill="1" applyBorder="1" applyAlignment="1" applyProtection="0">
      <alignment vertical="bottom"/>
    </xf>
    <xf numFmtId="49" fontId="9" fillId="3" borderId="8" applyNumberFormat="1" applyFont="1" applyFill="1" applyBorder="1" applyAlignment="1" applyProtection="0">
      <alignment horizontal="center" vertical="bottom"/>
    </xf>
    <xf numFmtId="0" fontId="9" fillId="3" borderId="8" applyNumberFormat="0" applyFont="1" applyFill="1" applyBorder="1" applyAlignment="1" applyProtection="0">
      <alignment horizontal="center" vertical="bottom"/>
    </xf>
    <xf numFmtId="49" fontId="8" fillId="3" borderId="81" applyNumberFormat="1" applyFont="1" applyFill="1" applyBorder="1" applyAlignment="1" applyProtection="0">
      <alignment vertical="bottom"/>
    </xf>
    <xf numFmtId="0" fontId="35" fillId="3" borderId="81" applyNumberFormat="0" applyFont="1" applyFill="1" applyBorder="1" applyAlignment="1" applyProtection="0">
      <alignment horizontal="center" vertical="bottom"/>
    </xf>
    <xf numFmtId="0" fontId="36" fillId="3" borderId="17" applyNumberFormat="1" applyFont="1" applyFill="1" applyBorder="1" applyAlignment="1" applyProtection="0">
      <alignment horizontal="center" vertical="bottom"/>
    </xf>
    <xf numFmtId="49" fontId="8" fillId="3" borderId="15" applyNumberFormat="1" applyFont="1" applyFill="1" applyBorder="1" applyAlignment="1" applyProtection="0">
      <alignment vertical="bottom"/>
    </xf>
    <xf numFmtId="0" fontId="36" fillId="3" borderId="16" applyNumberFormat="1" applyFont="1" applyFill="1" applyBorder="1" applyAlignment="1" applyProtection="0">
      <alignment horizontal="center" vertical="bottom"/>
    </xf>
    <xf numFmtId="0" fontId="37" fillId="3" borderId="81" applyNumberFormat="0" applyFont="1" applyFill="1" applyBorder="1" applyAlignment="1" applyProtection="0">
      <alignment horizontal="left" vertical="bottom"/>
    </xf>
    <xf numFmtId="0" fontId="37" fillId="3" borderId="15" applyNumberFormat="0" applyFont="1" applyFill="1" applyBorder="1" applyAlignment="1" applyProtection="0">
      <alignment horizontal="left" vertical="bottom"/>
    </xf>
    <xf numFmtId="0" fontId="8" fillId="3" borderId="81" applyNumberFormat="0" applyFont="1" applyFill="1" applyBorder="1" applyAlignment="1" applyProtection="0">
      <alignment horizontal="center" vertical="bottom"/>
    </xf>
    <xf numFmtId="60" fontId="8" fillId="3" borderId="15" applyNumberFormat="1" applyFont="1" applyFill="1" applyBorder="1" applyAlignment="1" applyProtection="0">
      <alignment horizontal="center" vertical="bottom"/>
    </xf>
    <xf numFmtId="49" fontId="0" fillId="3" borderId="16" applyNumberFormat="1" applyFont="1" applyFill="1" applyBorder="1" applyAlignment="1" applyProtection="0">
      <alignment vertical="bottom"/>
    </xf>
    <xf numFmtId="0" fontId="8" fillId="3" borderId="16" applyNumberFormat="0" applyFont="1" applyFill="1" applyBorder="1" applyAlignment="1" applyProtection="0">
      <alignment vertical="bottom"/>
    </xf>
    <xf numFmtId="49" fontId="8" fillId="3" borderId="81" applyNumberFormat="1" applyFont="1" applyFill="1" applyBorder="1" applyAlignment="1" applyProtection="0">
      <alignment horizontal="center" vertical="bottom"/>
    </xf>
    <xf numFmtId="1" fontId="8" fillId="3" borderId="15" applyNumberFormat="1" applyFont="1" applyFill="1" applyBorder="1" applyAlignment="1" applyProtection="0">
      <alignment horizontal="center" vertical="bottom"/>
    </xf>
    <xf numFmtId="49" fontId="12" fillId="3" borderId="17" applyNumberFormat="1" applyFont="1" applyFill="1" applyBorder="1" applyAlignment="1" applyProtection="0">
      <alignment horizontal="left" vertical="bottom"/>
    </xf>
    <xf numFmtId="2" fontId="8" fillId="3" borderId="16" applyNumberFormat="1" applyFont="1" applyFill="1" applyBorder="1" applyAlignment="1" applyProtection="0">
      <alignment horizontal="center" vertical="bottom"/>
    </xf>
    <xf numFmtId="49" fontId="12" fillId="3" borderId="16" applyNumberFormat="1" applyFont="1" applyFill="1" applyBorder="1" applyAlignment="1" applyProtection="0">
      <alignment horizontal="left" vertical="bottom"/>
    </xf>
    <xf numFmtId="0" fontId="0" fillId="3" borderId="81" applyNumberFormat="0" applyFont="1" applyFill="1" applyBorder="1" applyAlignment="1" applyProtection="0">
      <alignment vertical="bottom"/>
    </xf>
    <xf numFmtId="0" fontId="8" fillId="3" borderId="81" applyNumberFormat="0" applyFont="1" applyFill="1" applyBorder="1" applyAlignment="1" applyProtection="0">
      <alignment vertical="bottom"/>
    </xf>
    <xf numFmtId="0" fontId="0" fillId="3" borderId="16" applyNumberFormat="0" applyFont="1" applyFill="1" applyBorder="1" applyAlignment="1" applyProtection="0">
      <alignment vertical="bottom"/>
    </xf>
    <xf numFmtId="0" fontId="9" fillId="3" borderId="15" applyNumberFormat="0" applyFont="1" applyFill="1" applyBorder="1" applyAlignment="1" applyProtection="0">
      <alignment vertical="bottom"/>
    </xf>
    <xf numFmtId="0" fontId="9" fillId="3" borderId="16" applyNumberFormat="0" applyFont="1" applyFill="1" applyBorder="1" applyAlignment="1" applyProtection="0">
      <alignment vertical="bottom"/>
    </xf>
    <xf numFmtId="0" fontId="14" fillId="3" borderId="16" applyNumberFormat="0" applyFont="1" applyFill="1" applyBorder="1" applyAlignment="1" applyProtection="0">
      <alignment vertical="bottom"/>
    </xf>
    <xf numFmtId="0" fontId="0" fillId="3" borderId="81" applyNumberFormat="0" applyFont="1" applyFill="1" applyBorder="1" applyAlignment="1" applyProtection="0">
      <alignment horizontal="center" vertical="bottom"/>
    </xf>
    <xf numFmtId="0" fontId="0" fillId="3" borderId="104" applyNumberFormat="0" applyFont="1" applyFill="1" applyBorder="1" applyAlignment="1" applyProtection="0">
      <alignment horizontal="center" vertical="bottom"/>
    </xf>
    <xf numFmtId="49" fontId="0" fillId="3" borderId="104" applyNumberFormat="1" applyFont="1" applyFill="1" applyBorder="1" applyAlignment="1" applyProtection="0">
      <alignment horizontal="center" vertical="bottom"/>
    </xf>
    <xf numFmtId="49" fontId="0" fillId="3" borderId="104" applyNumberFormat="1" applyFont="1" applyFill="1" applyBorder="1" applyAlignment="1" applyProtection="0">
      <alignment vertical="bottom"/>
    </xf>
    <xf numFmtId="49" fontId="0" fillId="3" borderId="81" applyNumberFormat="1" applyFont="1" applyFill="1" applyBorder="1" applyAlignment="1" applyProtection="0">
      <alignment horizontal="center" vertical="bottom"/>
    </xf>
    <xf numFmtId="49" fontId="0" fillId="3" borderId="105" applyNumberFormat="1" applyFont="1" applyFill="1" applyBorder="1" applyAlignment="1" applyProtection="0">
      <alignment horizontal="center" vertical="bottom"/>
    </xf>
    <xf numFmtId="49" fontId="0" fillId="3" borderId="80" applyNumberFormat="1" applyFont="1" applyFill="1" applyBorder="1" applyAlignment="1" applyProtection="0">
      <alignment horizontal="center" vertical="bottom"/>
    </xf>
    <xf numFmtId="49" fontId="0" fillId="3" borderId="80" applyNumberFormat="1" applyFont="1" applyFill="1" applyBorder="1" applyAlignment="1" applyProtection="0">
      <alignment vertical="bottom"/>
    </xf>
    <xf numFmtId="0" fontId="0" fillId="3" borderId="105" applyNumberFormat="0" applyFont="1" applyFill="1" applyBorder="1" applyAlignment="1" applyProtection="0">
      <alignment horizontal="center" vertical="bottom"/>
    </xf>
    <xf numFmtId="49" fontId="0" fillId="3" borderId="105" applyNumberFormat="1" applyFont="1" applyFill="1" applyBorder="1" applyAlignment="1" applyProtection="0">
      <alignment vertical="bottom"/>
    </xf>
    <xf numFmtId="60" fontId="0" borderId="8" applyNumberFormat="1" applyFont="1" applyFill="0" applyBorder="1" applyAlignment="1" applyProtection="0">
      <alignment vertical="bottom"/>
    </xf>
    <xf numFmtId="0" fontId="0" fillId="3" borderId="81" applyNumberFormat="1" applyFont="1" applyFill="1" applyBorder="1" applyAlignment="1" applyProtection="0">
      <alignment horizontal="center" vertical="bottom"/>
    </xf>
    <xf numFmtId="49" fontId="0" fillId="3" borderId="81" applyNumberFormat="1" applyFont="1" applyFill="1" applyBorder="1" applyAlignment="1" applyProtection="0">
      <alignment vertical="bottom"/>
    </xf>
    <xf numFmtId="60" fontId="0" fillId="3" borderId="81" applyNumberFormat="1" applyFont="1" applyFill="1" applyBorder="1" applyAlignment="1" applyProtection="0">
      <alignment horizontal="center" vertical="bottom"/>
    </xf>
    <xf numFmtId="2" fontId="0" fillId="3" borderId="81" applyNumberFormat="1" applyFont="1" applyFill="1" applyBorder="1" applyAlignment="1" applyProtection="0">
      <alignment horizontal="center" vertical="bottom"/>
    </xf>
    <xf numFmtId="2" fontId="0" fillId="3" borderId="18" applyNumberFormat="1" applyFont="1" applyFill="1" applyBorder="1" applyAlignment="1" applyProtection="0">
      <alignment vertical="bottom"/>
    </xf>
    <xf numFmtId="2" fontId="0" fillId="3" borderId="8" applyNumberFormat="1" applyFont="1" applyFill="1" applyBorder="1" applyAlignment="1" applyProtection="0">
      <alignment vertical="bottom"/>
    </xf>
    <xf numFmtId="1" fontId="0" fillId="3" borderId="81" applyNumberFormat="1" applyFont="1" applyFill="1" applyBorder="1" applyAlignment="1" applyProtection="0">
      <alignment horizontal="center" vertical="bottom"/>
    </xf>
    <xf numFmtId="60" fontId="8" fillId="8" borderId="81" applyNumberFormat="1" applyFont="1" applyFill="1" applyBorder="1" applyAlignment="1" applyProtection="0">
      <alignment horizontal="center" vertical="bottom"/>
    </xf>
    <xf numFmtId="60" fontId="8" fillId="3" borderId="81" applyNumberFormat="1" applyFont="1" applyFill="1" applyBorder="1" applyAlignment="1" applyProtection="0">
      <alignment horizontal="center" vertical="bottom"/>
    </xf>
    <xf numFmtId="49" fontId="8" fillId="3" borderId="8" applyNumberFormat="1" applyFont="1" applyFill="1" applyBorder="1" applyAlignment="1" applyProtection="0">
      <alignment horizontal="center" vertical="bottom"/>
    </xf>
    <xf numFmtId="0" fontId="8" borderId="8" applyNumberFormat="0" applyFont="1" applyFill="0" applyBorder="1" applyAlignment="1" applyProtection="0">
      <alignment vertical="bottom"/>
    </xf>
    <xf numFmtId="0" fontId="8" fillId="3" borderId="8" applyNumberFormat="0" applyFont="1" applyFill="1" applyBorder="1" applyAlignment="1" applyProtection="0">
      <alignment vertical="bottom"/>
    </xf>
    <xf numFmtId="60" fontId="0" fillId="3" borderId="81" applyNumberFormat="1" applyFont="1" applyFill="1" applyBorder="1" applyAlignment="1" applyProtection="0">
      <alignment vertical="bottom"/>
    </xf>
    <xf numFmtId="0" fontId="0" fillId="8" borderId="81" applyNumberFormat="0" applyFont="1" applyFill="1" applyBorder="1" applyAlignment="1" applyProtection="0">
      <alignment vertical="bottom"/>
    </xf>
    <xf numFmtId="1" fontId="0" fillId="8" borderId="81" applyNumberFormat="1" applyFont="1" applyFill="1" applyBorder="1" applyAlignment="1" applyProtection="0">
      <alignment horizontal="center" vertical="bottom"/>
    </xf>
    <xf numFmtId="49" fontId="8" fillId="3" borderId="81" applyNumberFormat="1" applyFont="1" applyFill="1" applyBorder="1" applyAlignment="1" applyProtection="0">
      <alignment horizontal="left" vertical="bottom"/>
    </xf>
    <xf numFmtId="0" fontId="8" fillId="3" borderId="81" applyNumberFormat="0" applyFont="1" applyFill="1" applyBorder="1" applyAlignment="1" applyProtection="0">
      <alignment horizontal="left" vertical="bottom"/>
    </xf>
    <xf numFmtId="2" fontId="8" fillId="3" borderId="15" applyNumberFormat="1" applyFont="1" applyFill="1" applyBorder="1" applyAlignment="1" applyProtection="0">
      <alignment horizontal="center" vertical="bottom"/>
    </xf>
    <xf numFmtId="49" fontId="0" fillId="3" borderId="17" applyNumberFormat="1" applyFont="1" applyFill="1" applyBorder="1" applyAlignment="1" applyProtection="0">
      <alignment vertical="bottom"/>
    </xf>
    <xf numFmtId="0" fontId="8" fillId="3" borderId="17" applyNumberFormat="0" applyFont="1" applyFill="1" applyBorder="1" applyAlignment="1" applyProtection="0">
      <alignment vertical="bottom"/>
    </xf>
    <xf numFmtId="0" fontId="8" fillId="3" borderId="15" applyNumberFormat="0" applyFont="1" applyFill="1" applyBorder="1" applyAlignment="1" applyProtection="0">
      <alignment horizontal="left" vertical="bottom"/>
    </xf>
    <xf numFmtId="0" fontId="8" fillId="3" borderId="17" applyNumberFormat="0" applyFont="1" applyFill="1" applyBorder="1" applyAlignment="1" applyProtection="0">
      <alignment horizontal="left" vertical="bottom"/>
    </xf>
    <xf numFmtId="0" fontId="8" fillId="3" borderId="16" applyNumberFormat="0" applyFont="1" applyFill="1" applyBorder="1" applyAlignment="1" applyProtection="0">
      <alignment horizontal="left" vertical="bottom"/>
    </xf>
    <xf numFmtId="49" fontId="20" fillId="3" borderId="22" applyNumberFormat="1" applyFont="1" applyFill="1" applyBorder="1" applyAlignment="1" applyProtection="0">
      <alignment vertical="bottom"/>
    </xf>
    <xf numFmtId="0" fontId="8" fillId="3" borderId="13" applyNumberFormat="0" applyFont="1" applyFill="1" applyBorder="1" applyAlignment="1" applyProtection="0">
      <alignment horizontal="left" vertical="bottom"/>
    </xf>
    <xf numFmtId="2" fontId="8" fillId="3" borderId="13" applyNumberFormat="1" applyFont="1" applyFill="1" applyBorder="1" applyAlignment="1" applyProtection="0">
      <alignment horizontal="center" vertical="bottom"/>
    </xf>
    <xf numFmtId="0" fontId="8" fillId="3" borderId="8" applyNumberFormat="0" applyFont="1" applyFill="1" applyBorder="1" applyAlignment="1" applyProtection="0">
      <alignment horizontal="left" vertical="bottom"/>
    </xf>
    <xf numFmtId="2" fontId="8" fillId="3" borderId="8" applyNumberFormat="1" applyFont="1" applyFill="1" applyBorder="1" applyAlignment="1" applyProtection="0">
      <alignment horizontal="center" vertical="bottom"/>
    </xf>
    <xf numFmtId="1" fontId="0" fillId="3" borderId="44" applyNumberFormat="1" applyFont="1" applyFill="1" applyBorder="1" applyAlignment="1" applyProtection="0">
      <alignment horizontal="center" vertical="bottom"/>
    </xf>
    <xf numFmtId="49" fontId="0" fillId="3" borderId="72" applyNumberFormat="1" applyFont="1" applyFill="1" applyBorder="1" applyAlignment="1" applyProtection="0">
      <alignment horizontal="center" vertical="bottom"/>
    </xf>
    <xf numFmtId="60" fontId="0" fillId="3" borderId="44" applyNumberFormat="1" applyFont="1" applyFill="1" applyBorder="1" applyAlignment="1" applyProtection="0">
      <alignment horizontal="center" vertical="bottom"/>
    </xf>
    <xf numFmtId="49" fontId="0" fillId="3" borderId="113" applyNumberFormat="1" applyFont="1" applyFill="1" applyBorder="1" applyAlignment="1" applyProtection="0">
      <alignment horizontal="center" vertical="bottom"/>
    </xf>
    <xf numFmtId="0" fontId="0" fillId="3" borderId="20" applyNumberFormat="0" applyFont="1" applyFill="1" applyBorder="1" applyAlignment="1" applyProtection="0">
      <alignment vertical="bottom"/>
    </xf>
    <xf numFmtId="1" fontId="0" fillId="3" borderId="19" applyNumberFormat="1" applyFont="1" applyFill="1" applyBorder="1" applyAlignment="1" applyProtection="0">
      <alignment horizontal="center" vertical="bottom"/>
    </xf>
    <xf numFmtId="60" fontId="0" fillId="3" borderId="20" applyNumberFormat="1" applyFont="1" applyFill="1" applyBorder="1" applyAlignment="1" applyProtection="0">
      <alignment horizontal="center" vertical="bottom"/>
    </xf>
    <xf numFmtId="60" fontId="0" fillId="3" borderId="19" applyNumberFormat="1" applyFont="1" applyFill="1" applyBorder="1" applyAlignment="1" applyProtection="0">
      <alignment horizontal="center" vertical="bottom"/>
    </xf>
    <xf numFmtId="15" fontId="0" fillId="3" borderId="114" applyNumberFormat="1" applyFont="1" applyFill="1" applyBorder="1" applyAlignment="1" applyProtection="0">
      <alignment horizontal="center" vertical="bottom"/>
    </xf>
    <xf numFmtId="0" fontId="0" fillId="3" borderId="115" applyNumberFormat="0" applyFont="1" applyFill="1" applyBorder="1" applyAlignment="1" applyProtection="0">
      <alignment vertical="bottom"/>
    </xf>
    <xf numFmtId="0" fontId="0" fillId="3" borderId="116" applyNumberFormat="0" applyFont="1" applyFill="1" applyBorder="1" applyAlignment="1" applyProtection="0">
      <alignment vertical="bottom"/>
    </xf>
    <xf numFmtId="0" fontId="0" fillId="3" borderId="117" applyNumberFormat="0" applyFont="1" applyFill="1" applyBorder="1" applyAlignment="1" applyProtection="0">
      <alignment vertical="bottom"/>
    </xf>
    <xf numFmtId="0" fontId="0" borderId="87" applyNumberFormat="0" applyFont="1" applyFill="0" applyBorder="1" applyAlignment="1" applyProtection="0">
      <alignment vertical="bottom"/>
    </xf>
    <xf numFmtId="0" fontId="0" borderId="88"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89" applyNumberFormat="0" applyFont="1" applyFill="0" applyBorder="1" applyAlignment="1" applyProtection="0">
      <alignment vertical="bottom"/>
    </xf>
    <xf numFmtId="49" fontId="23" borderId="16" applyNumberFormat="1" applyFont="1" applyFill="0" applyBorder="1" applyAlignment="1" applyProtection="0">
      <alignment horizontal="center" vertical="bottom"/>
    </xf>
    <xf numFmtId="49" fontId="23" fillId="3" borderId="17" applyNumberFormat="1" applyFont="1" applyFill="1" applyBorder="1" applyAlignment="1" applyProtection="0">
      <alignment vertical="bottom"/>
    </xf>
    <xf numFmtId="49" fontId="23" fillId="3" borderId="18" applyNumberFormat="1" applyFont="1" applyFill="1" applyBorder="1" applyAlignment="1" applyProtection="0">
      <alignment vertical="bottom"/>
    </xf>
    <xf numFmtId="49" fontId="23" fillId="3" borderId="8" applyNumberFormat="1" applyFont="1" applyFill="1" applyBorder="1" applyAlignment="1" applyProtection="0">
      <alignment vertical="bottom"/>
    </xf>
    <xf numFmtId="0" fontId="9" fillId="3" borderId="12" applyNumberFormat="0" applyFont="1" applyFill="1" applyBorder="1" applyAlignment="1" applyProtection="0">
      <alignment vertical="bottom"/>
    </xf>
    <xf numFmtId="0" fontId="9" borderId="13" applyNumberFormat="0" applyFont="1" applyFill="0" applyBorder="1" applyAlignment="1" applyProtection="0">
      <alignment vertical="bottom"/>
    </xf>
    <xf numFmtId="49" fontId="9" borderId="13" applyNumberFormat="1" applyFont="1" applyFill="0" applyBorder="1" applyAlignment="1" applyProtection="0">
      <alignment vertical="bottom"/>
    </xf>
    <xf numFmtId="0" fontId="9" borderId="13" applyNumberFormat="1" applyFont="1" applyFill="0" applyBorder="1" applyAlignment="1" applyProtection="0">
      <alignment horizontal="center" vertical="bottom"/>
    </xf>
    <xf numFmtId="0" fontId="9" fillId="3" borderId="14" applyNumberFormat="0" applyFont="1" applyFill="1" applyBorder="1" applyAlignment="1" applyProtection="0">
      <alignment vertical="bottom"/>
    </xf>
    <xf numFmtId="0" fontId="9" fillId="3" borderId="18" applyNumberFormat="0" applyFont="1" applyFill="1" applyBorder="1" applyAlignment="1" applyProtection="0">
      <alignment vertical="bottom"/>
    </xf>
    <xf numFmtId="49" fontId="8" borderId="57" applyNumberFormat="1" applyFont="1" applyFill="0" applyBorder="1" applyAlignment="1" applyProtection="0">
      <alignment horizontal="right" vertical="bottom"/>
    </xf>
    <xf numFmtId="0" fontId="8" borderId="57" applyNumberFormat="1" applyFont="1" applyFill="0" applyBorder="1" applyAlignment="1" applyProtection="0">
      <alignment horizontal="left" vertical="bottom"/>
    </xf>
    <xf numFmtId="0" fontId="0" borderId="57" applyNumberFormat="0" applyFont="1" applyFill="0" applyBorder="1" applyAlignment="1" applyProtection="0">
      <alignment vertical="bottom"/>
    </xf>
    <xf numFmtId="0" fontId="0" borderId="19" applyNumberFormat="0" applyFont="1" applyFill="0" applyBorder="1" applyAlignment="1" applyProtection="0">
      <alignment vertical="bottom"/>
    </xf>
    <xf numFmtId="49" fontId="9" borderId="72" applyNumberFormat="1" applyFont="1" applyFill="0" applyBorder="1" applyAlignment="1" applyProtection="0">
      <alignment horizontal="center" vertical="bottom"/>
    </xf>
    <xf numFmtId="0" fontId="9" borderId="43" applyNumberFormat="0" applyFont="1" applyFill="0" applyBorder="1" applyAlignment="1" applyProtection="0">
      <alignment horizontal="center" vertical="bottom"/>
    </xf>
    <xf numFmtId="0" fontId="9" fillId="3" borderId="43" applyNumberFormat="0" applyFont="1" applyFill="1" applyBorder="1" applyAlignment="1" applyProtection="0">
      <alignment horizontal="center" vertical="bottom"/>
    </xf>
    <xf numFmtId="0" fontId="9" fillId="3" borderId="44" applyNumberFormat="0" applyFont="1" applyFill="1" applyBorder="1" applyAlignment="1" applyProtection="0">
      <alignment horizontal="center" vertical="bottom"/>
    </xf>
    <xf numFmtId="0" fontId="9" fillId="3" borderId="118" applyNumberFormat="0" applyFont="1" applyFill="1" applyBorder="1" applyAlignment="1" applyProtection="0">
      <alignment horizontal="center" vertical="bottom"/>
    </xf>
    <xf numFmtId="0" fontId="9" fillId="3" borderId="18" applyNumberFormat="0" applyFont="1" applyFill="1" applyBorder="1" applyAlignment="1" applyProtection="0">
      <alignment horizontal="center" vertical="bottom"/>
    </xf>
    <xf numFmtId="49" fontId="9" borderId="28" applyNumberFormat="1" applyFont="1" applyFill="0" applyBorder="1" applyAlignment="1" applyProtection="0">
      <alignment horizontal="center" vertical="bottom"/>
    </xf>
    <xf numFmtId="0" fontId="9" borderId="31" applyNumberFormat="0" applyFont="1" applyFill="0" applyBorder="1" applyAlignment="1" applyProtection="0">
      <alignment horizontal="center" vertical="bottom"/>
    </xf>
    <xf numFmtId="0" fontId="9" borderId="20" applyNumberFormat="0" applyFont="1" applyFill="0" applyBorder="1" applyAlignment="1" applyProtection="0">
      <alignment horizontal="center" vertical="bottom"/>
    </xf>
    <xf numFmtId="49" fontId="9" borderId="56" applyNumberFormat="1" applyFont="1" applyFill="0" applyBorder="1" applyAlignment="1" applyProtection="0">
      <alignment horizontal="center" vertical="bottom"/>
    </xf>
    <xf numFmtId="0" fontId="9" borderId="57" applyNumberFormat="0" applyFont="1" applyFill="0" applyBorder="1" applyAlignment="1" applyProtection="0">
      <alignment horizontal="center" vertical="bottom"/>
    </xf>
    <xf numFmtId="0" fontId="9" fillId="3" borderId="57" applyNumberFormat="0" applyFont="1" applyFill="1" applyBorder="1" applyAlignment="1" applyProtection="0">
      <alignment horizontal="center" vertical="bottom"/>
    </xf>
    <xf numFmtId="0" fontId="9" fillId="3" borderId="58" applyNumberFormat="0" applyFont="1" applyFill="1" applyBorder="1" applyAlignment="1" applyProtection="0">
      <alignment horizontal="center" vertical="bottom"/>
    </xf>
    <xf numFmtId="49" fontId="0" borderId="113" applyNumberFormat="1" applyFont="1" applyFill="0" applyBorder="1" applyAlignment="1" applyProtection="0">
      <alignment horizontal="center" vertical="bottom"/>
    </xf>
    <xf numFmtId="49" fontId="0" fillId="3" borderId="113" applyNumberFormat="1" applyFont="1" applyFill="1" applyBorder="1" applyAlignment="1" applyProtection="0">
      <alignment horizontal="center" vertical="center" wrapText="1"/>
    </xf>
    <xf numFmtId="0" fontId="0" fillId="3" borderId="20" applyNumberFormat="0" applyFont="1" applyFill="1" applyBorder="1" applyAlignment="1" applyProtection="0">
      <alignment horizontal="center" vertical="center" wrapText="1"/>
    </xf>
    <xf numFmtId="49" fontId="8" borderId="113" applyNumberFormat="1" applyFont="1" applyFill="0" applyBorder="1" applyAlignment="1" applyProtection="0">
      <alignment horizontal="center" vertical="bottom"/>
    </xf>
    <xf numFmtId="49" fontId="8" fillId="3" borderId="113" applyNumberFormat="1" applyFont="1" applyFill="1" applyBorder="1" applyAlignment="1" applyProtection="0">
      <alignment horizontal="center" vertical="bottom"/>
    </xf>
    <xf numFmtId="0" fontId="8" fillId="3" borderId="118" applyNumberFormat="0" applyFont="1" applyFill="1" applyBorder="1" applyAlignment="1" applyProtection="0">
      <alignment horizontal="center" vertical="bottom"/>
    </xf>
    <xf numFmtId="49" fontId="0" borderId="116" applyNumberFormat="1" applyFont="1" applyFill="0" applyBorder="1" applyAlignment="1" applyProtection="0">
      <alignment horizontal="center" vertical="bottom"/>
    </xf>
    <xf numFmtId="0" fontId="0" fillId="3" borderId="116" applyNumberFormat="0" applyFont="1" applyFill="1" applyBorder="1" applyAlignment="1" applyProtection="0">
      <alignment horizontal="center" vertical="center" wrapText="1"/>
    </xf>
    <xf numFmtId="49" fontId="8" borderId="114" applyNumberFormat="1" applyFont="1" applyFill="0" applyBorder="1" applyAlignment="1" applyProtection="0">
      <alignment horizontal="center" vertical="bottom"/>
    </xf>
    <xf numFmtId="49" fontId="8" fillId="3" borderId="114" applyNumberFormat="1" applyFont="1" applyFill="1" applyBorder="1" applyAlignment="1" applyProtection="0">
      <alignment horizontal="center" vertical="bottom"/>
    </xf>
    <xf numFmtId="0" fontId="0" borderId="112" applyNumberFormat="0" applyFont="1" applyFill="0" applyBorder="1" applyAlignment="1" applyProtection="0">
      <alignment horizontal="center" vertical="bottom"/>
    </xf>
    <xf numFmtId="1" fontId="0" borderId="20" applyNumberFormat="1" applyFont="1" applyFill="0" applyBorder="1" applyAlignment="1" applyProtection="0">
      <alignment horizontal="center" vertical="bottom"/>
    </xf>
    <xf numFmtId="49" fontId="8" borderId="116" applyNumberFormat="1" applyFont="1" applyFill="0" applyBorder="1" applyAlignment="1" applyProtection="0">
      <alignment horizontal="center" vertical="bottom"/>
    </xf>
    <xf numFmtId="49" fontId="8" fillId="3" borderId="116" applyNumberFormat="1" applyFont="1" applyFill="1" applyBorder="1" applyAlignment="1" applyProtection="0">
      <alignment horizontal="center" vertical="bottom"/>
    </xf>
    <xf numFmtId="1" fontId="0" fillId="4" borderId="112" applyNumberFormat="1" applyFont="1" applyFill="1" applyBorder="1" applyAlignment="1" applyProtection="0">
      <alignment horizontal="center" vertical="bottom"/>
    </xf>
    <xf numFmtId="60" fontId="0" fillId="4" borderId="112" applyNumberFormat="1" applyFont="1" applyFill="1" applyBorder="1" applyAlignment="1" applyProtection="0">
      <alignment horizontal="center" vertical="bottom"/>
    </xf>
    <xf numFmtId="0" fontId="0" fillId="4" borderId="112" applyNumberFormat="1" applyFont="1" applyFill="1" applyBorder="1" applyAlignment="1" applyProtection="0">
      <alignment horizontal="center" vertical="bottom"/>
    </xf>
    <xf numFmtId="0" fontId="0" fillId="3" borderId="118" applyNumberFormat="0" applyFont="1" applyFill="1" applyBorder="1" applyAlignment="1" applyProtection="0">
      <alignment horizontal="center" vertical="bottom"/>
    </xf>
    <xf numFmtId="60" fontId="0" fillId="3" borderId="118" applyNumberFormat="1" applyFont="1" applyFill="1" applyBorder="1" applyAlignment="1" applyProtection="0">
      <alignment horizontal="center" vertical="bottom"/>
    </xf>
    <xf numFmtId="60" fontId="0" fillId="3" borderId="18" applyNumberFormat="1" applyFont="1" applyFill="1" applyBorder="1" applyAlignment="1" applyProtection="0">
      <alignment horizontal="center" vertical="bottom"/>
    </xf>
    <xf numFmtId="0" fontId="0" fillId="3" borderId="19" applyNumberFormat="0" applyFont="1" applyFill="1" applyBorder="1" applyAlignment="1" applyProtection="0">
      <alignment horizontal="center" vertical="bottom"/>
    </xf>
    <xf numFmtId="0" fontId="8" fillId="9" borderId="18" applyNumberFormat="1" applyFont="1" applyFill="1" applyBorder="1" applyAlignment="1" applyProtection="0">
      <alignment horizontal="center" vertical="bottom"/>
    </xf>
    <xf numFmtId="0" fontId="8" fillId="3" borderId="19" applyNumberFormat="0" applyFont="1" applyFill="1" applyBorder="1" applyAlignment="1" applyProtection="0">
      <alignment horizontal="center" vertical="bottom"/>
    </xf>
    <xf numFmtId="64" fontId="8" fillId="3" borderId="18" applyNumberFormat="1" applyFont="1" applyFill="1" applyBorder="1" applyAlignment="1" applyProtection="0">
      <alignment horizontal="center" vertical="bottom"/>
    </xf>
    <xf numFmtId="64" fontId="8" fillId="3" borderId="19" applyNumberFormat="1" applyFont="1" applyFill="1" applyBorder="1" applyAlignment="1" applyProtection="0">
      <alignment horizontal="center" vertical="bottom"/>
    </xf>
    <xf numFmtId="0" fontId="0" borderId="43" applyNumberFormat="0" applyFont="1" applyFill="0" applyBorder="1" applyAlignment="1" applyProtection="0">
      <alignment vertical="bottom"/>
    </xf>
    <xf numFmtId="49" fontId="8" borderId="57" applyNumberFormat="1" applyFont="1" applyFill="0" applyBorder="1" applyAlignment="1" applyProtection="0">
      <alignment vertical="bottom"/>
    </xf>
    <xf numFmtId="0" fontId="8" borderId="57" applyNumberFormat="0" applyFont="1" applyFill="0" applyBorder="1" applyAlignment="1" applyProtection="0">
      <alignment vertical="bottom"/>
    </xf>
    <xf numFmtId="49" fontId="8" borderId="57" applyNumberFormat="1" applyFont="1" applyFill="0" applyBorder="1" applyAlignment="1" applyProtection="0">
      <alignment horizontal="center" vertical="bottom"/>
    </xf>
    <xf numFmtId="0" fontId="8" borderId="57" applyNumberFormat="0" applyFont="1" applyFill="0" applyBorder="1" applyAlignment="1" applyProtection="0">
      <alignment horizontal="center" vertical="bottom"/>
    </xf>
    <xf numFmtId="60" fontId="8" fillId="3" borderId="57" applyNumberFormat="1" applyFont="1" applyFill="1" applyBorder="1" applyAlignment="1" applyProtection="0">
      <alignment horizontal="center" vertical="bottom"/>
    </xf>
    <xf numFmtId="49" fontId="8" fillId="3" borderId="57" applyNumberFormat="1" applyFont="1" applyFill="1" applyBorder="1" applyAlignment="1" applyProtection="0">
      <alignment vertical="bottom"/>
    </xf>
    <xf numFmtId="1" fontId="0" fillId="3" borderId="83" applyNumberFormat="1" applyFont="1" applyFill="1" applyBorder="1" applyAlignment="1" applyProtection="0">
      <alignment horizontal="center" vertical="bottom"/>
    </xf>
    <xf numFmtId="49" fontId="0" borderId="113" applyNumberFormat="1" applyFont="1" applyFill="0" applyBorder="1" applyAlignment="1" applyProtection="0">
      <alignment vertical="bottom"/>
    </xf>
    <xf numFmtId="49" fontId="0" fillId="3" borderId="113" applyNumberFormat="1" applyFont="1" applyFill="1" applyBorder="1" applyAlignment="1" applyProtection="0">
      <alignment vertical="bottom"/>
    </xf>
    <xf numFmtId="0" fontId="0" fillId="3" borderId="118" applyNumberFormat="0" applyFont="1" applyFill="1" applyBorder="1" applyAlignment="1" applyProtection="0">
      <alignment vertical="bottom"/>
    </xf>
    <xf numFmtId="49" fontId="0" fillId="3" borderId="116" applyNumberFormat="1" applyFont="1" applyFill="1" applyBorder="1" applyAlignment="1" applyProtection="0">
      <alignment horizontal="center" vertical="bottom"/>
    </xf>
    <xf numFmtId="49" fontId="0" borderId="116" applyNumberFormat="1" applyFont="1" applyFill="0" applyBorder="1" applyAlignment="1" applyProtection="0">
      <alignment vertical="bottom"/>
    </xf>
    <xf numFmtId="49" fontId="0" fillId="3" borderId="116" applyNumberFormat="1" applyFont="1" applyFill="1" applyBorder="1" applyAlignment="1" applyProtection="0">
      <alignment vertical="bottom"/>
    </xf>
    <xf numFmtId="60" fontId="0" fillId="3" borderId="8" applyNumberFormat="1" applyFont="1" applyFill="1" applyBorder="1" applyAlignment="1" applyProtection="0">
      <alignment vertical="bottom"/>
    </xf>
    <xf numFmtId="0" fontId="0" fillId="3" borderId="112" applyNumberFormat="1" applyFont="1" applyFill="1" applyBorder="1" applyAlignment="1" applyProtection="0">
      <alignment horizontal="center" vertical="bottom"/>
    </xf>
    <xf numFmtId="2" fontId="0" borderId="112" applyNumberFormat="1" applyFont="1" applyFill="0" applyBorder="1" applyAlignment="1" applyProtection="0">
      <alignment horizontal="center" vertical="bottom"/>
    </xf>
    <xf numFmtId="1" fontId="0" borderId="112" applyNumberFormat="1" applyFont="1" applyFill="0" applyBorder="1" applyAlignment="1" applyProtection="0">
      <alignment horizontal="center" vertical="bottom"/>
    </xf>
    <xf numFmtId="1" fontId="0" fillId="3" borderId="112" applyNumberFormat="1" applyFont="1" applyFill="1" applyBorder="1" applyAlignment="1" applyProtection="0">
      <alignment horizontal="center" vertical="bottom"/>
    </xf>
    <xf numFmtId="1" fontId="0" fillId="3" borderId="118" applyNumberFormat="1" applyFont="1" applyFill="1" applyBorder="1" applyAlignment="1" applyProtection="0">
      <alignment horizontal="center" vertical="bottom"/>
    </xf>
    <xf numFmtId="1" fontId="0" fillId="3" borderId="8" applyNumberFormat="1" applyFont="1" applyFill="1" applyBorder="1" applyAlignment="1" applyProtection="0">
      <alignment vertical="bottom"/>
    </xf>
    <xf numFmtId="2" fontId="0" fillId="3" borderId="9" applyNumberFormat="1" applyFont="1" applyFill="1" applyBorder="1" applyAlignment="1" applyProtection="0">
      <alignment vertical="bottom"/>
    </xf>
    <xf numFmtId="0" fontId="0" borderId="112" applyNumberFormat="1" applyFont="1" applyFill="0" applyBorder="1" applyAlignment="1" applyProtection="0">
      <alignment horizontal="center" vertical="bottom"/>
    </xf>
    <xf numFmtId="0" fontId="0" fillId="3" borderId="83" applyNumberFormat="0" applyFont="1" applyFill="1" applyBorder="1" applyAlignment="1" applyProtection="0">
      <alignment vertical="bottom"/>
    </xf>
    <xf numFmtId="49" fontId="0" fillId="3" borderId="27" applyNumberFormat="1" applyFont="1" applyFill="1" applyBorder="1" applyAlignment="1" applyProtection="0">
      <alignment horizontal="left" vertical="bottom"/>
    </xf>
    <xf numFmtId="0" fontId="0" fillId="3" borderId="112" applyNumberFormat="0" applyFont="1" applyFill="1" applyBorder="1" applyAlignment="1" applyProtection="0">
      <alignment horizontal="left" vertical="bottom"/>
    </xf>
    <xf numFmtId="0" fontId="0" borderId="112" applyNumberFormat="0" applyFont="1" applyFill="0" applyBorder="1" applyAlignment="1" applyProtection="0">
      <alignment horizontal="left" vertical="bottom"/>
    </xf>
    <xf numFmtId="60" fontId="0" fillId="10" borderId="112" applyNumberFormat="1" applyFont="1" applyFill="1" applyBorder="1" applyAlignment="1" applyProtection="0">
      <alignment horizontal="center" vertical="bottom"/>
    </xf>
    <xf numFmtId="49" fontId="0" borderId="112" applyNumberFormat="1" applyFont="1" applyFill="0" applyBorder="1" applyAlignment="1" applyProtection="0">
      <alignment horizontal="center" vertical="bottom"/>
    </xf>
    <xf numFmtId="0" fontId="0" borderId="114" applyNumberFormat="0" applyFont="1" applyFill="0" applyBorder="1" applyAlignment="1" applyProtection="0">
      <alignment vertical="bottom"/>
    </xf>
    <xf numFmtId="49" fontId="8" borderId="28" applyNumberFormat="1" applyFont="1" applyFill="0" applyBorder="1" applyAlignment="1" applyProtection="0">
      <alignment vertical="bottom"/>
    </xf>
    <xf numFmtId="49" fontId="8" fillId="3" borderId="29" applyNumberFormat="1" applyFont="1" applyFill="1" applyBorder="1" applyAlignment="1" applyProtection="0">
      <alignment vertical="bottom"/>
    </xf>
    <xf numFmtId="0" fontId="8" fillId="3" borderId="31" applyNumberFormat="1" applyFont="1" applyFill="1" applyBorder="1" applyAlignment="1" applyProtection="0">
      <alignment horizontal="center" vertical="bottom"/>
    </xf>
    <xf numFmtId="0" fontId="8" fillId="3" borderId="29" applyNumberFormat="0" applyFont="1" applyFill="1" applyBorder="1" applyAlignment="1" applyProtection="0">
      <alignment vertical="bottom"/>
    </xf>
    <xf numFmtId="0" fontId="8" fillId="3" borderId="31" applyNumberFormat="0" applyFont="1" applyFill="1" applyBorder="1" applyAlignment="1" applyProtection="0">
      <alignment horizontal="center" vertical="bottom"/>
    </xf>
    <xf numFmtId="0" fontId="0" fillId="3" borderId="112" applyNumberFormat="0" applyFont="1" applyFill="1" applyBorder="1" applyAlignment="1" applyProtection="0">
      <alignment vertical="bottom"/>
    </xf>
    <xf numFmtId="0" fontId="0" borderId="112" applyNumberFormat="0" applyFont="1" applyFill="0" applyBorder="1" applyAlignment="1" applyProtection="0">
      <alignment vertical="bottom"/>
    </xf>
    <xf numFmtId="49" fontId="40" borderId="28" applyNumberFormat="1" applyFont="1" applyFill="0" applyBorder="1" applyAlignment="1" applyProtection="0">
      <alignment vertical="bottom"/>
    </xf>
    <xf numFmtId="0" fontId="41" fillId="3" borderId="29" applyNumberFormat="0" applyFont="1" applyFill="1" applyBorder="1" applyAlignment="1" applyProtection="0">
      <alignment vertical="bottom"/>
    </xf>
    <xf numFmtId="0" fontId="41" fillId="3" borderId="31" applyNumberFormat="0" applyFont="1" applyFill="1" applyBorder="1" applyAlignment="1" applyProtection="0">
      <alignment horizontal="center" vertical="bottom"/>
    </xf>
    <xf numFmtId="0" fontId="0" fillId="3" borderId="85" applyNumberFormat="0" applyFont="1" applyFill="1" applyBorder="1" applyAlignment="1" applyProtection="0">
      <alignment vertical="bottom"/>
    </xf>
    <xf numFmtId="0" fontId="0" borderId="34"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40" borderId="34" applyNumberFormat="0" applyFont="1" applyFill="0" applyBorder="1" applyAlignment="1" applyProtection="0">
      <alignment vertical="bottom"/>
    </xf>
    <xf numFmtId="0" fontId="41" fillId="3" borderId="34" applyNumberFormat="0" applyFont="1" applyFill="1" applyBorder="1" applyAlignment="1" applyProtection="0">
      <alignment vertical="bottom"/>
    </xf>
    <xf numFmtId="0" fontId="0" borderId="13" applyNumberFormat="0" applyFont="1" applyFill="0" applyBorder="1" applyAlignment="1" applyProtection="0">
      <alignment vertical="bottom"/>
    </xf>
    <xf numFmtId="1" fontId="0" borderId="8" applyNumberFormat="1" applyFont="1" applyFill="0" applyBorder="1" applyAlignment="1" applyProtection="0">
      <alignment vertical="bottom"/>
    </xf>
    <xf numFmtId="1" fontId="0" fillId="3" borderId="87" applyNumberFormat="1" applyFont="1" applyFill="1" applyBorder="1" applyAlignment="1" applyProtection="0">
      <alignment vertical="bottom"/>
    </xf>
    <xf numFmtId="1" fontId="0" borderId="87" applyNumberFormat="1" applyFont="1" applyFill="0" applyBorder="1" applyAlignment="1" applyProtection="0">
      <alignment vertical="bottom"/>
    </xf>
    <xf numFmtId="0" fontId="0" applyNumberFormat="1" applyFont="1" applyFill="0" applyBorder="0" applyAlignment="1" applyProtection="0">
      <alignment vertical="bottom"/>
    </xf>
    <xf numFmtId="49" fontId="8" fillId="3" borderId="119" applyNumberFormat="1" applyFont="1" applyFill="1" applyBorder="1" applyAlignment="1" applyProtection="0">
      <alignment horizontal="center" vertical="center" wrapText="1"/>
    </xf>
    <xf numFmtId="0" fontId="0" fillId="3" borderId="119" applyNumberFormat="0" applyFont="1" applyFill="1" applyBorder="1" applyAlignment="1" applyProtection="0">
      <alignment vertical="bottom"/>
    </xf>
    <xf numFmtId="49" fontId="42" fillId="3" borderId="119" applyNumberFormat="1" applyFont="1" applyFill="1" applyBorder="1" applyAlignment="1" applyProtection="0">
      <alignment horizontal="center" vertical="center" wrapText="1"/>
    </xf>
    <xf numFmtId="0" fontId="42" fillId="3" borderId="119" applyNumberFormat="0" applyFont="1" applyFill="1" applyBorder="1" applyAlignment="1" applyProtection="0">
      <alignment horizontal="center" vertical="center" wrapText="1"/>
    </xf>
    <xf numFmtId="49" fontId="8" fillId="3" borderId="119" applyNumberFormat="1" applyFont="1" applyFill="1" applyBorder="1" applyAlignment="1" applyProtection="0">
      <alignment horizontal="left" vertical="bottom"/>
    </xf>
    <xf numFmtId="2" fontId="0" fillId="3" borderId="119" applyNumberFormat="1" applyFont="1" applyFill="1" applyBorder="1" applyAlignment="1" applyProtection="0">
      <alignment vertical="center"/>
    </xf>
    <xf numFmtId="61" fontId="0" fillId="3" borderId="119" applyNumberFormat="1" applyFont="1" applyFill="1" applyBorder="1" applyAlignment="1" applyProtection="0">
      <alignment horizontal="center" vertical="center"/>
    </xf>
    <xf numFmtId="2" fontId="0" fillId="3" borderId="119" applyNumberFormat="1" applyFont="1" applyFill="1" applyBorder="1" applyAlignment="1" applyProtection="0">
      <alignment horizontal="center" vertical="center"/>
    </xf>
    <xf numFmtId="0" fontId="0" borderId="119" applyNumberFormat="0" applyFont="1" applyFill="0" applyBorder="1" applyAlignment="1" applyProtection="0">
      <alignment horizontal="center" vertical="bottom"/>
    </xf>
    <xf numFmtId="0" fontId="0" fillId="3" borderId="119" applyNumberFormat="0" applyFont="1" applyFill="1" applyBorder="1" applyAlignment="1" applyProtection="0">
      <alignment horizontal="center" vertical="bottom"/>
    </xf>
    <xf numFmtId="1" fontId="0" borderId="119" applyNumberFormat="1" applyFont="1" applyFill="0" applyBorder="1" applyAlignment="1" applyProtection="0">
      <alignment horizontal="center" vertical="bottom"/>
    </xf>
    <xf numFmtId="0" fontId="0" borderId="119" applyNumberFormat="0" applyFont="1" applyFill="0" applyBorder="1" applyAlignment="1" applyProtection="0">
      <alignment vertical="bottom"/>
    </xf>
    <xf numFmtId="15" fontId="0" fillId="3" borderId="119" applyNumberFormat="1" applyFont="1" applyFill="1" applyBorder="1" applyAlignment="1" applyProtection="0">
      <alignment vertical="bottom"/>
    </xf>
    <xf numFmtId="49" fontId="0" borderId="119" applyNumberFormat="1" applyFont="1" applyFill="0" applyBorder="1" applyAlignment="1" applyProtection="0">
      <alignment horizontal="center" vertical="bottom"/>
    </xf>
    <xf numFmtId="49" fontId="0" fillId="3" borderId="119" applyNumberFormat="1" applyFont="1" applyFill="1" applyBorder="1" applyAlignment="1" applyProtection="0">
      <alignment vertical="bottom"/>
    </xf>
    <xf numFmtId="0" fontId="0" borderId="119" applyNumberFormat="1" applyFont="1" applyFill="0" applyBorder="1" applyAlignment="1" applyProtection="0">
      <alignment vertical="bottom"/>
    </xf>
    <xf numFmtId="0" fontId="0" fillId="3" borderId="119" applyNumberFormat="1" applyFont="1" applyFill="1" applyBorder="1" applyAlignment="1" applyProtection="0">
      <alignment vertical="bottom"/>
    </xf>
    <xf numFmtId="15" fontId="0" fillId="3" borderId="119" applyNumberFormat="1" applyFont="1" applyFill="1" applyBorder="1" applyAlignment="1" applyProtection="0">
      <alignment horizontal="center" vertical="bottom"/>
    </xf>
    <xf numFmtId="49" fontId="0" fillId="3" borderId="119" applyNumberFormat="1" applyFont="1" applyFill="1" applyBorder="1" applyAlignment="1" applyProtection="0">
      <alignment horizontal="center" vertical="bottom"/>
    </xf>
    <xf numFmtId="0" fontId="0" borderId="119" applyNumberFormat="1" applyFont="1" applyFill="0" applyBorder="1" applyAlignment="1" applyProtection="0">
      <alignment horizontal="center" vertical="bottom"/>
    </xf>
    <xf numFmtId="0" fontId="0" fillId="3" borderId="119" applyNumberFormat="1" applyFont="1" applyFill="1" applyBorder="1" applyAlignment="1" applyProtection="0">
      <alignment horizontal="center" vertical="bottom"/>
    </xf>
    <xf numFmtId="14" fontId="0" fillId="3" borderId="119" applyNumberFormat="1" applyFont="1" applyFill="1" applyBorder="1" applyAlignment="1" applyProtection="0">
      <alignment horizontal="center" vertical="bottom"/>
    </xf>
    <xf numFmtId="46" fontId="0" fillId="3" borderId="119" applyNumberFormat="1" applyFont="1" applyFill="1" applyBorder="1" applyAlignment="1" applyProtection="0">
      <alignment horizontal="center" vertical="bottom"/>
    </xf>
    <xf numFmtId="49" fontId="0" fillId="3" borderId="119" applyNumberFormat="1" applyFont="1" applyFill="1" applyBorder="1" applyAlignment="1" applyProtection="0">
      <alignment horizontal="center" vertical="center"/>
    </xf>
    <xf numFmtId="1" fontId="0" fillId="3" borderId="119" applyNumberFormat="1" applyFont="1" applyFill="1" applyBorder="1" applyAlignment="1" applyProtection="0">
      <alignment horizontal="center" vertical="center"/>
    </xf>
    <xf numFmtId="0" fontId="0" fillId="3" borderId="119" applyNumberFormat="0" applyFont="1" applyFill="1" applyBorder="1" applyAlignment="1" applyProtection="0">
      <alignment horizontal="center" vertical="center"/>
    </xf>
    <xf numFmtId="49" fontId="8" fillId="3" borderId="119" applyNumberFormat="1" applyFont="1" applyFill="1" applyBorder="1" applyAlignment="1" applyProtection="0">
      <alignment vertical="bottom"/>
    </xf>
    <xf numFmtId="46" fontId="0" fillId="3" borderId="119" applyNumberFormat="1" applyFont="1" applyFill="1" applyBorder="1" applyAlignment="1" applyProtection="0">
      <alignment vertical="bottom"/>
    </xf>
    <xf numFmtId="61" fontId="0" fillId="3" borderId="119" applyNumberFormat="1" applyFont="1" applyFill="1" applyBorder="1" applyAlignment="1" applyProtection="0">
      <alignment horizontal="center" vertical="bottom"/>
    </xf>
    <xf numFmtId="2" fontId="0" borderId="119" applyNumberFormat="1" applyFont="1" applyFill="0" applyBorder="1" applyAlignment="1" applyProtection="0">
      <alignment horizontal="center" vertical="bottom"/>
    </xf>
  </cellXfs>
  <cellStyles count="1">
    <cellStyle name="Normal" xfId="0" builtinId="0"/>
  </cellStyles>
  <dxfs count="13">
    <dxf>
      <font>
        <b val="1"/>
        <color rgb="ff000000"/>
      </font>
      <fill>
        <patternFill patternType="solid">
          <fgColor indexed="18"/>
          <bgColor indexed="14"/>
        </patternFill>
      </fill>
    </dxf>
    <dxf>
      <font>
        <b val="1"/>
        <color rgb="ff006411"/>
      </font>
    </dxf>
    <dxf>
      <font>
        <b val="1"/>
        <color rgb="ff339966"/>
      </font>
    </dxf>
    <dxf>
      <font>
        <b val="1"/>
        <color rgb="ff006411"/>
      </font>
    </dxf>
    <dxf>
      <font>
        <color rgb="ff006411"/>
      </font>
      <fill>
        <patternFill patternType="solid">
          <fgColor indexed="18"/>
          <bgColor indexed="23"/>
        </patternFill>
      </fill>
    </dxf>
    <dxf>
      <font>
        <color rgb="ffffffff"/>
      </font>
    </dxf>
    <dxf>
      <font>
        <color rgb="ffffffff"/>
      </font>
      <fill>
        <patternFill patternType="solid">
          <fgColor indexed="18"/>
          <bgColor indexed="11"/>
        </patternFill>
      </fill>
    </dxf>
    <dxf>
      <font>
        <color rgb="ffffffff"/>
      </font>
    </dxf>
    <dxf>
      <font>
        <b val="1"/>
        <color rgb="ff339966"/>
      </font>
    </dxf>
    <dxf>
      <font>
        <color rgb="ffdd0806"/>
      </font>
      <fill>
        <patternFill patternType="solid">
          <fgColor indexed="18"/>
          <bgColor indexed="11"/>
        </patternFill>
      </fill>
    </dxf>
    <dxf>
      <font>
        <color rgb="ff006411"/>
      </font>
    </dxf>
    <dxf>
      <font>
        <color rgb="ffffffff"/>
      </font>
      <fill>
        <patternFill patternType="solid">
          <fgColor indexed="18"/>
          <bgColor indexed="11"/>
        </patternFill>
      </fill>
    </dxf>
    <dxf>
      <font>
        <b val="1"/>
        <color rgb="ffdd0806"/>
      </font>
    </dxf>
  </dxfs>
  <tableStyles count="0"/>
  <colors>
    <indexedColors>
      <rgbColor rgb="ff000000"/>
      <rgbColor rgb="ffffffff"/>
      <rgbColor rgb="ffff0000"/>
      <rgbColor rgb="ff00ff00"/>
      <rgbColor rgb="ff0000ff"/>
      <rgbColor rgb="ffffff00"/>
      <rgbColor rgb="ffff00ff"/>
      <rgbColor rgb="ff00ffff"/>
      <rgbColor rgb="ff000000"/>
      <rgbColor rgb="ffc0c0c0"/>
      <rgbColor rgb="ffaaaaaa"/>
      <rgbColor rgb="ffffffff"/>
      <rgbColor rgb="ffccffff"/>
      <rgbColor rgb="ffffcc99"/>
      <rgbColor rgb="ffdd0806"/>
      <rgbColor rgb="ff99ccff"/>
      <rgbColor rgb="ffff6600"/>
      <rgbColor rgb="ff0000d4"/>
      <rgbColor rgb="00000000"/>
      <rgbColor rgb="ff99cc00"/>
      <rgbColor rgb="ff1fb714"/>
      <rgbColor rgb="ff006411"/>
      <rgbColor rgb="ff339966"/>
      <rgbColor rgb="ffccffcc"/>
      <rgbColor rgb="ffcc99ff"/>
      <rgbColor rgb="ff00abea"/>
      <rgbColor rgb="ffffff99"/>
      <rgbColor rgb="ffffffc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81260</xdr:colOff>
      <xdr:row>51</xdr:row>
      <xdr:rowOff>93205</xdr:rowOff>
    </xdr:from>
    <xdr:to>
      <xdr:col>14</xdr:col>
      <xdr:colOff>232916</xdr:colOff>
      <xdr:row>88</xdr:row>
      <xdr:rowOff>128904</xdr:rowOff>
    </xdr:to>
    <xdr:pic>
      <xdr:nvPicPr>
        <xdr:cNvPr id="2" name="w3" descr="w3"/>
        <xdr:cNvPicPr>
          <a:picLocks noChangeAspect="1"/>
        </xdr:cNvPicPr>
      </xdr:nvPicPr>
      <xdr:blipFill>
        <a:blip r:embed="rId1">
          <a:extLst/>
        </a:blip>
        <a:stretch>
          <a:fillRect/>
        </a:stretch>
      </xdr:blipFill>
      <xdr:spPr>
        <a:xfrm>
          <a:off x="944860" y="3587610"/>
          <a:ext cx="3072657" cy="6577470"/>
        </a:xfrm>
        <a:prstGeom prst="rect">
          <a:avLst/>
        </a:prstGeom>
        <a:ln w="12700" cap="flat">
          <a:noFill/>
          <a:miter lim="400000"/>
        </a:ln>
        <a:effectLst/>
      </xdr:spPr>
    </xdr:pic>
    <xdr:clientData/>
  </xdr:twoCellAnchor>
  <xdr:twoCellAnchor>
    <xdr:from>
      <xdr:col>2</xdr:col>
      <xdr:colOff>81260</xdr:colOff>
      <xdr:row>34</xdr:row>
      <xdr:rowOff>32364</xdr:rowOff>
    </xdr:from>
    <xdr:to>
      <xdr:col>6</xdr:col>
      <xdr:colOff>232916</xdr:colOff>
      <xdr:row>38</xdr:row>
      <xdr:rowOff>119794</xdr:rowOff>
    </xdr:to>
    <xdr:pic>
      <xdr:nvPicPr>
        <xdr:cNvPr id="3" name="W4" descr="W4"/>
        <xdr:cNvPicPr>
          <a:picLocks noChangeAspect="1"/>
        </xdr:cNvPicPr>
      </xdr:nvPicPr>
      <xdr:blipFill>
        <a:blip r:embed="rId2">
          <a:extLst/>
        </a:blip>
        <a:stretch>
          <a:fillRect/>
        </a:stretch>
      </xdr:blipFill>
      <xdr:spPr>
        <a:xfrm>
          <a:off x="944860" y="539729"/>
          <a:ext cx="1040657" cy="810061"/>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502920</xdr:colOff>
      <xdr:row>61</xdr:row>
      <xdr:rowOff>29151</xdr:rowOff>
    </xdr:from>
    <xdr:to>
      <xdr:col>3</xdr:col>
      <xdr:colOff>160170</xdr:colOff>
      <xdr:row>63</xdr:row>
      <xdr:rowOff>123258</xdr:rowOff>
    </xdr:to>
    <xdr:sp>
      <xdr:nvSpPr>
        <xdr:cNvPr id="5" name="Text Box 1"/>
        <xdr:cNvSpPr txBox="1"/>
      </xdr:nvSpPr>
      <xdr:spPr>
        <a:xfrm>
          <a:off x="502920" y="10430451"/>
          <a:ext cx="2286151" cy="429388"/>
        </a:xfrm>
        <a:prstGeom prst="rect">
          <a:avLst/>
        </a:prstGeom>
        <a:solidFill>
          <a:srgbClr val="FFFF00"/>
        </a:solidFill>
        <a:ln w="9525" cap="flat">
          <a:solidFill>
            <a:srgbClr val="000000"/>
          </a:solidFill>
          <a:prstDash val="solid"/>
          <a:miter lim="800000"/>
        </a:ln>
        <a:effectLst/>
        <a:extLst>
          <a:ext uri="{C572A759-6A51-4108-AA02-DFA0A04FC94B}">
            <ma14:wrappingTextBoxFlag xmlns:ma14="http://schemas.microsoft.com/office/mac/drawingml/2011/main" val="1"/>
          </a:ext>
        </a:extLst>
      </xdr:spPr>
      <xdr:txBody>
        <a:bodyPr wrap="square" lIns="0" tIns="0" rIns="0" bIns="0" numCol="1" anchor="t">
          <a:noAutofit/>
        </a:bodyPr>
        <a:lstStyle/>
        <a:p>
          <a:pPr marL="0" marR="0" indent="0" algn="ctr" defTabSz="914400" latinLnBrk="0">
            <a:lnSpc>
              <a:spcPct val="1000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This sheet is password protected.</a:t>
          </a:r>
          <a:endParaRPr b="0" baseline="0" cap="none" i="0" spc="0" strike="noStrike" sz="1000" u="none">
            <a:solidFill>
              <a:srgbClr val="000000"/>
            </a:solidFill>
            <a:uFillTx/>
            <a:latin typeface="Arial"/>
            <a:ea typeface="Arial"/>
            <a:cs typeface="Arial"/>
            <a:sym typeface="Arial"/>
          </a:endParaRPr>
        </a:p>
        <a:p>
          <a:pPr marL="0" marR="0" indent="0" algn="ctr" defTabSz="914400" latinLnBrk="0">
            <a:lnSpc>
              <a:spcPct val="100000"/>
            </a:lnSpc>
            <a:spcBef>
              <a:spcPts val="0"/>
            </a:spcBef>
            <a:spcAft>
              <a:spcPts val="0"/>
            </a:spcAft>
            <a:buClrTx/>
            <a:buSzTx/>
            <a:buFontTx/>
            <a:buNone/>
            <a:defRPr b="0" baseline="0" cap="none" i="0" spc="0" strike="noStrike" sz="1000" u="none">
              <a:solidFill>
                <a:srgbClr val="000000"/>
              </a:solidFill>
              <a:uFillTx/>
              <a:latin typeface="Arial"/>
              <a:ea typeface="Arial"/>
              <a:cs typeface="Arial"/>
              <a:sym typeface="Arial"/>
            </a:defRPr>
          </a:pPr>
          <a:r>
            <a:rPr b="0" baseline="0" cap="none" i="0" spc="0" strike="noStrike" sz="1000" u="none">
              <a:solidFill>
                <a:srgbClr val="000000"/>
              </a:solidFill>
              <a:uFillTx/>
              <a:latin typeface="Arial"/>
              <a:ea typeface="Arial"/>
              <a:cs typeface="Arial"/>
              <a:sym typeface="Arial"/>
            </a:rPr>
            <a:t>cfw@internode.on.net</a:t>
          </a:r>
        </a:p>
      </xdr:txBody>
    </xdr:sp>
    <xdr:clientData/>
  </xdr:twoCellAnchor>
  <xdr:twoCellAnchor>
    <xdr:from>
      <xdr:col>3</xdr:col>
      <xdr:colOff>473273</xdr:colOff>
      <xdr:row>61</xdr:row>
      <xdr:rowOff>48185</xdr:rowOff>
    </xdr:from>
    <xdr:to>
      <xdr:col>7</xdr:col>
      <xdr:colOff>631676</xdr:colOff>
      <xdr:row>63</xdr:row>
      <xdr:rowOff>106265</xdr:rowOff>
    </xdr:to>
    <xdr:sp>
      <xdr:nvSpPr>
        <xdr:cNvPr id="6" name="Rectangle"/>
        <xdr:cNvSpPr/>
      </xdr:nvSpPr>
      <xdr:spPr>
        <a:xfrm>
          <a:off x="3102173" y="10449485"/>
          <a:ext cx="2850804" cy="393361"/>
        </a:xfrm>
        <a:prstGeom prst="rect">
          <a:avLst/>
        </a:prstGeom>
        <a:solidFill>
          <a:srgbClr val="FFFFFF"/>
        </a:solidFill>
        <a:ln w="9525" cap="flat">
          <a:solidFill>
            <a:srgbClr val="000000"/>
          </a:solidFill>
          <a:prstDash val="solid"/>
          <a:round/>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mbria"/>
            <a:ea typeface="Cambria"/>
            <a:cs typeface="Cambria"/>
            <a:sym typeface="Cambria"/>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6.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dimension ref="A1:IV95"/>
  <sheetViews>
    <sheetView workbookViewId="0" showGridLines="0" defaultGridColor="1"/>
  </sheetViews>
  <sheetFormatPr defaultColWidth="9.16667" defaultRowHeight="13.2" customHeight="1" outlineLevelRow="0" outlineLevelCol="0"/>
  <cols>
    <col min="1" max="1" width="7.67188" style="1" customWidth="1"/>
    <col min="2" max="2" width="3.67188" style="1" customWidth="1"/>
    <col min="3" max="3" width="1.35156" style="1" customWidth="1"/>
    <col min="4" max="4" width="3.67188" style="1" customWidth="1"/>
    <col min="5" max="15" width="3.35156" style="1" customWidth="1"/>
    <col min="16" max="16" width="4.35156" style="1" customWidth="1"/>
    <col min="17" max="29" width="3.35156" style="1" customWidth="1"/>
    <col min="30" max="30" width="3" style="1" customWidth="1"/>
    <col min="31" max="32" width="3.35156" style="1" customWidth="1"/>
    <col min="33" max="33" width="3.67188" style="1" customWidth="1"/>
    <col min="34" max="34" width="1.5" style="1" customWidth="1"/>
    <col min="35" max="38" width="9.17188" style="1" customWidth="1"/>
    <col min="39" max="39" width="8.85156" style="1" customWidth="1"/>
    <col min="40" max="46" hidden="1" width="9.16667" style="1" customWidth="1"/>
    <col min="47" max="256" width="9.17188" style="1" customWidth="1"/>
    <col min="257" max="16384" width="9.17188" style="1" customWidth="1"/>
  </cols>
  <sheetData>
    <row r="1" ht="13.2" customHeight="1" hidden="1">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4"/>
    </row>
    <row r="2" ht="13.2" customHeight="1" hidden="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c r="FF2" s="3"/>
      <c r="FG2" s="3"/>
      <c r="FH2" s="3"/>
      <c r="FI2" s="3"/>
      <c r="FJ2" s="3"/>
      <c r="FK2" s="3"/>
      <c r="FL2" s="3"/>
      <c r="FM2" s="3"/>
      <c r="FN2" s="3"/>
      <c r="FO2" s="3"/>
      <c r="FP2" s="3"/>
      <c r="FQ2" s="3"/>
      <c r="FR2" s="3"/>
      <c r="FS2" s="3"/>
      <c r="FT2" s="3"/>
      <c r="FU2" s="3"/>
      <c r="FV2" s="3"/>
      <c r="FW2" s="3"/>
      <c r="FX2" s="3"/>
      <c r="FY2" s="3"/>
      <c r="FZ2" s="3"/>
      <c r="GA2" s="3"/>
      <c r="GB2" s="3"/>
      <c r="GC2" s="3"/>
      <c r="GD2" s="3"/>
      <c r="GE2" s="3"/>
      <c r="GF2" s="3"/>
      <c r="GG2" s="3"/>
      <c r="GH2" s="3"/>
      <c r="GI2" s="3"/>
      <c r="GJ2" s="3"/>
      <c r="GK2" s="3"/>
      <c r="GL2" s="3"/>
      <c r="GM2" s="3"/>
      <c r="GN2" s="3"/>
      <c r="GO2" s="3"/>
      <c r="GP2" s="3"/>
      <c r="GQ2" s="3"/>
      <c r="GR2" s="3"/>
      <c r="GS2" s="3"/>
      <c r="GT2" s="3"/>
      <c r="GU2" s="3"/>
      <c r="GV2" s="3"/>
      <c r="GW2" s="3"/>
      <c r="GX2" s="3"/>
      <c r="GY2" s="3"/>
      <c r="GZ2" s="3"/>
      <c r="HA2" s="3"/>
      <c r="HB2" s="3"/>
      <c r="HC2" s="3"/>
      <c r="HD2" s="3"/>
      <c r="HE2" s="3"/>
      <c r="HF2" s="3"/>
      <c r="HG2" s="3"/>
      <c r="HH2" s="3"/>
      <c r="HI2" s="3"/>
      <c r="HJ2" s="3"/>
      <c r="HK2" s="3"/>
      <c r="HL2" s="3"/>
      <c r="HM2" s="3"/>
      <c r="HN2" s="3"/>
      <c r="HO2" s="3"/>
      <c r="HP2" s="3"/>
      <c r="HQ2" s="3"/>
      <c r="HR2" s="3"/>
      <c r="HS2" s="3"/>
      <c r="HT2" s="3"/>
      <c r="HU2" s="3"/>
      <c r="HV2" s="3"/>
      <c r="HW2" s="3"/>
      <c r="HX2" s="3"/>
      <c r="HY2" s="3"/>
      <c r="HZ2" s="3"/>
      <c r="IA2" s="3"/>
      <c r="IB2" s="3"/>
      <c r="IC2" s="3"/>
      <c r="ID2" s="3"/>
      <c r="IE2" s="3"/>
      <c r="IF2" s="3"/>
      <c r="IG2" s="3"/>
      <c r="IH2" s="3"/>
      <c r="II2" s="3"/>
      <c r="IJ2" s="3"/>
      <c r="IK2" s="3"/>
      <c r="IL2" s="3"/>
      <c r="IM2" s="3"/>
      <c r="IN2" s="3"/>
      <c r="IO2" s="3"/>
      <c r="IP2" s="3"/>
      <c r="IQ2" s="3"/>
      <c r="IR2" s="3"/>
      <c r="IS2" s="3"/>
      <c r="IT2" s="3"/>
      <c r="IU2" s="3"/>
      <c r="IV2" s="4"/>
    </row>
    <row r="3" ht="13.2" customHeight="1" hidden="1">
      <c r="A3" s="2"/>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4"/>
    </row>
    <row r="4" ht="13.2" customHeight="1" hidden="1">
      <c r="A4" s="2"/>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c r="IV4" s="4"/>
    </row>
    <row r="5" ht="13.2" customHeight="1" hidden="1">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c r="IV5" s="4"/>
    </row>
    <row r="6" ht="13.2" customHeight="1" hidden="1">
      <c r="A6" s="2"/>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c r="IV6" s="4"/>
    </row>
    <row r="7" ht="13.2" customHeight="1" hidden="1">
      <c r="A7" s="2"/>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c r="IV7" s="4"/>
    </row>
    <row r="8" ht="13.2" customHeight="1" hidden="1">
      <c r="A8" s="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c r="IV8" s="4"/>
    </row>
    <row r="9" ht="13.2" customHeight="1" hidden="1">
      <c r="A9" s="2"/>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c r="IV9" s="4"/>
    </row>
    <row r="10" ht="13.2" customHeight="1" hidden="1">
      <c r="A10" s="2"/>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c r="IV10" s="4"/>
    </row>
    <row r="11" ht="13.2" customHeight="1" hidden="1">
      <c r="A11" s="2"/>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3"/>
      <c r="DG11" s="3"/>
      <c r="DH11" s="3"/>
      <c r="DI11" s="3"/>
      <c r="DJ11" s="3"/>
      <c r="DK11" s="3"/>
      <c r="DL11" s="3"/>
      <c r="DM11" s="3"/>
      <c r="DN11" s="3"/>
      <c r="DO11" s="3"/>
      <c r="DP11" s="3"/>
      <c r="DQ11" s="3"/>
      <c r="DR11" s="3"/>
      <c r="DS11" s="3"/>
      <c r="DT11" s="3"/>
      <c r="DU11" s="3"/>
      <c r="DV11" s="3"/>
      <c r="DW11" s="3"/>
      <c r="DX11" s="3"/>
      <c r="DY11" s="3"/>
      <c r="DZ11" s="3"/>
      <c r="EA11" s="3"/>
      <c r="EB11" s="3"/>
      <c r="EC11" s="3"/>
      <c r="ED11" s="3"/>
      <c r="EE11" s="3"/>
      <c r="EF11" s="3"/>
      <c r="EG11" s="3"/>
      <c r="EH11" s="3"/>
      <c r="EI11" s="3"/>
      <c r="EJ11" s="3"/>
      <c r="EK11" s="3"/>
      <c r="EL11" s="3"/>
      <c r="EM11" s="3"/>
      <c r="EN11" s="3"/>
      <c r="EO11" s="3"/>
      <c r="EP11" s="3"/>
      <c r="EQ11" s="3"/>
      <c r="ER11" s="3"/>
      <c r="ES11" s="3"/>
      <c r="ET11" s="3"/>
      <c r="EU11" s="3"/>
      <c r="EV11" s="3"/>
      <c r="EW11" s="3"/>
      <c r="EX11" s="3"/>
      <c r="EY11" s="3"/>
      <c r="EZ11" s="3"/>
      <c r="FA11" s="3"/>
      <c r="FB11" s="3"/>
      <c r="FC11" s="3"/>
      <c r="FD11" s="3"/>
      <c r="FE11" s="3"/>
      <c r="FF11" s="3"/>
      <c r="FG11" s="3"/>
      <c r="FH11" s="3"/>
      <c r="FI11" s="3"/>
      <c r="FJ11" s="3"/>
      <c r="FK11" s="3"/>
      <c r="FL11" s="3"/>
      <c r="FM11" s="3"/>
      <c r="FN11" s="3"/>
      <c r="FO11" s="3"/>
      <c r="FP11" s="3"/>
      <c r="FQ11" s="3"/>
      <c r="FR11" s="3"/>
      <c r="FS11" s="3"/>
      <c r="FT11" s="3"/>
      <c r="FU11" s="3"/>
      <c r="FV11" s="3"/>
      <c r="FW11" s="3"/>
      <c r="FX11" s="3"/>
      <c r="FY11" s="3"/>
      <c r="FZ11" s="3"/>
      <c r="GA11" s="3"/>
      <c r="GB11" s="3"/>
      <c r="GC11" s="3"/>
      <c r="GD11" s="3"/>
      <c r="GE11" s="3"/>
      <c r="GF11" s="3"/>
      <c r="GG11" s="3"/>
      <c r="GH11" s="3"/>
      <c r="GI11" s="3"/>
      <c r="GJ11" s="3"/>
      <c r="GK11" s="3"/>
      <c r="GL11" s="3"/>
      <c r="GM11" s="3"/>
      <c r="GN11" s="3"/>
      <c r="GO11" s="3"/>
      <c r="GP11" s="3"/>
      <c r="GQ11" s="3"/>
      <c r="GR11" s="3"/>
      <c r="GS11" s="3"/>
      <c r="GT11" s="3"/>
      <c r="GU11" s="3"/>
      <c r="GV11" s="3"/>
      <c r="GW11" s="3"/>
      <c r="GX11" s="3"/>
      <c r="GY11" s="3"/>
      <c r="GZ11" s="3"/>
      <c r="HA11" s="3"/>
      <c r="HB11" s="3"/>
      <c r="HC11" s="3"/>
      <c r="HD11" s="3"/>
      <c r="HE11" s="3"/>
      <c r="HF11" s="3"/>
      <c r="HG11" s="3"/>
      <c r="HH11" s="3"/>
      <c r="HI11" s="3"/>
      <c r="HJ11" s="3"/>
      <c r="HK11" s="3"/>
      <c r="HL11" s="3"/>
      <c r="HM11" s="3"/>
      <c r="HN11" s="3"/>
      <c r="HO11" s="3"/>
      <c r="HP11" s="3"/>
      <c r="HQ11" s="3"/>
      <c r="HR11" s="3"/>
      <c r="HS11" s="3"/>
      <c r="HT11" s="3"/>
      <c r="HU11" s="3"/>
      <c r="HV11" s="3"/>
      <c r="HW11" s="3"/>
      <c r="HX11" s="3"/>
      <c r="HY11" s="3"/>
      <c r="HZ11" s="3"/>
      <c r="IA11" s="3"/>
      <c r="IB11" s="3"/>
      <c r="IC11" s="3"/>
      <c r="ID11" s="3"/>
      <c r="IE11" s="3"/>
      <c r="IF11" s="3"/>
      <c r="IG11" s="3"/>
      <c r="IH11" s="3"/>
      <c r="II11" s="3"/>
      <c r="IJ11" s="3"/>
      <c r="IK11" s="3"/>
      <c r="IL11" s="3"/>
      <c r="IM11" s="3"/>
      <c r="IN11" s="3"/>
      <c r="IO11" s="3"/>
      <c r="IP11" s="3"/>
      <c r="IQ11" s="3"/>
      <c r="IR11" s="3"/>
      <c r="IS11" s="3"/>
      <c r="IT11" s="3"/>
      <c r="IU11" s="3"/>
      <c r="IV11" s="4"/>
    </row>
    <row r="12" ht="13.2" customHeight="1" hidden="1">
      <c r="A12" s="2"/>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c r="ET12" s="3"/>
      <c r="EU12" s="3"/>
      <c r="EV12" s="3"/>
      <c r="EW12" s="3"/>
      <c r="EX12" s="3"/>
      <c r="EY12" s="3"/>
      <c r="EZ12" s="3"/>
      <c r="FA12" s="3"/>
      <c r="FB12" s="3"/>
      <c r="FC12" s="3"/>
      <c r="FD12" s="3"/>
      <c r="FE12" s="3"/>
      <c r="FF12" s="3"/>
      <c r="FG12" s="3"/>
      <c r="FH12" s="3"/>
      <c r="FI12" s="3"/>
      <c r="FJ12" s="3"/>
      <c r="FK12" s="3"/>
      <c r="FL12" s="3"/>
      <c r="FM12" s="3"/>
      <c r="FN12" s="3"/>
      <c r="FO12" s="3"/>
      <c r="FP12" s="3"/>
      <c r="FQ12" s="3"/>
      <c r="FR12" s="3"/>
      <c r="FS12" s="3"/>
      <c r="FT12" s="3"/>
      <c r="FU12" s="3"/>
      <c r="FV12" s="3"/>
      <c r="FW12" s="3"/>
      <c r="FX12" s="3"/>
      <c r="FY12" s="3"/>
      <c r="FZ12" s="3"/>
      <c r="GA12" s="3"/>
      <c r="GB12" s="3"/>
      <c r="GC12" s="3"/>
      <c r="GD12" s="3"/>
      <c r="GE12" s="3"/>
      <c r="GF12" s="3"/>
      <c r="GG12" s="3"/>
      <c r="GH12" s="3"/>
      <c r="GI12" s="3"/>
      <c r="GJ12" s="3"/>
      <c r="GK12" s="3"/>
      <c r="GL12" s="3"/>
      <c r="GM12" s="3"/>
      <c r="GN12" s="3"/>
      <c r="GO12" s="3"/>
      <c r="GP12" s="3"/>
      <c r="GQ12" s="3"/>
      <c r="GR12" s="3"/>
      <c r="GS12" s="3"/>
      <c r="GT12" s="3"/>
      <c r="GU12" s="3"/>
      <c r="GV12" s="3"/>
      <c r="GW12" s="3"/>
      <c r="GX12" s="3"/>
      <c r="GY12" s="3"/>
      <c r="GZ12" s="3"/>
      <c r="HA12" s="3"/>
      <c r="HB12" s="3"/>
      <c r="HC12" s="3"/>
      <c r="HD12" s="3"/>
      <c r="HE12" s="3"/>
      <c r="HF12" s="3"/>
      <c r="HG12" s="3"/>
      <c r="HH12" s="3"/>
      <c r="HI12" s="3"/>
      <c r="HJ12" s="3"/>
      <c r="HK12" s="3"/>
      <c r="HL12" s="3"/>
      <c r="HM12" s="3"/>
      <c r="HN12" s="3"/>
      <c r="HO12" s="3"/>
      <c r="HP12" s="3"/>
      <c r="HQ12" s="3"/>
      <c r="HR12" s="3"/>
      <c r="HS12" s="3"/>
      <c r="HT12" s="3"/>
      <c r="HU12" s="3"/>
      <c r="HV12" s="3"/>
      <c r="HW12" s="3"/>
      <c r="HX12" s="3"/>
      <c r="HY12" s="3"/>
      <c r="HZ12" s="3"/>
      <c r="IA12" s="3"/>
      <c r="IB12" s="3"/>
      <c r="IC12" s="3"/>
      <c r="ID12" s="3"/>
      <c r="IE12" s="3"/>
      <c r="IF12" s="3"/>
      <c r="IG12" s="3"/>
      <c r="IH12" s="3"/>
      <c r="II12" s="3"/>
      <c r="IJ12" s="3"/>
      <c r="IK12" s="3"/>
      <c r="IL12" s="3"/>
      <c r="IM12" s="3"/>
      <c r="IN12" s="3"/>
      <c r="IO12" s="3"/>
      <c r="IP12" s="3"/>
      <c r="IQ12" s="3"/>
      <c r="IR12" s="3"/>
      <c r="IS12" s="3"/>
      <c r="IT12" s="3"/>
      <c r="IU12" s="3"/>
      <c r="IV12" s="4"/>
    </row>
    <row r="13" ht="13.2" customHeight="1" hidden="1">
      <c r="A13" s="2"/>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3"/>
      <c r="DG13" s="3"/>
      <c r="DH13" s="3"/>
      <c r="DI13" s="3"/>
      <c r="DJ13" s="3"/>
      <c r="DK13" s="3"/>
      <c r="DL13" s="3"/>
      <c r="DM13" s="3"/>
      <c r="DN13" s="3"/>
      <c r="DO13" s="3"/>
      <c r="DP13" s="3"/>
      <c r="DQ13" s="3"/>
      <c r="DR13" s="3"/>
      <c r="DS13" s="3"/>
      <c r="DT13" s="3"/>
      <c r="DU13" s="3"/>
      <c r="DV13" s="3"/>
      <c r="DW13" s="3"/>
      <c r="DX13" s="3"/>
      <c r="DY13" s="3"/>
      <c r="DZ13" s="3"/>
      <c r="EA13" s="3"/>
      <c r="EB13" s="3"/>
      <c r="EC13" s="3"/>
      <c r="ED13" s="3"/>
      <c r="EE13" s="3"/>
      <c r="EF13" s="3"/>
      <c r="EG13" s="3"/>
      <c r="EH13" s="3"/>
      <c r="EI13" s="3"/>
      <c r="EJ13" s="3"/>
      <c r="EK13" s="3"/>
      <c r="EL13" s="3"/>
      <c r="EM13" s="3"/>
      <c r="EN13" s="3"/>
      <c r="EO13" s="3"/>
      <c r="EP13" s="3"/>
      <c r="EQ13" s="3"/>
      <c r="ER13" s="3"/>
      <c r="ES13" s="3"/>
      <c r="ET13" s="3"/>
      <c r="EU13" s="3"/>
      <c r="EV13" s="3"/>
      <c r="EW13" s="3"/>
      <c r="EX13" s="3"/>
      <c r="EY13" s="3"/>
      <c r="EZ13" s="3"/>
      <c r="FA13" s="3"/>
      <c r="FB13" s="3"/>
      <c r="FC13" s="3"/>
      <c r="FD13" s="3"/>
      <c r="FE13" s="3"/>
      <c r="FF13" s="3"/>
      <c r="FG13" s="3"/>
      <c r="FH13" s="3"/>
      <c r="FI13" s="3"/>
      <c r="FJ13" s="3"/>
      <c r="FK13" s="3"/>
      <c r="FL13" s="3"/>
      <c r="FM13" s="3"/>
      <c r="FN13" s="3"/>
      <c r="FO13" s="3"/>
      <c r="FP13" s="3"/>
      <c r="FQ13" s="3"/>
      <c r="FR13" s="3"/>
      <c r="FS13" s="3"/>
      <c r="FT13" s="3"/>
      <c r="FU13" s="3"/>
      <c r="FV13" s="3"/>
      <c r="FW13" s="3"/>
      <c r="FX13" s="3"/>
      <c r="FY13" s="3"/>
      <c r="FZ13" s="3"/>
      <c r="GA13" s="3"/>
      <c r="GB13" s="3"/>
      <c r="GC13" s="3"/>
      <c r="GD13" s="3"/>
      <c r="GE13" s="3"/>
      <c r="GF13" s="3"/>
      <c r="GG13" s="3"/>
      <c r="GH13" s="3"/>
      <c r="GI13" s="3"/>
      <c r="GJ13" s="3"/>
      <c r="GK13" s="3"/>
      <c r="GL13" s="3"/>
      <c r="GM13" s="3"/>
      <c r="GN13" s="3"/>
      <c r="GO13" s="3"/>
      <c r="GP13" s="3"/>
      <c r="GQ13" s="3"/>
      <c r="GR13" s="3"/>
      <c r="GS13" s="3"/>
      <c r="GT13" s="3"/>
      <c r="GU13" s="3"/>
      <c r="GV13" s="3"/>
      <c r="GW13" s="3"/>
      <c r="GX13" s="3"/>
      <c r="GY13" s="3"/>
      <c r="GZ13" s="3"/>
      <c r="HA13" s="3"/>
      <c r="HB13" s="3"/>
      <c r="HC13" s="3"/>
      <c r="HD13" s="3"/>
      <c r="HE13" s="3"/>
      <c r="HF13" s="3"/>
      <c r="HG13" s="3"/>
      <c r="HH13" s="3"/>
      <c r="HI13" s="3"/>
      <c r="HJ13" s="3"/>
      <c r="HK13" s="3"/>
      <c r="HL13" s="3"/>
      <c r="HM13" s="3"/>
      <c r="HN13" s="3"/>
      <c r="HO13" s="3"/>
      <c r="HP13" s="3"/>
      <c r="HQ13" s="3"/>
      <c r="HR13" s="3"/>
      <c r="HS13" s="3"/>
      <c r="HT13" s="3"/>
      <c r="HU13" s="3"/>
      <c r="HV13" s="3"/>
      <c r="HW13" s="3"/>
      <c r="HX13" s="3"/>
      <c r="HY13" s="3"/>
      <c r="HZ13" s="3"/>
      <c r="IA13" s="3"/>
      <c r="IB13" s="3"/>
      <c r="IC13" s="3"/>
      <c r="ID13" s="3"/>
      <c r="IE13" s="3"/>
      <c r="IF13" s="3"/>
      <c r="IG13" s="3"/>
      <c r="IH13" s="3"/>
      <c r="II13" s="3"/>
      <c r="IJ13" s="3"/>
      <c r="IK13" s="3"/>
      <c r="IL13" s="3"/>
      <c r="IM13" s="3"/>
      <c r="IN13" s="3"/>
      <c r="IO13" s="3"/>
      <c r="IP13" s="3"/>
      <c r="IQ13" s="3"/>
      <c r="IR13" s="3"/>
      <c r="IS13" s="3"/>
      <c r="IT13" s="3"/>
      <c r="IU13" s="3"/>
      <c r="IV13" s="4"/>
    </row>
    <row r="14" ht="13.2" customHeight="1" hidden="1">
      <c r="A14" s="2"/>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3"/>
      <c r="DG14" s="3"/>
      <c r="DH14" s="3"/>
      <c r="DI14" s="3"/>
      <c r="DJ14" s="3"/>
      <c r="DK14" s="3"/>
      <c r="DL14" s="3"/>
      <c r="DM14" s="3"/>
      <c r="DN14" s="3"/>
      <c r="DO14" s="3"/>
      <c r="DP14" s="3"/>
      <c r="DQ14" s="3"/>
      <c r="DR14" s="3"/>
      <c r="DS14" s="3"/>
      <c r="DT14" s="3"/>
      <c r="DU14" s="3"/>
      <c r="DV14" s="3"/>
      <c r="DW14" s="3"/>
      <c r="DX14" s="3"/>
      <c r="DY14" s="3"/>
      <c r="DZ14" s="3"/>
      <c r="EA14" s="3"/>
      <c r="EB14" s="3"/>
      <c r="EC14" s="3"/>
      <c r="ED14" s="3"/>
      <c r="EE14" s="3"/>
      <c r="EF14" s="3"/>
      <c r="EG14" s="3"/>
      <c r="EH14" s="3"/>
      <c r="EI14" s="3"/>
      <c r="EJ14" s="3"/>
      <c r="EK14" s="3"/>
      <c r="EL14" s="3"/>
      <c r="EM14" s="3"/>
      <c r="EN14" s="3"/>
      <c r="EO14" s="3"/>
      <c r="EP14" s="3"/>
      <c r="EQ14" s="3"/>
      <c r="ER14" s="3"/>
      <c r="ES14" s="3"/>
      <c r="ET14" s="3"/>
      <c r="EU14" s="3"/>
      <c r="EV14" s="3"/>
      <c r="EW14" s="3"/>
      <c r="EX14" s="3"/>
      <c r="EY14" s="3"/>
      <c r="EZ14" s="3"/>
      <c r="FA14" s="3"/>
      <c r="FB14" s="3"/>
      <c r="FC14" s="3"/>
      <c r="FD14" s="3"/>
      <c r="FE14" s="3"/>
      <c r="FF14" s="3"/>
      <c r="FG14" s="3"/>
      <c r="FH14" s="3"/>
      <c r="FI14" s="3"/>
      <c r="FJ14" s="3"/>
      <c r="FK14" s="3"/>
      <c r="FL14" s="3"/>
      <c r="FM14" s="3"/>
      <c r="FN14" s="3"/>
      <c r="FO14" s="3"/>
      <c r="FP14" s="3"/>
      <c r="FQ14" s="3"/>
      <c r="FR14" s="3"/>
      <c r="FS14" s="3"/>
      <c r="FT14" s="3"/>
      <c r="FU14" s="3"/>
      <c r="FV14" s="3"/>
      <c r="FW14" s="3"/>
      <c r="FX14" s="3"/>
      <c r="FY14" s="3"/>
      <c r="FZ14" s="3"/>
      <c r="GA14" s="3"/>
      <c r="GB14" s="3"/>
      <c r="GC14" s="3"/>
      <c r="GD14" s="3"/>
      <c r="GE14" s="3"/>
      <c r="GF14" s="3"/>
      <c r="GG14" s="3"/>
      <c r="GH14" s="3"/>
      <c r="GI14" s="3"/>
      <c r="GJ14" s="3"/>
      <c r="GK14" s="3"/>
      <c r="GL14" s="3"/>
      <c r="GM14" s="3"/>
      <c r="GN14" s="3"/>
      <c r="GO14" s="3"/>
      <c r="GP14" s="3"/>
      <c r="GQ14" s="3"/>
      <c r="GR14" s="3"/>
      <c r="GS14" s="3"/>
      <c r="GT14" s="3"/>
      <c r="GU14" s="3"/>
      <c r="GV14" s="3"/>
      <c r="GW14" s="3"/>
      <c r="GX14" s="3"/>
      <c r="GY14" s="3"/>
      <c r="GZ14" s="3"/>
      <c r="HA14" s="3"/>
      <c r="HB14" s="3"/>
      <c r="HC14" s="3"/>
      <c r="HD14" s="3"/>
      <c r="HE14" s="3"/>
      <c r="HF14" s="3"/>
      <c r="HG14" s="3"/>
      <c r="HH14" s="3"/>
      <c r="HI14" s="3"/>
      <c r="HJ14" s="3"/>
      <c r="HK14" s="3"/>
      <c r="HL14" s="3"/>
      <c r="HM14" s="3"/>
      <c r="HN14" s="3"/>
      <c r="HO14" s="3"/>
      <c r="HP14" s="3"/>
      <c r="HQ14" s="3"/>
      <c r="HR14" s="3"/>
      <c r="HS14" s="3"/>
      <c r="HT14" s="3"/>
      <c r="HU14" s="3"/>
      <c r="HV14" s="3"/>
      <c r="HW14" s="3"/>
      <c r="HX14" s="3"/>
      <c r="HY14" s="3"/>
      <c r="HZ14" s="3"/>
      <c r="IA14" s="3"/>
      <c r="IB14" s="3"/>
      <c r="IC14" s="3"/>
      <c r="ID14" s="3"/>
      <c r="IE14" s="3"/>
      <c r="IF14" s="3"/>
      <c r="IG14" s="3"/>
      <c r="IH14" s="3"/>
      <c r="II14" s="3"/>
      <c r="IJ14" s="3"/>
      <c r="IK14" s="3"/>
      <c r="IL14" s="3"/>
      <c r="IM14" s="3"/>
      <c r="IN14" s="3"/>
      <c r="IO14" s="3"/>
      <c r="IP14" s="3"/>
      <c r="IQ14" s="3"/>
      <c r="IR14" s="3"/>
      <c r="IS14" s="3"/>
      <c r="IT14" s="3"/>
      <c r="IU14" s="3"/>
      <c r="IV14" s="4"/>
    </row>
    <row r="15" ht="13.2" customHeight="1" hidden="1">
      <c r="A15" s="2"/>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3"/>
      <c r="DG15" s="3"/>
      <c r="DH15" s="3"/>
      <c r="DI15" s="3"/>
      <c r="DJ15" s="3"/>
      <c r="DK15" s="3"/>
      <c r="DL15" s="3"/>
      <c r="DM15" s="3"/>
      <c r="DN15" s="3"/>
      <c r="DO15" s="3"/>
      <c r="DP15" s="3"/>
      <c r="DQ15" s="3"/>
      <c r="DR15" s="3"/>
      <c r="DS15" s="3"/>
      <c r="DT15" s="3"/>
      <c r="DU15" s="3"/>
      <c r="DV15" s="3"/>
      <c r="DW15" s="3"/>
      <c r="DX15" s="3"/>
      <c r="DY15" s="3"/>
      <c r="DZ15" s="3"/>
      <c r="EA15" s="3"/>
      <c r="EB15" s="3"/>
      <c r="EC15" s="3"/>
      <c r="ED15" s="3"/>
      <c r="EE15" s="3"/>
      <c r="EF15" s="3"/>
      <c r="EG15" s="3"/>
      <c r="EH15" s="3"/>
      <c r="EI15" s="3"/>
      <c r="EJ15" s="3"/>
      <c r="EK15" s="3"/>
      <c r="EL15" s="3"/>
      <c r="EM15" s="3"/>
      <c r="EN15" s="3"/>
      <c r="EO15" s="3"/>
      <c r="EP15" s="3"/>
      <c r="EQ15" s="3"/>
      <c r="ER15" s="3"/>
      <c r="ES15" s="3"/>
      <c r="ET15" s="3"/>
      <c r="EU15" s="3"/>
      <c r="EV15" s="3"/>
      <c r="EW15" s="3"/>
      <c r="EX15" s="3"/>
      <c r="EY15" s="3"/>
      <c r="EZ15" s="3"/>
      <c r="FA15" s="3"/>
      <c r="FB15" s="3"/>
      <c r="FC15" s="3"/>
      <c r="FD15" s="3"/>
      <c r="FE15" s="3"/>
      <c r="FF15" s="3"/>
      <c r="FG15" s="3"/>
      <c r="FH15" s="3"/>
      <c r="FI15" s="3"/>
      <c r="FJ15" s="3"/>
      <c r="FK15" s="3"/>
      <c r="FL15" s="3"/>
      <c r="FM15" s="3"/>
      <c r="FN15" s="3"/>
      <c r="FO15" s="3"/>
      <c r="FP15" s="3"/>
      <c r="FQ15" s="3"/>
      <c r="FR15" s="3"/>
      <c r="FS15" s="3"/>
      <c r="FT15" s="3"/>
      <c r="FU15" s="3"/>
      <c r="FV15" s="3"/>
      <c r="FW15" s="3"/>
      <c r="FX15" s="3"/>
      <c r="FY15" s="3"/>
      <c r="FZ15" s="3"/>
      <c r="GA15" s="3"/>
      <c r="GB15" s="3"/>
      <c r="GC15" s="3"/>
      <c r="GD15" s="3"/>
      <c r="GE15" s="3"/>
      <c r="GF15" s="3"/>
      <c r="GG15" s="3"/>
      <c r="GH15" s="3"/>
      <c r="GI15" s="3"/>
      <c r="GJ15" s="3"/>
      <c r="GK15" s="3"/>
      <c r="GL15" s="3"/>
      <c r="GM15" s="3"/>
      <c r="GN15" s="3"/>
      <c r="GO15" s="3"/>
      <c r="GP15" s="3"/>
      <c r="GQ15" s="3"/>
      <c r="GR15" s="3"/>
      <c r="GS15" s="3"/>
      <c r="GT15" s="3"/>
      <c r="GU15" s="3"/>
      <c r="GV15" s="3"/>
      <c r="GW15" s="3"/>
      <c r="GX15" s="3"/>
      <c r="GY15" s="3"/>
      <c r="GZ15" s="3"/>
      <c r="HA15" s="3"/>
      <c r="HB15" s="3"/>
      <c r="HC15" s="3"/>
      <c r="HD15" s="3"/>
      <c r="HE15" s="3"/>
      <c r="HF15" s="3"/>
      <c r="HG15" s="3"/>
      <c r="HH15" s="3"/>
      <c r="HI15" s="3"/>
      <c r="HJ15" s="3"/>
      <c r="HK15" s="3"/>
      <c r="HL15" s="3"/>
      <c r="HM15" s="3"/>
      <c r="HN15" s="3"/>
      <c r="HO15" s="3"/>
      <c r="HP15" s="3"/>
      <c r="HQ15" s="3"/>
      <c r="HR15" s="3"/>
      <c r="HS15" s="3"/>
      <c r="HT15" s="3"/>
      <c r="HU15" s="3"/>
      <c r="HV15" s="3"/>
      <c r="HW15" s="3"/>
      <c r="HX15" s="3"/>
      <c r="HY15" s="3"/>
      <c r="HZ15" s="3"/>
      <c r="IA15" s="3"/>
      <c r="IB15" s="3"/>
      <c r="IC15" s="3"/>
      <c r="ID15" s="3"/>
      <c r="IE15" s="3"/>
      <c r="IF15" s="3"/>
      <c r="IG15" s="3"/>
      <c r="IH15" s="3"/>
      <c r="II15" s="3"/>
      <c r="IJ15" s="3"/>
      <c r="IK15" s="3"/>
      <c r="IL15" s="3"/>
      <c r="IM15" s="3"/>
      <c r="IN15" s="3"/>
      <c r="IO15" s="3"/>
      <c r="IP15" s="3"/>
      <c r="IQ15" s="3"/>
      <c r="IR15" s="3"/>
      <c r="IS15" s="3"/>
      <c r="IT15" s="3"/>
      <c r="IU15" s="3"/>
      <c r="IV15" s="4"/>
    </row>
    <row r="16" ht="13.2" customHeight="1" hidden="1">
      <c r="A16" s="2"/>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3"/>
      <c r="DG16" s="3"/>
      <c r="DH16" s="3"/>
      <c r="DI16" s="3"/>
      <c r="DJ16" s="3"/>
      <c r="DK16" s="3"/>
      <c r="DL16" s="3"/>
      <c r="DM16" s="3"/>
      <c r="DN16" s="3"/>
      <c r="DO16" s="3"/>
      <c r="DP16" s="3"/>
      <c r="DQ16" s="3"/>
      <c r="DR16" s="3"/>
      <c r="DS16" s="3"/>
      <c r="DT16" s="3"/>
      <c r="DU16" s="3"/>
      <c r="DV16" s="3"/>
      <c r="DW16" s="3"/>
      <c r="DX16" s="3"/>
      <c r="DY16" s="3"/>
      <c r="DZ16" s="3"/>
      <c r="EA16" s="3"/>
      <c r="EB16" s="3"/>
      <c r="EC16" s="3"/>
      <c r="ED16" s="3"/>
      <c r="EE16" s="3"/>
      <c r="EF16" s="3"/>
      <c r="EG16" s="3"/>
      <c r="EH16" s="3"/>
      <c r="EI16" s="3"/>
      <c r="EJ16" s="3"/>
      <c r="EK16" s="3"/>
      <c r="EL16" s="3"/>
      <c r="EM16" s="3"/>
      <c r="EN16" s="3"/>
      <c r="EO16" s="3"/>
      <c r="EP16" s="3"/>
      <c r="EQ16" s="3"/>
      <c r="ER16" s="3"/>
      <c r="ES16" s="3"/>
      <c r="ET16" s="3"/>
      <c r="EU16" s="3"/>
      <c r="EV16" s="3"/>
      <c r="EW16" s="3"/>
      <c r="EX16" s="3"/>
      <c r="EY16" s="3"/>
      <c r="EZ16" s="3"/>
      <c r="FA16" s="3"/>
      <c r="FB16" s="3"/>
      <c r="FC16" s="3"/>
      <c r="FD16" s="3"/>
      <c r="FE16" s="3"/>
      <c r="FF16" s="3"/>
      <c r="FG16" s="3"/>
      <c r="FH16" s="3"/>
      <c r="FI16" s="3"/>
      <c r="FJ16" s="3"/>
      <c r="FK16" s="3"/>
      <c r="FL16" s="3"/>
      <c r="FM16" s="3"/>
      <c r="FN16" s="3"/>
      <c r="FO16" s="3"/>
      <c r="FP16" s="3"/>
      <c r="FQ16" s="3"/>
      <c r="FR16" s="3"/>
      <c r="FS16" s="3"/>
      <c r="FT16" s="3"/>
      <c r="FU16" s="3"/>
      <c r="FV16" s="3"/>
      <c r="FW16" s="3"/>
      <c r="FX16" s="3"/>
      <c r="FY16" s="3"/>
      <c r="FZ16" s="3"/>
      <c r="GA16" s="3"/>
      <c r="GB16" s="3"/>
      <c r="GC16" s="3"/>
      <c r="GD16" s="3"/>
      <c r="GE16" s="3"/>
      <c r="GF16" s="3"/>
      <c r="GG16" s="3"/>
      <c r="GH16" s="3"/>
      <c r="GI16" s="3"/>
      <c r="GJ16" s="3"/>
      <c r="GK16" s="3"/>
      <c r="GL16" s="3"/>
      <c r="GM16" s="3"/>
      <c r="GN16" s="3"/>
      <c r="GO16" s="3"/>
      <c r="GP16" s="3"/>
      <c r="GQ16" s="3"/>
      <c r="GR16" s="3"/>
      <c r="GS16" s="3"/>
      <c r="GT16" s="3"/>
      <c r="GU16" s="3"/>
      <c r="GV16" s="3"/>
      <c r="GW16" s="3"/>
      <c r="GX16" s="3"/>
      <c r="GY16" s="3"/>
      <c r="GZ16" s="3"/>
      <c r="HA16" s="3"/>
      <c r="HB16" s="3"/>
      <c r="HC16" s="3"/>
      <c r="HD16" s="3"/>
      <c r="HE16" s="3"/>
      <c r="HF16" s="3"/>
      <c r="HG16" s="3"/>
      <c r="HH16" s="3"/>
      <c r="HI16" s="3"/>
      <c r="HJ16" s="3"/>
      <c r="HK16" s="3"/>
      <c r="HL16" s="3"/>
      <c r="HM16" s="3"/>
      <c r="HN16" s="3"/>
      <c r="HO16" s="3"/>
      <c r="HP16" s="3"/>
      <c r="HQ16" s="3"/>
      <c r="HR16" s="3"/>
      <c r="HS16" s="3"/>
      <c r="HT16" s="3"/>
      <c r="HU16" s="3"/>
      <c r="HV16" s="3"/>
      <c r="HW16" s="3"/>
      <c r="HX16" s="3"/>
      <c r="HY16" s="3"/>
      <c r="HZ16" s="3"/>
      <c r="IA16" s="3"/>
      <c r="IB16" s="3"/>
      <c r="IC16" s="3"/>
      <c r="ID16" s="3"/>
      <c r="IE16" s="3"/>
      <c r="IF16" s="3"/>
      <c r="IG16" s="3"/>
      <c r="IH16" s="3"/>
      <c r="II16" s="3"/>
      <c r="IJ16" s="3"/>
      <c r="IK16" s="3"/>
      <c r="IL16" s="3"/>
      <c r="IM16" s="3"/>
      <c r="IN16" s="3"/>
      <c r="IO16" s="3"/>
      <c r="IP16" s="3"/>
      <c r="IQ16" s="3"/>
      <c r="IR16" s="3"/>
      <c r="IS16" s="3"/>
      <c r="IT16" s="3"/>
      <c r="IU16" s="3"/>
      <c r="IV16" s="4"/>
    </row>
    <row r="17" ht="13.2" customHeight="1" hidden="1">
      <c r="A17" s="2"/>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3"/>
      <c r="DG17" s="3"/>
      <c r="DH17" s="3"/>
      <c r="DI17" s="3"/>
      <c r="DJ17" s="3"/>
      <c r="DK17" s="3"/>
      <c r="DL17" s="3"/>
      <c r="DM17" s="3"/>
      <c r="DN17" s="3"/>
      <c r="DO17" s="3"/>
      <c r="DP17" s="3"/>
      <c r="DQ17" s="3"/>
      <c r="DR17" s="3"/>
      <c r="DS17" s="3"/>
      <c r="DT17" s="3"/>
      <c r="DU17" s="3"/>
      <c r="DV17" s="3"/>
      <c r="DW17" s="3"/>
      <c r="DX17" s="3"/>
      <c r="DY17" s="3"/>
      <c r="DZ17" s="3"/>
      <c r="EA17" s="3"/>
      <c r="EB17" s="3"/>
      <c r="EC17" s="3"/>
      <c r="ED17" s="3"/>
      <c r="EE17" s="3"/>
      <c r="EF17" s="3"/>
      <c r="EG17" s="3"/>
      <c r="EH17" s="3"/>
      <c r="EI17" s="3"/>
      <c r="EJ17" s="3"/>
      <c r="EK17" s="3"/>
      <c r="EL17" s="3"/>
      <c r="EM17" s="3"/>
      <c r="EN17" s="3"/>
      <c r="EO17" s="3"/>
      <c r="EP17" s="3"/>
      <c r="EQ17" s="3"/>
      <c r="ER17" s="3"/>
      <c r="ES17" s="3"/>
      <c r="ET17" s="3"/>
      <c r="EU17" s="3"/>
      <c r="EV17" s="3"/>
      <c r="EW17" s="3"/>
      <c r="EX17" s="3"/>
      <c r="EY17" s="3"/>
      <c r="EZ17" s="3"/>
      <c r="FA17" s="3"/>
      <c r="FB17" s="3"/>
      <c r="FC17" s="3"/>
      <c r="FD17" s="3"/>
      <c r="FE17" s="3"/>
      <c r="FF17" s="3"/>
      <c r="FG17" s="3"/>
      <c r="FH17" s="3"/>
      <c r="FI17" s="3"/>
      <c r="FJ17" s="3"/>
      <c r="FK17" s="3"/>
      <c r="FL17" s="3"/>
      <c r="FM17" s="3"/>
      <c r="FN17" s="3"/>
      <c r="FO17" s="3"/>
      <c r="FP17" s="3"/>
      <c r="FQ17" s="3"/>
      <c r="FR17" s="3"/>
      <c r="FS17" s="3"/>
      <c r="FT17" s="3"/>
      <c r="FU17" s="3"/>
      <c r="FV17" s="3"/>
      <c r="FW17" s="3"/>
      <c r="FX17" s="3"/>
      <c r="FY17" s="3"/>
      <c r="FZ17" s="3"/>
      <c r="GA17" s="3"/>
      <c r="GB17" s="3"/>
      <c r="GC17" s="3"/>
      <c r="GD17" s="3"/>
      <c r="GE17" s="3"/>
      <c r="GF17" s="3"/>
      <c r="GG17" s="3"/>
      <c r="GH17" s="3"/>
      <c r="GI17" s="3"/>
      <c r="GJ17" s="3"/>
      <c r="GK17" s="3"/>
      <c r="GL17" s="3"/>
      <c r="GM17" s="3"/>
      <c r="GN17" s="3"/>
      <c r="GO17" s="3"/>
      <c r="GP17" s="3"/>
      <c r="GQ17" s="3"/>
      <c r="GR17" s="3"/>
      <c r="GS17" s="3"/>
      <c r="GT17" s="3"/>
      <c r="GU17" s="3"/>
      <c r="GV17" s="3"/>
      <c r="GW17" s="3"/>
      <c r="GX17" s="3"/>
      <c r="GY17" s="3"/>
      <c r="GZ17" s="3"/>
      <c r="HA17" s="3"/>
      <c r="HB17" s="3"/>
      <c r="HC17" s="3"/>
      <c r="HD17" s="3"/>
      <c r="HE17" s="3"/>
      <c r="HF17" s="3"/>
      <c r="HG17" s="3"/>
      <c r="HH17" s="3"/>
      <c r="HI17" s="3"/>
      <c r="HJ17" s="3"/>
      <c r="HK17" s="3"/>
      <c r="HL17" s="3"/>
      <c r="HM17" s="3"/>
      <c r="HN17" s="3"/>
      <c r="HO17" s="3"/>
      <c r="HP17" s="3"/>
      <c r="HQ17" s="3"/>
      <c r="HR17" s="3"/>
      <c r="HS17" s="3"/>
      <c r="HT17" s="3"/>
      <c r="HU17" s="3"/>
      <c r="HV17" s="3"/>
      <c r="HW17" s="3"/>
      <c r="HX17" s="3"/>
      <c r="HY17" s="3"/>
      <c r="HZ17" s="3"/>
      <c r="IA17" s="3"/>
      <c r="IB17" s="3"/>
      <c r="IC17" s="3"/>
      <c r="ID17" s="3"/>
      <c r="IE17" s="3"/>
      <c r="IF17" s="3"/>
      <c r="IG17" s="3"/>
      <c r="IH17" s="3"/>
      <c r="II17" s="3"/>
      <c r="IJ17" s="3"/>
      <c r="IK17" s="3"/>
      <c r="IL17" s="3"/>
      <c r="IM17" s="3"/>
      <c r="IN17" s="3"/>
      <c r="IO17" s="3"/>
      <c r="IP17" s="3"/>
      <c r="IQ17" s="3"/>
      <c r="IR17" s="3"/>
      <c r="IS17" s="3"/>
      <c r="IT17" s="3"/>
      <c r="IU17" s="3"/>
      <c r="IV17" s="4"/>
    </row>
    <row r="18" ht="13.2" customHeight="1" hidden="1">
      <c r="A18" s="2"/>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3"/>
      <c r="DG18" s="3"/>
      <c r="DH18" s="3"/>
      <c r="DI18" s="3"/>
      <c r="DJ18" s="3"/>
      <c r="DK18" s="3"/>
      <c r="DL18" s="3"/>
      <c r="DM18" s="3"/>
      <c r="DN18" s="3"/>
      <c r="DO18" s="3"/>
      <c r="DP18" s="3"/>
      <c r="DQ18" s="3"/>
      <c r="DR18" s="3"/>
      <c r="DS18" s="3"/>
      <c r="DT18" s="3"/>
      <c r="DU18" s="3"/>
      <c r="DV18" s="3"/>
      <c r="DW18" s="3"/>
      <c r="DX18" s="3"/>
      <c r="DY18" s="3"/>
      <c r="DZ18" s="3"/>
      <c r="EA18" s="3"/>
      <c r="EB18" s="3"/>
      <c r="EC18" s="3"/>
      <c r="ED18" s="3"/>
      <c r="EE18" s="3"/>
      <c r="EF18" s="3"/>
      <c r="EG18" s="3"/>
      <c r="EH18" s="3"/>
      <c r="EI18" s="3"/>
      <c r="EJ18" s="3"/>
      <c r="EK18" s="3"/>
      <c r="EL18" s="3"/>
      <c r="EM18" s="3"/>
      <c r="EN18" s="3"/>
      <c r="EO18" s="3"/>
      <c r="EP18" s="3"/>
      <c r="EQ18" s="3"/>
      <c r="ER18" s="3"/>
      <c r="ES18" s="3"/>
      <c r="ET18" s="3"/>
      <c r="EU18" s="3"/>
      <c r="EV18" s="3"/>
      <c r="EW18" s="3"/>
      <c r="EX18" s="3"/>
      <c r="EY18" s="3"/>
      <c r="EZ18" s="3"/>
      <c r="FA18" s="3"/>
      <c r="FB18" s="3"/>
      <c r="FC18" s="3"/>
      <c r="FD18" s="3"/>
      <c r="FE18" s="3"/>
      <c r="FF18" s="3"/>
      <c r="FG18" s="3"/>
      <c r="FH18" s="3"/>
      <c r="FI18" s="3"/>
      <c r="FJ18" s="3"/>
      <c r="FK18" s="3"/>
      <c r="FL18" s="3"/>
      <c r="FM18" s="3"/>
      <c r="FN18" s="3"/>
      <c r="FO18" s="3"/>
      <c r="FP18" s="3"/>
      <c r="FQ18" s="3"/>
      <c r="FR18" s="3"/>
      <c r="FS18" s="3"/>
      <c r="FT18" s="3"/>
      <c r="FU18" s="3"/>
      <c r="FV18" s="3"/>
      <c r="FW18" s="3"/>
      <c r="FX18" s="3"/>
      <c r="FY18" s="3"/>
      <c r="FZ18" s="3"/>
      <c r="GA18" s="3"/>
      <c r="GB18" s="3"/>
      <c r="GC18" s="3"/>
      <c r="GD18" s="3"/>
      <c r="GE18" s="3"/>
      <c r="GF18" s="3"/>
      <c r="GG18" s="3"/>
      <c r="GH18" s="3"/>
      <c r="GI18" s="3"/>
      <c r="GJ18" s="3"/>
      <c r="GK18" s="3"/>
      <c r="GL18" s="3"/>
      <c r="GM18" s="3"/>
      <c r="GN18" s="3"/>
      <c r="GO18" s="3"/>
      <c r="GP18" s="3"/>
      <c r="GQ18" s="3"/>
      <c r="GR18" s="3"/>
      <c r="GS18" s="3"/>
      <c r="GT18" s="3"/>
      <c r="GU18" s="3"/>
      <c r="GV18" s="3"/>
      <c r="GW18" s="3"/>
      <c r="GX18" s="3"/>
      <c r="GY18" s="3"/>
      <c r="GZ18" s="3"/>
      <c r="HA18" s="3"/>
      <c r="HB18" s="3"/>
      <c r="HC18" s="3"/>
      <c r="HD18" s="3"/>
      <c r="HE18" s="3"/>
      <c r="HF18" s="3"/>
      <c r="HG18" s="3"/>
      <c r="HH18" s="3"/>
      <c r="HI18" s="3"/>
      <c r="HJ18" s="3"/>
      <c r="HK18" s="3"/>
      <c r="HL18" s="3"/>
      <c r="HM18" s="3"/>
      <c r="HN18" s="3"/>
      <c r="HO18" s="3"/>
      <c r="HP18" s="3"/>
      <c r="HQ18" s="3"/>
      <c r="HR18" s="3"/>
      <c r="HS18" s="3"/>
      <c r="HT18" s="3"/>
      <c r="HU18" s="3"/>
      <c r="HV18" s="3"/>
      <c r="HW18" s="3"/>
      <c r="HX18" s="3"/>
      <c r="HY18" s="3"/>
      <c r="HZ18" s="3"/>
      <c r="IA18" s="3"/>
      <c r="IB18" s="3"/>
      <c r="IC18" s="3"/>
      <c r="ID18" s="3"/>
      <c r="IE18" s="3"/>
      <c r="IF18" s="3"/>
      <c r="IG18" s="3"/>
      <c r="IH18" s="3"/>
      <c r="II18" s="3"/>
      <c r="IJ18" s="3"/>
      <c r="IK18" s="3"/>
      <c r="IL18" s="3"/>
      <c r="IM18" s="3"/>
      <c r="IN18" s="3"/>
      <c r="IO18" s="3"/>
      <c r="IP18" s="3"/>
      <c r="IQ18" s="3"/>
      <c r="IR18" s="3"/>
      <c r="IS18" s="3"/>
      <c r="IT18" s="3"/>
      <c r="IU18" s="3"/>
      <c r="IV18" s="4"/>
    </row>
    <row r="19" ht="13.2" customHeight="1" hidden="1">
      <c r="A19" s="2"/>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4"/>
    </row>
    <row r="20" ht="13.2" customHeight="1" hidden="1">
      <c r="A20" s="2"/>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4"/>
    </row>
    <row r="21" ht="13.2" customHeight="1" hidden="1">
      <c r="A21" s="2"/>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4"/>
    </row>
    <row r="22" ht="13.2" customHeight="1" hidden="1">
      <c r="A22" s="2"/>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4"/>
    </row>
    <row r="23" ht="13.2" customHeight="1" hidden="1">
      <c r="A23" s="2"/>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4"/>
    </row>
    <row r="24" ht="13.2" customHeight="1" hidden="1">
      <c r="A24" s="2"/>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4"/>
    </row>
    <row r="25" ht="13.2" customHeight="1" hidden="1">
      <c r="A25" s="2"/>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4"/>
    </row>
    <row r="26" ht="13.2" customHeight="1" hidden="1">
      <c r="A26" s="2"/>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4"/>
    </row>
    <row r="27" ht="13.2" customHeight="1" hidden="1">
      <c r="A27" s="2"/>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4"/>
    </row>
    <row r="28" ht="13.2" customHeight="1" hidden="1">
      <c r="A28" s="2"/>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4"/>
    </row>
    <row r="29" ht="13.2" customHeight="1" hidden="1">
      <c r="A29" s="2"/>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4"/>
    </row>
    <row r="30" ht="13.2" customHeight="1" hidden="1">
      <c r="A30" s="2"/>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4"/>
    </row>
    <row r="31" ht="13.2" customHeight="1" hidden="1">
      <c r="A31" s="2"/>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4"/>
    </row>
    <row r="32" ht="13.2" customHeight="1">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c r="FN32" s="6"/>
      <c r="FO32" s="6"/>
      <c r="FP32" s="6"/>
      <c r="FQ32" s="6"/>
      <c r="FR32" s="6"/>
      <c r="FS32" s="6"/>
      <c r="FT32" s="6"/>
      <c r="FU32" s="6"/>
      <c r="FV32" s="6"/>
      <c r="FW32" s="6"/>
      <c r="FX32" s="6"/>
      <c r="FY32" s="6"/>
      <c r="FZ32" s="6"/>
      <c r="GA32" s="6"/>
      <c r="GB32" s="6"/>
      <c r="GC32" s="6"/>
      <c r="GD32" s="6"/>
      <c r="GE32" s="6"/>
      <c r="GF32" s="6"/>
      <c r="GG32" s="6"/>
      <c r="GH32" s="6"/>
      <c r="GI32" s="6"/>
      <c r="GJ32" s="6"/>
      <c r="GK32" s="6"/>
      <c r="GL32" s="6"/>
      <c r="GM32" s="6"/>
      <c r="GN32" s="6"/>
      <c r="GO32" s="6"/>
      <c r="GP32" s="6"/>
      <c r="GQ32" s="6"/>
      <c r="GR32" s="6"/>
      <c r="GS32" s="6"/>
      <c r="GT32" s="6"/>
      <c r="GU32" s="6"/>
      <c r="GV32" s="6"/>
      <c r="GW32" s="6"/>
      <c r="GX32" s="6"/>
      <c r="GY32" s="6"/>
      <c r="GZ32" s="6"/>
      <c r="HA32" s="6"/>
      <c r="HB32" s="6"/>
      <c r="HC32" s="6"/>
      <c r="HD32" s="6"/>
      <c r="HE32" s="6"/>
      <c r="HF32" s="6"/>
      <c r="HG32" s="6"/>
      <c r="HH32" s="6"/>
      <c r="HI32" s="6"/>
      <c r="HJ32" s="6"/>
      <c r="HK32" s="6"/>
      <c r="HL32" s="6"/>
      <c r="HM32" s="6"/>
      <c r="HN32" s="6"/>
      <c r="HO32" s="6"/>
      <c r="HP32" s="6"/>
      <c r="HQ32" s="6"/>
      <c r="HR32" s="6"/>
      <c r="HS32" s="6"/>
      <c r="HT32" s="6"/>
      <c r="HU32" s="6"/>
      <c r="HV32" s="6"/>
      <c r="HW32" s="6"/>
      <c r="HX32" s="6"/>
      <c r="HY32" s="6"/>
      <c r="HZ32" s="6"/>
      <c r="IA32" s="6"/>
      <c r="IB32" s="6"/>
      <c r="IC32" s="6"/>
      <c r="ID32" s="6"/>
      <c r="IE32" s="6"/>
      <c r="IF32" s="6"/>
      <c r="IG32" s="6"/>
      <c r="IH32" s="6"/>
      <c r="II32" s="6"/>
      <c r="IJ32" s="6"/>
      <c r="IK32" s="6"/>
      <c r="IL32" s="6"/>
      <c r="IM32" s="6"/>
      <c r="IN32" s="6"/>
      <c r="IO32" s="6"/>
      <c r="IP32" s="6"/>
      <c r="IQ32" s="6"/>
      <c r="IR32" s="6"/>
      <c r="IS32" s="6"/>
      <c r="IT32" s="6"/>
      <c r="IU32" s="6"/>
      <c r="IV32" s="7"/>
    </row>
    <row r="33" ht="18.75" customHeight="1">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c r="BW33" s="9"/>
      <c r="BX33" s="9"/>
      <c r="BY33" s="9"/>
      <c r="BZ33" s="9"/>
      <c r="CA33" s="9"/>
      <c r="CB33" s="9"/>
      <c r="CC33" s="9"/>
      <c r="CD33" s="9"/>
      <c r="CE33" s="9"/>
      <c r="CF33" s="9"/>
      <c r="CG33" s="9"/>
      <c r="CH33" s="9"/>
      <c r="CI33" s="9"/>
      <c r="CJ33" s="9"/>
      <c r="CK33" s="9"/>
      <c r="CL33" s="9"/>
      <c r="CM33" s="9"/>
      <c r="CN33" s="9"/>
      <c r="CO33" s="9"/>
      <c r="CP33" s="9"/>
      <c r="CQ33" s="9"/>
      <c r="CR33" s="9"/>
      <c r="CS33" s="9"/>
      <c r="CT33" s="9"/>
      <c r="CU33" s="9"/>
      <c r="CV33" s="9"/>
      <c r="CW33" s="9"/>
      <c r="CX33" s="9"/>
      <c r="CY33" s="9"/>
      <c r="CZ33" s="9"/>
      <c r="DA33" s="9"/>
      <c r="DB33" s="9"/>
      <c r="DC33" s="9"/>
      <c r="DD33" s="9"/>
      <c r="DE33" s="9"/>
      <c r="DF33" s="9"/>
      <c r="DG33" s="9"/>
      <c r="DH33" s="9"/>
      <c r="DI33" s="9"/>
      <c r="DJ33" s="9"/>
      <c r="DK33" s="9"/>
      <c r="DL33" s="9"/>
      <c r="DM33" s="9"/>
      <c r="DN33" s="9"/>
      <c r="DO33" s="9"/>
      <c r="DP33" s="9"/>
      <c r="DQ33" s="9"/>
      <c r="DR33" s="9"/>
      <c r="DS33" s="9"/>
      <c r="DT33" s="9"/>
      <c r="DU33" s="9"/>
      <c r="DV33" s="9"/>
      <c r="DW33" s="9"/>
      <c r="DX33" s="9"/>
      <c r="DY33" s="9"/>
      <c r="DZ33" s="9"/>
      <c r="EA33" s="9"/>
      <c r="EB33" s="9"/>
      <c r="EC33" s="9"/>
      <c r="ED33" s="9"/>
      <c r="EE33" s="9"/>
      <c r="EF33" s="9"/>
      <c r="EG33" s="9"/>
      <c r="EH33" s="9"/>
      <c r="EI33" s="9"/>
      <c r="EJ33" s="9"/>
      <c r="EK33" s="9"/>
      <c r="EL33" s="9"/>
      <c r="EM33" s="9"/>
      <c r="EN33" s="9"/>
      <c r="EO33" s="9"/>
      <c r="EP33" s="9"/>
      <c r="EQ33" s="9"/>
      <c r="ER33" s="9"/>
      <c r="ES33" s="9"/>
      <c r="ET33" s="9"/>
      <c r="EU33" s="9"/>
      <c r="EV33" s="9"/>
      <c r="EW33" s="9"/>
      <c r="EX33" s="9"/>
      <c r="EY33" s="9"/>
      <c r="EZ33" s="9"/>
      <c r="FA33" s="9"/>
      <c r="FB33" s="9"/>
      <c r="FC33" s="9"/>
      <c r="FD33" s="9"/>
      <c r="FE33" s="9"/>
      <c r="FF33" s="9"/>
      <c r="FG33" s="9"/>
      <c r="FH33" s="9"/>
      <c r="FI33" s="9"/>
      <c r="FJ33" s="9"/>
      <c r="FK33" s="9"/>
      <c r="FL33" s="9"/>
      <c r="FM33" s="9"/>
      <c r="FN33" s="9"/>
      <c r="FO33" s="9"/>
      <c r="FP33" s="9"/>
      <c r="FQ33" s="9"/>
      <c r="FR33" s="9"/>
      <c r="FS33" s="9"/>
      <c r="FT33" s="9"/>
      <c r="FU33" s="9"/>
      <c r="FV33" s="9"/>
      <c r="FW33" s="9"/>
      <c r="FX33" s="9"/>
      <c r="FY33" s="9"/>
      <c r="FZ33" s="9"/>
      <c r="GA33" s="9"/>
      <c r="GB33" s="9"/>
      <c r="GC33" s="9"/>
      <c r="GD33" s="9"/>
      <c r="GE33" s="9"/>
      <c r="GF33" s="9"/>
      <c r="GG33" s="9"/>
      <c r="GH33" s="9"/>
      <c r="GI33" s="9"/>
      <c r="GJ33" s="9"/>
      <c r="GK33" s="9"/>
      <c r="GL33" s="9"/>
      <c r="GM33" s="9"/>
      <c r="GN33" s="9"/>
      <c r="GO33" s="9"/>
      <c r="GP33" s="9"/>
      <c r="GQ33" s="9"/>
      <c r="GR33" s="9"/>
      <c r="GS33" s="9"/>
      <c r="GT33" s="9"/>
      <c r="GU33" s="9"/>
      <c r="GV33" s="9"/>
      <c r="GW33" s="9"/>
      <c r="GX33" s="9"/>
      <c r="GY33" s="9"/>
      <c r="GZ33" s="9"/>
      <c r="HA33" s="9"/>
      <c r="HB33" s="9"/>
      <c r="HC33" s="9"/>
      <c r="HD33" s="9"/>
      <c r="HE33" s="9"/>
      <c r="HF33" s="9"/>
      <c r="HG33" s="9"/>
      <c r="HH33" s="9"/>
      <c r="HI33" s="9"/>
      <c r="HJ33" s="9"/>
      <c r="HK33" s="9"/>
      <c r="HL33" s="9"/>
      <c r="HM33" s="9"/>
      <c r="HN33" s="9"/>
      <c r="HO33" s="9"/>
      <c r="HP33" s="9"/>
      <c r="HQ33" s="9"/>
      <c r="HR33" s="9"/>
      <c r="HS33" s="9"/>
      <c r="HT33" s="9"/>
      <c r="HU33" s="9"/>
      <c r="HV33" s="9"/>
      <c r="HW33" s="9"/>
      <c r="HX33" s="9"/>
      <c r="HY33" s="9"/>
      <c r="HZ33" s="9"/>
      <c r="IA33" s="9"/>
      <c r="IB33" s="9"/>
      <c r="IC33" s="9"/>
      <c r="ID33" s="9"/>
      <c r="IE33" s="9"/>
      <c r="IF33" s="9"/>
      <c r="IG33" s="9"/>
      <c r="IH33" s="9"/>
      <c r="II33" s="9"/>
      <c r="IJ33" s="9"/>
      <c r="IK33" s="9"/>
      <c r="IL33" s="9"/>
      <c r="IM33" s="9"/>
      <c r="IN33" s="9"/>
      <c r="IO33" s="9"/>
      <c r="IP33" s="9"/>
      <c r="IQ33" s="9"/>
      <c r="IR33" s="9"/>
      <c r="IS33" s="9"/>
      <c r="IT33" s="9"/>
      <c r="IU33" s="9"/>
      <c r="IV33" s="10"/>
    </row>
    <row r="34" ht="8" customHeight="1">
      <c r="A34" s="8"/>
      <c r="B34" s="9"/>
      <c r="C34" s="11"/>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9"/>
      <c r="AI34" s="9"/>
      <c r="AJ34" s="9"/>
      <c r="AK34" s="9"/>
      <c r="AL34" s="9"/>
      <c r="AM34" s="9"/>
      <c r="AN34" s="9"/>
      <c r="AO34" s="9"/>
      <c r="AP34" s="13"/>
      <c r="AQ34" s="13"/>
      <c r="AR34" s="9"/>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c r="BV34" s="9"/>
      <c r="BW34" s="9"/>
      <c r="BX34" s="9"/>
      <c r="BY34" s="9"/>
      <c r="BZ34" s="9"/>
      <c r="CA34" s="9"/>
      <c r="CB34" s="9"/>
      <c r="CC34" s="9"/>
      <c r="CD34" s="9"/>
      <c r="CE34" s="9"/>
      <c r="CF34" s="9"/>
      <c r="CG34" s="9"/>
      <c r="CH34" s="9"/>
      <c r="CI34" s="9"/>
      <c r="CJ34" s="9"/>
      <c r="CK34" s="9"/>
      <c r="CL34" s="9"/>
      <c r="CM34" s="9"/>
      <c r="CN34" s="9"/>
      <c r="CO34" s="9"/>
      <c r="CP34" s="9"/>
      <c r="CQ34" s="9"/>
      <c r="CR34" s="9"/>
      <c r="CS34" s="9"/>
      <c r="CT34" s="9"/>
      <c r="CU34" s="9"/>
      <c r="CV34" s="9"/>
      <c r="CW34" s="9"/>
      <c r="CX34" s="9"/>
      <c r="CY34" s="9"/>
      <c r="CZ34" s="9"/>
      <c r="DA34" s="9"/>
      <c r="DB34" s="9"/>
      <c r="DC34" s="9"/>
      <c r="DD34" s="9"/>
      <c r="DE34" s="9"/>
      <c r="DF34" s="9"/>
      <c r="DG34" s="9"/>
      <c r="DH34" s="9"/>
      <c r="DI34" s="9"/>
      <c r="DJ34" s="9"/>
      <c r="DK34" s="9"/>
      <c r="DL34" s="9"/>
      <c r="DM34" s="9"/>
      <c r="DN34" s="9"/>
      <c r="DO34" s="9"/>
      <c r="DP34" s="9"/>
      <c r="DQ34" s="9"/>
      <c r="DR34" s="9"/>
      <c r="DS34" s="9"/>
      <c r="DT34" s="9"/>
      <c r="DU34" s="9"/>
      <c r="DV34" s="9"/>
      <c r="DW34" s="9"/>
      <c r="DX34" s="9"/>
      <c r="DY34" s="9"/>
      <c r="DZ34" s="9"/>
      <c r="EA34" s="9"/>
      <c r="EB34" s="9"/>
      <c r="EC34" s="9"/>
      <c r="ED34" s="9"/>
      <c r="EE34" s="9"/>
      <c r="EF34" s="9"/>
      <c r="EG34" s="9"/>
      <c r="EH34" s="9"/>
      <c r="EI34" s="9"/>
      <c r="EJ34" s="9"/>
      <c r="EK34" s="9"/>
      <c r="EL34" s="9"/>
      <c r="EM34" s="9"/>
      <c r="EN34" s="9"/>
      <c r="EO34" s="9"/>
      <c r="EP34" s="9"/>
      <c r="EQ34" s="9"/>
      <c r="ER34" s="9"/>
      <c r="ES34" s="9"/>
      <c r="ET34" s="9"/>
      <c r="EU34" s="9"/>
      <c r="EV34" s="9"/>
      <c r="EW34" s="9"/>
      <c r="EX34" s="9"/>
      <c r="EY34" s="9"/>
      <c r="EZ34" s="9"/>
      <c r="FA34" s="9"/>
      <c r="FB34" s="9"/>
      <c r="FC34" s="9"/>
      <c r="FD34" s="9"/>
      <c r="FE34" s="9"/>
      <c r="FF34" s="9"/>
      <c r="FG34" s="9"/>
      <c r="FH34" s="9"/>
      <c r="FI34" s="9"/>
      <c r="FJ34" s="9"/>
      <c r="FK34" s="9"/>
      <c r="FL34" s="9"/>
      <c r="FM34" s="9"/>
      <c r="FN34" s="9"/>
      <c r="FO34" s="9"/>
      <c r="FP34" s="9"/>
      <c r="FQ34" s="9"/>
      <c r="FR34" s="9"/>
      <c r="FS34" s="9"/>
      <c r="FT34" s="9"/>
      <c r="FU34" s="9"/>
      <c r="FV34" s="9"/>
      <c r="FW34" s="9"/>
      <c r="FX34" s="9"/>
      <c r="FY34" s="9"/>
      <c r="FZ34" s="9"/>
      <c r="GA34" s="9"/>
      <c r="GB34" s="9"/>
      <c r="GC34" s="9"/>
      <c r="GD34" s="9"/>
      <c r="GE34" s="9"/>
      <c r="GF34" s="9"/>
      <c r="GG34" s="9"/>
      <c r="GH34" s="9"/>
      <c r="GI34" s="9"/>
      <c r="GJ34" s="9"/>
      <c r="GK34" s="9"/>
      <c r="GL34" s="9"/>
      <c r="GM34" s="9"/>
      <c r="GN34" s="9"/>
      <c r="GO34" s="9"/>
      <c r="GP34" s="9"/>
      <c r="GQ34" s="9"/>
      <c r="GR34" s="9"/>
      <c r="GS34" s="9"/>
      <c r="GT34" s="9"/>
      <c r="GU34" s="9"/>
      <c r="GV34" s="9"/>
      <c r="GW34" s="9"/>
      <c r="GX34" s="9"/>
      <c r="GY34" s="9"/>
      <c r="GZ34" s="9"/>
      <c r="HA34" s="9"/>
      <c r="HB34" s="9"/>
      <c r="HC34" s="9"/>
      <c r="HD34" s="9"/>
      <c r="HE34" s="9"/>
      <c r="HF34" s="9"/>
      <c r="HG34" s="9"/>
      <c r="HH34" s="9"/>
      <c r="HI34" s="9"/>
      <c r="HJ34" s="9"/>
      <c r="HK34" s="9"/>
      <c r="HL34" s="9"/>
      <c r="HM34" s="9"/>
      <c r="HN34" s="9"/>
      <c r="HO34" s="9"/>
      <c r="HP34" s="9"/>
      <c r="HQ34" s="9"/>
      <c r="HR34" s="9"/>
      <c r="HS34" s="9"/>
      <c r="HT34" s="9"/>
      <c r="HU34" s="9"/>
      <c r="HV34" s="9"/>
      <c r="HW34" s="9"/>
      <c r="HX34" s="9"/>
      <c r="HY34" s="9"/>
      <c r="HZ34" s="9"/>
      <c r="IA34" s="9"/>
      <c r="IB34" s="9"/>
      <c r="IC34" s="9"/>
      <c r="ID34" s="9"/>
      <c r="IE34" s="9"/>
      <c r="IF34" s="9"/>
      <c r="IG34" s="9"/>
      <c r="IH34" s="9"/>
      <c r="II34" s="9"/>
      <c r="IJ34" s="9"/>
      <c r="IK34" s="9"/>
      <c r="IL34" s="9"/>
      <c r="IM34" s="9"/>
      <c r="IN34" s="9"/>
      <c r="IO34" s="9"/>
      <c r="IP34" s="9"/>
      <c r="IQ34" s="9"/>
      <c r="IR34" s="9"/>
      <c r="IS34" s="9"/>
      <c r="IT34" s="9"/>
      <c r="IU34" s="9"/>
      <c r="IV34" s="10"/>
    </row>
    <row r="35" ht="20.1" customHeight="1">
      <c r="A35" s="8"/>
      <c r="B35" s="9"/>
      <c r="C35" s="14"/>
      <c r="D35" s="15"/>
      <c r="E35" s="16"/>
      <c r="F35" s="16"/>
      <c r="G35" s="17"/>
      <c r="H35" t="s" s="18">
        <v>0</v>
      </c>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20"/>
      <c r="AH35" s="21"/>
      <c r="AI35" s="9"/>
      <c r="AJ35" s="9"/>
      <c r="AK35" s="9"/>
      <c r="AL35" s="9"/>
      <c r="AM35" s="9"/>
      <c r="AN35" s="9"/>
      <c r="AO35" s="9"/>
      <c r="AP35" t="str" s="22" cm="1">
        <f t="array" ref="AP35">'Aircraft Data'!$A2</f>
        <v>A blank sheet</v>
      </c>
      <c r="AQ35" s="13"/>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9"/>
      <c r="CF35" s="9"/>
      <c r="CG35" s="9"/>
      <c r="CH35" s="9"/>
      <c r="CI35" s="9"/>
      <c r="CJ35" s="9"/>
      <c r="CK35" s="9"/>
      <c r="CL35" s="9"/>
      <c r="CM35" s="9"/>
      <c r="CN35" s="9"/>
      <c r="CO35" s="9"/>
      <c r="CP35" s="9"/>
      <c r="CQ35" s="9"/>
      <c r="CR35" s="9"/>
      <c r="CS35" s="9"/>
      <c r="CT35" s="9"/>
      <c r="CU35" s="9"/>
      <c r="CV35" s="9"/>
      <c r="CW35" s="9"/>
      <c r="CX35" s="9"/>
      <c r="CY35" s="9"/>
      <c r="CZ35" s="9"/>
      <c r="DA35" s="9"/>
      <c r="DB35" s="9"/>
      <c r="DC35" s="9"/>
      <c r="DD35" s="9"/>
      <c r="DE35" s="9"/>
      <c r="DF35" s="9"/>
      <c r="DG35" s="9"/>
      <c r="DH35" s="9"/>
      <c r="DI35" s="9"/>
      <c r="DJ35" s="9"/>
      <c r="DK35" s="9"/>
      <c r="DL35" s="9"/>
      <c r="DM35" s="9"/>
      <c r="DN35" s="9"/>
      <c r="DO35" s="9"/>
      <c r="DP35" s="9"/>
      <c r="DQ35" s="9"/>
      <c r="DR35" s="9"/>
      <c r="DS35" s="9"/>
      <c r="DT35" s="9"/>
      <c r="DU35" s="9"/>
      <c r="DV35" s="9"/>
      <c r="DW35" s="9"/>
      <c r="DX35" s="9"/>
      <c r="DY35" s="9"/>
      <c r="DZ35" s="9"/>
      <c r="EA35" s="9"/>
      <c r="EB35" s="9"/>
      <c r="EC35" s="9"/>
      <c r="ED35" s="9"/>
      <c r="EE35" s="9"/>
      <c r="EF35" s="9"/>
      <c r="EG35" s="9"/>
      <c r="EH35" s="9"/>
      <c r="EI35" s="9"/>
      <c r="EJ35" s="9"/>
      <c r="EK35" s="9"/>
      <c r="EL35" s="9"/>
      <c r="EM35" s="9"/>
      <c r="EN35" s="9"/>
      <c r="EO35" s="9"/>
      <c r="EP35" s="9"/>
      <c r="EQ35" s="9"/>
      <c r="ER35" s="9"/>
      <c r="ES35" s="9"/>
      <c r="ET35" s="9"/>
      <c r="EU35" s="9"/>
      <c r="EV35" s="9"/>
      <c r="EW35" s="9"/>
      <c r="EX35" s="9"/>
      <c r="EY35" s="9"/>
      <c r="EZ35" s="9"/>
      <c r="FA35" s="9"/>
      <c r="FB35" s="9"/>
      <c r="FC35" s="9"/>
      <c r="FD35" s="9"/>
      <c r="FE35" s="9"/>
      <c r="FF35" s="9"/>
      <c r="FG35" s="9"/>
      <c r="FH35" s="9"/>
      <c r="FI35" s="9"/>
      <c r="FJ35" s="9"/>
      <c r="FK35" s="9"/>
      <c r="FL35" s="9"/>
      <c r="FM35" s="9"/>
      <c r="FN35" s="9"/>
      <c r="FO35" s="9"/>
      <c r="FP35" s="9"/>
      <c r="FQ35" s="9"/>
      <c r="FR35" s="9"/>
      <c r="FS35" s="9"/>
      <c r="FT35" s="9"/>
      <c r="FU35" s="9"/>
      <c r="FV35" s="9"/>
      <c r="FW35" s="9"/>
      <c r="FX35" s="9"/>
      <c r="FY35" s="9"/>
      <c r="FZ35" s="9"/>
      <c r="GA35" s="9"/>
      <c r="GB35" s="9"/>
      <c r="GC35" s="9"/>
      <c r="GD35" s="9"/>
      <c r="GE35" s="9"/>
      <c r="GF35" s="9"/>
      <c r="GG35" s="9"/>
      <c r="GH35" s="9"/>
      <c r="GI35" s="9"/>
      <c r="GJ35" s="9"/>
      <c r="GK35" s="9"/>
      <c r="GL35" s="9"/>
      <c r="GM35" s="9"/>
      <c r="GN35" s="9"/>
      <c r="GO35" s="9"/>
      <c r="GP35" s="9"/>
      <c r="GQ35" s="9"/>
      <c r="GR35" s="9"/>
      <c r="GS35" s="9"/>
      <c r="GT35" s="9"/>
      <c r="GU35" s="9"/>
      <c r="GV35" s="9"/>
      <c r="GW35" s="9"/>
      <c r="GX35" s="9"/>
      <c r="GY35" s="9"/>
      <c r="GZ35" s="9"/>
      <c r="HA35" s="9"/>
      <c r="HB35" s="9"/>
      <c r="HC35" s="9"/>
      <c r="HD35" s="9"/>
      <c r="HE35" s="9"/>
      <c r="HF35" s="9"/>
      <c r="HG35" s="9"/>
      <c r="HH35" s="9"/>
      <c r="HI35" s="9"/>
      <c r="HJ35" s="9"/>
      <c r="HK35" s="9"/>
      <c r="HL35" s="9"/>
      <c r="HM35" s="9"/>
      <c r="HN35" s="9"/>
      <c r="HO35" s="9"/>
      <c r="HP35" s="9"/>
      <c r="HQ35" s="9"/>
      <c r="HR35" s="9"/>
      <c r="HS35" s="9"/>
      <c r="HT35" s="9"/>
      <c r="HU35" s="9"/>
      <c r="HV35" s="9"/>
      <c r="HW35" s="9"/>
      <c r="HX35" s="9"/>
      <c r="HY35" s="9"/>
      <c r="HZ35" s="9"/>
      <c r="IA35" s="9"/>
      <c r="IB35" s="9"/>
      <c r="IC35" s="9"/>
      <c r="ID35" s="9"/>
      <c r="IE35" s="9"/>
      <c r="IF35" s="9"/>
      <c r="IG35" s="9"/>
      <c r="IH35" s="9"/>
      <c r="II35" s="9"/>
      <c r="IJ35" s="9"/>
      <c r="IK35" s="9"/>
      <c r="IL35" s="9"/>
      <c r="IM35" s="9"/>
      <c r="IN35" s="9"/>
      <c r="IO35" s="9"/>
      <c r="IP35" s="9"/>
      <c r="IQ35" s="9"/>
      <c r="IR35" s="9"/>
      <c r="IS35" s="9"/>
      <c r="IT35" s="9"/>
      <c r="IU35" s="9"/>
      <c r="IV35" s="10"/>
    </row>
    <row r="36" ht="8" customHeight="1">
      <c r="A36" s="8"/>
      <c r="B36" s="9"/>
      <c r="C36" s="14"/>
      <c r="D36" s="23"/>
      <c r="E36" s="11"/>
      <c r="F36" s="11"/>
      <c r="G36" s="14"/>
      <c r="H36" s="24"/>
      <c r="I36" s="25"/>
      <c r="J36" s="25"/>
      <c r="K36" s="25"/>
      <c r="L36" s="25"/>
      <c r="M36" s="25"/>
      <c r="N36" s="25"/>
      <c r="O36" s="25"/>
      <c r="P36" s="25"/>
      <c r="Q36" s="26"/>
      <c r="R36" s="24"/>
      <c r="S36" s="25"/>
      <c r="T36" s="25"/>
      <c r="U36" s="25"/>
      <c r="V36" s="25"/>
      <c r="W36" s="25"/>
      <c r="X36" s="25"/>
      <c r="Y36" s="26"/>
      <c r="Z36" s="24"/>
      <c r="AA36" s="25"/>
      <c r="AB36" s="25"/>
      <c r="AC36" s="25"/>
      <c r="AD36" s="25"/>
      <c r="AE36" s="25"/>
      <c r="AF36" s="25"/>
      <c r="AG36" s="26"/>
      <c r="AH36" s="21"/>
      <c r="AI36" s="9"/>
      <c r="AJ36" s="9"/>
      <c r="AK36" s="9"/>
      <c r="AL36" s="9"/>
      <c r="AM36" s="9"/>
      <c r="AN36" s="9"/>
      <c r="AO36" s="9"/>
      <c r="AP36" t="str" s="22" cm="1">
        <f t="array" ref="AP36">'Aircraft Data'!$A3</f>
        <v>ASH 25E</v>
      </c>
      <c r="AQ36" s="13"/>
      <c r="AR36" s="9"/>
      <c r="AS36" s="9"/>
      <c r="AT36" s="9"/>
      <c r="AU36" s="9"/>
      <c r="AV36" s="9"/>
      <c r="AW36" s="9"/>
      <c r="AX36" s="9"/>
      <c r="AY36" s="9"/>
      <c r="AZ36" s="9"/>
      <c r="BA36" s="9"/>
      <c r="BB36" s="9"/>
      <c r="BC36" s="9"/>
      <c r="BD36" s="9"/>
      <c r="BE36" s="9"/>
      <c r="BF36" s="9"/>
      <c r="BG36" s="9"/>
      <c r="BH36" s="9"/>
      <c r="BI36" s="9"/>
      <c r="BJ36" s="9"/>
      <c r="BK36" s="9"/>
      <c r="BL36" s="9"/>
      <c r="BM36" s="9"/>
      <c r="BN36" s="9"/>
      <c r="BO36" s="9"/>
      <c r="BP36" s="9"/>
      <c r="BQ36" s="9"/>
      <c r="BR36" s="9"/>
      <c r="BS36" s="9"/>
      <c r="BT36" s="9"/>
      <c r="BU36" s="9"/>
      <c r="BV36" s="9"/>
      <c r="BW36" s="9"/>
      <c r="BX36" s="9"/>
      <c r="BY36" s="9"/>
      <c r="BZ36" s="9"/>
      <c r="CA36" s="9"/>
      <c r="CB36" s="9"/>
      <c r="CC36" s="9"/>
      <c r="CD36" s="9"/>
      <c r="CE36" s="9"/>
      <c r="CF36" s="9"/>
      <c r="CG36" s="9"/>
      <c r="CH36" s="9"/>
      <c r="CI36" s="9"/>
      <c r="CJ36" s="9"/>
      <c r="CK36" s="9"/>
      <c r="CL36" s="9"/>
      <c r="CM36" s="9"/>
      <c r="CN36" s="9"/>
      <c r="CO36" s="9"/>
      <c r="CP36" s="9"/>
      <c r="CQ36" s="9"/>
      <c r="CR36" s="9"/>
      <c r="CS36" s="9"/>
      <c r="CT36" s="9"/>
      <c r="CU36" s="9"/>
      <c r="CV36" s="9"/>
      <c r="CW36" s="9"/>
      <c r="CX36" s="9"/>
      <c r="CY36" s="9"/>
      <c r="CZ36" s="9"/>
      <c r="DA36" s="9"/>
      <c r="DB36" s="9"/>
      <c r="DC36" s="9"/>
      <c r="DD36" s="9"/>
      <c r="DE36" s="9"/>
      <c r="DF36" s="9"/>
      <c r="DG36" s="9"/>
      <c r="DH36" s="9"/>
      <c r="DI36" s="9"/>
      <c r="DJ36" s="9"/>
      <c r="DK36" s="9"/>
      <c r="DL36" s="9"/>
      <c r="DM36" s="9"/>
      <c r="DN36" s="9"/>
      <c r="DO36" s="9"/>
      <c r="DP36" s="9"/>
      <c r="DQ36" s="9"/>
      <c r="DR36" s="9"/>
      <c r="DS36" s="9"/>
      <c r="DT36" s="9"/>
      <c r="DU36" s="9"/>
      <c r="DV36" s="9"/>
      <c r="DW36" s="9"/>
      <c r="DX36" s="9"/>
      <c r="DY36" s="9"/>
      <c r="DZ36" s="9"/>
      <c r="EA36" s="9"/>
      <c r="EB36" s="9"/>
      <c r="EC36" s="9"/>
      <c r="ED36" s="9"/>
      <c r="EE36" s="9"/>
      <c r="EF36" s="9"/>
      <c r="EG36" s="9"/>
      <c r="EH36" s="9"/>
      <c r="EI36" s="9"/>
      <c r="EJ36" s="9"/>
      <c r="EK36" s="9"/>
      <c r="EL36" s="9"/>
      <c r="EM36" s="9"/>
      <c r="EN36" s="9"/>
      <c r="EO36" s="9"/>
      <c r="EP36" s="9"/>
      <c r="EQ36" s="9"/>
      <c r="ER36" s="9"/>
      <c r="ES36" s="9"/>
      <c r="ET36" s="9"/>
      <c r="EU36" s="9"/>
      <c r="EV36" s="9"/>
      <c r="EW36" s="9"/>
      <c r="EX36" s="9"/>
      <c r="EY36" s="9"/>
      <c r="EZ36" s="9"/>
      <c r="FA36" s="9"/>
      <c r="FB36" s="9"/>
      <c r="FC36" s="9"/>
      <c r="FD36" s="9"/>
      <c r="FE36" s="9"/>
      <c r="FF36" s="9"/>
      <c r="FG36" s="9"/>
      <c r="FH36" s="9"/>
      <c r="FI36" s="9"/>
      <c r="FJ36" s="9"/>
      <c r="FK36" s="9"/>
      <c r="FL36" s="9"/>
      <c r="FM36" s="9"/>
      <c r="FN36" s="9"/>
      <c r="FO36" s="9"/>
      <c r="FP36" s="9"/>
      <c r="FQ36" s="9"/>
      <c r="FR36" s="9"/>
      <c r="FS36" s="9"/>
      <c r="FT36" s="9"/>
      <c r="FU36" s="9"/>
      <c r="FV36" s="9"/>
      <c r="FW36" s="9"/>
      <c r="FX36" s="9"/>
      <c r="FY36" s="9"/>
      <c r="FZ36" s="9"/>
      <c r="GA36" s="9"/>
      <c r="GB36" s="9"/>
      <c r="GC36" s="9"/>
      <c r="GD36" s="9"/>
      <c r="GE36" s="9"/>
      <c r="GF36" s="9"/>
      <c r="GG36" s="9"/>
      <c r="GH36" s="9"/>
      <c r="GI36" s="9"/>
      <c r="GJ36" s="9"/>
      <c r="GK36" s="9"/>
      <c r="GL36" s="9"/>
      <c r="GM36" s="9"/>
      <c r="GN36" s="9"/>
      <c r="GO36" s="9"/>
      <c r="GP36" s="9"/>
      <c r="GQ36" s="9"/>
      <c r="GR36" s="9"/>
      <c r="GS36" s="9"/>
      <c r="GT36" s="9"/>
      <c r="GU36" s="9"/>
      <c r="GV36" s="9"/>
      <c r="GW36" s="9"/>
      <c r="GX36" s="9"/>
      <c r="GY36" s="9"/>
      <c r="GZ36" s="9"/>
      <c r="HA36" s="9"/>
      <c r="HB36" s="9"/>
      <c r="HC36" s="9"/>
      <c r="HD36" s="9"/>
      <c r="HE36" s="9"/>
      <c r="HF36" s="9"/>
      <c r="HG36" s="9"/>
      <c r="HH36" s="9"/>
      <c r="HI36" s="9"/>
      <c r="HJ36" s="9"/>
      <c r="HK36" s="9"/>
      <c r="HL36" s="9"/>
      <c r="HM36" s="9"/>
      <c r="HN36" s="9"/>
      <c r="HO36" s="9"/>
      <c r="HP36" s="9"/>
      <c r="HQ36" s="9"/>
      <c r="HR36" s="9"/>
      <c r="HS36" s="9"/>
      <c r="HT36" s="9"/>
      <c r="HU36" s="9"/>
      <c r="HV36" s="9"/>
      <c r="HW36" s="9"/>
      <c r="HX36" s="9"/>
      <c r="HY36" s="9"/>
      <c r="HZ36" s="9"/>
      <c r="IA36" s="9"/>
      <c r="IB36" s="9"/>
      <c r="IC36" s="9"/>
      <c r="ID36" s="9"/>
      <c r="IE36" s="9"/>
      <c r="IF36" s="9"/>
      <c r="IG36" s="9"/>
      <c r="IH36" s="9"/>
      <c r="II36" s="9"/>
      <c r="IJ36" s="9"/>
      <c r="IK36" s="9"/>
      <c r="IL36" s="9"/>
      <c r="IM36" s="9"/>
      <c r="IN36" s="9"/>
      <c r="IO36" s="9"/>
      <c r="IP36" s="9"/>
      <c r="IQ36" s="9"/>
      <c r="IR36" s="9"/>
      <c r="IS36" s="9"/>
      <c r="IT36" s="9"/>
      <c r="IU36" s="9"/>
      <c r="IV36" s="10"/>
    </row>
    <row r="37" ht="15" customHeight="1">
      <c r="A37" s="8"/>
      <c r="B37" s="9"/>
      <c r="C37" s="14"/>
      <c r="D37" s="23"/>
      <c r="E37" s="11"/>
      <c r="F37" s="11"/>
      <c r="G37" s="14"/>
      <c r="H37" t="s" s="27">
        <v>3</v>
      </c>
      <c r="I37" s="11"/>
      <c r="J37" s="11"/>
      <c r="K37" t="s" s="28">
        <v>4</v>
      </c>
      <c r="L37" s="29"/>
      <c r="M37" s="29"/>
      <c r="N37" s="29"/>
      <c r="O37" s="29"/>
      <c r="P37" s="29"/>
      <c r="Q37" s="30"/>
      <c r="R37" t="s" s="27">
        <v>5</v>
      </c>
      <c r="S37" s="11"/>
      <c r="T37" s="11"/>
      <c r="U37" t="s" s="31">
        <v>6</v>
      </c>
      <c r="V37" s="32"/>
      <c r="W37" s="32"/>
      <c r="X37" s="32"/>
      <c r="Y37" s="33"/>
      <c r="Z37" t="s" s="27">
        <v>7</v>
      </c>
      <c r="AA37" s="11"/>
      <c r="AB37" s="34"/>
      <c r="AC37" s="34"/>
      <c r="AD37" s="34"/>
      <c r="AE37" s="34"/>
      <c r="AF37" s="34"/>
      <c r="AG37" s="35"/>
      <c r="AH37" s="21"/>
      <c r="AI37" s="9"/>
      <c r="AJ37" s="9"/>
      <c r="AK37" s="9"/>
      <c r="AL37" s="9"/>
      <c r="AM37" s="9"/>
      <c r="AN37" s="9"/>
      <c r="AO37" s="9"/>
      <c r="AP37" t="str" s="22" cm="1">
        <f t="array" ref="AP37">'Aircraft Data'!$A4</f>
        <v>ASH 25m</v>
      </c>
      <c r="AQ37" s="13"/>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9"/>
      <c r="CE37" s="9"/>
      <c r="CF37" s="9"/>
      <c r="CG37" s="9"/>
      <c r="CH37" s="9"/>
      <c r="CI37" s="9"/>
      <c r="CJ37" s="9"/>
      <c r="CK37" s="9"/>
      <c r="CL37" s="9"/>
      <c r="CM37" s="9"/>
      <c r="CN37" s="9"/>
      <c r="CO37" s="9"/>
      <c r="CP37" s="9"/>
      <c r="CQ37" s="9"/>
      <c r="CR37" s="9"/>
      <c r="CS37" s="9"/>
      <c r="CT37" s="9"/>
      <c r="CU37" s="9"/>
      <c r="CV37" s="9"/>
      <c r="CW37" s="9"/>
      <c r="CX37" s="9"/>
      <c r="CY37" s="9"/>
      <c r="CZ37" s="9"/>
      <c r="DA37" s="9"/>
      <c r="DB37" s="9"/>
      <c r="DC37" s="9"/>
      <c r="DD37" s="9"/>
      <c r="DE37" s="9"/>
      <c r="DF37" s="9"/>
      <c r="DG37" s="9"/>
      <c r="DH37" s="9"/>
      <c r="DI37" s="9"/>
      <c r="DJ37" s="9"/>
      <c r="DK37" s="9"/>
      <c r="DL37" s="9"/>
      <c r="DM37" s="9"/>
      <c r="DN37" s="9"/>
      <c r="DO37" s="9"/>
      <c r="DP37" s="9"/>
      <c r="DQ37" s="9"/>
      <c r="DR37" s="9"/>
      <c r="DS37" s="9"/>
      <c r="DT37" s="9"/>
      <c r="DU37" s="9"/>
      <c r="DV37" s="9"/>
      <c r="DW37" s="9"/>
      <c r="DX37" s="9"/>
      <c r="DY37" s="9"/>
      <c r="DZ37" s="9"/>
      <c r="EA37" s="9"/>
      <c r="EB37" s="9"/>
      <c r="EC37" s="9"/>
      <c r="ED37" s="9"/>
      <c r="EE37" s="9"/>
      <c r="EF37" s="9"/>
      <c r="EG37" s="9"/>
      <c r="EH37" s="9"/>
      <c r="EI37" s="9"/>
      <c r="EJ37" s="9"/>
      <c r="EK37" s="9"/>
      <c r="EL37" s="9"/>
      <c r="EM37" s="9"/>
      <c r="EN37" s="9"/>
      <c r="EO37" s="9"/>
      <c r="EP37" s="9"/>
      <c r="EQ37" s="9"/>
      <c r="ER37" s="9"/>
      <c r="ES37" s="9"/>
      <c r="ET37" s="9"/>
      <c r="EU37" s="9"/>
      <c r="EV37" s="9"/>
      <c r="EW37" s="9"/>
      <c r="EX37" s="9"/>
      <c r="EY37" s="9"/>
      <c r="EZ37" s="9"/>
      <c r="FA37" s="9"/>
      <c r="FB37" s="9"/>
      <c r="FC37" s="9"/>
      <c r="FD37" s="9"/>
      <c r="FE37" s="9"/>
      <c r="FF37" s="9"/>
      <c r="FG37" s="9"/>
      <c r="FH37" s="9"/>
      <c r="FI37" s="9"/>
      <c r="FJ37" s="9"/>
      <c r="FK37" s="9"/>
      <c r="FL37" s="9"/>
      <c r="FM37" s="9"/>
      <c r="FN37" s="9"/>
      <c r="FO37" s="9"/>
      <c r="FP37" s="9"/>
      <c r="FQ37" s="9"/>
      <c r="FR37" s="9"/>
      <c r="FS37" s="9"/>
      <c r="FT37" s="9"/>
      <c r="FU37" s="9"/>
      <c r="FV37" s="9"/>
      <c r="FW37" s="9"/>
      <c r="FX37" s="9"/>
      <c r="FY37" s="9"/>
      <c r="FZ37" s="9"/>
      <c r="GA37" s="9"/>
      <c r="GB37" s="9"/>
      <c r="GC37" s="9"/>
      <c r="GD37" s="9"/>
      <c r="GE37" s="9"/>
      <c r="GF37" s="9"/>
      <c r="GG37" s="9"/>
      <c r="GH37" s="9"/>
      <c r="GI37" s="9"/>
      <c r="GJ37" s="9"/>
      <c r="GK37" s="9"/>
      <c r="GL37" s="9"/>
      <c r="GM37" s="9"/>
      <c r="GN37" s="9"/>
      <c r="GO37" s="9"/>
      <c r="GP37" s="9"/>
      <c r="GQ37" s="9"/>
      <c r="GR37" s="9"/>
      <c r="GS37" s="9"/>
      <c r="GT37" s="9"/>
      <c r="GU37" s="9"/>
      <c r="GV37" s="9"/>
      <c r="GW37" s="9"/>
      <c r="GX37" s="9"/>
      <c r="GY37" s="9"/>
      <c r="GZ37" s="9"/>
      <c r="HA37" s="9"/>
      <c r="HB37" s="9"/>
      <c r="HC37" s="9"/>
      <c r="HD37" s="9"/>
      <c r="HE37" s="9"/>
      <c r="HF37" s="9"/>
      <c r="HG37" s="9"/>
      <c r="HH37" s="9"/>
      <c r="HI37" s="9"/>
      <c r="HJ37" s="9"/>
      <c r="HK37" s="9"/>
      <c r="HL37" s="9"/>
      <c r="HM37" s="9"/>
      <c r="HN37" s="9"/>
      <c r="HO37" s="9"/>
      <c r="HP37" s="9"/>
      <c r="HQ37" s="9"/>
      <c r="HR37" s="9"/>
      <c r="HS37" s="9"/>
      <c r="HT37" s="9"/>
      <c r="HU37" s="9"/>
      <c r="HV37" s="9"/>
      <c r="HW37" s="9"/>
      <c r="HX37" s="9"/>
      <c r="HY37" s="9"/>
      <c r="HZ37" s="9"/>
      <c r="IA37" s="9"/>
      <c r="IB37" s="9"/>
      <c r="IC37" s="9"/>
      <c r="ID37" s="9"/>
      <c r="IE37" s="9"/>
      <c r="IF37" s="9"/>
      <c r="IG37" s="9"/>
      <c r="IH37" s="9"/>
      <c r="II37" s="9"/>
      <c r="IJ37" s="9"/>
      <c r="IK37" s="9"/>
      <c r="IL37" s="9"/>
      <c r="IM37" s="9"/>
      <c r="IN37" s="9"/>
      <c r="IO37" s="9"/>
      <c r="IP37" s="9"/>
      <c r="IQ37" s="9"/>
      <c r="IR37" s="9"/>
      <c r="IS37" s="9"/>
      <c r="IT37" s="9"/>
      <c r="IU37" s="9"/>
      <c r="IV37" s="10"/>
    </row>
    <row r="38" ht="13.8" customHeight="1">
      <c r="A38" s="8"/>
      <c r="B38" s="9"/>
      <c r="C38" s="14"/>
      <c r="D38" s="23"/>
      <c r="E38" s="11"/>
      <c r="F38" s="11"/>
      <c r="G38" s="14"/>
      <c r="H38" s="23"/>
      <c r="I38" s="11"/>
      <c r="J38" s="11"/>
      <c r="K38" s="11"/>
      <c r="L38" s="11"/>
      <c r="M38" s="11"/>
      <c r="N38" s="11"/>
      <c r="O38" s="11"/>
      <c r="P38" s="11"/>
      <c r="Q38" s="14"/>
      <c r="R38" t="s" s="27">
        <v>9</v>
      </c>
      <c r="S38" s="11"/>
      <c r="T38" s="11"/>
      <c r="U38" s="36"/>
      <c r="V38" s="36"/>
      <c r="W38" s="36"/>
      <c r="X38" s="36"/>
      <c r="Y38" s="37"/>
      <c r="Z38" s="23"/>
      <c r="AA38" s="11"/>
      <c r="AB38" s="11"/>
      <c r="AC38" s="11"/>
      <c r="AD38" s="11"/>
      <c r="AE38" s="11"/>
      <c r="AF38" s="11"/>
      <c r="AG38" s="14"/>
      <c r="AH38" s="21"/>
      <c r="AI38" s="9"/>
      <c r="AJ38" s="9"/>
      <c r="AK38" s="9"/>
      <c r="AL38" s="9"/>
      <c r="AM38" s="9"/>
      <c r="AN38" s="9"/>
      <c r="AO38" s="9"/>
      <c r="AP38" t="str" s="22" cm="1">
        <f t="array" ref="AP38">'Aircraft Data'!$A5</f>
        <v>ASK 21</v>
      </c>
      <c r="AQ38" s="13"/>
      <c r="AR38" s="9"/>
      <c r="AS38" s="9"/>
      <c r="AT38" s="9"/>
      <c r="AU38" s="9"/>
      <c r="AV38" s="9"/>
      <c r="AW38" s="9"/>
      <c r="AX38" s="9"/>
      <c r="AY38" s="9"/>
      <c r="AZ38" s="9"/>
      <c r="BA38" s="9"/>
      <c r="BB38" s="9"/>
      <c r="BC38" s="9"/>
      <c r="BD38" s="9"/>
      <c r="BE38" s="9"/>
      <c r="BF38" s="9"/>
      <c r="BG38" s="9"/>
      <c r="BH38" s="9"/>
      <c r="BI38" s="9"/>
      <c r="BJ38" s="9"/>
      <c r="BK38" s="9"/>
      <c r="BL38" s="9"/>
      <c r="BM38" s="9"/>
      <c r="BN38" s="9"/>
      <c r="BO38" s="9"/>
      <c r="BP38" s="9"/>
      <c r="BQ38" s="9"/>
      <c r="BR38" s="9"/>
      <c r="BS38" s="9"/>
      <c r="BT38" s="9"/>
      <c r="BU38" s="9"/>
      <c r="BV38" s="9"/>
      <c r="BW38" s="9"/>
      <c r="BX38" s="9"/>
      <c r="BY38" s="9"/>
      <c r="BZ38" s="9"/>
      <c r="CA38" s="9"/>
      <c r="CB38" s="9"/>
      <c r="CC38" s="9"/>
      <c r="CD38" s="9"/>
      <c r="CE38" s="9"/>
      <c r="CF38" s="9"/>
      <c r="CG38" s="9"/>
      <c r="CH38" s="9"/>
      <c r="CI38" s="9"/>
      <c r="CJ38" s="9"/>
      <c r="CK38" s="9"/>
      <c r="CL38" s="9"/>
      <c r="CM38" s="9"/>
      <c r="CN38" s="9"/>
      <c r="CO38" s="9"/>
      <c r="CP38" s="9"/>
      <c r="CQ38" s="9"/>
      <c r="CR38" s="9"/>
      <c r="CS38" s="9"/>
      <c r="CT38" s="9"/>
      <c r="CU38" s="9"/>
      <c r="CV38" s="9"/>
      <c r="CW38" s="9"/>
      <c r="CX38" s="9"/>
      <c r="CY38" s="9"/>
      <c r="CZ38" s="9"/>
      <c r="DA38" s="9"/>
      <c r="DB38" s="9"/>
      <c r="DC38" s="9"/>
      <c r="DD38" s="9"/>
      <c r="DE38" s="9"/>
      <c r="DF38" s="9"/>
      <c r="DG38" s="9"/>
      <c r="DH38" s="9"/>
      <c r="DI38" s="9"/>
      <c r="DJ38" s="9"/>
      <c r="DK38" s="9"/>
      <c r="DL38" s="9"/>
      <c r="DM38" s="9"/>
      <c r="DN38" s="9"/>
      <c r="DO38" s="9"/>
      <c r="DP38" s="9"/>
      <c r="DQ38" s="9"/>
      <c r="DR38" s="9"/>
      <c r="DS38" s="9"/>
      <c r="DT38" s="9"/>
      <c r="DU38" s="9"/>
      <c r="DV38" s="9"/>
      <c r="DW38" s="9"/>
      <c r="DX38" s="9"/>
      <c r="DY38" s="9"/>
      <c r="DZ38" s="9"/>
      <c r="EA38" s="9"/>
      <c r="EB38" s="9"/>
      <c r="EC38" s="9"/>
      <c r="ED38" s="9"/>
      <c r="EE38" s="9"/>
      <c r="EF38" s="9"/>
      <c r="EG38" s="9"/>
      <c r="EH38" s="9"/>
      <c r="EI38" s="9"/>
      <c r="EJ38" s="9"/>
      <c r="EK38" s="9"/>
      <c r="EL38" s="9"/>
      <c r="EM38" s="9"/>
      <c r="EN38" s="9"/>
      <c r="EO38" s="9"/>
      <c r="EP38" s="9"/>
      <c r="EQ38" s="9"/>
      <c r="ER38" s="9"/>
      <c r="ES38" s="9"/>
      <c r="ET38" s="9"/>
      <c r="EU38" s="9"/>
      <c r="EV38" s="9"/>
      <c r="EW38" s="9"/>
      <c r="EX38" s="9"/>
      <c r="EY38" s="9"/>
      <c r="EZ38" s="9"/>
      <c r="FA38" s="9"/>
      <c r="FB38" s="9"/>
      <c r="FC38" s="9"/>
      <c r="FD38" s="9"/>
      <c r="FE38" s="9"/>
      <c r="FF38" s="9"/>
      <c r="FG38" s="9"/>
      <c r="FH38" s="9"/>
      <c r="FI38" s="9"/>
      <c r="FJ38" s="9"/>
      <c r="FK38" s="9"/>
      <c r="FL38" s="9"/>
      <c r="FM38" s="9"/>
      <c r="FN38" s="9"/>
      <c r="FO38" s="9"/>
      <c r="FP38" s="9"/>
      <c r="FQ38" s="9"/>
      <c r="FR38" s="9"/>
      <c r="FS38" s="9"/>
      <c r="FT38" s="9"/>
      <c r="FU38" s="9"/>
      <c r="FV38" s="9"/>
      <c r="FW38" s="9"/>
      <c r="FX38" s="9"/>
      <c r="FY38" s="9"/>
      <c r="FZ38" s="9"/>
      <c r="GA38" s="9"/>
      <c r="GB38" s="9"/>
      <c r="GC38" s="9"/>
      <c r="GD38" s="9"/>
      <c r="GE38" s="9"/>
      <c r="GF38" s="9"/>
      <c r="GG38" s="9"/>
      <c r="GH38" s="9"/>
      <c r="GI38" s="9"/>
      <c r="GJ38" s="9"/>
      <c r="GK38" s="9"/>
      <c r="GL38" s="9"/>
      <c r="GM38" s="9"/>
      <c r="GN38" s="9"/>
      <c r="GO38" s="9"/>
      <c r="GP38" s="9"/>
      <c r="GQ38" s="9"/>
      <c r="GR38" s="9"/>
      <c r="GS38" s="9"/>
      <c r="GT38" s="9"/>
      <c r="GU38" s="9"/>
      <c r="GV38" s="9"/>
      <c r="GW38" s="9"/>
      <c r="GX38" s="9"/>
      <c r="GY38" s="9"/>
      <c r="GZ38" s="9"/>
      <c r="HA38" s="9"/>
      <c r="HB38" s="9"/>
      <c r="HC38" s="9"/>
      <c r="HD38" s="9"/>
      <c r="HE38" s="9"/>
      <c r="HF38" s="9"/>
      <c r="HG38" s="9"/>
      <c r="HH38" s="9"/>
      <c r="HI38" s="9"/>
      <c r="HJ38" s="9"/>
      <c r="HK38" s="9"/>
      <c r="HL38" s="9"/>
      <c r="HM38" s="9"/>
      <c r="HN38" s="9"/>
      <c r="HO38" s="9"/>
      <c r="HP38" s="9"/>
      <c r="HQ38" s="9"/>
      <c r="HR38" s="9"/>
      <c r="HS38" s="9"/>
      <c r="HT38" s="9"/>
      <c r="HU38" s="9"/>
      <c r="HV38" s="9"/>
      <c r="HW38" s="9"/>
      <c r="HX38" s="9"/>
      <c r="HY38" s="9"/>
      <c r="HZ38" s="9"/>
      <c r="IA38" s="9"/>
      <c r="IB38" s="9"/>
      <c r="IC38" s="9"/>
      <c r="ID38" s="9"/>
      <c r="IE38" s="9"/>
      <c r="IF38" s="9"/>
      <c r="IG38" s="9"/>
      <c r="IH38" s="9"/>
      <c r="II38" s="9"/>
      <c r="IJ38" s="9"/>
      <c r="IK38" s="9"/>
      <c r="IL38" s="9"/>
      <c r="IM38" s="9"/>
      <c r="IN38" s="9"/>
      <c r="IO38" s="9"/>
      <c r="IP38" s="9"/>
      <c r="IQ38" s="9"/>
      <c r="IR38" s="9"/>
      <c r="IS38" s="9"/>
      <c r="IT38" s="9"/>
      <c r="IU38" s="9"/>
      <c r="IV38" s="10"/>
    </row>
    <row r="39" ht="15" customHeight="1">
      <c r="A39" s="8"/>
      <c r="B39" s="9"/>
      <c r="C39" s="14"/>
      <c r="D39" s="23"/>
      <c r="E39" s="11"/>
      <c r="F39" s="11"/>
      <c r="G39" s="14"/>
      <c r="H39" t="s" s="27">
        <v>11</v>
      </c>
      <c r="I39" s="11"/>
      <c r="J39" s="11"/>
      <c r="K39" s="11"/>
      <c r="L39" t="s" s="31">
        <v>12</v>
      </c>
      <c r="M39" s="38"/>
      <c r="N39" s="38"/>
      <c r="O39" s="38"/>
      <c r="P39" s="38"/>
      <c r="Q39" s="39"/>
      <c r="R39" t="s" s="27">
        <v>13</v>
      </c>
      <c r="S39" s="11"/>
      <c r="T39" s="11"/>
      <c r="U39" s="28"/>
      <c r="V39" s="28"/>
      <c r="W39" s="28"/>
      <c r="X39" s="28"/>
      <c r="Y39" s="40"/>
      <c r="Z39" t="s" s="41">
        <v>14</v>
      </c>
      <c r="AA39" s="11"/>
      <c r="AB39" t="s" s="28">
        <v>15</v>
      </c>
      <c r="AC39" s="28"/>
      <c r="AD39" s="28"/>
      <c r="AE39" s="28"/>
      <c r="AF39" s="28"/>
      <c r="AG39" s="42"/>
      <c r="AH39" s="21"/>
      <c r="AI39" s="9"/>
      <c r="AJ39" s="9"/>
      <c r="AK39" s="9"/>
      <c r="AL39" s="9"/>
      <c r="AM39" s="9"/>
      <c r="AN39" s="9"/>
      <c r="AO39" s="9"/>
      <c r="AP39" t="str" s="22" cm="1">
        <f t="array" ref="AP39">'Aircraft Data'!$A6</f>
        <v>ASK21Mi</v>
      </c>
      <c r="AQ39" s="13"/>
      <c r="AR39" s="9"/>
      <c r="AS39" s="9"/>
      <c r="AT39" s="9"/>
      <c r="AU39" s="9"/>
      <c r="AV39" s="9"/>
      <c r="AW39" s="9"/>
      <c r="AX39" s="9"/>
      <c r="AY39" s="9"/>
      <c r="AZ39" s="9"/>
      <c r="BA39" s="9"/>
      <c r="BB39" s="9"/>
      <c r="BC39" s="9"/>
      <c r="BD39" s="9"/>
      <c r="BE39" s="9"/>
      <c r="BF39" s="9"/>
      <c r="BG39" s="9"/>
      <c r="BH39" s="9"/>
      <c r="BI39" s="9"/>
      <c r="BJ39" s="9"/>
      <c r="BK39" s="9"/>
      <c r="BL39" s="9"/>
      <c r="BM39" s="9"/>
      <c r="BN39" s="9"/>
      <c r="BO39" s="9"/>
      <c r="BP39" s="9"/>
      <c r="BQ39" s="9"/>
      <c r="BR39" s="9"/>
      <c r="BS39" s="9"/>
      <c r="BT39" s="9"/>
      <c r="BU39" s="9"/>
      <c r="BV39" s="9"/>
      <c r="BW39" s="9"/>
      <c r="BX39" s="9"/>
      <c r="BY39" s="9"/>
      <c r="BZ39" s="9"/>
      <c r="CA39" s="9"/>
      <c r="CB39" s="9"/>
      <c r="CC39" s="9"/>
      <c r="CD39" s="9"/>
      <c r="CE39" s="9"/>
      <c r="CF39" s="9"/>
      <c r="CG39" s="9"/>
      <c r="CH39" s="9"/>
      <c r="CI39" s="9"/>
      <c r="CJ39" s="9"/>
      <c r="CK39" s="9"/>
      <c r="CL39" s="9"/>
      <c r="CM39" s="9"/>
      <c r="CN39" s="9"/>
      <c r="CO39" s="9"/>
      <c r="CP39" s="9"/>
      <c r="CQ39" s="9"/>
      <c r="CR39" s="9"/>
      <c r="CS39" s="9"/>
      <c r="CT39" s="9"/>
      <c r="CU39" s="9"/>
      <c r="CV39" s="9"/>
      <c r="CW39" s="9"/>
      <c r="CX39" s="9"/>
      <c r="CY39" s="9"/>
      <c r="CZ39" s="9"/>
      <c r="DA39" s="9"/>
      <c r="DB39" s="9"/>
      <c r="DC39" s="9"/>
      <c r="DD39" s="9"/>
      <c r="DE39" s="9"/>
      <c r="DF39" s="9"/>
      <c r="DG39" s="9"/>
      <c r="DH39" s="9"/>
      <c r="DI39" s="9"/>
      <c r="DJ39" s="9"/>
      <c r="DK39" s="9"/>
      <c r="DL39" s="9"/>
      <c r="DM39" s="9"/>
      <c r="DN39" s="9"/>
      <c r="DO39" s="9"/>
      <c r="DP39" s="9"/>
      <c r="DQ39" s="9"/>
      <c r="DR39" s="9"/>
      <c r="DS39" s="9"/>
      <c r="DT39" s="9"/>
      <c r="DU39" s="9"/>
      <c r="DV39" s="9"/>
      <c r="DW39" s="9"/>
      <c r="DX39" s="9"/>
      <c r="DY39" s="9"/>
      <c r="DZ39" s="9"/>
      <c r="EA39" s="9"/>
      <c r="EB39" s="9"/>
      <c r="EC39" s="9"/>
      <c r="ED39" s="9"/>
      <c r="EE39" s="9"/>
      <c r="EF39" s="9"/>
      <c r="EG39" s="9"/>
      <c r="EH39" s="9"/>
      <c r="EI39" s="9"/>
      <c r="EJ39" s="9"/>
      <c r="EK39" s="9"/>
      <c r="EL39" s="9"/>
      <c r="EM39" s="9"/>
      <c r="EN39" s="9"/>
      <c r="EO39" s="9"/>
      <c r="EP39" s="9"/>
      <c r="EQ39" s="9"/>
      <c r="ER39" s="9"/>
      <c r="ES39" s="9"/>
      <c r="ET39" s="9"/>
      <c r="EU39" s="9"/>
      <c r="EV39" s="9"/>
      <c r="EW39" s="9"/>
      <c r="EX39" s="9"/>
      <c r="EY39" s="9"/>
      <c r="EZ39" s="9"/>
      <c r="FA39" s="9"/>
      <c r="FB39" s="9"/>
      <c r="FC39" s="9"/>
      <c r="FD39" s="9"/>
      <c r="FE39" s="9"/>
      <c r="FF39" s="9"/>
      <c r="FG39" s="9"/>
      <c r="FH39" s="9"/>
      <c r="FI39" s="9"/>
      <c r="FJ39" s="9"/>
      <c r="FK39" s="9"/>
      <c r="FL39" s="9"/>
      <c r="FM39" s="9"/>
      <c r="FN39" s="9"/>
      <c r="FO39" s="9"/>
      <c r="FP39" s="9"/>
      <c r="FQ39" s="9"/>
      <c r="FR39" s="9"/>
      <c r="FS39" s="9"/>
      <c r="FT39" s="9"/>
      <c r="FU39" s="9"/>
      <c r="FV39" s="9"/>
      <c r="FW39" s="9"/>
      <c r="FX39" s="9"/>
      <c r="FY39" s="9"/>
      <c r="FZ39" s="9"/>
      <c r="GA39" s="9"/>
      <c r="GB39" s="9"/>
      <c r="GC39" s="9"/>
      <c r="GD39" s="9"/>
      <c r="GE39" s="9"/>
      <c r="GF39" s="9"/>
      <c r="GG39" s="9"/>
      <c r="GH39" s="9"/>
      <c r="GI39" s="9"/>
      <c r="GJ39" s="9"/>
      <c r="GK39" s="9"/>
      <c r="GL39" s="9"/>
      <c r="GM39" s="9"/>
      <c r="GN39" s="9"/>
      <c r="GO39" s="9"/>
      <c r="GP39" s="9"/>
      <c r="GQ39" s="9"/>
      <c r="GR39" s="9"/>
      <c r="GS39" s="9"/>
      <c r="GT39" s="9"/>
      <c r="GU39" s="9"/>
      <c r="GV39" s="9"/>
      <c r="GW39" s="9"/>
      <c r="GX39" s="9"/>
      <c r="GY39" s="9"/>
      <c r="GZ39" s="9"/>
      <c r="HA39" s="9"/>
      <c r="HB39" s="9"/>
      <c r="HC39" s="9"/>
      <c r="HD39" s="9"/>
      <c r="HE39" s="9"/>
      <c r="HF39" s="9"/>
      <c r="HG39" s="9"/>
      <c r="HH39" s="9"/>
      <c r="HI39" s="9"/>
      <c r="HJ39" s="9"/>
      <c r="HK39" s="9"/>
      <c r="HL39" s="9"/>
      <c r="HM39" s="9"/>
      <c r="HN39" s="9"/>
      <c r="HO39" s="9"/>
      <c r="HP39" s="9"/>
      <c r="HQ39" s="9"/>
      <c r="HR39" s="9"/>
      <c r="HS39" s="9"/>
      <c r="HT39" s="9"/>
      <c r="HU39" s="9"/>
      <c r="HV39" s="9"/>
      <c r="HW39" s="9"/>
      <c r="HX39" s="9"/>
      <c r="HY39" s="9"/>
      <c r="HZ39" s="9"/>
      <c r="IA39" s="9"/>
      <c r="IB39" s="9"/>
      <c r="IC39" s="9"/>
      <c r="ID39" s="9"/>
      <c r="IE39" s="9"/>
      <c r="IF39" s="9"/>
      <c r="IG39" s="9"/>
      <c r="IH39" s="9"/>
      <c r="II39" s="9"/>
      <c r="IJ39" s="9"/>
      <c r="IK39" s="9"/>
      <c r="IL39" s="9"/>
      <c r="IM39" s="9"/>
      <c r="IN39" s="9"/>
      <c r="IO39" s="9"/>
      <c r="IP39" s="9"/>
      <c r="IQ39" s="9"/>
      <c r="IR39" s="9"/>
      <c r="IS39" s="9"/>
      <c r="IT39" s="9"/>
      <c r="IU39" s="9"/>
      <c r="IV39" s="10"/>
    </row>
    <row r="40" ht="8" customHeight="1">
      <c r="A40" s="8"/>
      <c r="B40" s="9"/>
      <c r="C40" s="14"/>
      <c r="D40" s="43"/>
      <c r="E40" s="12"/>
      <c r="F40" s="12"/>
      <c r="G40" s="44"/>
      <c r="H40" s="43"/>
      <c r="I40" s="12"/>
      <c r="J40" s="12"/>
      <c r="K40" s="12"/>
      <c r="L40" s="12"/>
      <c r="M40" s="12"/>
      <c r="N40" s="12"/>
      <c r="O40" s="12"/>
      <c r="P40" s="12"/>
      <c r="Q40" s="44"/>
      <c r="R40" s="43"/>
      <c r="S40" s="12"/>
      <c r="T40" s="12"/>
      <c r="U40" s="12"/>
      <c r="V40" s="12"/>
      <c r="W40" s="12"/>
      <c r="X40" s="12"/>
      <c r="Y40" s="44"/>
      <c r="Z40" s="43"/>
      <c r="AA40" s="12"/>
      <c r="AB40" s="12"/>
      <c r="AC40" s="12"/>
      <c r="AD40" s="12"/>
      <c r="AE40" s="12"/>
      <c r="AF40" s="12"/>
      <c r="AG40" s="44"/>
      <c r="AH40" s="21"/>
      <c r="AI40" s="9"/>
      <c r="AJ40" s="9"/>
      <c r="AK40" s="9"/>
      <c r="AL40" s="9"/>
      <c r="AM40" s="9"/>
      <c r="AN40" s="9"/>
      <c r="AO40" s="9"/>
      <c r="AP40" t="str" s="22" cm="1">
        <f t="array" ref="AP40">'Aircraft Data'!$A7</f>
        <v>Astir CS</v>
      </c>
      <c r="AQ40" s="13"/>
      <c r="AR40" s="9"/>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c r="BW40" s="9"/>
      <c r="BX40" s="9"/>
      <c r="BY40" s="9"/>
      <c r="BZ40" s="9"/>
      <c r="CA40" s="9"/>
      <c r="CB40" s="9"/>
      <c r="CC40" s="9"/>
      <c r="CD40" s="9"/>
      <c r="CE40" s="9"/>
      <c r="CF40" s="9"/>
      <c r="CG40" s="9"/>
      <c r="CH40" s="9"/>
      <c r="CI40" s="9"/>
      <c r="CJ40" s="9"/>
      <c r="CK40" s="9"/>
      <c r="CL40" s="9"/>
      <c r="CM40" s="9"/>
      <c r="CN40" s="9"/>
      <c r="CO40" s="9"/>
      <c r="CP40" s="9"/>
      <c r="CQ40" s="9"/>
      <c r="CR40" s="9"/>
      <c r="CS40" s="9"/>
      <c r="CT40" s="9"/>
      <c r="CU40" s="9"/>
      <c r="CV40" s="9"/>
      <c r="CW40" s="9"/>
      <c r="CX40" s="9"/>
      <c r="CY40" s="9"/>
      <c r="CZ40" s="9"/>
      <c r="DA40" s="9"/>
      <c r="DB40" s="9"/>
      <c r="DC40" s="9"/>
      <c r="DD40" s="9"/>
      <c r="DE40" s="9"/>
      <c r="DF40" s="9"/>
      <c r="DG40" s="9"/>
      <c r="DH40" s="9"/>
      <c r="DI40" s="9"/>
      <c r="DJ40" s="9"/>
      <c r="DK40" s="9"/>
      <c r="DL40" s="9"/>
      <c r="DM40" s="9"/>
      <c r="DN40" s="9"/>
      <c r="DO40" s="9"/>
      <c r="DP40" s="9"/>
      <c r="DQ40" s="9"/>
      <c r="DR40" s="9"/>
      <c r="DS40" s="9"/>
      <c r="DT40" s="9"/>
      <c r="DU40" s="9"/>
      <c r="DV40" s="9"/>
      <c r="DW40" s="9"/>
      <c r="DX40" s="9"/>
      <c r="DY40" s="9"/>
      <c r="DZ40" s="9"/>
      <c r="EA40" s="9"/>
      <c r="EB40" s="9"/>
      <c r="EC40" s="9"/>
      <c r="ED40" s="9"/>
      <c r="EE40" s="9"/>
      <c r="EF40" s="9"/>
      <c r="EG40" s="9"/>
      <c r="EH40" s="9"/>
      <c r="EI40" s="9"/>
      <c r="EJ40" s="9"/>
      <c r="EK40" s="9"/>
      <c r="EL40" s="9"/>
      <c r="EM40" s="9"/>
      <c r="EN40" s="9"/>
      <c r="EO40" s="9"/>
      <c r="EP40" s="9"/>
      <c r="EQ40" s="9"/>
      <c r="ER40" s="9"/>
      <c r="ES40" s="9"/>
      <c r="ET40" s="9"/>
      <c r="EU40" s="9"/>
      <c r="EV40" s="9"/>
      <c r="EW40" s="9"/>
      <c r="EX40" s="9"/>
      <c r="EY40" s="9"/>
      <c r="EZ40" s="9"/>
      <c r="FA40" s="9"/>
      <c r="FB40" s="9"/>
      <c r="FC40" s="9"/>
      <c r="FD40" s="9"/>
      <c r="FE40" s="9"/>
      <c r="FF40" s="9"/>
      <c r="FG40" s="9"/>
      <c r="FH40" s="9"/>
      <c r="FI40" s="9"/>
      <c r="FJ40" s="9"/>
      <c r="FK40" s="9"/>
      <c r="FL40" s="9"/>
      <c r="FM40" s="9"/>
      <c r="FN40" s="9"/>
      <c r="FO40" s="9"/>
      <c r="FP40" s="9"/>
      <c r="FQ40" s="9"/>
      <c r="FR40" s="9"/>
      <c r="FS40" s="9"/>
      <c r="FT40" s="9"/>
      <c r="FU40" s="9"/>
      <c r="FV40" s="9"/>
      <c r="FW40" s="9"/>
      <c r="FX40" s="9"/>
      <c r="FY40" s="9"/>
      <c r="FZ40" s="9"/>
      <c r="GA40" s="9"/>
      <c r="GB40" s="9"/>
      <c r="GC40" s="9"/>
      <c r="GD40" s="9"/>
      <c r="GE40" s="9"/>
      <c r="GF40" s="9"/>
      <c r="GG40" s="9"/>
      <c r="GH40" s="9"/>
      <c r="GI40" s="9"/>
      <c r="GJ40" s="9"/>
      <c r="GK40" s="9"/>
      <c r="GL40" s="9"/>
      <c r="GM40" s="9"/>
      <c r="GN40" s="9"/>
      <c r="GO40" s="9"/>
      <c r="GP40" s="9"/>
      <c r="GQ40" s="9"/>
      <c r="GR40" s="9"/>
      <c r="GS40" s="9"/>
      <c r="GT40" s="9"/>
      <c r="GU40" s="9"/>
      <c r="GV40" s="9"/>
      <c r="GW40" s="9"/>
      <c r="GX40" s="9"/>
      <c r="GY40" s="9"/>
      <c r="GZ40" s="9"/>
      <c r="HA40" s="9"/>
      <c r="HB40" s="9"/>
      <c r="HC40" s="9"/>
      <c r="HD40" s="9"/>
      <c r="HE40" s="9"/>
      <c r="HF40" s="9"/>
      <c r="HG40" s="9"/>
      <c r="HH40" s="9"/>
      <c r="HI40" s="9"/>
      <c r="HJ40" s="9"/>
      <c r="HK40" s="9"/>
      <c r="HL40" s="9"/>
      <c r="HM40" s="9"/>
      <c r="HN40" s="9"/>
      <c r="HO40" s="9"/>
      <c r="HP40" s="9"/>
      <c r="HQ40" s="9"/>
      <c r="HR40" s="9"/>
      <c r="HS40" s="9"/>
      <c r="HT40" s="9"/>
      <c r="HU40" s="9"/>
      <c r="HV40" s="9"/>
      <c r="HW40" s="9"/>
      <c r="HX40" s="9"/>
      <c r="HY40" s="9"/>
      <c r="HZ40" s="9"/>
      <c r="IA40" s="9"/>
      <c r="IB40" s="9"/>
      <c r="IC40" s="9"/>
      <c r="ID40" s="9"/>
      <c r="IE40" s="9"/>
      <c r="IF40" s="9"/>
      <c r="IG40" s="9"/>
      <c r="IH40" s="9"/>
      <c r="II40" s="9"/>
      <c r="IJ40" s="9"/>
      <c r="IK40" s="9"/>
      <c r="IL40" s="9"/>
      <c r="IM40" s="9"/>
      <c r="IN40" s="9"/>
      <c r="IO40" s="9"/>
      <c r="IP40" s="9"/>
      <c r="IQ40" s="9"/>
      <c r="IR40" s="9"/>
      <c r="IS40" s="9"/>
      <c r="IT40" s="9"/>
      <c r="IU40" s="9"/>
      <c r="IV40" s="10"/>
    </row>
    <row r="41" ht="16.2" customHeight="1">
      <c r="A41" s="8"/>
      <c r="B41" s="9"/>
      <c r="C41" s="14"/>
      <c r="D41" t="s" s="45">
        <v>18</v>
      </c>
      <c r="E41" s="46"/>
      <c r="F41" s="46"/>
      <c r="G41" s="46"/>
      <c r="H41" s="46"/>
      <c r="I41" s="46"/>
      <c r="J41" s="46"/>
      <c r="K41" s="46"/>
      <c r="L41" s="46"/>
      <c r="M41" s="46"/>
      <c r="N41" s="46"/>
      <c r="O41" s="46"/>
      <c r="P41" s="46"/>
      <c r="Q41" s="46"/>
      <c r="R41" s="46"/>
      <c r="S41" s="46"/>
      <c r="T41" s="46"/>
      <c r="U41" s="46"/>
      <c r="V41" s="46"/>
      <c r="W41" s="46"/>
      <c r="X41" s="46"/>
      <c r="Y41" s="46"/>
      <c r="Z41" s="46"/>
      <c r="AA41" s="46"/>
      <c r="AB41" s="46"/>
      <c r="AC41" s="46"/>
      <c r="AD41" s="46"/>
      <c r="AE41" s="46"/>
      <c r="AF41" s="46"/>
      <c r="AG41" s="47"/>
      <c r="AH41" s="21"/>
      <c r="AI41" s="9"/>
      <c r="AJ41" s="9"/>
      <c r="AK41" s="9"/>
      <c r="AL41" s="9"/>
      <c r="AM41" s="9"/>
      <c r="AN41" s="9"/>
      <c r="AO41" s="9"/>
      <c r="AP41" t="str" s="22" cm="1">
        <f t="array" ref="AP41">'Aircraft Data'!$A8</f>
        <v>ASW19B</v>
      </c>
      <c r="AQ41" s="13"/>
      <c r="AR41" s="9"/>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c r="BW41" s="9"/>
      <c r="BX41" s="9"/>
      <c r="BY41" s="9"/>
      <c r="BZ41" s="9"/>
      <c r="CA41" s="9"/>
      <c r="CB41" s="9"/>
      <c r="CC41" s="9"/>
      <c r="CD41" s="9"/>
      <c r="CE41" s="9"/>
      <c r="CF41" s="9"/>
      <c r="CG41" s="9"/>
      <c r="CH41" s="9"/>
      <c r="CI41" s="9"/>
      <c r="CJ41" s="9"/>
      <c r="CK41" s="9"/>
      <c r="CL41" s="9"/>
      <c r="CM41" s="9"/>
      <c r="CN41" s="9"/>
      <c r="CO41" s="9"/>
      <c r="CP41" s="9"/>
      <c r="CQ41" s="9"/>
      <c r="CR41" s="9"/>
      <c r="CS41" s="9"/>
      <c r="CT41" s="9"/>
      <c r="CU41" s="9"/>
      <c r="CV41" s="9"/>
      <c r="CW41" s="9"/>
      <c r="CX41" s="9"/>
      <c r="CY41" s="9"/>
      <c r="CZ41" s="9"/>
      <c r="DA41" s="9"/>
      <c r="DB41" s="9"/>
      <c r="DC41" s="9"/>
      <c r="DD41" s="9"/>
      <c r="DE41" s="9"/>
      <c r="DF41" s="9"/>
      <c r="DG41" s="9"/>
      <c r="DH41" s="9"/>
      <c r="DI41" s="9"/>
      <c r="DJ41" s="9"/>
      <c r="DK41" s="9"/>
      <c r="DL41" s="9"/>
      <c r="DM41" s="9"/>
      <c r="DN41" s="9"/>
      <c r="DO41" s="9"/>
      <c r="DP41" s="9"/>
      <c r="DQ41" s="9"/>
      <c r="DR41" s="9"/>
      <c r="DS41" s="9"/>
      <c r="DT41" s="9"/>
      <c r="DU41" s="9"/>
      <c r="DV41" s="9"/>
      <c r="DW41" s="9"/>
      <c r="DX41" s="9"/>
      <c r="DY41" s="9"/>
      <c r="DZ41" s="9"/>
      <c r="EA41" s="9"/>
      <c r="EB41" s="9"/>
      <c r="EC41" s="9"/>
      <c r="ED41" s="9"/>
      <c r="EE41" s="9"/>
      <c r="EF41" s="9"/>
      <c r="EG41" s="9"/>
      <c r="EH41" s="9"/>
      <c r="EI41" s="9"/>
      <c r="EJ41" s="9"/>
      <c r="EK41" s="9"/>
      <c r="EL41" s="9"/>
      <c r="EM41" s="9"/>
      <c r="EN41" s="9"/>
      <c r="EO41" s="9"/>
      <c r="EP41" s="9"/>
      <c r="EQ41" s="9"/>
      <c r="ER41" s="9"/>
      <c r="ES41" s="9"/>
      <c r="ET41" s="9"/>
      <c r="EU41" s="9"/>
      <c r="EV41" s="9"/>
      <c r="EW41" s="9"/>
      <c r="EX41" s="9"/>
      <c r="EY41" s="9"/>
      <c r="EZ41" s="9"/>
      <c r="FA41" s="9"/>
      <c r="FB41" s="9"/>
      <c r="FC41" s="9"/>
      <c r="FD41" s="9"/>
      <c r="FE41" s="9"/>
      <c r="FF41" s="9"/>
      <c r="FG41" s="9"/>
      <c r="FH41" s="9"/>
      <c r="FI41" s="9"/>
      <c r="FJ41" s="9"/>
      <c r="FK41" s="9"/>
      <c r="FL41" s="9"/>
      <c r="FM41" s="9"/>
      <c r="FN41" s="9"/>
      <c r="FO41" s="9"/>
      <c r="FP41" s="9"/>
      <c r="FQ41" s="9"/>
      <c r="FR41" s="9"/>
      <c r="FS41" s="9"/>
      <c r="FT41" s="9"/>
      <c r="FU41" s="9"/>
      <c r="FV41" s="9"/>
      <c r="FW41" s="9"/>
      <c r="FX41" s="9"/>
      <c r="FY41" s="9"/>
      <c r="FZ41" s="9"/>
      <c r="GA41" s="9"/>
      <c r="GB41" s="9"/>
      <c r="GC41" s="9"/>
      <c r="GD41" s="9"/>
      <c r="GE41" s="9"/>
      <c r="GF41" s="9"/>
      <c r="GG41" s="9"/>
      <c r="GH41" s="9"/>
      <c r="GI41" s="9"/>
      <c r="GJ41" s="9"/>
      <c r="GK41" s="9"/>
      <c r="GL41" s="9"/>
      <c r="GM41" s="9"/>
      <c r="GN41" s="9"/>
      <c r="GO41" s="9"/>
      <c r="GP41" s="9"/>
      <c r="GQ41" s="9"/>
      <c r="GR41" s="9"/>
      <c r="GS41" s="9"/>
      <c r="GT41" s="9"/>
      <c r="GU41" s="9"/>
      <c r="GV41" s="9"/>
      <c r="GW41" s="9"/>
      <c r="GX41" s="9"/>
      <c r="GY41" s="9"/>
      <c r="GZ41" s="9"/>
      <c r="HA41" s="9"/>
      <c r="HB41" s="9"/>
      <c r="HC41" s="9"/>
      <c r="HD41" s="9"/>
      <c r="HE41" s="9"/>
      <c r="HF41" s="9"/>
      <c r="HG41" s="9"/>
      <c r="HH41" s="9"/>
      <c r="HI41" s="9"/>
      <c r="HJ41" s="9"/>
      <c r="HK41" s="9"/>
      <c r="HL41" s="9"/>
      <c r="HM41" s="9"/>
      <c r="HN41" s="9"/>
      <c r="HO41" s="9"/>
      <c r="HP41" s="9"/>
      <c r="HQ41" s="9"/>
      <c r="HR41" s="9"/>
      <c r="HS41" s="9"/>
      <c r="HT41" s="9"/>
      <c r="HU41" s="9"/>
      <c r="HV41" s="9"/>
      <c r="HW41" s="9"/>
      <c r="HX41" s="9"/>
      <c r="HY41" s="9"/>
      <c r="HZ41" s="9"/>
      <c r="IA41" s="9"/>
      <c r="IB41" s="9"/>
      <c r="IC41" s="9"/>
      <c r="ID41" s="9"/>
      <c r="IE41" s="9"/>
      <c r="IF41" s="9"/>
      <c r="IG41" s="9"/>
      <c r="IH41" s="9"/>
      <c r="II41" s="9"/>
      <c r="IJ41" s="9"/>
      <c r="IK41" s="9"/>
      <c r="IL41" s="9"/>
      <c r="IM41" s="9"/>
      <c r="IN41" s="9"/>
      <c r="IO41" s="9"/>
      <c r="IP41" s="9"/>
      <c r="IQ41" s="9"/>
      <c r="IR41" s="9"/>
      <c r="IS41" s="9"/>
      <c r="IT41" s="9"/>
      <c r="IU41" s="9"/>
      <c r="IV41" s="10"/>
    </row>
    <row r="42" ht="15" customHeight="1">
      <c r="A42" s="8"/>
      <c r="B42" s="9"/>
      <c r="C42" s="14"/>
      <c r="D42" t="s" s="48">
        <v>20</v>
      </c>
      <c r="E42" s="16"/>
      <c r="F42" s="16"/>
      <c r="G42" s="16"/>
      <c r="H42" s="17"/>
      <c r="I42" t="s" s="48">
        <v>21</v>
      </c>
      <c r="J42" s="16"/>
      <c r="K42" s="16"/>
      <c r="L42" s="16"/>
      <c r="M42" s="16"/>
      <c r="N42" s="16"/>
      <c r="O42" s="17"/>
      <c r="P42" t="s" s="48">
        <v>22</v>
      </c>
      <c r="Q42" s="16"/>
      <c r="R42" s="16"/>
      <c r="S42" s="16"/>
      <c r="T42" s="16"/>
      <c r="U42" s="17"/>
      <c r="V42" t="s" s="48">
        <v>23</v>
      </c>
      <c r="W42" s="16"/>
      <c r="X42" s="16"/>
      <c r="Y42" s="16"/>
      <c r="Z42" s="16"/>
      <c r="AA42" s="17"/>
      <c r="AB42" t="s" s="48">
        <v>24</v>
      </c>
      <c r="AC42" s="16"/>
      <c r="AD42" s="49"/>
      <c r="AE42" s="49"/>
      <c r="AF42" s="49"/>
      <c r="AG42" s="50"/>
      <c r="AH42" s="21"/>
      <c r="AI42" s="9"/>
      <c r="AJ42" s="9"/>
      <c r="AK42" s="9"/>
      <c r="AL42" s="9"/>
      <c r="AM42" s="9"/>
      <c r="AN42" s="9"/>
      <c r="AO42" s="9"/>
      <c r="AP42" t="str" s="22" cm="1">
        <f t="array" ref="AP42">'Aircraft Data'!$A9</f>
        <v>Asw20 bl 16mtr</v>
      </c>
      <c r="AQ42" s="13"/>
      <c r="AR42" s="9"/>
      <c r="AS42" s="9"/>
      <c r="AT42" s="9"/>
      <c r="AU42" s="9"/>
      <c r="AV42" s="9"/>
      <c r="AW42" s="9"/>
      <c r="AX42" s="9"/>
      <c r="AY42" s="9"/>
      <c r="AZ42" s="9"/>
      <c r="BA42" s="9"/>
      <c r="BB42" s="9"/>
      <c r="BC42" s="9"/>
      <c r="BD42" s="9"/>
      <c r="BE42" s="9"/>
      <c r="BF42" s="9"/>
      <c r="BG42" s="9"/>
      <c r="BH42" s="9"/>
      <c r="BI42" s="9"/>
      <c r="BJ42" s="9"/>
      <c r="BK42" s="9"/>
      <c r="BL42" s="9"/>
      <c r="BM42" s="9"/>
      <c r="BN42" s="9"/>
      <c r="BO42" s="9"/>
      <c r="BP42" s="9"/>
      <c r="BQ42" s="9"/>
      <c r="BR42" s="9"/>
      <c r="BS42" s="9"/>
      <c r="BT42" s="9"/>
      <c r="BU42" s="9"/>
      <c r="BV42" s="9"/>
      <c r="BW42" s="9"/>
      <c r="BX42" s="9"/>
      <c r="BY42" s="9"/>
      <c r="BZ42" s="9"/>
      <c r="CA42" s="9"/>
      <c r="CB42" s="9"/>
      <c r="CC42" s="9"/>
      <c r="CD42" s="9"/>
      <c r="CE42" s="9"/>
      <c r="CF42" s="9"/>
      <c r="CG42" s="9"/>
      <c r="CH42" s="9"/>
      <c r="CI42" s="9"/>
      <c r="CJ42" s="9"/>
      <c r="CK42" s="9"/>
      <c r="CL42" s="9"/>
      <c r="CM42" s="9"/>
      <c r="CN42" s="9"/>
      <c r="CO42" s="9"/>
      <c r="CP42" s="9"/>
      <c r="CQ42" s="9"/>
      <c r="CR42" s="9"/>
      <c r="CS42" s="9"/>
      <c r="CT42" s="9"/>
      <c r="CU42" s="9"/>
      <c r="CV42" s="9"/>
      <c r="CW42" s="9"/>
      <c r="CX42" s="9"/>
      <c r="CY42" s="9"/>
      <c r="CZ42" s="9"/>
      <c r="DA42" s="9"/>
      <c r="DB42" s="9"/>
      <c r="DC42" s="9"/>
      <c r="DD42" s="9"/>
      <c r="DE42" s="9"/>
      <c r="DF42" s="9"/>
      <c r="DG42" s="9"/>
      <c r="DH42" s="9"/>
      <c r="DI42" s="9"/>
      <c r="DJ42" s="9"/>
      <c r="DK42" s="9"/>
      <c r="DL42" s="9"/>
      <c r="DM42" s="9"/>
      <c r="DN42" s="9"/>
      <c r="DO42" s="9"/>
      <c r="DP42" s="9"/>
      <c r="DQ42" s="9"/>
      <c r="DR42" s="9"/>
      <c r="DS42" s="9"/>
      <c r="DT42" s="9"/>
      <c r="DU42" s="9"/>
      <c r="DV42" s="9"/>
      <c r="DW42" s="9"/>
      <c r="DX42" s="9"/>
      <c r="DY42" s="9"/>
      <c r="DZ42" s="9"/>
      <c r="EA42" s="9"/>
      <c r="EB42" s="9"/>
      <c r="EC42" s="9"/>
      <c r="ED42" s="9"/>
      <c r="EE42" s="9"/>
      <c r="EF42" s="9"/>
      <c r="EG42" s="9"/>
      <c r="EH42" s="9"/>
      <c r="EI42" s="9"/>
      <c r="EJ42" s="9"/>
      <c r="EK42" s="9"/>
      <c r="EL42" s="9"/>
      <c r="EM42" s="9"/>
      <c r="EN42" s="9"/>
      <c r="EO42" s="9"/>
      <c r="EP42" s="9"/>
      <c r="EQ42" s="9"/>
      <c r="ER42" s="9"/>
      <c r="ES42" s="9"/>
      <c r="ET42" s="9"/>
      <c r="EU42" s="9"/>
      <c r="EV42" s="9"/>
      <c r="EW42" s="9"/>
      <c r="EX42" s="9"/>
      <c r="EY42" s="9"/>
      <c r="EZ42" s="9"/>
      <c r="FA42" s="9"/>
      <c r="FB42" s="9"/>
      <c r="FC42" s="9"/>
      <c r="FD42" s="9"/>
      <c r="FE42" s="9"/>
      <c r="FF42" s="9"/>
      <c r="FG42" s="9"/>
      <c r="FH42" s="9"/>
      <c r="FI42" s="9"/>
      <c r="FJ42" s="9"/>
      <c r="FK42" s="9"/>
      <c r="FL42" s="9"/>
      <c r="FM42" s="9"/>
      <c r="FN42" s="9"/>
      <c r="FO42" s="9"/>
      <c r="FP42" s="9"/>
      <c r="FQ42" s="9"/>
      <c r="FR42" s="9"/>
      <c r="FS42" s="9"/>
      <c r="FT42" s="9"/>
      <c r="FU42" s="9"/>
      <c r="FV42" s="9"/>
      <c r="FW42" s="9"/>
      <c r="FX42" s="9"/>
      <c r="FY42" s="9"/>
      <c r="FZ42" s="9"/>
      <c r="GA42" s="9"/>
      <c r="GB42" s="9"/>
      <c r="GC42" s="9"/>
      <c r="GD42" s="9"/>
      <c r="GE42" s="9"/>
      <c r="GF42" s="9"/>
      <c r="GG42" s="9"/>
      <c r="GH42" s="9"/>
      <c r="GI42" s="9"/>
      <c r="GJ42" s="9"/>
      <c r="GK42" s="9"/>
      <c r="GL42" s="9"/>
      <c r="GM42" s="9"/>
      <c r="GN42" s="9"/>
      <c r="GO42" s="9"/>
      <c r="GP42" s="9"/>
      <c r="GQ42" s="9"/>
      <c r="GR42" s="9"/>
      <c r="GS42" s="9"/>
      <c r="GT42" s="9"/>
      <c r="GU42" s="9"/>
      <c r="GV42" s="9"/>
      <c r="GW42" s="9"/>
      <c r="GX42" s="9"/>
      <c r="GY42" s="9"/>
      <c r="GZ42" s="9"/>
      <c r="HA42" s="9"/>
      <c r="HB42" s="9"/>
      <c r="HC42" s="9"/>
      <c r="HD42" s="9"/>
      <c r="HE42" s="9"/>
      <c r="HF42" s="9"/>
      <c r="HG42" s="9"/>
      <c r="HH42" s="9"/>
      <c r="HI42" s="9"/>
      <c r="HJ42" s="9"/>
      <c r="HK42" s="9"/>
      <c r="HL42" s="9"/>
      <c r="HM42" s="9"/>
      <c r="HN42" s="9"/>
      <c r="HO42" s="9"/>
      <c r="HP42" s="9"/>
      <c r="HQ42" s="9"/>
      <c r="HR42" s="9"/>
      <c r="HS42" s="9"/>
      <c r="HT42" s="9"/>
      <c r="HU42" s="9"/>
      <c r="HV42" s="9"/>
      <c r="HW42" s="9"/>
      <c r="HX42" s="9"/>
      <c r="HY42" s="9"/>
      <c r="HZ42" s="9"/>
      <c r="IA42" s="9"/>
      <c r="IB42" s="9"/>
      <c r="IC42" s="9"/>
      <c r="ID42" s="9"/>
      <c r="IE42" s="9"/>
      <c r="IF42" s="9"/>
      <c r="IG42" s="9"/>
      <c r="IH42" s="9"/>
      <c r="II42" s="9"/>
      <c r="IJ42" s="9"/>
      <c r="IK42" s="9"/>
      <c r="IL42" s="9"/>
      <c r="IM42" s="9"/>
      <c r="IN42" s="9"/>
      <c r="IO42" s="9"/>
      <c r="IP42" s="9"/>
      <c r="IQ42" s="9"/>
      <c r="IR42" s="9"/>
      <c r="IS42" s="9"/>
      <c r="IT42" s="9"/>
      <c r="IU42" s="9"/>
      <c r="IV42" s="10"/>
    </row>
    <row r="43" ht="15" customHeight="1">
      <c r="A43" s="8"/>
      <c r="B43" s="9"/>
      <c r="C43" s="14"/>
      <c r="D43" t="s" s="51">
        <v>26</v>
      </c>
      <c r="E43" s="52"/>
      <c r="F43" s="52"/>
      <c r="G43" s="52"/>
      <c r="H43" s="53"/>
      <c r="I43" s="54"/>
      <c r="J43" s="38"/>
      <c r="K43" s="38"/>
      <c r="L43" s="38"/>
      <c r="M43" s="38"/>
      <c r="N43" s="38"/>
      <c r="O43" s="39"/>
      <c r="P43" t="s" s="27">
        <v>27</v>
      </c>
      <c r="Q43" t="s" s="55">
        <v>28</v>
      </c>
      <c r="R43" s="38"/>
      <c r="S43" s="38"/>
      <c r="T43" s="38"/>
      <c r="U43" s="39"/>
      <c r="V43" t="s" s="56">
        <v>29</v>
      </c>
      <c r="W43" s="38"/>
      <c r="X43" s="38"/>
      <c r="Y43" s="38"/>
      <c r="Z43" s="38"/>
      <c r="AA43" s="14"/>
      <c r="AB43" t="s" s="27">
        <v>30</v>
      </c>
      <c r="AC43" s="11"/>
      <c r="AD43" s="38"/>
      <c r="AE43" s="38"/>
      <c r="AF43" s="38"/>
      <c r="AG43" s="39"/>
      <c r="AH43" s="21"/>
      <c r="AI43" s="9"/>
      <c r="AJ43" s="9"/>
      <c r="AK43" s="9"/>
      <c r="AL43" s="9"/>
      <c r="AM43" s="9"/>
      <c r="AN43" s="9"/>
      <c r="AO43" s="9"/>
      <c r="AP43" t="str" s="22" cm="1">
        <f t="array" ref="AP43">'Aircraft Data'!$A10</f>
        <v>ASW20B</v>
      </c>
      <c r="AQ43" s="13"/>
      <c r="AR43" s="9"/>
      <c r="AS43" s="9"/>
      <c r="AT43" s="9"/>
      <c r="AU43" s="9"/>
      <c r="AV43" s="9"/>
      <c r="AW43" s="9"/>
      <c r="AX43" s="9"/>
      <c r="AY43" s="9"/>
      <c r="AZ43" s="9"/>
      <c r="BA43" s="9"/>
      <c r="BB43" s="9"/>
      <c r="BC43" s="9"/>
      <c r="BD43" s="9"/>
      <c r="BE43" s="9"/>
      <c r="BF43" s="9"/>
      <c r="BG43" s="9"/>
      <c r="BH43" s="9"/>
      <c r="BI43" s="9"/>
      <c r="BJ43" s="9"/>
      <c r="BK43" s="9"/>
      <c r="BL43" s="9"/>
      <c r="BM43" s="9"/>
      <c r="BN43" s="9"/>
      <c r="BO43" s="9"/>
      <c r="BP43" s="9"/>
      <c r="BQ43" s="9"/>
      <c r="BR43" s="9"/>
      <c r="BS43" s="9"/>
      <c r="BT43" s="9"/>
      <c r="BU43" s="9"/>
      <c r="BV43" s="9"/>
      <c r="BW43" s="9"/>
      <c r="BX43" s="9"/>
      <c r="BY43" s="9"/>
      <c r="BZ43" s="9"/>
      <c r="CA43" s="9"/>
      <c r="CB43" s="9"/>
      <c r="CC43" s="9"/>
      <c r="CD43" s="9"/>
      <c r="CE43" s="9"/>
      <c r="CF43" s="9"/>
      <c r="CG43" s="9"/>
      <c r="CH43" s="9"/>
      <c r="CI43" s="9"/>
      <c r="CJ43" s="9"/>
      <c r="CK43" s="9"/>
      <c r="CL43" s="9"/>
      <c r="CM43" s="9"/>
      <c r="CN43" s="9"/>
      <c r="CO43" s="9"/>
      <c r="CP43" s="9"/>
      <c r="CQ43" s="9"/>
      <c r="CR43" s="9"/>
      <c r="CS43" s="9"/>
      <c r="CT43" s="9"/>
      <c r="CU43" s="9"/>
      <c r="CV43" s="9"/>
      <c r="CW43" s="9"/>
      <c r="CX43" s="9"/>
      <c r="CY43" s="9"/>
      <c r="CZ43" s="9"/>
      <c r="DA43" s="9"/>
      <c r="DB43" s="9"/>
      <c r="DC43" s="9"/>
      <c r="DD43" s="9"/>
      <c r="DE43" s="9"/>
      <c r="DF43" s="9"/>
      <c r="DG43" s="9"/>
      <c r="DH43" s="9"/>
      <c r="DI43" s="9"/>
      <c r="DJ43" s="9"/>
      <c r="DK43" s="9"/>
      <c r="DL43" s="9"/>
      <c r="DM43" s="9"/>
      <c r="DN43" s="9"/>
      <c r="DO43" s="9"/>
      <c r="DP43" s="9"/>
      <c r="DQ43" s="9"/>
      <c r="DR43" s="9"/>
      <c r="DS43" s="9"/>
      <c r="DT43" s="9"/>
      <c r="DU43" s="9"/>
      <c r="DV43" s="9"/>
      <c r="DW43" s="9"/>
      <c r="DX43" s="9"/>
      <c r="DY43" s="9"/>
      <c r="DZ43" s="9"/>
      <c r="EA43" s="9"/>
      <c r="EB43" s="9"/>
      <c r="EC43" s="9"/>
      <c r="ED43" s="9"/>
      <c r="EE43" s="9"/>
      <c r="EF43" s="9"/>
      <c r="EG43" s="9"/>
      <c r="EH43" s="9"/>
      <c r="EI43" s="9"/>
      <c r="EJ43" s="9"/>
      <c r="EK43" s="9"/>
      <c r="EL43" s="9"/>
      <c r="EM43" s="9"/>
      <c r="EN43" s="9"/>
      <c r="EO43" s="9"/>
      <c r="EP43" s="9"/>
      <c r="EQ43" s="9"/>
      <c r="ER43" s="9"/>
      <c r="ES43" s="9"/>
      <c r="ET43" s="9"/>
      <c r="EU43" s="9"/>
      <c r="EV43" s="9"/>
      <c r="EW43" s="9"/>
      <c r="EX43" s="9"/>
      <c r="EY43" s="9"/>
      <c r="EZ43" s="9"/>
      <c r="FA43" s="9"/>
      <c r="FB43" s="9"/>
      <c r="FC43" s="9"/>
      <c r="FD43" s="9"/>
      <c r="FE43" s="9"/>
      <c r="FF43" s="9"/>
      <c r="FG43" s="9"/>
      <c r="FH43" s="9"/>
      <c r="FI43" s="9"/>
      <c r="FJ43" s="9"/>
      <c r="FK43" s="9"/>
      <c r="FL43" s="9"/>
      <c r="FM43" s="9"/>
      <c r="FN43" s="9"/>
      <c r="FO43" s="9"/>
      <c r="FP43" s="9"/>
      <c r="FQ43" s="9"/>
      <c r="FR43" s="9"/>
      <c r="FS43" s="9"/>
      <c r="FT43" s="9"/>
      <c r="FU43" s="9"/>
      <c r="FV43" s="9"/>
      <c r="FW43" s="9"/>
      <c r="FX43" s="9"/>
      <c r="FY43" s="9"/>
      <c r="FZ43" s="9"/>
      <c r="GA43" s="9"/>
      <c r="GB43" s="9"/>
      <c r="GC43" s="9"/>
      <c r="GD43" s="9"/>
      <c r="GE43" s="9"/>
      <c r="GF43" s="9"/>
      <c r="GG43" s="9"/>
      <c r="GH43" s="9"/>
      <c r="GI43" s="9"/>
      <c r="GJ43" s="9"/>
      <c r="GK43" s="9"/>
      <c r="GL43" s="9"/>
      <c r="GM43" s="9"/>
      <c r="GN43" s="9"/>
      <c r="GO43" s="9"/>
      <c r="GP43" s="9"/>
      <c r="GQ43" s="9"/>
      <c r="GR43" s="9"/>
      <c r="GS43" s="9"/>
      <c r="GT43" s="9"/>
      <c r="GU43" s="9"/>
      <c r="GV43" s="9"/>
      <c r="GW43" s="9"/>
      <c r="GX43" s="9"/>
      <c r="GY43" s="9"/>
      <c r="GZ43" s="9"/>
      <c r="HA43" s="9"/>
      <c r="HB43" s="9"/>
      <c r="HC43" s="9"/>
      <c r="HD43" s="9"/>
      <c r="HE43" s="9"/>
      <c r="HF43" s="9"/>
      <c r="HG43" s="9"/>
      <c r="HH43" s="9"/>
      <c r="HI43" s="9"/>
      <c r="HJ43" s="9"/>
      <c r="HK43" s="9"/>
      <c r="HL43" s="9"/>
      <c r="HM43" s="9"/>
      <c r="HN43" s="9"/>
      <c r="HO43" s="9"/>
      <c r="HP43" s="9"/>
      <c r="HQ43" s="9"/>
      <c r="HR43" s="9"/>
      <c r="HS43" s="9"/>
      <c r="HT43" s="9"/>
      <c r="HU43" s="9"/>
      <c r="HV43" s="9"/>
      <c r="HW43" s="9"/>
      <c r="HX43" s="9"/>
      <c r="HY43" s="9"/>
      <c r="HZ43" s="9"/>
      <c r="IA43" s="9"/>
      <c r="IB43" s="9"/>
      <c r="IC43" s="9"/>
      <c r="ID43" s="9"/>
      <c r="IE43" s="9"/>
      <c r="IF43" s="9"/>
      <c r="IG43" s="9"/>
      <c r="IH43" s="9"/>
      <c r="II43" s="9"/>
      <c r="IJ43" s="9"/>
      <c r="IK43" s="9"/>
      <c r="IL43" s="9"/>
      <c r="IM43" s="9"/>
      <c r="IN43" s="9"/>
      <c r="IO43" s="9"/>
      <c r="IP43" s="9"/>
      <c r="IQ43" s="9"/>
      <c r="IR43" s="9"/>
      <c r="IS43" s="9"/>
      <c r="IT43" s="9"/>
      <c r="IU43" s="9"/>
      <c r="IV43" s="10"/>
    </row>
    <row r="44" ht="8" customHeight="1">
      <c r="A44" s="8"/>
      <c r="B44" s="9"/>
      <c r="C44" s="14"/>
      <c r="D44" s="43"/>
      <c r="E44" s="12"/>
      <c r="F44" s="12"/>
      <c r="G44" s="12"/>
      <c r="H44" s="44"/>
      <c r="I44" s="43"/>
      <c r="J44" s="12"/>
      <c r="K44" s="12"/>
      <c r="L44" s="12"/>
      <c r="M44" s="12"/>
      <c r="N44" s="12"/>
      <c r="O44" s="44"/>
      <c r="P44" s="43"/>
      <c r="Q44" s="12"/>
      <c r="R44" s="12"/>
      <c r="S44" s="12"/>
      <c r="T44" s="12"/>
      <c r="U44" s="44"/>
      <c r="V44" s="43"/>
      <c r="W44" s="12"/>
      <c r="X44" s="12"/>
      <c r="Y44" s="12"/>
      <c r="Z44" s="12"/>
      <c r="AA44" s="44"/>
      <c r="AB44" s="43"/>
      <c r="AC44" s="12"/>
      <c r="AD44" s="12"/>
      <c r="AE44" s="12"/>
      <c r="AF44" s="12"/>
      <c r="AG44" s="44"/>
      <c r="AH44" s="21"/>
      <c r="AI44" s="9"/>
      <c r="AJ44" s="9"/>
      <c r="AK44" s="9"/>
      <c r="AL44" s="9"/>
      <c r="AM44" s="9"/>
      <c r="AN44" s="9"/>
      <c r="AO44" s="9"/>
      <c r="AP44" t="str" s="22" cm="1">
        <f t="array" ref="AP44">'Aircraft Data'!$A11</f>
        <v>Asw20bl 15mtr</v>
      </c>
      <c r="AQ44" s="13"/>
      <c r="AR44" s="9"/>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c r="BW44" s="9"/>
      <c r="BX44" s="9"/>
      <c r="BY44" s="9"/>
      <c r="BZ44" s="9"/>
      <c r="CA44" s="9"/>
      <c r="CB44" s="9"/>
      <c r="CC44" s="9"/>
      <c r="CD44" s="9"/>
      <c r="CE44" s="9"/>
      <c r="CF44" s="9"/>
      <c r="CG44" s="9"/>
      <c r="CH44" s="9"/>
      <c r="CI44" s="9"/>
      <c r="CJ44" s="9"/>
      <c r="CK44" s="9"/>
      <c r="CL44" s="9"/>
      <c r="CM44" s="9"/>
      <c r="CN44" s="9"/>
      <c r="CO44" s="9"/>
      <c r="CP44" s="9"/>
      <c r="CQ44" s="9"/>
      <c r="CR44" s="9"/>
      <c r="CS44" s="9"/>
      <c r="CT44" s="9"/>
      <c r="CU44" s="9"/>
      <c r="CV44" s="9"/>
      <c r="CW44" s="9"/>
      <c r="CX44" s="9"/>
      <c r="CY44" s="9"/>
      <c r="CZ44" s="9"/>
      <c r="DA44" s="9"/>
      <c r="DB44" s="9"/>
      <c r="DC44" s="9"/>
      <c r="DD44" s="9"/>
      <c r="DE44" s="9"/>
      <c r="DF44" s="9"/>
      <c r="DG44" s="9"/>
      <c r="DH44" s="9"/>
      <c r="DI44" s="9"/>
      <c r="DJ44" s="9"/>
      <c r="DK44" s="9"/>
      <c r="DL44" s="9"/>
      <c r="DM44" s="9"/>
      <c r="DN44" s="9"/>
      <c r="DO44" s="9"/>
      <c r="DP44" s="9"/>
      <c r="DQ44" s="9"/>
      <c r="DR44" s="9"/>
      <c r="DS44" s="9"/>
      <c r="DT44" s="9"/>
      <c r="DU44" s="9"/>
      <c r="DV44" s="9"/>
      <c r="DW44" s="9"/>
      <c r="DX44" s="9"/>
      <c r="DY44" s="9"/>
      <c r="DZ44" s="9"/>
      <c r="EA44" s="9"/>
      <c r="EB44" s="9"/>
      <c r="EC44" s="9"/>
      <c r="ED44" s="9"/>
      <c r="EE44" s="9"/>
      <c r="EF44" s="9"/>
      <c r="EG44" s="9"/>
      <c r="EH44" s="9"/>
      <c r="EI44" s="9"/>
      <c r="EJ44" s="9"/>
      <c r="EK44" s="9"/>
      <c r="EL44" s="9"/>
      <c r="EM44" s="9"/>
      <c r="EN44" s="9"/>
      <c r="EO44" s="9"/>
      <c r="EP44" s="9"/>
      <c r="EQ44" s="9"/>
      <c r="ER44" s="9"/>
      <c r="ES44" s="9"/>
      <c r="ET44" s="9"/>
      <c r="EU44" s="9"/>
      <c r="EV44" s="9"/>
      <c r="EW44" s="9"/>
      <c r="EX44" s="9"/>
      <c r="EY44" s="9"/>
      <c r="EZ44" s="9"/>
      <c r="FA44" s="9"/>
      <c r="FB44" s="9"/>
      <c r="FC44" s="9"/>
      <c r="FD44" s="9"/>
      <c r="FE44" s="9"/>
      <c r="FF44" s="9"/>
      <c r="FG44" s="9"/>
      <c r="FH44" s="9"/>
      <c r="FI44" s="9"/>
      <c r="FJ44" s="9"/>
      <c r="FK44" s="9"/>
      <c r="FL44" s="9"/>
      <c r="FM44" s="9"/>
      <c r="FN44" s="9"/>
      <c r="FO44" s="9"/>
      <c r="FP44" s="9"/>
      <c r="FQ44" s="9"/>
      <c r="FR44" s="9"/>
      <c r="FS44" s="9"/>
      <c r="FT44" s="9"/>
      <c r="FU44" s="9"/>
      <c r="FV44" s="9"/>
      <c r="FW44" s="9"/>
      <c r="FX44" s="9"/>
      <c r="FY44" s="9"/>
      <c r="FZ44" s="9"/>
      <c r="GA44" s="9"/>
      <c r="GB44" s="9"/>
      <c r="GC44" s="9"/>
      <c r="GD44" s="9"/>
      <c r="GE44" s="9"/>
      <c r="GF44" s="9"/>
      <c r="GG44" s="9"/>
      <c r="GH44" s="9"/>
      <c r="GI44" s="9"/>
      <c r="GJ44" s="9"/>
      <c r="GK44" s="9"/>
      <c r="GL44" s="9"/>
      <c r="GM44" s="9"/>
      <c r="GN44" s="9"/>
      <c r="GO44" s="9"/>
      <c r="GP44" s="9"/>
      <c r="GQ44" s="9"/>
      <c r="GR44" s="9"/>
      <c r="GS44" s="9"/>
      <c r="GT44" s="9"/>
      <c r="GU44" s="9"/>
      <c r="GV44" s="9"/>
      <c r="GW44" s="9"/>
      <c r="GX44" s="9"/>
      <c r="GY44" s="9"/>
      <c r="GZ44" s="9"/>
      <c r="HA44" s="9"/>
      <c r="HB44" s="9"/>
      <c r="HC44" s="9"/>
      <c r="HD44" s="9"/>
      <c r="HE44" s="9"/>
      <c r="HF44" s="9"/>
      <c r="HG44" s="9"/>
      <c r="HH44" s="9"/>
      <c r="HI44" s="9"/>
      <c r="HJ44" s="9"/>
      <c r="HK44" s="9"/>
      <c r="HL44" s="9"/>
      <c r="HM44" s="9"/>
      <c r="HN44" s="9"/>
      <c r="HO44" s="9"/>
      <c r="HP44" s="9"/>
      <c r="HQ44" s="9"/>
      <c r="HR44" s="9"/>
      <c r="HS44" s="9"/>
      <c r="HT44" s="9"/>
      <c r="HU44" s="9"/>
      <c r="HV44" s="9"/>
      <c r="HW44" s="9"/>
      <c r="HX44" s="9"/>
      <c r="HY44" s="9"/>
      <c r="HZ44" s="9"/>
      <c r="IA44" s="9"/>
      <c r="IB44" s="9"/>
      <c r="IC44" s="9"/>
      <c r="ID44" s="9"/>
      <c r="IE44" s="9"/>
      <c r="IF44" s="9"/>
      <c r="IG44" s="9"/>
      <c r="IH44" s="9"/>
      <c r="II44" s="9"/>
      <c r="IJ44" s="9"/>
      <c r="IK44" s="9"/>
      <c r="IL44" s="9"/>
      <c r="IM44" s="9"/>
      <c r="IN44" s="9"/>
      <c r="IO44" s="9"/>
      <c r="IP44" s="9"/>
      <c r="IQ44" s="9"/>
      <c r="IR44" s="9"/>
      <c r="IS44" s="9"/>
      <c r="IT44" s="9"/>
      <c r="IU44" s="9"/>
      <c r="IV44" s="10"/>
    </row>
    <row r="45" ht="16.2" customHeight="1">
      <c r="A45" s="8"/>
      <c r="B45" s="9"/>
      <c r="C45" s="14"/>
      <c r="D45" t="s" s="45">
        <v>33</v>
      </c>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8"/>
      <c r="AH45" s="21"/>
      <c r="AI45" s="9"/>
      <c r="AJ45" s="9"/>
      <c r="AK45" s="9"/>
      <c r="AL45" s="9"/>
      <c r="AM45" s="9"/>
      <c r="AN45" s="9"/>
      <c r="AO45" s="9"/>
      <c r="AP45" t="str" s="22" cm="1">
        <f t="array" ref="AP45">'Aircraft Data'!$A12</f>
        <v>Blanik l13</v>
      </c>
      <c r="AQ45" s="13"/>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10"/>
    </row>
    <row r="46" ht="9.9" customHeight="1">
      <c r="A46" s="8"/>
      <c r="B46" s="9"/>
      <c r="C46" s="14"/>
      <c r="D46" t="s" s="59">
        <v>35</v>
      </c>
      <c r="E46" s="60"/>
      <c r="F46" s="61"/>
      <c r="G46" s="61"/>
      <c r="H46" s="61"/>
      <c r="I46" s="61"/>
      <c r="J46" s="62"/>
      <c r="K46" t="s" s="59">
        <v>35</v>
      </c>
      <c r="L46" s="60"/>
      <c r="M46" s="61"/>
      <c r="N46" s="61"/>
      <c r="O46" s="61"/>
      <c r="P46" s="61"/>
      <c r="Q46" s="61"/>
      <c r="R46" s="62"/>
      <c r="S46" t="s" s="59">
        <v>35</v>
      </c>
      <c r="T46" s="60"/>
      <c r="U46" s="61"/>
      <c r="V46" s="61"/>
      <c r="W46" s="61"/>
      <c r="X46" s="61"/>
      <c r="Y46" s="62"/>
      <c r="Z46" t="s" s="59">
        <v>35</v>
      </c>
      <c r="AA46" s="60"/>
      <c r="AB46" s="61"/>
      <c r="AC46" s="61"/>
      <c r="AD46" s="61"/>
      <c r="AE46" s="61"/>
      <c r="AF46" s="61"/>
      <c r="AG46" s="62"/>
      <c r="AH46" s="21"/>
      <c r="AI46" s="9"/>
      <c r="AJ46" s="9"/>
      <c r="AK46" s="9"/>
      <c r="AL46" s="9"/>
      <c r="AM46" s="9"/>
      <c r="AN46" s="9"/>
      <c r="AO46" s="9"/>
      <c r="AP46" t="str" s="22" cm="1">
        <f t="array" ref="AP46">'Aircraft Data'!$A13</f>
        <v>Blanik L13 aero</v>
      </c>
      <c r="AQ46" s="13"/>
      <c r="AR46" s="9"/>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c r="BW46" s="9"/>
      <c r="BX46" s="9"/>
      <c r="BY46" s="9"/>
      <c r="BZ46" s="9"/>
      <c r="CA46" s="9"/>
      <c r="CB46" s="9"/>
      <c r="CC46" s="9"/>
      <c r="CD46" s="9"/>
      <c r="CE46" s="9"/>
      <c r="CF46" s="9"/>
      <c r="CG46" s="9"/>
      <c r="CH46" s="9"/>
      <c r="CI46" s="9"/>
      <c r="CJ46" s="9"/>
      <c r="CK46" s="9"/>
      <c r="CL46" s="9"/>
      <c r="CM46" s="9"/>
      <c r="CN46" s="9"/>
      <c r="CO46" s="9"/>
      <c r="CP46" s="9"/>
      <c r="CQ46" s="9"/>
      <c r="CR46" s="9"/>
      <c r="CS46" s="9"/>
      <c r="CT46" s="9"/>
      <c r="CU46" s="9"/>
      <c r="CV46" s="9"/>
      <c r="CW46" s="9"/>
      <c r="CX46" s="9"/>
      <c r="CY46" s="9"/>
      <c r="CZ46" s="9"/>
      <c r="DA46" s="9"/>
      <c r="DB46" s="9"/>
      <c r="DC46" s="9"/>
      <c r="DD46" s="9"/>
      <c r="DE46" s="9"/>
      <c r="DF46" s="9"/>
      <c r="DG46" s="9"/>
      <c r="DH46" s="9"/>
      <c r="DI46" s="9"/>
      <c r="DJ46" s="9"/>
      <c r="DK46" s="9"/>
      <c r="DL46" s="9"/>
      <c r="DM46" s="9"/>
      <c r="DN46" s="9"/>
      <c r="DO46" s="9"/>
      <c r="DP46" s="9"/>
      <c r="DQ46" s="9"/>
      <c r="DR46" s="9"/>
      <c r="DS46" s="9"/>
      <c r="DT46" s="9"/>
      <c r="DU46" s="9"/>
      <c r="DV46" s="9"/>
      <c r="DW46" s="9"/>
      <c r="DX46" s="9"/>
      <c r="DY46" s="9"/>
      <c r="DZ46" s="9"/>
      <c r="EA46" s="9"/>
      <c r="EB46" s="9"/>
      <c r="EC46" s="9"/>
      <c r="ED46" s="9"/>
      <c r="EE46" s="9"/>
      <c r="EF46" s="9"/>
      <c r="EG46" s="9"/>
      <c r="EH46" s="9"/>
      <c r="EI46" s="9"/>
      <c r="EJ46" s="9"/>
      <c r="EK46" s="9"/>
      <c r="EL46" s="9"/>
      <c r="EM46" s="9"/>
      <c r="EN46" s="9"/>
      <c r="EO46" s="9"/>
      <c r="EP46" s="9"/>
      <c r="EQ46" s="9"/>
      <c r="ER46" s="9"/>
      <c r="ES46" s="9"/>
      <c r="ET46" s="9"/>
      <c r="EU46" s="9"/>
      <c r="EV46" s="9"/>
      <c r="EW46" s="9"/>
      <c r="EX46" s="9"/>
      <c r="EY46" s="9"/>
      <c r="EZ46" s="9"/>
      <c r="FA46" s="9"/>
      <c r="FB46" s="9"/>
      <c r="FC46" s="9"/>
      <c r="FD46" s="9"/>
      <c r="FE46" s="9"/>
      <c r="FF46" s="9"/>
      <c r="FG46" s="9"/>
      <c r="FH46" s="9"/>
      <c r="FI46" s="9"/>
      <c r="FJ46" s="9"/>
      <c r="FK46" s="9"/>
      <c r="FL46" s="9"/>
      <c r="FM46" s="9"/>
      <c r="FN46" s="9"/>
      <c r="FO46" s="9"/>
      <c r="FP46" s="9"/>
      <c r="FQ46" s="9"/>
      <c r="FR46" s="9"/>
      <c r="FS46" s="9"/>
      <c r="FT46" s="9"/>
      <c r="FU46" s="9"/>
      <c r="FV46" s="9"/>
      <c r="FW46" s="9"/>
      <c r="FX46" s="9"/>
      <c r="FY46" s="9"/>
      <c r="FZ46" s="9"/>
      <c r="GA46" s="9"/>
      <c r="GB46" s="9"/>
      <c r="GC46" s="9"/>
      <c r="GD46" s="9"/>
      <c r="GE46" s="9"/>
      <c r="GF46" s="9"/>
      <c r="GG46" s="9"/>
      <c r="GH46" s="9"/>
      <c r="GI46" s="9"/>
      <c r="GJ46" s="9"/>
      <c r="GK46" s="9"/>
      <c r="GL46" s="9"/>
      <c r="GM46" s="9"/>
      <c r="GN46" s="9"/>
      <c r="GO46" s="9"/>
      <c r="GP46" s="9"/>
      <c r="GQ46" s="9"/>
      <c r="GR46" s="9"/>
      <c r="GS46" s="9"/>
      <c r="GT46" s="9"/>
      <c r="GU46" s="9"/>
      <c r="GV46" s="9"/>
      <c r="GW46" s="9"/>
      <c r="GX46" s="9"/>
      <c r="GY46" s="9"/>
      <c r="GZ46" s="9"/>
      <c r="HA46" s="9"/>
      <c r="HB46" s="9"/>
      <c r="HC46" s="9"/>
      <c r="HD46" s="9"/>
      <c r="HE46" s="9"/>
      <c r="HF46" s="9"/>
      <c r="HG46" s="9"/>
      <c r="HH46" s="9"/>
      <c r="HI46" s="9"/>
      <c r="HJ46" s="9"/>
      <c r="HK46" s="9"/>
      <c r="HL46" s="9"/>
      <c r="HM46" s="9"/>
      <c r="HN46" s="9"/>
      <c r="HO46" s="9"/>
      <c r="HP46" s="9"/>
      <c r="HQ46" s="9"/>
      <c r="HR46" s="9"/>
      <c r="HS46" s="9"/>
      <c r="HT46" s="9"/>
      <c r="HU46" s="9"/>
      <c r="HV46" s="9"/>
      <c r="HW46" s="9"/>
      <c r="HX46" s="9"/>
      <c r="HY46" s="9"/>
      <c r="HZ46" s="9"/>
      <c r="IA46" s="9"/>
      <c r="IB46" s="9"/>
      <c r="IC46" s="9"/>
      <c r="ID46" s="9"/>
      <c r="IE46" s="9"/>
      <c r="IF46" s="9"/>
      <c r="IG46" s="9"/>
      <c r="IH46" s="9"/>
      <c r="II46" s="9"/>
      <c r="IJ46" s="9"/>
      <c r="IK46" s="9"/>
      <c r="IL46" s="9"/>
      <c r="IM46" s="9"/>
      <c r="IN46" s="9"/>
      <c r="IO46" s="9"/>
      <c r="IP46" s="9"/>
      <c r="IQ46" s="9"/>
      <c r="IR46" s="9"/>
      <c r="IS46" s="9"/>
      <c r="IT46" s="9"/>
      <c r="IU46" s="9"/>
      <c r="IV46" s="10"/>
    </row>
    <row r="47" ht="15" customHeight="1">
      <c r="A47" s="8"/>
      <c r="B47" s="9"/>
      <c r="C47" s="14"/>
      <c r="D47" s="63"/>
      <c r="E47" t="s" s="64">
        <v>37</v>
      </c>
      <c r="F47" s="65"/>
      <c r="G47" s="65"/>
      <c r="H47" s="65"/>
      <c r="I47" s="65"/>
      <c r="J47" s="66"/>
      <c r="K47" s="63"/>
      <c r="L47" t="s" s="64">
        <v>38</v>
      </c>
      <c r="M47" s="65"/>
      <c r="N47" s="65"/>
      <c r="O47" s="65"/>
      <c r="P47" s="65"/>
      <c r="Q47" s="65"/>
      <c r="R47" s="66"/>
      <c r="S47" s="63"/>
      <c r="T47" t="s" s="64">
        <v>39</v>
      </c>
      <c r="U47" s="65"/>
      <c r="V47" s="65"/>
      <c r="W47" s="65"/>
      <c r="X47" s="65"/>
      <c r="Y47" s="66"/>
      <c r="Z47" s="63"/>
      <c r="AA47" t="s" s="64">
        <v>40</v>
      </c>
      <c r="AB47" s="65"/>
      <c r="AC47" s="65"/>
      <c r="AD47" s="65"/>
      <c r="AE47" s="65"/>
      <c r="AF47" s="65"/>
      <c r="AG47" s="66"/>
      <c r="AH47" s="21"/>
      <c r="AI47" s="9"/>
      <c r="AJ47" s="9"/>
      <c r="AK47" s="9"/>
      <c r="AL47" s="9"/>
      <c r="AM47" s="9"/>
      <c r="AN47" s="9"/>
      <c r="AO47" s="9"/>
      <c r="AP47" t="str" s="22" cm="1">
        <f t="array" ref="AP47">'Aircraft Data'!$A14</f>
        <v>Cirrus</v>
      </c>
      <c r="AQ47" s="13"/>
      <c r="AR47" s="9"/>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c r="BW47" s="9"/>
      <c r="BX47" s="9"/>
      <c r="BY47" s="9"/>
      <c r="BZ47" s="9"/>
      <c r="CA47" s="9"/>
      <c r="CB47" s="9"/>
      <c r="CC47" s="9"/>
      <c r="CD47" s="9"/>
      <c r="CE47" s="9"/>
      <c r="CF47" s="9"/>
      <c r="CG47" s="9"/>
      <c r="CH47" s="9"/>
      <c r="CI47" s="9"/>
      <c r="CJ47" s="9"/>
      <c r="CK47" s="9"/>
      <c r="CL47" s="9"/>
      <c r="CM47" s="9"/>
      <c r="CN47" s="9"/>
      <c r="CO47" s="9"/>
      <c r="CP47" s="9"/>
      <c r="CQ47" s="9"/>
      <c r="CR47" s="9"/>
      <c r="CS47" s="9"/>
      <c r="CT47" s="9"/>
      <c r="CU47" s="9"/>
      <c r="CV47" s="9"/>
      <c r="CW47" s="9"/>
      <c r="CX47" s="9"/>
      <c r="CY47" s="9"/>
      <c r="CZ47" s="9"/>
      <c r="DA47" s="9"/>
      <c r="DB47" s="9"/>
      <c r="DC47" s="9"/>
      <c r="DD47" s="9"/>
      <c r="DE47" s="9"/>
      <c r="DF47" s="9"/>
      <c r="DG47" s="9"/>
      <c r="DH47" s="9"/>
      <c r="DI47" s="9"/>
      <c r="DJ47" s="9"/>
      <c r="DK47" s="9"/>
      <c r="DL47" s="9"/>
      <c r="DM47" s="9"/>
      <c r="DN47" s="9"/>
      <c r="DO47" s="9"/>
      <c r="DP47" s="9"/>
      <c r="DQ47" s="9"/>
      <c r="DR47" s="9"/>
      <c r="DS47" s="9"/>
      <c r="DT47" s="9"/>
      <c r="DU47" s="9"/>
      <c r="DV47" s="9"/>
      <c r="DW47" s="9"/>
      <c r="DX47" s="9"/>
      <c r="DY47" s="9"/>
      <c r="DZ47" s="9"/>
      <c r="EA47" s="9"/>
      <c r="EB47" s="9"/>
      <c r="EC47" s="9"/>
      <c r="ED47" s="9"/>
      <c r="EE47" s="9"/>
      <c r="EF47" s="9"/>
      <c r="EG47" s="9"/>
      <c r="EH47" s="9"/>
      <c r="EI47" s="9"/>
      <c r="EJ47" s="9"/>
      <c r="EK47" s="9"/>
      <c r="EL47" s="9"/>
      <c r="EM47" s="9"/>
      <c r="EN47" s="9"/>
      <c r="EO47" s="9"/>
      <c r="EP47" s="9"/>
      <c r="EQ47" s="9"/>
      <c r="ER47" s="9"/>
      <c r="ES47" s="9"/>
      <c r="ET47" s="9"/>
      <c r="EU47" s="9"/>
      <c r="EV47" s="9"/>
      <c r="EW47" s="9"/>
      <c r="EX47" s="9"/>
      <c r="EY47" s="9"/>
      <c r="EZ47" s="9"/>
      <c r="FA47" s="9"/>
      <c r="FB47" s="9"/>
      <c r="FC47" s="9"/>
      <c r="FD47" s="9"/>
      <c r="FE47" s="9"/>
      <c r="FF47" s="9"/>
      <c r="FG47" s="9"/>
      <c r="FH47" s="9"/>
      <c r="FI47" s="9"/>
      <c r="FJ47" s="9"/>
      <c r="FK47" s="9"/>
      <c r="FL47" s="9"/>
      <c r="FM47" s="9"/>
      <c r="FN47" s="9"/>
      <c r="FO47" s="9"/>
      <c r="FP47" s="9"/>
      <c r="FQ47" s="9"/>
      <c r="FR47" s="9"/>
      <c r="FS47" s="9"/>
      <c r="FT47" s="9"/>
      <c r="FU47" s="9"/>
      <c r="FV47" s="9"/>
      <c r="FW47" s="9"/>
      <c r="FX47" s="9"/>
      <c r="FY47" s="9"/>
      <c r="FZ47" s="9"/>
      <c r="GA47" s="9"/>
      <c r="GB47" s="9"/>
      <c r="GC47" s="9"/>
      <c r="GD47" s="9"/>
      <c r="GE47" s="9"/>
      <c r="GF47" s="9"/>
      <c r="GG47" s="9"/>
      <c r="GH47" s="9"/>
      <c r="GI47" s="9"/>
      <c r="GJ47" s="9"/>
      <c r="GK47" s="9"/>
      <c r="GL47" s="9"/>
      <c r="GM47" s="9"/>
      <c r="GN47" s="9"/>
      <c r="GO47" s="9"/>
      <c r="GP47" s="9"/>
      <c r="GQ47" s="9"/>
      <c r="GR47" s="9"/>
      <c r="GS47" s="9"/>
      <c r="GT47" s="9"/>
      <c r="GU47" s="9"/>
      <c r="GV47" s="9"/>
      <c r="GW47" s="9"/>
      <c r="GX47" s="9"/>
      <c r="GY47" s="9"/>
      <c r="GZ47" s="9"/>
      <c r="HA47" s="9"/>
      <c r="HB47" s="9"/>
      <c r="HC47" s="9"/>
      <c r="HD47" s="9"/>
      <c r="HE47" s="9"/>
      <c r="HF47" s="9"/>
      <c r="HG47" s="9"/>
      <c r="HH47" s="9"/>
      <c r="HI47" s="9"/>
      <c r="HJ47" s="9"/>
      <c r="HK47" s="9"/>
      <c r="HL47" s="9"/>
      <c r="HM47" s="9"/>
      <c r="HN47" s="9"/>
      <c r="HO47" s="9"/>
      <c r="HP47" s="9"/>
      <c r="HQ47" s="9"/>
      <c r="HR47" s="9"/>
      <c r="HS47" s="9"/>
      <c r="HT47" s="9"/>
      <c r="HU47" s="9"/>
      <c r="HV47" s="9"/>
      <c r="HW47" s="9"/>
      <c r="HX47" s="9"/>
      <c r="HY47" s="9"/>
      <c r="HZ47" s="9"/>
      <c r="IA47" s="9"/>
      <c r="IB47" s="9"/>
      <c r="IC47" s="9"/>
      <c r="ID47" s="9"/>
      <c r="IE47" s="9"/>
      <c r="IF47" s="9"/>
      <c r="IG47" s="9"/>
      <c r="IH47" s="9"/>
      <c r="II47" s="9"/>
      <c r="IJ47" s="9"/>
      <c r="IK47" s="9"/>
      <c r="IL47" s="9"/>
      <c r="IM47" s="9"/>
      <c r="IN47" s="9"/>
      <c r="IO47" s="9"/>
      <c r="IP47" s="9"/>
      <c r="IQ47" s="9"/>
      <c r="IR47" s="9"/>
      <c r="IS47" s="9"/>
      <c r="IT47" s="9"/>
      <c r="IU47" s="9"/>
      <c r="IV47" s="10"/>
    </row>
    <row r="48" ht="15" customHeight="1">
      <c r="A48" s="8"/>
      <c r="B48" s="9"/>
      <c r="C48" s="14"/>
      <c r="D48" s="63"/>
      <c r="E48" t="s" s="64">
        <v>42</v>
      </c>
      <c r="F48" s="65"/>
      <c r="G48" s="65"/>
      <c r="H48" s="65"/>
      <c r="I48" s="65"/>
      <c r="J48" s="66"/>
      <c r="K48" s="63"/>
      <c r="L48" t="s" s="64">
        <v>43</v>
      </c>
      <c r="M48" s="65"/>
      <c r="N48" s="65"/>
      <c r="O48" s="65"/>
      <c r="P48" s="65"/>
      <c r="Q48" s="65"/>
      <c r="R48" s="66"/>
      <c r="S48" s="63"/>
      <c r="T48" t="s" s="64">
        <v>44</v>
      </c>
      <c r="U48" s="65"/>
      <c r="V48" s="65"/>
      <c r="W48" s="65"/>
      <c r="X48" s="65"/>
      <c r="Y48" s="66"/>
      <c r="Z48" s="63"/>
      <c r="AA48" t="s" s="64">
        <v>45</v>
      </c>
      <c r="AB48" s="65"/>
      <c r="AC48" s="65"/>
      <c r="AD48" s="65"/>
      <c r="AE48" s="65"/>
      <c r="AF48" s="65"/>
      <c r="AG48" s="66"/>
      <c r="AH48" s="21"/>
      <c r="AI48" s="9"/>
      <c r="AJ48" s="9"/>
      <c r="AK48" s="9"/>
      <c r="AL48" s="9"/>
      <c r="AM48" s="9"/>
      <c r="AN48" s="9"/>
      <c r="AO48" s="9"/>
      <c r="AP48" t="str" s="22" cm="1">
        <f t="array" ref="AP48">'Aircraft Data'!$A15</f>
        <v>DG 400 15mtr</v>
      </c>
      <c r="AQ48" s="13"/>
      <c r="AR48" s="9"/>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c r="BW48" s="9"/>
      <c r="BX48" s="9"/>
      <c r="BY48" s="9"/>
      <c r="BZ48" s="9"/>
      <c r="CA48" s="9"/>
      <c r="CB48" s="9"/>
      <c r="CC48" s="9"/>
      <c r="CD48" s="9"/>
      <c r="CE48" s="9"/>
      <c r="CF48" s="9"/>
      <c r="CG48" s="9"/>
      <c r="CH48" s="9"/>
      <c r="CI48" s="9"/>
      <c r="CJ48" s="9"/>
      <c r="CK48" s="9"/>
      <c r="CL48" s="9"/>
      <c r="CM48" s="9"/>
      <c r="CN48" s="9"/>
      <c r="CO48" s="9"/>
      <c r="CP48" s="9"/>
      <c r="CQ48" s="9"/>
      <c r="CR48" s="9"/>
      <c r="CS48" s="9"/>
      <c r="CT48" s="9"/>
      <c r="CU48" s="9"/>
      <c r="CV48" s="9"/>
      <c r="CW48" s="9"/>
      <c r="CX48" s="9"/>
      <c r="CY48" s="9"/>
      <c r="CZ48" s="9"/>
      <c r="DA48" s="9"/>
      <c r="DB48" s="9"/>
      <c r="DC48" s="9"/>
      <c r="DD48" s="9"/>
      <c r="DE48" s="9"/>
      <c r="DF48" s="9"/>
      <c r="DG48" s="9"/>
      <c r="DH48" s="9"/>
      <c r="DI48" s="9"/>
      <c r="DJ48" s="9"/>
      <c r="DK48" s="9"/>
      <c r="DL48" s="9"/>
      <c r="DM48" s="9"/>
      <c r="DN48" s="9"/>
      <c r="DO48" s="9"/>
      <c r="DP48" s="9"/>
      <c r="DQ48" s="9"/>
      <c r="DR48" s="9"/>
      <c r="DS48" s="9"/>
      <c r="DT48" s="9"/>
      <c r="DU48" s="9"/>
      <c r="DV48" s="9"/>
      <c r="DW48" s="9"/>
      <c r="DX48" s="9"/>
      <c r="DY48" s="9"/>
      <c r="DZ48" s="9"/>
      <c r="EA48" s="9"/>
      <c r="EB48" s="9"/>
      <c r="EC48" s="9"/>
      <c r="ED48" s="9"/>
      <c r="EE48" s="9"/>
      <c r="EF48" s="9"/>
      <c r="EG48" s="9"/>
      <c r="EH48" s="9"/>
      <c r="EI48" s="9"/>
      <c r="EJ48" s="9"/>
      <c r="EK48" s="9"/>
      <c r="EL48" s="9"/>
      <c r="EM48" s="9"/>
      <c r="EN48" s="9"/>
      <c r="EO48" s="9"/>
      <c r="EP48" s="9"/>
      <c r="EQ48" s="9"/>
      <c r="ER48" s="9"/>
      <c r="ES48" s="9"/>
      <c r="ET48" s="9"/>
      <c r="EU48" s="9"/>
      <c r="EV48" s="9"/>
      <c r="EW48" s="9"/>
      <c r="EX48" s="9"/>
      <c r="EY48" s="9"/>
      <c r="EZ48" s="9"/>
      <c r="FA48" s="9"/>
      <c r="FB48" s="9"/>
      <c r="FC48" s="9"/>
      <c r="FD48" s="9"/>
      <c r="FE48" s="9"/>
      <c r="FF48" s="9"/>
      <c r="FG48" s="9"/>
      <c r="FH48" s="9"/>
      <c r="FI48" s="9"/>
      <c r="FJ48" s="9"/>
      <c r="FK48" s="9"/>
      <c r="FL48" s="9"/>
      <c r="FM48" s="9"/>
      <c r="FN48" s="9"/>
      <c r="FO48" s="9"/>
      <c r="FP48" s="9"/>
      <c r="FQ48" s="9"/>
      <c r="FR48" s="9"/>
      <c r="FS48" s="9"/>
      <c r="FT48" s="9"/>
      <c r="FU48" s="9"/>
      <c r="FV48" s="9"/>
      <c r="FW48" s="9"/>
      <c r="FX48" s="9"/>
      <c r="FY48" s="9"/>
      <c r="FZ48" s="9"/>
      <c r="GA48" s="9"/>
      <c r="GB48" s="9"/>
      <c r="GC48" s="9"/>
      <c r="GD48" s="9"/>
      <c r="GE48" s="9"/>
      <c r="GF48" s="9"/>
      <c r="GG48" s="9"/>
      <c r="GH48" s="9"/>
      <c r="GI48" s="9"/>
      <c r="GJ48" s="9"/>
      <c r="GK48" s="9"/>
      <c r="GL48" s="9"/>
      <c r="GM48" s="9"/>
      <c r="GN48" s="9"/>
      <c r="GO48" s="9"/>
      <c r="GP48" s="9"/>
      <c r="GQ48" s="9"/>
      <c r="GR48" s="9"/>
      <c r="GS48" s="9"/>
      <c r="GT48" s="9"/>
      <c r="GU48" s="9"/>
      <c r="GV48" s="9"/>
      <c r="GW48" s="9"/>
      <c r="GX48" s="9"/>
      <c r="GY48" s="9"/>
      <c r="GZ48" s="9"/>
      <c r="HA48" s="9"/>
      <c r="HB48" s="9"/>
      <c r="HC48" s="9"/>
      <c r="HD48" s="9"/>
      <c r="HE48" s="9"/>
      <c r="HF48" s="9"/>
      <c r="HG48" s="9"/>
      <c r="HH48" s="9"/>
      <c r="HI48" s="9"/>
      <c r="HJ48" s="9"/>
      <c r="HK48" s="9"/>
      <c r="HL48" s="9"/>
      <c r="HM48" s="9"/>
      <c r="HN48" s="9"/>
      <c r="HO48" s="9"/>
      <c r="HP48" s="9"/>
      <c r="HQ48" s="9"/>
      <c r="HR48" s="9"/>
      <c r="HS48" s="9"/>
      <c r="HT48" s="9"/>
      <c r="HU48" s="9"/>
      <c r="HV48" s="9"/>
      <c r="HW48" s="9"/>
      <c r="HX48" s="9"/>
      <c r="HY48" s="9"/>
      <c r="HZ48" s="9"/>
      <c r="IA48" s="9"/>
      <c r="IB48" s="9"/>
      <c r="IC48" s="9"/>
      <c r="ID48" s="9"/>
      <c r="IE48" s="9"/>
      <c r="IF48" s="9"/>
      <c r="IG48" s="9"/>
      <c r="IH48" s="9"/>
      <c r="II48" s="9"/>
      <c r="IJ48" s="9"/>
      <c r="IK48" s="9"/>
      <c r="IL48" s="9"/>
      <c r="IM48" s="9"/>
      <c r="IN48" s="9"/>
      <c r="IO48" s="9"/>
      <c r="IP48" s="9"/>
      <c r="IQ48" s="9"/>
      <c r="IR48" s="9"/>
      <c r="IS48" s="9"/>
      <c r="IT48" s="9"/>
      <c r="IU48" s="9"/>
      <c r="IV48" s="10"/>
    </row>
    <row r="49" ht="15" customHeight="1">
      <c r="A49" s="8"/>
      <c r="B49" s="9"/>
      <c r="C49" s="14"/>
      <c r="D49" s="63"/>
      <c r="E49" t="s" s="64">
        <v>47</v>
      </c>
      <c r="F49" s="65"/>
      <c r="G49" s="65"/>
      <c r="H49" s="65"/>
      <c r="I49" s="65"/>
      <c r="J49" s="66"/>
      <c r="K49" s="63"/>
      <c r="L49" t="s" s="64">
        <v>48</v>
      </c>
      <c r="M49" s="65"/>
      <c r="N49" s="65"/>
      <c r="O49" s="65"/>
      <c r="P49" s="65"/>
      <c r="Q49" s="65"/>
      <c r="R49" s="66"/>
      <c r="S49" s="63"/>
      <c r="T49" t="s" s="64">
        <v>49</v>
      </c>
      <c r="U49" s="65"/>
      <c r="V49" s="65"/>
      <c r="W49" s="65"/>
      <c r="X49" s="65"/>
      <c r="Y49" s="66"/>
      <c r="Z49" s="63"/>
      <c r="AA49" t="s" s="64">
        <v>50</v>
      </c>
      <c r="AB49" s="65"/>
      <c r="AC49" s="65"/>
      <c r="AD49" s="65"/>
      <c r="AE49" s="65"/>
      <c r="AF49" s="65"/>
      <c r="AG49" s="66"/>
      <c r="AH49" s="21"/>
      <c r="AI49" s="9"/>
      <c r="AJ49" s="9"/>
      <c r="AK49" s="9"/>
      <c r="AL49" s="9"/>
      <c r="AM49" s="9"/>
      <c r="AN49" s="9"/>
      <c r="AO49" s="9"/>
      <c r="AP49" t="str" s="22" cm="1">
        <f t="array" ref="AP49">'Aircraft Data'!$A16</f>
        <v>DG 400 17mtr</v>
      </c>
      <c r="AQ49" s="13"/>
      <c r="AR49" s="9"/>
      <c r="AS49" s="9"/>
      <c r="AT49" s="9"/>
      <c r="AU49" s="9"/>
      <c r="AV49" s="9"/>
      <c r="AW49" s="9"/>
      <c r="AX49" s="9"/>
      <c r="AY49" s="9"/>
      <c r="AZ49" s="9"/>
      <c r="BA49" s="9"/>
      <c r="BB49" s="9"/>
      <c r="BC49" s="9"/>
      <c r="BD49" s="9"/>
      <c r="BE49" s="9"/>
      <c r="BF49" s="9"/>
      <c r="BG49" s="9"/>
      <c r="BH49" s="9"/>
      <c r="BI49" s="9"/>
      <c r="BJ49" s="9"/>
      <c r="BK49" s="9"/>
      <c r="BL49" s="9"/>
      <c r="BM49" s="9"/>
      <c r="BN49" s="9"/>
      <c r="BO49" s="9"/>
      <c r="BP49" s="9"/>
      <c r="BQ49" s="9"/>
      <c r="BR49" s="9"/>
      <c r="BS49" s="9"/>
      <c r="BT49" s="9"/>
      <c r="BU49" s="9"/>
      <c r="BV49" s="9"/>
      <c r="BW49" s="9"/>
      <c r="BX49" s="9"/>
      <c r="BY49" s="9"/>
      <c r="BZ49" s="9"/>
      <c r="CA49" s="9"/>
      <c r="CB49" s="9"/>
      <c r="CC49" s="9"/>
      <c r="CD49" s="9"/>
      <c r="CE49" s="9"/>
      <c r="CF49" s="9"/>
      <c r="CG49" s="9"/>
      <c r="CH49" s="9"/>
      <c r="CI49" s="9"/>
      <c r="CJ49" s="9"/>
      <c r="CK49" s="9"/>
      <c r="CL49" s="9"/>
      <c r="CM49" s="9"/>
      <c r="CN49" s="9"/>
      <c r="CO49" s="9"/>
      <c r="CP49" s="9"/>
      <c r="CQ49" s="9"/>
      <c r="CR49" s="9"/>
      <c r="CS49" s="9"/>
      <c r="CT49" s="9"/>
      <c r="CU49" s="9"/>
      <c r="CV49" s="9"/>
      <c r="CW49" s="9"/>
      <c r="CX49" s="9"/>
      <c r="CY49" s="9"/>
      <c r="CZ49" s="9"/>
      <c r="DA49" s="9"/>
      <c r="DB49" s="9"/>
      <c r="DC49" s="9"/>
      <c r="DD49" s="9"/>
      <c r="DE49" s="9"/>
      <c r="DF49" s="9"/>
      <c r="DG49" s="9"/>
      <c r="DH49" s="9"/>
      <c r="DI49" s="9"/>
      <c r="DJ49" s="9"/>
      <c r="DK49" s="9"/>
      <c r="DL49" s="9"/>
      <c r="DM49" s="9"/>
      <c r="DN49" s="9"/>
      <c r="DO49" s="9"/>
      <c r="DP49" s="9"/>
      <c r="DQ49" s="9"/>
      <c r="DR49" s="9"/>
      <c r="DS49" s="9"/>
      <c r="DT49" s="9"/>
      <c r="DU49" s="9"/>
      <c r="DV49" s="9"/>
      <c r="DW49" s="9"/>
      <c r="DX49" s="9"/>
      <c r="DY49" s="9"/>
      <c r="DZ49" s="9"/>
      <c r="EA49" s="9"/>
      <c r="EB49" s="9"/>
      <c r="EC49" s="9"/>
      <c r="ED49" s="9"/>
      <c r="EE49" s="9"/>
      <c r="EF49" s="9"/>
      <c r="EG49" s="9"/>
      <c r="EH49" s="9"/>
      <c r="EI49" s="9"/>
      <c r="EJ49" s="9"/>
      <c r="EK49" s="9"/>
      <c r="EL49" s="9"/>
      <c r="EM49" s="9"/>
      <c r="EN49" s="9"/>
      <c r="EO49" s="9"/>
      <c r="EP49" s="9"/>
      <c r="EQ49" s="9"/>
      <c r="ER49" s="9"/>
      <c r="ES49" s="9"/>
      <c r="ET49" s="9"/>
      <c r="EU49" s="9"/>
      <c r="EV49" s="9"/>
      <c r="EW49" s="9"/>
      <c r="EX49" s="9"/>
      <c r="EY49" s="9"/>
      <c r="EZ49" s="9"/>
      <c r="FA49" s="9"/>
      <c r="FB49" s="9"/>
      <c r="FC49" s="9"/>
      <c r="FD49" s="9"/>
      <c r="FE49" s="9"/>
      <c r="FF49" s="9"/>
      <c r="FG49" s="9"/>
      <c r="FH49" s="9"/>
      <c r="FI49" s="9"/>
      <c r="FJ49" s="9"/>
      <c r="FK49" s="9"/>
      <c r="FL49" s="9"/>
      <c r="FM49" s="9"/>
      <c r="FN49" s="9"/>
      <c r="FO49" s="9"/>
      <c r="FP49" s="9"/>
      <c r="FQ49" s="9"/>
      <c r="FR49" s="9"/>
      <c r="FS49" s="9"/>
      <c r="FT49" s="9"/>
      <c r="FU49" s="9"/>
      <c r="FV49" s="9"/>
      <c r="FW49" s="9"/>
      <c r="FX49" s="9"/>
      <c r="FY49" s="9"/>
      <c r="FZ49" s="9"/>
      <c r="GA49" s="9"/>
      <c r="GB49" s="9"/>
      <c r="GC49" s="9"/>
      <c r="GD49" s="9"/>
      <c r="GE49" s="9"/>
      <c r="GF49" s="9"/>
      <c r="GG49" s="9"/>
      <c r="GH49" s="9"/>
      <c r="GI49" s="9"/>
      <c r="GJ49" s="9"/>
      <c r="GK49" s="9"/>
      <c r="GL49" s="9"/>
      <c r="GM49" s="9"/>
      <c r="GN49" s="9"/>
      <c r="GO49" s="9"/>
      <c r="GP49" s="9"/>
      <c r="GQ49" s="9"/>
      <c r="GR49" s="9"/>
      <c r="GS49" s="9"/>
      <c r="GT49" s="9"/>
      <c r="GU49" s="9"/>
      <c r="GV49" s="9"/>
      <c r="GW49" s="9"/>
      <c r="GX49" s="9"/>
      <c r="GY49" s="9"/>
      <c r="GZ49" s="9"/>
      <c r="HA49" s="9"/>
      <c r="HB49" s="9"/>
      <c r="HC49" s="9"/>
      <c r="HD49" s="9"/>
      <c r="HE49" s="9"/>
      <c r="HF49" s="9"/>
      <c r="HG49" s="9"/>
      <c r="HH49" s="9"/>
      <c r="HI49" s="9"/>
      <c r="HJ49" s="9"/>
      <c r="HK49" s="9"/>
      <c r="HL49" s="9"/>
      <c r="HM49" s="9"/>
      <c r="HN49" s="9"/>
      <c r="HO49" s="9"/>
      <c r="HP49" s="9"/>
      <c r="HQ49" s="9"/>
      <c r="HR49" s="9"/>
      <c r="HS49" s="9"/>
      <c r="HT49" s="9"/>
      <c r="HU49" s="9"/>
      <c r="HV49" s="9"/>
      <c r="HW49" s="9"/>
      <c r="HX49" s="9"/>
      <c r="HY49" s="9"/>
      <c r="HZ49" s="9"/>
      <c r="IA49" s="9"/>
      <c r="IB49" s="9"/>
      <c r="IC49" s="9"/>
      <c r="ID49" s="9"/>
      <c r="IE49" s="9"/>
      <c r="IF49" s="9"/>
      <c r="IG49" s="9"/>
      <c r="IH49" s="9"/>
      <c r="II49" s="9"/>
      <c r="IJ49" s="9"/>
      <c r="IK49" s="9"/>
      <c r="IL49" s="9"/>
      <c r="IM49" s="9"/>
      <c r="IN49" s="9"/>
      <c r="IO49" s="9"/>
      <c r="IP49" s="9"/>
      <c r="IQ49" s="9"/>
      <c r="IR49" s="9"/>
      <c r="IS49" s="9"/>
      <c r="IT49" s="9"/>
      <c r="IU49" s="9"/>
      <c r="IV49" s="10"/>
    </row>
    <row r="50" ht="15" customHeight="1">
      <c r="A50" s="8"/>
      <c r="B50" s="9"/>
      <c r="C50" s="14"/>
      <c r="D50" s="63"/>
      <c r="E50" t="s" s="64">
        <v>52</v>
      </c>
      <c r="F50" s="65"/>
      <c r="G50" s="65"/>
      <c r="H50" s="65"/>
      <c r="I50" s="65"/>
      <c r="J50" s="66"/>
      <c r="K50" s="63"/>
      <c r="L50" t="s" s="64">
        <v>53</v>
      </c>
      <c r="M50" s="65"/>
      <c r="N50" s="65"/>
      <c r="O50" s="65"/>
      <c r="P50" s="65"/>
      <c r="Q50" s="65"/>
      <c r="R50" s="66"/>
      <c r="S50" s="63"/>
      <c r="T50" t="s" s="64">
        <v>54</v>
      </c>
      <c r="U50" s="65"/>
      <c r="V50" s="65"/>
      <c r="W50" s="65"/>
      <c r="X50" s="65"/>
      <c r="Y50" s="66"/>
      <c r="Z50" s="63"/>
      <c r="AA50" t="s" s="64">
        <v>55</v>
      </c>
      <c r="AB50" s="65"/>
      <c r="AC50" s="65"/>
      <c r="AD50" s="65"/>
      <c r="AE50" s="65"/>
      <c r="AF50" s="65"/>
      <c r="AG50" s="66"/>
      <c r="AH50" s="21"/>
      <c r="AI50" s="9"/>
      <c r="AJ50" s="9"/>
      <c r="AK50" s="9"/>
      <c r="AL50" s="9"/>
      <c r="AM50" s="9"/>
      <c r="AN50" s="9"/>
      <c r="AO50" s="9"/>
      <c r="AP50" t="str" s="22" cm="1">
        <f t="array" ref="AP50">'Aircraft Data'!$A17</f>
        <v>DG1000 aero 18</v>
      </c>
      <c r="AQ50" s="13"/>
      <c r="AR50" s="9"/>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c r="BW50" s="9"/>
      <c r="BX50" s="9"/>
      <c r="BY50" s="9"/>
      <c r="BZ50" s="9"/>
      <c r="CA50" s="9"/>
      <c r="CB50" s="9"/>
      <c r="CC50" s="9"/>
      <c r="CD50" s="9"/>
      <c r="CE50" s="9"/>
      <c r="CF50" s="9"/>
      <c r="CG50" s="9"/>
      <c r="CH50" s="9"/>
      <c r="CI50" s="9"/>
      <c r="CJ50" s="9"/>
      <c r="CK50" s="9"/>
      <c r="CL50" s="9"/>
      <c r="CM50" s="9"/>
      <c r="CN50" s="9"/>
      <c r="CO50" s="9"/>
      <c r="CP50" s="9"/>
      <c r="CQ50" s="9"/>
      <c r="CR50" s="9"/>
      <c r="CS50" s="9"/>
      <c r="CT50" s="9"/>
      <c r="CU50" s="9"/>
      <c r="CV50" s="9"/>
      <c r="CW50" s="9"/>
      <c r="CX50" s="9"/>
      <c r="CY50" s="9"/>
      <c r="CZ50" s="9"/>
      <c r="DA50" s="9"/>
      <c r="DB50" s="9"/>
      <c r="DC50" s="9"/>
      <c r="DD50" s="9"/>
      <c r="DE50" s="9"/>
      <c r="DF50" s="9"/>
      <c r="DG50" s="9"/>
      <c r="DH50" s="9"/>
      <c r="DI50" s="9"/>
      <c r="DJ50" s="9"/>
      <c r="DK50" s="9"/>
      <c r="DL50" s="9"/>
      <c r="DM50" s="9"/>
      <c r="DN50" s="9"/>
      <c r="DO50" s="9"/>
      <c r="DP50" s="9"/>
      <c r="DQ50" s="9"/>
      <c r="DR50" s="9"/>
      <c r="DS50" s="9"/>
      <c r="DT50" s="9"/>
      <c r="DU50" s="9"/>
      <c r="DV50" s="9"/>
      <c r="DW50" s="9"/>
      <c r="DX50" s="9"/>
      <c r="DY50" s="9"/>
      <c r="DZ50" s="9"/>
      <c r="EA50" s="9"/>
      <c r="EB50" s="9"/>
      <c r="EC50" s="9"/>
      <c r="ED50" s="9"/>
      <c r="EE50" s="9"/>
      <c r="EF50" s="9"/>
      <c r="EG50" s="9"/>
      <c r="EH50" s="9"/>
      <c r="EI50" s="9"/>
      <c r="EJ50" s="9"/>
      <c r="EK50" s="9"/>
      <c r="EL50" s="9"/>
      <c r="EM50" s="9"/>
      <c r="EN50" s="9"/>
      <c r="EO50" s="9"/>
      <c r="EP50" s="9"/>
      <c r="EQ50" s="9"/>
      <c r="ER50" s="9"/>
      <c r="ES50" s="9"/>
      <c r="ET50" s="9"/>
      <c r="EU50" s="9"/>
      <c r="EV50" s="9"/>
      <c r="EW50" s="9"/>
      <c r="EX50" s="9"/>
      <c r="EY50" s="9"/>
      <c r="EZ50" s="9"/>
      <c r="FA50" s="9"/>
      <c r="FB50" s="9"/>
      <c r="FC50" s="9"/>
      <c r="FD50" s="9"/>
      <c r="FE50" s="9"/>
      <c r="FF50" s="9"/>
      <c r="FG50" s="9"/>
      <c r="FH50" s="9"/>
      <c r="FI50" s="9"/>
      <c r="FJ50" s="9"/>
      <c r="FK50" s="9"/>
      <c r="FL50" s="9"/>
      <c r="FM50" s="9"/>
      <c r="FN50" s="9"/>
      <c r="FO50" s="9"/>
      <c r="FP50" s="9"/>
      <c r="FQ50" s="9"/>
      <c r="FR50" s="9"/>
      <c r="FS50" s="9"/>
      <c r="FT50" s="9"/>
      <c r="FU50" s="9"/>
      <c r="FV50" s="9"/>
      <c r="FW50" s="9"/>
      <c r="FX50" s="9"/>
      <c r="FY50" s="9"/>
      <c r="FZ50" s="9"/>
      <c r="GA50" s="9"/>
      <c r="GB50" s="9"/>
      <c r="GC50" s="9"/>
      <c r="GD50" s="9"/>
      <c r="GE50" s="9"/>
      <c r="GF50" s="9"/>
      <c r="GG50" s="9"/>
      <c r="GH50" s="9"/>
      <c r="GI50" s="9"/>
      <c r="GJ50" s="9"/>
      <c r="GK50" s="9"/>
      <c r="GL50" s="9"/>
      <c r="GM50" s="9"/>
      <c r="GN50" s="9"/>
      <c r="GO50" s="9"/>
      <c r="GP50" s="9"/>
      <c r="GQ50" s="9"/>
      <c r="GR50" s="9"/>
      <c r="GS50" s="9"/>
      <c r="GT50" s="9"/>
      <c r="GU50" s="9"/>
      <c r="GV50" s="9"/>
      <c r="GW50" s="9"/>
      <c r="GX50" s="9"/>
      <c r="GY50" s="9"/>
      <c r="GZ50" s="9"/>
      <c r="HA50" s="9"/>
      <c r="HB50" s="9"/>
      <c r="HC50" s="9"/>
      <c r="HD50" s="9"/>
      <c r="HE50" s="9"/>
      <c r="HF50" s="9"/>
      <c r="HG50" s="9"/>
      <c r="HH50" s="9"/>
      <c r="HI50" s="9"/>
      <c r="HJ50" s="9"/>
      <c r="HK50" s="9"/>
      <c r="HL50" s="9"/>
      <c r="HM50" s="9"/>
      <c r="HN50" s="9"/>
      <c r="HO50" s="9"/>
      <c r="HP50" s="9"/>
      <c r="HQ50" s="9"/>
      <c r="HR50" s="9"/>
      <c r="HS50" s="9"/>
      <c r="HT50" s="9"/>
      <c r="HU50" s="9"/>
      <c r="HV50" s="9"/>
      <c r="HW50" s="9"/>
      <c r="HX50" s="9"/>
      <c r="HY50" s="9"/>
      <c r="HZ50" s="9"/>
      <c r="IA50" s="9"/>
      <c r="IB50" s="9"/>
      <c r="IC50" s="9"/>
      <c r="ID50" s="9"/>
      <c r="IE50" s="9"/>
      <c r="IF50" s="9"/>
      <c r="IG50" s="9"/>
      <c r="IH50" s="9"/>
      <c r="II50" s="9"/>
      <c r="IJ50" s="9"/>
      <c r="IK50" s="9"/>
      <c r="IL50" s="9"/>
      <c r="IM50" s="9"/>
      <c r="IN50" s="9"/>
      <c r="IO50" s="9"/>
      <c r="IP50" s="9"/>
      <c r="IQ50" s="9"/>
      <c r="IR50" s="9"/>
      <c r="IS50" s="9"/>
      <c r="IT50" s="9"/>
      <c r="IU50" s="9"/>
      <c r="IV50" s="10"/>
    </row>
    <row r="51" ht="15" customHeight="1">
      <c r="A51" s="8"/>
      <c r="B51" s="9"/>
      <c r="C51" s="14"/>
      <c r="D51" s="63"/>
      <c r="E51" s="67"/>
      <c r="F51" s="68"/>
      <c r="G51" t="s" s="64">
        <v>57</v>
      </c>
      <c r="H51" t="s" s="69">
        <v>58</v>
      </c>
      <c r="I51" s="65"/>
      <c r="J51" s="66"/>
      <c r="K51" s="63"/>
      <c r="L51" t="s" s="64">
        <v>59</v>
      </c>
      <c r="M51" s="65"/>
      <c r="N51" s="65"/>
      <c r="O51" s="65"/>
      <c r="P51" s="65"/>
      <c r="Q51" s="65"/>
      <c r="R51" s="66"/>
      <c r="S51" s="63"/>
      <c r="T51" t="s" s="64">
        <v>60</v>
      </c>
      <c r="U51" s="65"/>
      <c r="V51" s="65"/>
      <c r="W51" s="65"/>
      <c r="X51" s="65"/>
      <c r="Y51" s="66"/>
      <c r="Z51" s="63"/>
      <c r="AA51" t="s" s="64">
        <v>61</v>
      </c>
      <c r="AB51" s="65"/>
      <c r="AC51" s="65"/>
      <c r="AD51" s="65"/>
      <c r="AE51" s="65"/>
      <c r="AF51" s="65"/>
      <c r="AG51" s="66"/>
      <c r="AH51" s="21"/>
      <c r="AI51" s="9"/>
      <c r="AJ51" s="9"/>
      <c r="AK51" s="9"/>
      <c r="AL51" s="9"/>
      <c r="AM51" s="9"/>
      <c r="AN51" s="9"/>
      <c r="AO51" s="9"/>
      <c r="AP51" t="str" s="22" cm="1">
        <f t="array" ref="AP51">'Aircraft Data'!$A18</f>
        <v>DG1000 utility 18</v>
      </c>
      <c r="AQ51" s="13"/>
      <c r="AR51" s="9"/>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c r="BW51" s="9"/>
      <c r="BX51" s="9"/>
      <c r="BY51" s="9"/>
      <c r="BZ51" s="9"/>
      <c r="CA51" s="9"/>
      <c r="CB51" s="9"/>
      <c r="CC51" s="9"/>
      <c r="CD51" s="9"/>
      <c r="CE51" s="9"/>
      <c r="CF51" s="9"/>
      <c r="CG51" s="9"/>
      <c r="CH51" s="9"/>
      <c r="CI51" s="9"/>
      <c r="CJ51" s="9"/>
      <c r="CK51" s="9"/>
      <c r="CL51" s="9"/>
      <c r="CM51" s="9"/>
      <c r="CN51" s="9"/>
      <c r="CO51" s="9"/>
      <c r="CP51" s="9"/>
      <c r="CQ51" s="9"/>
      <c r="CR51" s="9"/>
      <c r="CS51" s="9"/>
      <c r="CT51" s="9"/>
      <c r="CU51" s="9"/>
      <c r="CV51" s="9"/>
      <c r="CW51" s="9"/>
      <c r="CX51" s="9"/>
      <c r="CY51" s="9"/>
      <c r="CZ51" s="9"/>
      <c r="DA51" s="9"/>
      <c r="DB51" s="9"/>
      <c r="DC51" s="9"/>
      <c r="DD51" s="9"/>
      <c r="DE51" s="9"/>
      <c r="DF51" s="9"/>
      <c r="DG51" s="9"/>
      <c r="DH51" s="9"/>
      <c r="DI51" s="9"/>
      <c r="DJ51" s="9"/>
      <c r="DK51" s="9"/>
      <c r="DL51" s="9"/>
      <c r="DM51" s="9"/>
      <c r="DN51" s="9"/>
      <c r="DO51" s="9"/>
      <c r="DP51" s="9"/>
      <c r="DQ51" s="9"/>
      <c r="DR51" s="9"/>
      <c r="DS51" s="9"/>
      <c r="DT51" s="9"/>
      <c r="DU51" s="9"/>
      <c r="DV51" s="9"/>
      <c r="DW51" s="9"/>
      <c r="DX51" s="9"/>
      <c r="DY51" s="9"/>
      <c r="DZ51" s="9"/>
      <c r="EA51" s="9"/>
      <c r="EB51" s="9"/>
      <c r="EC51" s="9"/>
      <c r="ED51" s="9"/>
      <c r="EE51" s="9"/>
      <c r="EF51" s="9"/>
      <c r="EG51" s="9"/>
      <c r="EH51" s="9"/>
      <c r="EI51" s="9"/>
      <c r="EJ51" s="9"/>
      <c r="EK51" s="9"/>
      <c r="EL51" s="9"/>
      <c r="EM51" s="9"/>
      <c r="EN51" s="9"/>
      <c r="EO51" s="9"/>
      <c r="EP51" s="9"/>
      <c r="EQ51" s="9"/>
      <c r="ER51" s="9"/>
      <c r="ES51" s="9"/>
      <c r="ET51" s="9"/>
      <c r="EU51" s="9"/>
      <c r="EV51" s="9"/>
      <c r="EW51" s="9"/>
      <c r="EX51" s="9"/>
      <c r="EY51" s="9"/>
      <c r="EZ51" s="9"/>
      <c r="FA51" s="9"/>
      <c r="FB51" s="9"/>
      <c r="FC51" s="9"/>
      <c r="FD51" s="9"/>
      <c r="FE51" s="9"/>
      <c r="FF51" s="9"/>
      <c r="FG51" s="9"/>
      <c r="FH51" s="9"/>
      <c r="FI51" s="9"/>
      <c r="FJ51" s="9"/>
      <c r="FK51" s="9"/>
      <c r="FL51" s="9"/>
      <c r="FM51" s="9"/>
      <c r="FN51" s="9"/>
      <c r="FO51" s="9"/>
      <c r="FP51" s="9"/>
      <c r="FQ51" s="9"/>
      <c r="FR51" s="9"/>
      <c r="FS51" s="9"/>
      <c r="FT51" s="9"/>
      <c r="FU51" s="9"/>
      <c r="FV51" s="9"/>
      <c r="FW51" s="9"/>
      <c r="FX51" s="9"/>
      <c r="FY51" s="9"/>
      <c r="FZ51" s="9"/>
      <c r="GA51" s="9"/>
      <c r="GB51" s="9"/>
      <c r="GC51" s="9"/>
      <c r="GD51" s="9"/>
      <c r="GE51" s="9"/>
      <c r="GF51" s="9"/>
      <c r="GG51" s="9"/>
      <c r="GH51" s="9"/>
      <c r="GI51" s="9"/>
      <c r="GJ51" s="9"/>
      <c r="GK51" s="9"/>
      <c r="GL51" s="9"/>
      <c r="GM51" s="9"/>
      <c r="GN51" s="9"/>
      <c r="GO51" s="9"/>
      <c r="GP51" s="9"/>
      <c r="GQ51" s="9"/>
      <c r="GR51" s="9"/>
      <c r="GS51" s="9"/>
      <c r="GT51" s="9"/>
      <c r="GU51" s="9"/>
      <c r="GV51" s="9"/>
      <c r="GW51" s="9"/>
      <c r="GX51" s="9"/>
      <c r="GY51" s="9"/>
      <c r="GZ51" s="9"/>
      <c r="HA51" s="9"/>
      <c r="HB51" s="9"/>
      <c r="HC51" s="9"/>
      <c r="HD51" s="9"/>
      <c r="HE51" s="9"/>
      <c r="HF51" s="9"/>
      <c r="HG51" s="9"/>
      <c r="HH51" s="9"/>
      <c r="HI51" s="9"/>
      <c r="HJ51" s="9"/>
      <c r="HK51" s="9"/>
      <c r="HL51" s="9"/>
      <c r="HM51" s="9"/>
      <c r="HN51" s="9"/>
      <c r="HO51" s="9"/>
      <c r="HP51" s="9"/>
      <c r="HQ51" s="9"/>
      <c r="HR51" s="9"/>
      <c r="HS51" s="9"/>
      <c r="HT51" s="9"/>
      <c r="HU51" s="9"/>
      <c r="HV51" s="9"/>
      <c r="HW51" s="9"/>
      <c r="HX51" s="9"/>
      <c r="HY51" s="9"/>
      <c r="HZ51" s="9"/>
      <c r="IA51" s="9"/>
      <c r="IB51" s="9"/>
      <c r="IC51" s="9"/>
      <c r="ID51" s="9"/>
      <c r="IE51" s="9"/>
      <c r="IF51" s="9"/>
      <c r="IG51" s="9"/>
      <c r="IH51" s="9"/>
      <c r="II51" s="9"/>
      <c r="IJ51" s="9"/>
      <c r="IK51" s="9"/>
      <c r="IL51" s="9"/>
      <c r="IM51" s="9"/>
      <c r="IN51" s="9"/>
      <c r="IO51" s="9"/>
      <c r="IP51" s="9"/>
      <c r="IQ51" s="9"/>
      <c r="IR51" s="9"/>
      <c r="IS51" s="9"/>
      <c r="IT51" s="9"/>
      <c r="IU51" s="9"/>
      <c r="IV51" s="10"/>
    </row>
    <row r="52" ht="15" customHeight="1">
      <c r="A52" s="8"/>
      <c r="B52" s="9"/>
      <c r="C52" s="14"/>
      <c r="D52" s="70"/>
      <c r="E52" t="s" s="71">
        <v>63</v>
      </c>
      <c r="F52" s="72"/>
      <c r="G52" s="72"/>
      <c r="H52" s="72"/>
      <c r="I52" s="72"/>
      <c r="J52" s="73"/>
      <c r="K52" s="74"/>
      <c r="L52" t="s" s="71">
        <v>64</v>
      </c>
      <c r="M52" s="72"/>
      <c r="N52" s="72"/>
      <c r="O52" s="72"/>
      <c r="P52" s="72"/>
      <c r="Q52" s="72"/>
      <c r="R52" s="73"/>
      <c r="S52" s="74"/>
      <c r="T52" t="s" s="71">
        <v>65</v>
      </c>
      <c r="U52" s="72"/>
      <c r="V52" s="72"/>
      <c r="W52" s="72"/>
      <c r="X52" s="72"/>
      <c r="Y52" s="73"/>
      <c r="Z52" s="74"/>
      <c r="AA52" t="s" s="71">
        <v>66</v>
      </c>
      <c r="AB52" s="72"/>
      <c r="AC52" s="72"/>
      <c r="AD52" s="72"/>
      <c r="AE52" s="72"/>
      <c r="AF52" s="72"/>
      <c r="AG52" s="73"/>
      <c r="AH52" s="21"/>
      <c r="AI52" s="9"/>
      <c r="AJ52" s="9"/>
      <c r="AK52" s="9"/>
      <c r="AL52" s="9"/>
      <c r="AM52" s="9"/>
      <c r="AN52" s="9"/>
      <c r="AO52" s="9"/>
      <c r="AP52" t="str" s="22" cm="1">
        <f t="array" ref="AP52">'Aircraft Data'!$A19</f>
        <v>DG1000 utility 20</v>
      </c>
      <c r="AQ52" s="13"/>
      <c r="AR52" s="9"/>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c r="BW52" s="9"/>
      <c r="BX52" s="9"/>
      <c r="BY52" s="9"/>
      <c r="BZ52" s="9"/>
      <c r="CA52" s="9"/>
      <c r="CB52" s="9"/>
      <c r="CC52" s="9"/>
      <c r="CD52" s="9"/>
      <c r="CE52" s="9"/>
      <c r="CF52" s="9"/>
      <c r="CG52" s="9"/>
      <c r="CH52" s="9"/>
      <c r="CI52" s="9"/>
      <c r="CJ52" s="9"/>
      <c r="CK52" s="9"/>
      <c r="CL52" s="9"/>
      <c r="CM52" s="9"/>
      <c r="CN52" s="9"/>
      <c r="CO52" s="9"/>
      <c r="CP52" s="9"/>
      <c r="CQ52" s="9"/>
      <c r="CR52" s="9"/>
      <c r="CS52" s="9"/>
      <c r="CT52" s="9"/>
      <c r="CU52" s="9"/>
      <c r="CV52" s="9"/>
      <c r="CW52" s="9"/>
      <c r="CX52" s="9"/>
      <c r="CY52" s="9"/>
      <c r="CZ52" s="9"/>
      <c r="DA52" s="9"/>
      <c r="DB52" s="9"/>
      <c r="DC52" s="9"/>
      <c r="DD52" s="9"/>
      <c r="DE52" s="9"/>
      <c r="DF52" s="9"/>
      <c r="DG52" s="9"/>
      <c r="DH52" s="9"/>
      <c r="DI52" s="9"/>
      <c r="DJ52" s="9"/>
      <c r="DK52" s="9"/>
      <c r="DL52" s="9"/>
      <c r="DM52" s="9"/>
      <c r="DN52" s="9"/>
      <c r="DO52" s="9"/>
      <c r="DP52" s="9"/>
      <c r="DQ52" s="9"/>
      <c r="DR52" s="9"/>
      <c r="DS52" s="9"/>
      <c r="DT52" s="9"/>
      <c r="DU52" s="9"/>
      <c r="DV52" s="9"/>
      <c r="DW52" s="9"/>
      <c r="DX52" s="9"/>
      <c r="DY52" s="9"/>
      <c r="DZ52" s="9"/>
      <c r="EA52" s="9"/>
      <c r="EB52" s="9"/>
      <c r="EC52" s="9"/>
      <c r="ED52" s="9"/>
      <c r="EE52" s="9"/>
      <c r="EF52" s="9"/>
      <c r="EG52" s="9"/>
      <c r="EH52" s="9"/>
      <c r="EI52" s="9"/>
      <c r="EJ52" s="9"/>
      <c r="EK52" s="9"/>
      <c r="EL52" s="9"/>
      <c r="EM52" s="9"/>
      <c r="EN52" s="9"/>
      <c r="EO52" s="9"/>
      <c r="EP52" s="9"/>
      <c r="EQ52" s="9"/>
      <c r="ER52" s="9"/>
      <c r="ES52" s="9"/>
      <c r="ET52" s="9"/>
      <c r="EU52" s="9"/>
      <c r="EV52" s="9"/>
      <c r="EW52" s="9"/>
      <c r="EX52" s="9"/>
      <c r="EY52" s="9"/>
      <c r="EZ52" s="9"/>
      <c r="FA52" s="9"/>
      <c r="FB52" s="9"/>
      <c r="FC52" s="9"/>
      <c r="FD52" s="9"/>
      <c r="FE52" s="9"/>
      <c r="FF52" s="9"/>
      <c r="FG52" s="9"/>
      <c r="FH52" s="9"/>
      <c r="FI52" s="9"/>
      <c r="FJ52" s="9"/>
      <c r="FK52" s="9"/>
      <c r="FL52" s="9"/>
      <c r="FM52" s="9"/>
      <c r="FN52" s="9"/>
      <c r="FO52" s="9"/>
      <c r="FP52" s="9"/>
      <c r="FQ52" s="9"/>
      <c r="FR52" s="9"/>
      <c r="FS52" s="9"/>
      <c r="FT52" s="9"/>
      <c r="FU52" s="9"/>
      <c r="FV52" s="9"/>
      <c r="FW52" s="9"/>
      <c r="FX52" s="9"/>
      <c r="FY52" s="9"/>
      <c r="FZ52" s="9"/>
      <c r="GA52" s="9"/>
      <c r="GB52" s="9"/>
      <c r="GC52" s="9"/>
      <c r="GD52" s="9"/>
      <c r="GE52" s="9"/>
      <c r="GF52" s="9"/>
      <c r="GG52" s="9"/>
      <c r="GH52" s="9"/>
      <c r="GI52" s="9"/>
      <c r="GJ52" s="9"/>
      <c r="GK52" s="9"/>
      <c r="GL52" s="9"/>
      <c r="GM52" s="9"/>
      <c r="GN52" s="9"/>
      <c r="GO52" s="9"/>
      <c r="GP52" s="9"/>
      <c r="GQ52" s="9"/>
      <c r="GR52" s="9"/>
      <c r="GS52" s="9"/>
      <c r="GT52" s="9"/>
      <c r="GU52" s="9"/>
      <c r="GV52" s="9"/>
      <c r="GW52" s="9"/>
      <c r="GX52" s="9"/>
      <c r="GY52" s="9"/>
      <c r="GZ52" s="9"/>
      <c r="HA52" s="9"/>
      <c r="HB52" s="9"/>
      <c r="HC52" s="9"/>
      <c r="HD52" s="9"/>
      <c r="HE52" s="9"/>
      <c r="HF52" s="9"/>
      <c r="HG52" s="9"/>
      <c r="HH52" s="9"/>
      <c r="HI52" s="9"/>
      <c r="HJ52" s="9"/>
      <c r="HK52" s="9"/>
      <c r="HL52" s="9"/>
      <c r="HM52" s="9"/>
      <c r="HN52" s="9"/>
      <c r="HO52" s="9"/>
      <c r="HP52" s="9"/>
      <c r="HQ52" s="9"/>
      <c r="HR52" s="9"/>
      <c r="HS52" s="9"/>
      <c r="HT52" s="9"/>
      <c r="HU52" s="9"/>
      <c r="HV52" s="9"/>
      <c r="HW52" s="9"/>
      <c r="HX52" s="9"/>
      <c r="HY52" s="9"/>
      <c r="HZ52" s="9"/>
      <c r="IA52" s="9"/>
      <c r="IB52" s="9"/>
      <c r="IC52" s="9"/>
      <c r="ID52" s="9"/>
      <c r="IE52" s="9"/>
      <c r="IF52" s="9"/>
      <c r="IG52" s="9"/>
      <c r="IH52" s="9"/>
      <c r="II52" s="9"/>
      <c r="IJ52" s="9"/>
      <c r="IK52" s="9"/>
      <c r="IL52" s="9"/>
      <c r="IM52" s="9"/>
      <c r="IN52" s="9"/>
      <c r="IO52" s="9"/>
      <c r="IP52" s="9"/>
      <c r="IQ52" s="9"/>
      <c r="IR52" s="9"/>
      <c r="IS52" s="9"/>
      <c r="IT52" s="9"/>
      <c r="IU52" s="9"/>
      <c r="IV52" s="10"/>
    </row>
    <row r="53" ht="17.1" customHeight="1">
      <c r="A53" s="8"/>
      <c r="B53" s="9"/>
      <c r="C53" s="14"/>
      <c r="D53" s="15"/>
      <c r="E53" s="16"/>
      <c r="F53" s="16"/>
      <c r="G53" s="16"/>
      <c r="H53" s="16"/>
      <c r="I53" s="16"/>
      <c r="J53" s="16"/>
      <c r="K53" s="16"/>
      <c r="L53" s="16"/>
      <c r="M53" s="16"/>
      <c r="N53" s="16"/>
      <c r="O53" s="17"/>
      <c r="P53" t="s" s="75">
        <v>68</v>
      </c>
      <c r="Q53" s="76"/>
      <c r="R53" s="76"/>
      <c r="S53" s="76"/>
      <c r="T53" s="76"/>
      <c r="U53" s="76"/>
      <c r="V53" s="76"/>
      <c r="W53" s="76"/>
      <c r="X53" s="76"/>
      <c r="Y53" s="76"/>
      <c r="Z53" s="76"/>
      <c r="AA53" s="76"/>
      <c r="AB53" s="76"/>
      <c r="AC53" s="76"/>
      <c r="AD53" s="76"/>
      <c r="AE53" s="76"/>
      <c r="AF53" s="76"/>
      <c r="AG53" s="77"/>
      <c r="AH53" s="21"/>
      <c r="AI53" s="9"/>
      <c r="AJ53" s="9"/>
      <c r="AK53" s="9"/>
      <c r="AL53" s="9"/>
      <c r="AM53" s="9"/>
      <c r="AN53" s="9"/>
      <c r="AO53" s="9"/>
      <c r="AP53" t="str" s="22" cm="1">
        <f t="array" ref="AP53">'Aircraft Data'!$A20</f>
        <v>DG303</v>
      </c>
      <c r="AQ53" s="13"/>
      <c r="AR53" s="9"/>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c r="BW53" s="9"/>
      <c r="BX53" s="9"/>
      <c r="BY53" s="9"/>
      <c r="BZ53" s="9"/>
      <c r="CA53" s="9"/>
      <c r="CB53" s="9"/>
      <c r="CC53" s="9"/>
      <c r="CD53" s="9"/>
      <c r="CE53" s="9"/>
      <c r="CF53" s="9"/>
      <c r="CG53" s="9"/>
      <c r="CH53" s="9"/>
      <c r="CI53" s="9"/>
      <c r="CJ53" s="9"/>
      <c r="CK53" s="9"/>
      <c r="CL53" s="9"/>
      <c r="CM53" s="9"/>
      <c r="CN53" s="9"/>
      <c r="CO53" s="9"/>
      <c r="CP53" s="9"/>
      <c r="CQ53" s="9"/>
      <c r="CR53" s="9"/>
      <c r="CS53" s="9"/>
      <c r="CT53" s="9"/>
      <c r="CU53" s="9"/>
      <c r="CV53" s="9"/>
      <c r="CW53" s="9"/>
      <c r="CX53" s="9"/>
      <c r="CY53" s="9"/>
      <c r="CZ53" s="9"/>
      <c r="DA53" s="9"/>
      <c r="DB53" s="9"/>
      <c r="DC53" s="9"/>
      <c r="DD53" s="9"/>
      <c r="DE53" s="9"/>
      <c r="DF53" s="9"/>
      <c r="DG53" s="9"/>
      <c r="DH53" s="9"/>
      <c r="DI53" s="9"/>
      <c r="DJ53" s="9"/>
      <c r="DK53" s="9"/>
      <c r="DL53" s="9"/>
      <c r="DM53" s="9"/>
      <c r="DN53" s="9"/>
      <c r="DO53" s="9"/>
      <c r="DP53" s="9"/>
      <c r="DQ53" s="9"/>
      <c r="DR53" s="9"/>
      <c r="DS53" s="9"/>
      <c r="DT53" s="9"/>
      <c r="DU53" s="9"/>
      <c r="DV53" s="9"/>
      <c r="DW53" s="9"/>
      <c r="DX53" s="9"/>
      <c r="DY53" s="9"/>
      <c r="DZ53" s="9"/>
      <c r="EA53" s="9"/>
      <c r="EB53" s="9"/>
      <c r="EC53" s="9"/>
      <c r="ED53" s="9"/>
      <c r="EE53" s="9"/>
      <c r="EF53" s="9"/>
      <c r="EG53" s="9"/>
      <c r="EH53" s="9"/>
      <c r="EI53" s="9"/>
      <c r="EJ53" s="9"/>
      <c r="EK53" s="9"/>
      <c r="EL53" s="9"/>
      <c r="EM53" s="9"/>
      <c r="EN53" s="9"/>
      <c r="EO53" s="9"/>
      <c r="EP53" s="9"/>
      <c r="EQ53" s="9"/>
      <c r="ER53" s="9"/>
      <c r="ES53" s="9"/>
      <c r="ET53" s="9"/>
      <c r="EU53" s="9"/>
      <c r="EV53" s="9"/>
      <c r="EW53" s="9"/>
      <c r="EX53" s="9"/>
      <c r="EY53" s="9"/>
      <c r="EZ53" s="9"/>
      <c r="FA53" s="9"/>
      <c r="FB53" s="9"/>
      <c r="FC53" s="9"/>
      <c r="FD53" s="9"/>
      <c r="FE53" s="9"/>
      <c r="FF53" s="9"/>
      <c r="FG53" s="9"/>
      <c r="FH53" s="9"/>
      <c r="FI53" s="9"/>
      <c r="FJ53" s="9"/>
      <c r="FK53" s="9"/>
      <c r="FL53" s="9"/>
      <c r="FM53" s="9"/>
      <c r="FN53" s="9"/>
      <c r="FO53" s="9"/>
      <c r="FP53" s="9"/>
      <c r="FQ53" s="9"/>
      <c r="FR53" s="9"/>
      <c r="FS53" s="9"/>
      <c r="FT53" s="9"/>
      <c r="FU53" s="9"/>
      <c r="FV53" s="9"/>
      <c r="FW53" s="9"/>
      <c r="FX53" s="9"/>
      <c r="FY53" s="9"/>
      <c r="FZ53" s="9"/>
      <c r="GA53" s="9"/>
      <c r="GB53" s="9"/>
      <c r="GC53" s="9"/>
      <c r="GD53" s="9"/>
      <c r="GE53" s="9"/>
      <c r="GF53" s="9"/>
      <c r="GG53" s="9"/>
      <c r="GH53" s="9"/>
      <c r="GI53" s="9"/>
      <c r="GJ53" s="9"/>
      <c r="GK53" s="9"/>
      <c r="GL53" s="9"/>
      <c r="GM53" s="9"/>
      <c r="GN53" s="9"/>
      <c r="GO53" s="9"/>
      <c r="GP53" s="9"/>
      <c r="GQ53" s="9"/>
      <c r="GR53" s="9"/>
      <c r="GS53" s="9"/>
      <c r="GT53" s="9"/>
      <c r="GU53" s="9"/>
      <c r="GV53" s="9"/>
      <c r="GW53" s="9"/>
      <c r="GX53" s="9"/>
      <c r="GY53" s="9"/>
      <c r="GZ53" s="9"/>
      <c r="HA53" s="9"/>
      <c r="HB53" s="9"/>
      <c r="HC53" s="9"/>
      <c r="HD53" s="9"/>
      <c r="HE53" s="9"/>
      <c r="HF53" s="9"/>
      <c r="HG53" s="9"/>
      <c r="HH53" s="9"/>
      <c r="HI53" s="9"/>
      <c r="HJ53" s="9"/>
      <c r="HK53" s="9"/>
      <c r="HL53" s="9"/>
      <c r="HM53" s="9"/>
      <c r="HN53" s="9"/>
      <c r="HO53" s="9"/>
      <c r="HP53" s="9"/>
      <c r="HQ53" s="9"/>
      <c r="HR53" s="9"/>
      <c r="HS53" s="9"/>
      <c r="HT53" s="9"/>
      <c r="HU53" s="9"/>
      <c r="HV53" s="9"/>
      <c r="HW53" s="9"/>
      <c r="HX53" s="9"/>
      <c r="HY53" s="9"/>
      <c r="HZ53" s="9"/>
      <c r="IA53" s="9"/>
      <c r="IB53" s="9"/>
      <c r="IC53" s="9"/>
      <c r="ID53" s="9"/>
      <c r="IE53" s="9"/>
      <c r="IF53" s="9"/>
      <c r="IG53" s="9"/>
      <c r="IH53" s="9"/>
      <c r="II53" s="9"/>
      <c r="IJ53" s="9"/>
      <c r="IK53" s="9"/>
      <c r="IL53" s="9"/>
      <c r="IM53" s="9"/>
      <c r="IN53" s="9"/>
      <c r="IO53" s="9"/>
      <c r="IP53" s="9"/>
      <c r="IQ53" s="9"/>
      <c r="IR53" s="9"/>
      <c r="IS53" s="9"/>
      <c r="IT53" s="9"/>
      <c r="IU53" s="9"/>
      <c r="IV53" s="10"/>
    </row>
    <row r="54" ht="8" customHeight="1">
      <c r="A54" s="8"/>
      <c r="B54" s="9"/>
      <c r="C54" s="14"/>
      <c r="D54" s="23"/>
      <c r="E54" s="11"/>
      <c r="F54" s="11"/>
      <c r="G54" s="11"/>
      <c r="H54" s="11"/>
      <c r="I54" s="11"/>
      <c r="J54" s="11"/>
      <c r="K54" s="11"/>
      <c r="L54" s="11"/>
      <c r="M54" s="11"/>
      <c r="N54" s="11"/>
      <c r="O54" s="14"/>
      <c r="P54" s="15"/>
      <c r="Q54" s="16"/>
      <c r="R54" s="16"/>
      <c r="S54" s="16"/>
      <c r="T54" s="16"/>
      <c r="U54" s="16"/>
      <c r="V54" s="16"/>
      <c r="W54" s="16"/>
      <c r="X54" s="16"/>
      <c r="Y54" s="16"/>
      <c r="Z54" s="16"/>
      <c r="AA54" s="16"/>
      <c r="AB54" s="16"/>
      <c r="AC54" s="16"/>
      <c r="AD54" s="16"/>
      <c r="AE54" s="16"/>
      <c r="AF54" s="16"/>
      <c r="AG54" s="17"/>
      <c r="AH54" s="21"/>
      <c r="AI54" s="9"/>
      <c r="AJ54" s="9"/>
      <c r="AK54" s="9"/>
      <c r="AL54" s="9"/>
      <c r="AM54" s="9"/>
      <c r="AN54" s="9"/>
      <c r="AO54" s="9"/>
      <c r="AP54" t="str" s="22" cm="1">
        <f t="array" ref="AP54">'Aircraft Data'!$A21</f>
        <v>DG500M-XQA</v>
      </c>
      <c r="AQ54" s="13"/>
      <c r="AR54" s="9"/>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c r="BW54" s="9"/>
      <c r="BX54" s="9"/>
      <c r="BY54" s="9"/>
      <c r="BZ54" s="9"/>
      <c r="CA54" s="9"/>
      <c r="CB54" s="9"/>
      <c r="CC54" s="9"/>
      <c r="CD54" s="9"/>
      <c r="CE54" s="9"/>
      <c r="CF54" s="9"/>
      <c r="CG54" s="9"/>
      <c r="CH54" s="9"/>
      <c r="CI54" s="9"/>
      <c r="CJ54" s="9"/>
      <c r="CK54" s="9"/>
      <c r="CL54" s="9"/>
      <c r="CM54" s="9"/>
      <c r="CN54" s="9"/>
      <c r="CO54" s="9"/>
      <c r="CP54" s="9"/>
      <c r="CQ54" s="9"/>
      <c r="CR54" s="9"/>
      <c r="CS54" s="9"/>
      <c r="CT54" s="9"/>
      <c r="CU54" s="9"/>
      <c r="CV54" s="9"/>
      <c r="CW54" s="9"/>
      <c r="CX54" s="9"/>
      <c r="CY54" s="9"/>
      <c r="CZ54" s="9"/>
      <c r="DA54" s="9"/>
      <c r="DB54" s="9"/>
      <c r="DC54" s="9"/>
      <c r="DD54" s="9"/>
      <c r="DE54" s="9"/>
      <c r="DF54" s="9"/>
      <c r="DG54" s="9"/>
      <c r="DH54" s="9"/>
      <c r="DI54" s="9"/>
      <c r="DJ54" s="9"/>
      <c r="DK54" s="9"/>
      <c r="DL54" s="9"/>
      <c r="DM54" s="9"/>
      <c r="DN54" s="9"/>
      <c r="DO54" s="9"/>
      <c r="DP54" s="9"/>
      <c r="DQ54" s="9"/>
      <c r="DR54" s="9"/>
      <c r="DS54" s="9"/>
      <c r="DT54" s="9"/>
      <c r="DU54" s="9"/>
      <c r="DV54" s="9"/>
      <c r="DW54" s="9"/>
      <c r="DX54" s="9"/>
      <c r="DY54" s="9"/>
      <c r="DZ54" s="9"/>
      <c r="EA54" s="9"/>
      <c r="EB54" s="9"/>
      <c r="EC54" s="9"/>
      <c r="ED54" s="9"/>
      <c r="EE54" s="9"/>
      <c r="EF54" s="9"/>
      <c r="EG54" s="9"/>
      <c r="EH54" s="9"/>
      <c r="EI54" s="9"/>
      <c r="EJ54" s="9"/>
      <c r="EK54" s="9"/>
      <c r="EL54" s="9"/>
      <c r="EM54" s="9"/>
      <c r="EN54" s="9"/>
      <c r="EO54" s="9"/>
      <c r="EP54" s="9"/>
      <c r="EQ54" s="9"/>
      <c r="ER54" s="9"/>
      <c r="ES54" s="9"/>
      <c r="ET54" s="9"/>
      <c r="EU54" s="9"/>
      <c r="EV54" s="9"/>
      <c r="EW54" s="9"/>
      <c r="EX54" s="9"/>
      <c r="EY54" s="9"/>
      <c r="EZ54" s="9"/>
      <c r="FA54" s="9"/>
      <c r="FB54" s="9"/>
      <c r="FC54" s="9"/>
      <c r="FD54" s="9"/>
      <c r="FE54" s="9"/>
      <c r="FF54" s="9"/>
      <c r="FG54" s="9"/>
      <c r="FH54" s="9"/>
      <c r="FI54" s="9"/>
      <c r="FJ54" s="9"/>
      <c r="FK54" s="9"/>
      <c r="FL54" s="9"/>
      <c r="FM54" s="9"/>
      <c r="FN54" s="9"/>
      <c r="FO54" s="9"/>
      <c r="FP54" s="9"/>
      <c r="FQ54" s="9"/>
      <c r="FR54" s="9"/>
      <c r="FS54" s="9"/>
      <c r="FT54" s="9"/>
      <c r="FU54" s="9"/>
      <c r="FV54" s="9"/>
      <c r="FW54" s="9"/>
      <c r="FX54" s="9"/>
      <c r="FY54" s="9"/>
      <c r="FZ54" s="9"/>
      <c r="GA54" s="9"/>
      <c r="GB54" s="9"/>
      <c r="GC54" s="9"/>
      <c r="GD54" s="9"/>
      <c r="GE54" s="9"/>
      <c r="GF54" s="9"/>
      <c r="GG54" s="9"/>
      <c r="GH54" s="9"/>
      <c r="GI54" s="9"/>
      <c r="GJ54" s="9"/>
      <c r="GK54" s="9"/>
      <c r="GL54" s="9"/>
      <c r="GM54" s="9"/>
      <c r="GN54" s="9"/>
      <c r="GO54" s="9"/>
      <c r="GP54" s="9"/>
      <c r="GQ54" s="9"/>
      <c r="GR54" s="9"/>
      <c r="GS54" s="9"/>
      <c r="GT54" s="9"/>
      <c r="GU54" s="9"/>
      <c r="GV54" s="9"/>
      <c r="GW54" s="9"/>
      <c r="GX54" s="9"/>
      <c r="GY54" s="9"/>
      <c r="GZ54" s="9"/>
      <c r="HA54" s="9"/>
      <c r="HB54" s="9"/>
      <c r="HC54" s="9"/>
      <c r="HD54" s="9"/>
      <c r="HE54" s="9"/>
      <c r="HF54" s="9"/>
      <c r="HG54" s="9"/>
      <c r="HH54" s="9"/>
      <c r="HI54" s="9"/>
      <c r="HJ54" s="9"/>
      <c r="HK54" s="9"/>
      <c r="HL54" s="9"/>
      <c r="HM54" s="9"/>
      <c r="HN54" s="9"/>
      <c r="HO54" s="9"/>
      <c r="HP54" s="9"/>
      <c r="HQ54" s="9"/>
      <c r="HR54" s="9"/>
      <c r="HS54" s="9"/>
      <c r="HT54" s="9"/>
      <c r="HU54" s="9"/>
      <c r="HV54" s="9"/>
      <c r="HW54" s="9"/>
      <c r="HX54" s="9"/>
      <c r="HY54" s="9"/>
      <c r="HZ54" s="9"/>
      <c r="IA54" s="9"/>
      <c r="IB54" s="9"/>
      <c r="IC54" s="9"/>
      <c r="ID54" s="9"/>
      <c r="IE54" s="9"/>
      <c r="IF54" s="9"/>
      <c r="IG54" s="9"/>
      <c r="IH54" s="9"/>
      <c r="II54" s="9"/>
      <c r="IJ54" s="9"/>
      <c r="IK54" s="9"/>
      <c r="IL54" s="9"/>
      <c r="IM54" s="9"/>
      <c r="IN54" s="9"/>
      <c r="IO54" s="9"/>
      <c r="IP54" s="9"/>
      <c r="IQ54" s="9"/>
      <c r="IR54" s="9"/>
      <c r="IS54" s="9"/>
      <c r="IT54" s="9"/>
      <c r="IU54" s="9"/>
      <c r="IV54" s="10"/>
    </row>
    <row r="55" ht="15" customHeight="1">
      <c r="A55" s="8"/>
      <c r="B55" s="9"/>
      <c r="C55" s="14"/>
      <c r="D55" s="23"/>
      <c r="E55" s="11"/>
      <c r="F55" s="11"/>
      <c r="G55" s="11"/>
      <c r="H55" s="11"/>
      <c r="I55" s="11"/>
      <c r="J55" s="11"/>
      <c r="K55" s="11"/>
      <c r="L55" s="11"/>
      <c r="M55" s="11"/>
      <c r="N55" s="11"/>
      <c r="O55" s="14"/>
      <c r="P55" t="s" s="78">
        <v>71</v>
      </c>
      <c r="Q55" s="79"/>
      <c r="R55" s="79"/>
      <c r="S55" s="79"/>
      <c r="T55" s="79"/>
      <c r="U55" s="79"/>
      <c r="V55" s="79"/>
      <c r="W55" s="79"/>
      <c r="X55" s="79"/>
      <c r="Y55" s="79"/>
      <c r="Z55" s="79"/>
      <c r="AA55" s="79"/>
      <c r="AB55" s="79"/>
      <c r="AC55" s="79"/>
      <c r="AD55" s="79"/>
      <c r="AE55" s="79"/>
      <c r="AF55" s="79"/>
      <c r="AG55" s="80"/>
      <c r="AH55" s="21"/>
      <c r="AI55" s="9"/>
      <c r="AJ55" s="9"/>
      <c r="AK55" s="9"/>
      <c r="AL55" s="9"/>
      <c r="AM55" s="9"/>
      <c r="AN55" s="9"/>
      <c r="AO55" s="9"/>
      <c r="AP55" t="str" s="22" cm="1">
        <f t="array" ref="AP55">'Aircraft Data'!$A22</f>
        <v>Duo Discus M</v>
      </c>
      <c r="AQ55" s="13"/>
      <c r="AR55" s="9"/>
      <c r="AS55" s="9"/>
      <c r="AT55" s="9"/>
      <c r="AU55" s="9"/>
      <c r="AV55" s="9"/>
      <c r="AW55" s="9"/>
      <c r="AX55" s="9"/>
      <c r="AY55" s="9"/>
      <c r="AZ55" s="9"/>
      <c r="BA55" s="9"/>
      <c r="BB55" s="9"/>
      <c r="BC55" s="9"/>
      <c r="BD55" s="9"/>
      <c r="BE55" s="9"/>
      <c r="BF55" s="9"/>
      <c r="BG55" s="9"/>
      <c r="BH55" s="9"/>
      <c r="BI55" s="9"/>
      <c r="BJ55" s="9"/>
      <c r="BK55" s="9"/>
      <c r="BL55" s="9"/>
      <c r="BM55" s="9"/>
      <c r="BN55" s="9"/>
      <c r="BO55" s="9"/>
      <c r="BP55" s="9"/>
      <c r="BQ55" s="9"/>
      <c r="BR55" s="9"/>
      <c r="BS55" s="9"/>
      <c r="BT55" s="9"/>
      <c r="BU55" s="9"/>
      <c r="BV55" s="9"/>
      <c r="BW55" s="9"/>
      <c r="BX55" s="9"/>
      <c r="BY55" s="9"/>
      <c r="BZ55" s="9"/>
      <c r="CA55" s="9"/>
      <c r="CB55" s="9"/>
      <c r="CC55" s="9"/>
      <c r="CD55" s="9"/>
      <c r="CE55" s="9"/>
      <c r="CF55" s="9"/>
      <c r="CG55" s="9"/>
      <c r="CH55" s="9"/>
      <c r="CI55" s="9"/>
      <c r="CJ55" s="9"/>
      <c r="CK55" s="9"/>
      <c r="CL55" s="9"/>
      <c r="CM55" s="9"/>
      <c r="CN55" s="9"/>
      <c r="CO55" s="9"/>
      <c r="CP55" s="9"/>
      <c r="CQ55" s="9"/>
      <c r="CR55" s="9"/>
      <c r="CS55" s="9"/>
      <c r="CT55" s="9"/>
      <c r="CU55" s="9"/>
      <c r="CV55" s="9"/>
      <c r="CW55" s="9"/>
      <c r="CX55" s="9"/>
      <c r="CY55" s="9"/>
      <c r="CZ55" s="9"/>
      <c r="DA55" s="9"/>
      <c r="DB55" s="9"/>
      <c r="DC55" s="9"/>
      <c r="DD55" s="9"/>
      <c r="DE55" s="9"/>
      <c r="DF55" s="9"/>
      <c r="DG55" s="9"/>
      <c r="DH55" s="9"/>
      <c r="DI55" s="9"/>
      <c r="DJ55" s="9"/>
      <c r="DK55" s="9"/>
      <c r="DL55" s="9"/>
      <c r="DM55" s="9"/>
      <c r="DN55" s="9"/>
      <c r="DO55" s="9"/>
      <c r="DP55" s="9"/>
      <c r="DQ55" s="9"/>
      <c r="DR55" s="9"/>
      <c r="DS55" s="9"/>
      <c r="DT55" s="9"/>
      <c r="DU55" s="9"/>
      <c r="DV55" s="9"/>
      <c r="DW55" s="9"/>
      <c r="DX55" s="9"/>
      <c r="DY55" s="9"/>
      <c r="DZ55" s="9"/>
      <c r="EA55" s="9"/>
      <c r="EB55" s="9"/>
      <c r="EC55" s="9"/>
      <c r="ED55" s="9"/>
      <c r="EE55" s="9"/>
      <c r="EF55" s="9"/>
      <c r="EG55" s="9"/>
      <c r="EH55" s="9"/>
      <c r="EI55" s="9"/>
      <c r="EJ55" s="9"/>
      <c r="EK55" s="9"/>
      <c r="EL55" s="9"/>
      <c r="EM55" s="9"/>
      <c r="EN55" s="9"/>
      <c r="EO55" s="9"/>
      <c r="EP55" s="9"/>
      <c r="EQ55" s="9"/>
      <c r="ER55" s="9"/>
      <c r="ES55" s="9"/>
      <c r="ET55" s="9"/>
      <c r="EU55" s="9"/>
      <c r="EV55" s="9"/>
      <c r="EW55" s="9"/>
      <c r="EX55" s="9"/>
      <c r="EY55" s="9"/>
      <c r="EZ55" s="9"/>
      <c r="FA55" s="9"/>
      <c r="FB55" s="9"/>
      <c r="FC55" s="9"/>
      <c r="FD55" s="9"/>
      <c r="FE55" s="9"/>
      <c r="FF55" s="9"/>
      <c r="FG55" s="9"/>
      <c r="FH55" s="9"/>
      <c r="FI55" s="9"/>
      <c r="FJ55" s="9"/>
      <c r="FK55" s="9"/>
      <c r="FL55" s="9"/>
      <c r="FM55" s="9"/>
      <c r="FN55" s="9"/>
      <c r="FO55" s="9"/>
      <c r="FP55" s="9"/>
      <c r="FQ55" s="9"/>
      <c r="FR55" s="9"/>
      <c r="FS55" s="9"/>
      <c r="FT55" s="9"/>
      <c r="FU55" s="9"/>
      <c r="FV55" s="9"/>
      <c r="FW55" s="9"/>
      <c r="FX55" s="9"/>
      <c r="FY55" s="9"/>
      <c r="FZ55" s="9"/>
      <c r="GA55" s="9"/>
      <c r="GB55" s="9"/>
      <c r="GC55" s="9"/>
      <c r="GD55" s="9"/>
      <c r="GE55" s="9"/>
      <c r="GF55" s="9"/>
      <c r="GG55" s="9"/>
      <c r="GH55" s="9"/>
      <c r="GI55" s="9"/>
      <c r="GJ55" s="9"/>
      <c r="GK55" s="9"/>
      <c r="GL55" s="9"/>
      <c r="GM55" s="9"/>
      <c r="GN55" s="9"/>
      <c r="GO55" s="9"/>
      <c r="GP55" s="9"/>
      <c r="GQ55" s="9"/>
      <c r="GR55" s="9"/>
      <c r="GS55" s="9"/>
      <c r="GT55" s="9"/>
      <c r="GU55" s="9"/>
      <c r="GV55" s="9"/>
      <c r="GW55" s="9"/>
      <c r="GX55" s="9"/>
      <c r="GY55" s="9"/>
      <c r="GZ55" s="9"/>
      <c r="HA55" s="9"/>
      <c r="HB55" s="9"/>
      <c r="HC55" s="9"/>
      <c r="HD55" s="9"/>
      <c r="HE55" s="9"/>
      <c r="HF55" s="9"/>
      <c r="HG55" s="9"/>
      <c r="HH55" s="9"/>
      <c r="HI55" s="9"/>
      <c r="HJ55" s="9"/>
      <c r="HK55" s="9"/>
      <c r="HL55" s="9"/>
      <c r="HM55" s="9"/>
      <c r="HN55" s="9"/>
      <c r="HO55" s="9"/>
      <c r="HP55" s="9"/>
      <c r="HQ55" s="9"/>
      <c r="HR55" s="9"/>
      <c r="HS55" s="9"/>
      <c r="HT55" s="9"/>
      <c r="HU55" s="9"/>
      <c r="HV55" s="9"/>
      <c r="HW55" s="9"/>
      <c r="HX55" s="9"/>
      <c r="HY55" s="9"/>
      <c r="HZ55" s="9"/>
      <c r="IA55" s="9"/>
      <c r="IB55" s="9"/>
      <c r="IC55" s="9"/>
      <c r="ID55" s="9"/>
      <c r="IE55" s="9"/>
      <c r="IF55" s="9"/>
      <c r="IG55" s="9"/>
      <c r="IH55" s="9"/>
      <c r="II55" s="9"/>
      <c r="IJ55" s="9"/>
      <c r="IK55" s="9"/>
      <c r="IL55" s="9"/>
      <c r="IM55" s="9"/>
      <c r="IN55" s="9"/>
      <c r="IO55" s="9"/>
      <c r="IP55" s="9"/>
      <c r="IQ55" s="9"/>
      <c r="IR55" s="9"/>
      <c r="IS55" s="9"/>
      <c r="IT55" s="9"/>
      <c r="IU55" s="9"/>
      <c r="IV55" s="10"/>
    </row>
    <row r="56" ht="8" customHeight="1">
      <c r="A56" s="8"/>
      <c r="B56" s="9"/>
      <c r="C56" s="14"/>
      <c r="D56" s="23"/>
      <c r="E56" s="11"/>
      <c r="F56" s="11"/>
      <c r="G56" s="11"/>
      <c r="H56" s="11"/>
      <c r="I56" s="11"/>
      <c r="J56" s="11"/>
      <c r="K56" s="11"/>
      <c r="L56" s="11"/>
      <c r="M56" s="11"/>
      <c r="N56" s="11"/>
      <c r="O56" s="14"/>
      <c r="P56" s="43"/>
      <c r="Q56" s="12"/>
      <c r="R56" s="12"/>
      <c r="S56" s="12"/>
      <c r="T56" s="12"/>
      <c r="U56" s="12"/>
      <c r="V56" s="12"/>
      <c r="W56" s="12"/>
      <c r="X56" s="12"/>
      <c r="Y56" s="12"/>
      <c r="Z56" s="12"/>
      <c r="AA56" s="12"/>
      <c r="AB56" s="12"/>
      <c r="AC56" s="12"/>
      <c r="AD56" s="12"/>
      <c r="AE56" s="12"/>
      <c r="AF56" s="12"/>
      <c r="AG56" s="44"/>
      <c r="AH56" s="21"/>
      <c r="AI56" s="9"/>
      <c r="AJ56" s="9"/>
      <c r="AK56" s="9"/>
      <c r="AL56" s="9"/>
      <c r="AM56" s="9"/>
      <c r="AN56" s="9"/>
      <c r="AO56" s="9"/>
      <c r="AP56" t="str" s="22" cm="1">
        <f t="array" ref="AP56">'Aircraft Data'!$A23</f>
        <v>G103  Acro 600kg</v>
      </c>
      <c r="AQ56" s="13"/>
      <c r="AR56" s="9"/>
      <c r="AS56" s="9"/>
      <c r="AT56" s="9"/>
      <c r="AU56" s="9"/>
      <c r="AV56" s="9"/>
      <c r="AW56" s="9"/>
      <c r="AX56" s="9"/>
      <c r="AY56" s="9"/>
      <c r="AZ56" s="9"/>
      <c r="BA56" s="9"/>
      <c r="BB56" s="9"/>
      <c r="BC56" s="9"/>
      <c r="BD56" s="9"/>
      <c r="BE56" s="9"/>
      <c r="BF56" s="9"/>
      <c r="BG56" s="9"/>
      <c r="BH56" s="9"/>
      <c r="BI56" s="9"/>
      <c r="BJ56" s="9"/>
      <c r="BK56" s="9"/>
      <c r="BL56" s="9"/>
      <c r="BM56" s="9"/>
      <c r="BN56" s="9"/>
      <c r="BO56" s="9"/>
      <c r="BP56" s="9"/>
      <c r="BQ56" s="9"/>
      <c r="BR56" s="9"/>
      <c r="BS56" s="9"/>
      <c r="BT56" s="9"/>
      <c r="BU56" s="9"/>
      <c r="BV56" s="9"/>
      <c r="BW56" s="9"/>
      <c r="BX56" s="9"/>
      <c r="BY56" s="9"/>
      <c r="BZ56" s="9"/>
      <c r="CA56" s="9"/>
      <c r="CB56" s="9"/>
      <c r="CC56" s="9"/>
      <c r="CD56" s="9"/>
      <c r="CE56" s="9"/>
      <c r="CF56" s="9"/>
      <c r="CG56" s="9"/>
      <c r="CH56" s="9"/>
      <c r="CI56" s="9"/>
      <c r="CJ56" s="9"/>
      <c r="CK56" s="9"/>
      <c r="CL56" s="9"/>
      <c r="CM56" s="9"/>
      <c r="CN56" s="9"/>
      <c r="CO56" s="9"/>
      <c r="CP56" s="9"/>
      <c r="CQ56" s="9"/>
      <c r="CR56" s="9"/>
      <c r="CS56" s="9"/>
      <c r="CT56" s="9"/>
      <c r="CU56" s="9"/>
      <c r="CV56" s="9"/>
      <c r="CW56" s="9"/>
      <c r="CX56" s="9"/>
      <c r="CY56" s="9"/>
      <c r="CZ56" s="9"/>
      <c r="DA56" s="9"/>
      <c r="DB56" s="9"/>
      <c r="DC56" s="9"/>
      <c r="DD56" s="9"/>
      <c r="DE56" s="9"/>
      <c r="DF56" s="9"/>
      <c r="DG56" s="9"/>
      <c r="DH56" s="9"/>
      <c r="DI56" s="9"/>
      <c r="DJ56" s="9"/>
      <c r="DK56" s="9"/>
      <c r="DL56" s="9"/>
      <c r="DM56" s="9"/>
      <c r="DN56" s="9"/>
      <c r="DO56" s="9"/>
      <c r="DP56" s="9"/>
      <c r="DQ56" s="9"/>
      <c r="DR56" s="9"/>
      <c r="DS56" s="9"/>
      <c r="DT56" s="9"/>
      <c r="DU56" s="9"/>
      <c r="DV56" s="9"/>
      <c r="DW56" s="9"/>
      <c r="DX56" s="9"/>
      <c r="DY56" s="9"/>
      <c r="DZ56" s="9"/>
      <c r="EA56" s="9"/>
      <c r="EB56" s="9"/>
      <c r="EC56" s="9"/>
      <c r="ED56" s="9"/>
      <c r="EE56" s="9"/>
      <c r="EF56" s="9"/>
      <c r="EG56" s="9"/>
      <c r="EH56" s="9"/>
      <c r="EI56" s="9"/>
      <c r="EJ56" s="9"/>
      <c r="EK56" s="9"/>
      <c r="EL56" s="9"/>
      <c r="EM56" s="9"/>
      <c r="EN56" s="9"/>
      <c r="EO56" s="9"/>
      <c r="EP56" s="9"/>
      <c r="EQ56" s="9"/>
      <c r="ER56" s="9"/>
      <c r="ES56" s="9"/>
      <c r="ET56" s="9"/>
      <c r="EU56" s="9"/>
      <c r="EV56" s="9"/>
      <c r="EW56" s="9"/>
      <c r="EX56" s="9"/>
      <c r="EY56" s="9"/>
      <c r="EZ56" s="9"/>
      <c r="FA56" s="9"/>
      <c r="FB56" s="9"/>
      <c r="FC56" s="9"/>
      <c r="FD56" s="9"/>
      <c r="FE56" s="9"/>
      <c r="FF56" s="9"/>
      <c r="FG56" s="9"/>
      <c r="FH56" s="9"/>
      <c r="FI56" s="9"/>
      <c r="FJ56" s="9"/>
      <c r="FK56" s="9"/>
      <c r="FL56" s="9"/>
      <c r="FM56" s="9"/>
      <c r="FN56" s="9"/>
      <c r="FO56" s="9"/>
      <c r="FP56" s="9"/>
      <c r="FQ56" s="9"/>
      <c r="FR56" s="9"/>
      <c r="FS56" s="9"/>
      <c r="FT56" s="9"/>
      <c r="FU56" s="9"/>
      <c r="FV56" s="9"/>
      <c r="FW56" s="9"/>
      <c r="FX56" s="9"/>
      <c r="FY56" s="9"/>
      <c r="FZ56" s="9"/>
      <c r="GA56" s="9"/>
      <c r="GB56" s="9"/>
      <c r="GC56" s="9"/>
      <c r="GD56" s="9"/>
      <c r="GE56" s="9"/>
      <c r="GF56" s="9"/>
      <c r="GG56" s="9"/>
      <c r="GH56" s="9"/>
      <c r="GI56" s="9"/>
      <c r="GJ56" s="9"/>
      <c r="GK56" s="9"/>
      <c r="GL56" s="9"/>
      <c r="GM56" s="9"/>
      <c r="GN56" s="9"/>
      <c r="GO56" s="9"/>
      <c r="GP56" s="9"/>
      <c r="GQ56" s="9"/>
      <c r="GR56" s="9"/>
      <c r="GS56" s="9"/>
      <c r="GT56" s="9"/>
      <c r="GU56" s="9"/>
      <c r="GV56" s="9"/>
      <c r="GW56" s="9"/>
      <c r="GX56" s="9"/>
      <c r="GY56" s="9"/>
      <c r="GZ56" s="9"/>
      <c r="HA56" s="9"/>
      <c r="HB56" s="9"/>
      <c r="HC56" s="9"/>
      <c r="HD56" s="9"/>
      <c r="HE56" s="9"/>
      <c r="HF56" s="9"/>
      <c r="HG56" s="9"/>
      <c r="HH56" s="9"/>
      <c r="HI56" s="9"/>
      <c r="HJ56" s="9"/>
      <c r="HK56" s="9"/>
      <c r="HL56" s="9"/>
      <c r="HM56" s="9"/>
      <c r="HN56" s="9"/>
      <c r="HO56" s="9"/>
      <c r="HP56" s="9"/>
      <c r="HQ56" s="9"/>
      <c r="HR56" s="9"/>
      <c r="HS56" s="9"/>
      <c r="HT56" s="9"/>
      <c r="HU56" s="9"/>
      <c r="HV56" s="9"/>
      <c r="HW56" s="9"/>
      <c r="HX56" s="9"/>
      <c r="HY56" s="9"/>
      <c r="HZ56" s="9"/>
      <c r="IA56" s="9"/>
      <c r="IB56" s="9"/>
      <c r="IC56" s="9"/>
      <c r="ID56" s="9"/>
      <c r="IE56" s="9"/>
      <c r="IF56" s="9"/>
      <c r="IG56" s="9"/>
      <c r="IH56" s="9"/>
      <c r="II56" s="9"/>
      <c r="IJ56" s="9"/>
      <c r="IK56" s="9"/>
      <c r="IL56" s="9"/>
      <c r="IM56" s="9"/>
      <c r="IN56" s="9"/>
      <c r="IO56" s="9"/>
      <c r="IP56" s="9"/>
      <c r="IQ56" s="9"/>
      <c r="IR56" s="9"/>
      <c r="IS56" s="9"/>
      <c r="IT56" s="9"/>
      <c r="IU56" s="9"/>
      <c r="IV56" s="10"/>
    </row>
    <row r="57" ht="15" customHeight="1">
      <c r="A57" s="8"/>
      <c r="B57" s="9"/>
      <c r="C57" s="14"/>
      <c r="D57" s="23"/>
      <c r="E57" s="11"/>
      <c r="F57" s="11"/>
      <c r="G57" s="11"/>
      <c r="H57" s="11"/>
      <c r="I57" s="11"/>
      <c r="J57" s="11"/>
      <c r="K57" s="11"/>
      <c r="L57" s="11"/>
      <c r="M57" s="11"/>
      <c r="N57" s="11"/>
      <c r="O57" s="14"/>
      <c r="P57" t="s" s="81">
        <v>74</v>
      </c>
      <c r="Q57" s="82"/>
      <c r="R57" s="82"/>
      <c r="S57" s="82"/>
      <c r="T57" s="82"/>
      <c r="U57" s="82"/>
      <c r="V57" s="82"/>
      <c r="W57" s="82"/>
      <c r="X57" s="83"/>
      <c r="Y57" t="s" s="81">
        <v>75</v>
      </c>
      <c r="Z57" s="82"/>
      <c r="AA57" s="82"/>
      <c r="AB57" s="82"/>
      <c r="AC57" s="82"/>
      <c r="AD57" s="82"/>
      <c r="AE57" s="82"/>
      <c r="AF57" s="82"/>
      <c r="AG57" s="83"/>
      <c r="AH57" s="21"/>
      <c r="AI57" s="9"/>
      <c r="AJ57" s="9"/>
      <c r="AK57" s="9"/>
      <c r="AL57" s="9"/>
      <c r="AM57" s="9"/>
      <c r="AN57" s="9"/>
      <c r="AO57" s="9"/>
      <c r="AP57" t="str" s="22" cm="1">
        <f t="array" ref="AP57">'Aircraft Data'!$A24</f>
        <v>Grob 109A</v>
      </c>
      <c r="AQ57" s="13"/>
      <c r="AR57" s="9"/>
      <c r="AS57" s="9"/>
      <c r="AT57" s="9"/>
      <c r="AU57" s="9"/>
      <c r="AV57" s="9"/>
      <c r="AW57" s="9"/>
      <c r="AX57" s="9"/>
      <c r="AY57" s="9"/>
      <c r="AZ57" s="9"/>
      <c r="BA57" s="9"/>
      <c r="BB57" s="9"/>
      <c r="BC57" s="9"/>
      <c r="BD57" s="9"/>
      <c r="BE57" s="9"/>
      <c r="BF57" s="9"/>
      <c r="BG57" s="9"/>
      <c r="BH57" s="9"/>
      <c r="BI57" s="9"/>
      <c r="BJ57" s="9"/>
      <c r="BK57" s="9"/>
      <c r="BL57" s="9"/>
      <c r="BM57" s="9"/>
      <c r="BN57" s="9"/>
      <c r="BO57" s="9"/>
      <c r="BP57" s="9"/>
      <c r="BQ57" s="9"/>
      <c r="BR57" s="9"/>
      <c r="BS57" s="9"/>
      <c r="BT57" s="9"/>
      <c r="BU57" s="9"/>
      <c r="BV57" s="9"/>
      <c r="BW57" s="9"/>
      <c r="BX57" s="9"/>
      <c r="BY57" s="9"/>
      <c r="BZ57" s="9"/>
      <c r="CA57" s="9"/>
      <c r="CB57" s="9"/>
      <c r="CC57" s="9"/>
      <c r="CD57" s="9"/>
      <c r="CE57" s="9"/>
      <c r="CF57" s="9"/>
      <c r="CG57" s="9"/>
      <c r="CH57" s="9"/>
      <c r="CI57" s="9"/>
      <c r="CJ57" s="9"/>
      <c r="CK57" s="9"/>
      <c r="CL57" s="9"/>
      <c r="CM57" s="9"/>
      <c r="CN57" s="9"/>
      <c r="CO57" s="9"/>
      <c r="CP57" s="9"/>
      <c r="CQ57" s="9"/>
      <c r="CR57" s="9"/>
      <c r="CS57" s="9"/>
      <c r="CT57" s="9"/>
      <c r="CU57" s="9"/>
      <c r="CV57" s="9"/>
      <c r="CW57" s="9"/>
      <c r="CX57" s="9"/>
      <c r="CY57" s="9"/>
      <c r="CZ57" s="9"/>
      <c r="DA57" s="9"/>
      <c r="DB57" s="9"/>
      <c r="DC57" s="9"/>
      <c r="DD57" s="9"/>
      <c r="DE57" s="9"/>
      <c r="DF57" s="9"/>
      <c r="DG57" s="9"/>
      <c r="DH57" s="9"/>
      <c r="DI57" s="9"/>
      <c r="DJ57" s="9"/>
      <c r="DK57" s="9"/>
      <c r="DL57" s="9"/>
      <c r="DM57" s="9"/>
      <c r="DN57" s="9"/>
      <c r="DO57" s="9"/>
      <c r="DP57" s="9"/>
      <c r="DQ57" s="9"/>
      <c r="DR57" s="9"/>
      <c r="DS57" s="9"/>
      <c r="DT57" s="9"/>
      <c r="DU57" s="9"/>
      <c r="DV57" s="9"/>
      <c r="DW57" s="9"/>
      <c r="DX57" s="9"/>
      <c r="DY57" s="9"/>
      <c r="DZ57" s="9"/>
      <c r="EA57" s="9"/>
      <c r="EB57" s="9"/>
      <c r="EC57" s="9"/>
      <c r="ED57" s="9"/>
      <c r="EE57" s="9"/>
      <c r="EF57" s="9"/>
      <c r="EG57" s="9"/>
      <c r="EH57" s="9"/>
      <c r="EI57" s="9"/>
      <c r="EJ57" s="9"/>
      <c r="EK57" s="9"/>
      <c r="EL57" s="9"/>
      <c r="EM57" s="9"/>
      <c r="EN57" s="9"/>
      <c r="EO57" s="9"/>
      <c r="EP57" s="9"/>
      <c r="EQ57" s="9"/>
      <c r="ER57" s="9"/>
      <c r="ES57" s="9"/>
      <c r="ET57" s="9"/>
      <c r="EU57" s="9"/>
      <c r="EV57" s="9"/>
      <c r="EW57" s="9"/>
      <c r="EX57" s="9"/>
      <c r="EY57" s="9"/>
      <c r="EZ57" s="9"/>
      <c r="FA57" s="9"/>
      <c r="FB57" s="9"/>
      <c r="FC57" s="9"/>
      <c r="FD57" s="9"/>
      <c r="FE57" s="9"/>
      <c r="FF57" s="9"/>
      <c r="FG57" s="9"/>
      <c r="FH57" s="9"/>
      <c r="FI57" s="9"/>
      <c r="FJ57" s="9"/>
      <c r="FK57" s="9"/>
      <c r="FL57" s="9"/>
      <c r="FM57" s="9"/>
      <c r="FN57" s="9"/>
      <c r="FO57" s="9"/>
      <c r="FP57" s="9"/>
      <c r="FQ57" s="9"/>
      <c r="FR57" s="9"/>
      <c r="FS57" s="9"/>
      <c r="FT57" s="9"/>
      <c r="FU57" s="9"/>
      <c r="FV57" s="9"/>
      <c r="FW57" s="9"/>
      <c r="FX57" s="9"/>
      <c r="FY57" s="9"/>
      <c r="FZ57" s="9"/>
      <c r="GA57" s="9"/>
      <c r="GB57" s="9"/>
      <c r="GC57" s="9"/>
      <c r="GD57" s="9"/>
      <c r="GE57" s="9"/>
      <c r="GF57" s="9"/>
      <c r="GG57" s="9"/>
      <c r="GH57" s="9"/>
      <c r="GI57" s="9"/>
      <c r="GJ57" s="9"/>
      <c r="GK57" s="9"/>
      <c r="GL57" s="9"/>
      <c r="GM57" s="9"/>
      <c r="GN57" s="9"/>
      <c r="GO57" s="9"/>
      <c r="GP57" s="9"/>
      <c r="GQ57" s="9"/>
      <c r="GR57" s="9"/>
      <c r="GS57" s="9"/>
      <c r="GT57" s="9"/>
      <c r="GU57" s="9"/>
      <c r="GV57" s="9"/>
      <c r="GW57" s="9"/>
      <c r="GX57" s="9"/>
      <c r="GY57" s="9"/>
      <c r="GZ57" s="9"/>
      <c r="HA57" s="9"/>
      <c r="HB57" s="9"/>
      <c r="HC57" s="9"/>
      <c r="HD57" s="9"/>
      <c r="HE57" s="9"/>
      <c r="HF57" s="9"/>
      <c r="HG57" s="9"/>
      <c r="HH57" s="9"/>
      <c r="HI57" s="9"/>
      <c r="HJ57" s="9"/>
      <c r="HK57" s="9"/>
      <c r="HL57" s="9"/>
      <c r="HM57" s="9"/>
      <c r="HN57" s="9"/>
      <c r="HO57" s="9"/>
      <c r="HP57" s="9"/>
      <c r="HQ57" s="9"/>
      <c r="HR57" s="9"/>
      <c r="HS57" s="9"/>
      <c r="HT57" s="9"/>
      <c r="HU57" s="9"/>
      <c r="HV57" s="9"/>
      <c r="HW57" s="9"/>
      <c r="HX57" s="9"/>
      <c r="HY57" s="9"/>
      <c r="HZ57" s="9"/>
      <c r="IA57" s="9"/>
      <c r="IB57" s="9"/>
      <c r="IC57" s="9"/>
      <c r="ID57" s="9"/>
      <c r="IE57" s="9"/>
      <c r="IF57" s="9"/>
      <c r="IG57" s="9"/>
      <c r="IH57" s="9"/>
      <c r="II57" s="9"/>
      <c r="IJ57" s="9"/>
      <c r="IK57" s="9"/>
      <c r="IL57" s="9"/>
      <c r="IM57" s="9"/>
      <c r="IN57" s="9"/>
      <c r="IO57" s="9"/>
      <c r="IP57" s="9"/>
      <c r="IQ57" s="9"/>
      <c r="IR57" s="9"/>
      <c r="IS57" s="9"/>
      <c r="IT57" s="9"/>
      <c r="IU57" s="9"/>
      <c r="IV57" s="10"/>
    </row>
    <row r="58" ht="8" customHeight="1">
      <c r="A58" s="8"/>
      <c r="B58" s="9"/>
      <c r="C58" s="14"/>
      <c r="D58" s="23"/>
      <c r="E58" s="11"/>
      <c r="F58" s="11"/>
      <c r="G58" s="11"/>
      <c r="H58" s="11"/>
      <c r="I58" s="11"/>
      <c r="J58" s="11"/>
      <c r="K58" s="11"/>
      <c r="L58" s="11"/>
      <c r="M58" s="11"/>
      <c r="N58" s="11"/>
      <c r="O58" s="14"/>
      <c r="P58" s="84"/>
      <c r="Q58" s="61"/>
      <c r="R58" s="61"/>
      <c r="S58" s="85"/>
      <c r="T58" s="60"/>
      <c r="U58" s="61"/>
      <c r="V58" s="61"/>
      <c r="W58" s="85"/>
      <c r="X58" s="86"/>
      <c r="Y58" s="84"/>
      <c r="Z58" s="61"/>
      <c r="AA58" s="61"/>
      <c r="AB58" s="85"/>
      <c r="AC58" s="60"/>
      <c r="AD58" s="61"/>
      <c r="AE58" s="61"/>
      <c r="AF58" s="85"/>
      <c r="AG58" s="86"/>
      <c r="AH58" s="21"/>
      <c r="AI58" s="9"/>
      <c r="AJ58" s="9"/>
      <c r="AK58" s="9"/>
      <c r="AL58" s="9"/>
      <c r="AM58" s="9"/>
      <c r="AN58" s="9"/>
      <c r="AO58" s="9"/>
      <c r="AP58" t="str" s="22" cm="1">
        <f t="array" ref="AP58">'Aircraft Data'!$A25</f>
        <v>Grob103 twin500kg</v>
      </c>
      <c r="AQ58" s="13"/>
      <c r="AR58" s="9"/>
      <c r="AS58" s="9"/>
      <c r="AT58" s="9"/>
      <c r="AU58" s="9"/>
      <c r="AV58" s="9"/>
      <c r="AW58" s="9"/>
      <c r="AX58" s="9"/>
      <c r="AY58" s="9"/>
      <c r="AZ58" s="9"/>
      <c r="BA58" s="9"/>
      <c r="BB58" s="9"/>
      <c r="BC58" s="9"/>
      <c r="BD58" s="9"/>
      <c r="BE58" s="9"/>
      <c r="BF58" s="9"/>
      <c r="BG58" s="9"/>
      <c r="BH58" s="9"/>
      <c r="BI58" s="9"/>
      <c r="BJ58" s="9"/>
      <c r="BK58" s="9"/>
      <c r="BL58" s="9"/>
      <c r="BM58" s="9"/>
      <c r="BN58" s="9"/>
      <c r="BO58" s="9"/>
      <c r="BP58" s="9"/>
      <c r="BQ58" s="9"/>
      <c r="BR58" s="9"/>
      <c r="BS58" s="9"/>
      <c r="BT58" s="9"/>
      <c r="BU58" s="9"/>
      <c r="BV58" s="9"/>
      <c r="BW58" s="9"/>
      <c r="BX58" s="9"/>
      <c r="BY58" s="9"/>
      <c r="BZ58" s="9"/>
      <c r="CA58" s="9"/>
      <c r="CB58" s="9"/>
      <c r="CC58" s="9"/>
      <c r="CD58" s="9"/>
      <c r="CE58" s="9"/>
      <c r="CF58" s="9"/>
      <c r="CG58" s="9"/>
      <c r="CH58" s="9"/>
      <c r="CI58" s="9"/>
      <c r="CJ58" s="9"/>
      <c r="CK58" s="9"/>
      <c r="CL58" s="9"/>
      <c r="CM58" s="9"/>
      <c r="CN58" s="9"/>
      <c r="CO58" s="9"/>
      <c r="CP58" s="9"/>
      <c r="CQ58" s="9"/>
      <c r="CR58" s="9"/>
      <c r="CS58" s="9"/>
      <c r="CT58" s="9"/>
      <c r="CU58" s="9"/>
      <c r="CV58" s="9"/>
      <c r="CW58" s="9"/>
      <c r="CX58" s="9"/>
      <c r="CY58" s="9"/>
      <c r="CZ58" s="9"/>
      <c r="DA58" s="9"/>
      <c r="DB58" s="9"/>
      <c r="DC58" s="9"/>
      <c r="DD58" s="9"/>
      <c r="DE58" s="9"/>
      <c r="DF58" s="9"/>
      <c r="DG58" s="9"/>
      <c r="DH58" s="9"/>
      <c r="DI58" s="9"/>
      <c r="DJ58" s="9"/>
      <c r="DK58" s="9"/>
      <c r="DL58" s="9"/>
      <c r="DM58" s="9"/>
      <c r="DN58" s="9"/>
      <c r="DO58" s="9"/>
      <c r="DP58" s="9"/>
      <c r="DQ58" s="9"/>
      <c r="DR58" s="9"/>
      <c r="DS58" s="9"/>
      <c r="DT58" s="9"/>
      <c r="DU58" s="9"/>
      <c r="DV58" s="9"/>
      <c r="DW58" s="9"/>
      <c r="DX58" s="9"/>
      <c r="DY58" s="9"/>
      <c r="DZ58" s="9"/>
      <c r="EA58" s="9"/>
      <c r="EB58" s="9"/>
      <c r="EC58" s="9"/>
      <c r="ED58" s="9"/>
      <c r="EE58" s="9"/>
      <c r="EF58" s="9"/>
      <c r="EG58" s="9"/>
      <c r="EH58" s="9"/>
      <c r="EI58" s="9"/>
      <c r="EJ58" s="9"/>
      <c r="EK58" s="9"/>
      <c r="EL58" s="9"/>
      <c r="EM58" s="9"/>
      <c r="EN58" s="9"/>
      <c r="EO58" s="9"/>
      <c r="EP58" s="9"/>
      <c r="EQ58" s="9"/>
      <c r="ER58" s="9"/>
      <c r="ES58" s="9"/>
      <c r="ET58" s="9"/>
      <c r="EU58" s="9"/>
      <c r="EV58" s="9"/>
      <c r="EW58" s="9"/>
      <c r="EX58" s="9"/>
      <c r="EY58" s="9"/>
      <c r="EZ58" s="9"/>
      <c r="FA58" s="9"/>
      <c r="FB58" s="9"/>
      <c r="FC58" s="9"/>
      <c r="FD58" s="9"/>
      <c r="FE58" s="9"/>
      <c r="FF58" s="9"/>
      <c r="FG58" s="9"/>
      <c r="FH58" s="9"/>
      <c r="FI58" s="9"/>
      <c r="FJ58" s="9"/>
      <c r="FK58" s="9"/>
      <c r="FL58" s="9"/>
      <c r="FM58" s="9"/>
      <c r="FN58" s="9"/>
      <c r="FO58" s="9"/>
      <c r="FP58" s="9"/>
      <c r="FQ58" s="9"/>
      <c r="FR58" s="9"/>
      <c r="FS58" s="9"/>
      <c r="FT58" s="9"/>
      <c r="FU58" s="9"/>
      <c r="FV58" s="9"/>
      <c r="FW58" s="9"/>
      <c r="FX58" s="9"/>
      <c r="FY58" s="9"/>
      <c r="FZ58" s="9"/>
      <c r="GA58" s="9"/>
      <c r="GB58" s="9"/>
      <c r="GC58" s="9"/>
      <c r="GD58" s="9"/>
      <c r="GE58" s="9"/>
      <c r="GF58" s="9"/>
      <c r="GG58" s="9"/>
      <c r="GH58" s="9"/>
      <c r="GI58" s="9"/>
      <c r="GJ58" s="9"/>
      <c r="GK58" s="9"/>
      <c r="GL58" s="9"/>
      <c r="GM58" s="9"/>
      <c r="GN58" s="9"/>
      <c r="GO58" s="9"/>
      <c r="GP58" s="9"/>
      <c r="GQ58" s="9"/>
      <c r="GR58" s="9"/>
      <c r="GS58" s="9"/>
      <c r="GT58" s="9"/>
      <c r="GU58" s="9"/>
      <c r="GV58" s="9"/>
      <c r="GW58" s="9"/>
      <c r="GX58" s="9"/>
      <c r="GY58" s="9"/>
      <c r="GZ58" s="9"/>
      <c r="HA58" s="9"/>
      <c r="HB58" s="9"/>
      <c r="HC58" s="9"/>
      <c r="HD58" s="9"/>
      <c r="HE58" s="9"/>
      <c r="HF58" s="9"/>
      <c r="HG58" s="9"/>
      <c r="HH58" s="9"/>
      <c r="HI58" s="9"/>
      <c r="HJ58" s="9"/>
      <c r="HK58" s="9"/>
      <c r="HL58" s="9"/>
      <c r="HM58" s="9"/>
      <c r="HN58" s="9"/>
      <c r="HO58" s="9"/>
      <c r="HP58" s="9"/>
      <c r="HQ58" s="9"/>
      <c r="HR58" s="9"/>
      <c r="HS58" s="9"/>
      <c r="HT58" s="9"/>
      <c r="HU58" s="9"/>
      <c r="HV58" s="9"/>
      <c r="HW58" s="9"/>
      <c r="HX58" s="9"/>
      <c r="HY58" s="9"/>
      <c r="HZ58" s="9"/>
      <c r="IA58" s="9"/>
      <c r="IB58" s="9"/>
      <c r="IC58" s="9"/>
      <c r="ID58" s="9"/>
      <c r="IE58" s="9"/>
      <c r="IF58" s="9"/>
      <c r="IG58" s="9"/>
      <c r="IH58" s="9"/>
      <c r="II58" s="9"/>
      <c r="IJ58" s="9"/>
      <c r="IK58" s="9"/>
      <c r="IL58" s="9"/>
      <c r="IM58" s="9"/>
      <c r="IN58" s="9"/>
      <c r="IO58" s="9"/>
      <c r="IP58" s="9"/>
      <c r="IQ58" s="9"/>
      <c r="IR58" s="9"/>
      <c r="IS58" s="9"/>
      <c r="IT58" s="9"/>
      <c r="IU58" s="9"/>
      <c r="IV58" s="10"/>
    </row>
    <row r="59" ht="15" customHeight="1">
      <c r="A59" s="8"/>
      <c r="B59" s="9"/>
      <c r="C59" s="14"/>
      <c r="D59" s="23"/>
      <c r="E59" s="11"/>
      <c r="F59" s="11"/>
      <c r="G59" s="11"/>
      <c r="H59" s="11"/>
      <c r="I59" s="11"/>
      <c r="J59" s="11"/>
      <c r="K59" s="11"/>
      <c r="L59" s="11"/>
      <c r="M59" s="11"/>
      <c r="N59" s="11"/>
      <c r="O59" s="14"/>
      <c r="P59" t="s" s="87">
        <v>78</v>
      </c>
      <c r="Q59" s="88"/>
      <c r="R59" s="88"/>
      <c r="S59" s="89"/>
      <c r="T59" s="90"/>
      <c r="U59" s="91"/>
      <c r="V59" s="91"/>
      <c r="W59" s="92"/>
      <c r="X59" t="s" s="93">
        <v>79</v>
      </c>
      <c r="Y59" t="s" s="87">
        <v>78</v>
      </c>
      <c r="Z59" s="88"/>
      <c r="AA59" s="88"/>
      <c r="AB59" s="89"/>
      <c r="AC59" s="90"/>
      <c r="AD59" s="91"/>
      <c r="AE59" s="91"/>
      <c r="AF59" s="92"/>
      <c r="AG59" t="s" s="93">
        <v>79</v>
      </c>
      <c r="AH59" s="21"/>
      <c r="AI59" s="9"/>
      <c r="AJ59" s="9"/>
      <c r="AK59" s="9"/>
      <c r="AL59" s="9"/>
      <c r="AM59" s="9"/>
      <c r="AN59" s="9"/>
      <c r="AO59" s="9"/>
      <c r="AP59" t="str" s="22" cm="1">
        <f t="array" ref="AP59">'Aircraft Data'!$A26</f>
        <v>Hornet</v>
      </c>
      <c r="AQ59" s="13"/>
      <c r="AR59" s="9"/>
      <c r="AS59" s="9"/>
      <c r="AT59" s="9"/>
      <c r="AU59" s="9"/>
      <c r="AV59" s="9"/>
      <c r="AW59" s="9"/>
      <c r="AX59" s="9"/>
      <c r="AY59" s="9"/>
      <c r="AZ59" s="9"/>
      <c r="BA59" s="9"/>
      <c r="BB59" s="9"/>
      <c r="BC59" s="9"/>
      <c r="BD59" s="9"/>
      <c r="BE59" s="9"/>
      <c r="BF59" s="9"/>
      <c r="BG59" s="9"/>
      <c r="BH59" s="9"/>
      <c r="BI59" s="9"/>
      <c r="BJ59" s="9"/>
      <c r="BK59" s="9"/>
      <c r="BL59" s="9"/>
      <c r="BM59" s="9"/>
      <c r="BN59" s="9"/>
      <c r="BO59" s="9"/>
      <c r="BP59" s="9"/>
      <c r="BQ59" s="9"/>
      <c r="BR59" s="9"/>
      <c r="BS59" s="9"/>
      <c r="BT59" s="9"/>
      <c r="BU59" s="9"/>
      <c r="BV59" s="9"/>
      <c r="BW59" s="9"/>
      <c r="BX59" s="9"/>
      <c r="BY59" s="9"/>
      <c r="BZ59" s="9"/>
      <c r="CA59" s="9"/>
      <c r="CB59" s="9"/>
      <c r="CC59" s="9"/>
      <c r="CD59" s="9"/>
      <c r="CE59" s="9"/>
      <c r="CF59" s="9"/>
      <c r="CG59" s="9"/>
      <c r="CH59" s="9"/>
      <c r="CI59" s="9"/>
      <c r="CJ59" s="9"/>
      <c r="CK59" s="9"/>
      <c r="CL59" s="9"/>
      <c r="CM59" s="9"/>
      <c r="CN59" s="9"/>
      <c r="CO59" s="9"/>
      <c r="CP59" s="9"/>
      <c r="CQ59" s="9"/>
      <c r="CR59" s="9"/>
      <c r="CS59" s="9"/>
      <c r="CT59" s="9"/>
      <c r="CU59" s="9"/>
      <c r="CV59" s="9"/>
      <c r="CW59" s="9"/>
      <c r="CX59" s="9"/>
      <c r="CY59" s="9"/>
      <c r="CZ59" s="9"/>
      <c r="DA59" s="9"/>
      <c r="DB59" s="9"/>
      <c r="DC59" s="9"/>
      <c r="DD59" s="9"/>
      <c r="DE59" s="9"/>
      <c r="DF59" s="9"/>
      <c r="DG59" s="9"/>
      <c r="DH59" s="9"/>
      <c r="DI59" s="9"/>
      <c r="DJ59" s="9"/>
      <c r="DK59" s="9"/>
      <c r="DL59" s="9"/>
      <c r="DM59" s="9"/>
      <c r="DN59" s="9"/>
      <c r="DO59" s="9"/>
      <c r="DP59" s="9"/>
      <c r="DQ59" s="9"/>
      <c r="DR59" s="9"/>
      <c r="DS59" s="9"/>
      <c r="DT59" s="9"/>
      <c r="DU59" s="9"/>
      <c r="DV59" s="9"/>
      <c r="DW59" s="9"/>
      <c r="DX59" s="9"/>
      <c r="DY59" s="9"/>
      <c r="DZ59" s="9"/>
      <c r="EA59" s="9"/>
      <c r="EB59" s="9"/>
      <c r="EC59" s="9"/>
      <c r="ED59" s="9"/>
      <c r="EE59" s="9"/>
      <c r="EF59" s="9"/>
      <c r="EG59" s="9"/>
      <c r="EH59" s="9"/>
      <c r="EI59" s="9"/>
      <c r="EJ59" s="9"/>
      <c r="EK59" s="9"/>
      <c r="EL59" s="9"/>
      <c r="EM59" s="9"/>
      <c r="EN59" s="9"/>
      <c r="EO59" s="9"/>
      <c r="EP59" s="9"/>
      <c r="EQ59" s="9"/>
      <c r="ER59" s="9"/>
      <c r="ES59" s="9"/>
      <c r="ET59" s="9"/>
      <c r="EU59" s="9"/>
      <c r="EV59" s="9"/>
      <c r="EW59" s="9"/>
      <c r="EX59" s="9"/>
      <c r="EY59" s="9"/>
      <c r="EZ59" s="9"/>
      <c r="FA59" s="9"/>
      <c r="FB59" s="9"/>
      <c r="FC59" s="9"/>
      <c r="FD59" s="9"/>
      <c r="FE59" s="9"/>
      <c r="FF59" s="9"/>
      <c r="FG59" s="9"/>
      <c r="FH59" s="9"/>
      <c r="FI59" s="9"/>
      <c r="FJ59" s="9"/>
      <c r="FK59" s="9"/>
      <c r="FL59" s="9"/>
      <c r="FM59" s="9"/>
      <c r="FN59" s="9"/>
      <c r="FO59" s="9"/>
      <c r="FP59" s="9"/>
      <c r="FQ59" s="9"/>
      <c r="FR59" s="9"/>
      <c r="FS59" s="9"/>
      <c r="FT59" s="9"/>
      <c r="FU59" s="9"/>
      <c r="FV59" s="9"/>
      <c r="FW59" s="9"/>
      <c r="FX59" s="9"/>
      <c r="FY59" s="9"/>
      <c r="FZ59" s="9"/>
      <c r="GA59" s="9"/>
      <c r="GB59" s="9"/>
      <c r="GC59" s="9"/>
      <c r="GD59" s="9"/>
      <c r="GE59" s="9"/>
      <c r="GF59" s="9"/>
      <c r="GG59" s="9"/>
      <c r="GH59" s="9"/>
      <c r="GI59" s="9"/>
      <c r="GJ59" s="9"/>
      <c r="GK59" s="9"/>
      <c r="GL59" s="9"/>
      <c r="GM59" s="9"/>
      <c r="GN59" s="9"/>
      <c r="GO59" s="9"/>
      <c r="GP59" s="9"/>
      <c r="GQ59" s="9"/>
      <c r="GR59" s="9"/>
      <c r="GS59" s="9"/>
      <c r="GT59" s="9"/>
      <c r="GU59" s="9"/>
      <c r="GV59" s="9"/>
      <c r="GW59" s="9"/>
      <c r="GX59" s="9"/>
      <c r="GY59" s="9"/>
      <c r="GZ59" s="9"/>
      <c r="HA59" s="9"/>
      <c r="HB59" s="9"/>
      <c r="HC59" s="9"/>
      <c r="HD59" s="9"/>
      <c r="HE59" s="9"/>
      <c r="HF59" s="9"/>
      <c r="HG59" s="9"/>
      <c r="HH59" s="9"/>
      <c r="HI59" s="9"/>
      <c r="HJ59" s="9"/>
      <c r="HK59" s="9"/>
      <c r="HL59" s="9"/>
      <c r="HM59" s="9"/>
      <c r="HN59" s="9"/>
      <c r="HO59" s="9"/>
      <c r="HP59" s="9"/>
      <c r="HQ59" s="9"/>
      <c r="HR59" s="9"/>
      <c r="HS59" s="9"/>
      <c r="HT59" s="9"/>
      <c r="HU59" s="9"/>
      <c r="HV59" s="9"/>
      <c r="HW59" s="9"/>
      <c r="HX59" s="9"/>
      <c r="HY59" s="9"/>
      <c r="HZ59" s="9"/>
      <c r="IA59" s="9"/>
      <c r="IB59" s="9"/>
      <c r="IC59" s="9"/>
      <c r="ID59" s="9"/>
      <c r="IE59" s="9"/>
      <c r="IF59" s="9"/>
      <c r="IG59" s="9"/>
      <c r="IH59" s="9"/>
      <c r="II59" s="9"/>
      <c r="IJ59" s="9"/>
      <c r="IK59" s="9"/>
      <c r="IL59" s="9"/>
      <c r="IM59" s="9"/>
      <c r="IN59" s="9"/>
      <c r="IO59" s="9"/>
      <c r="IP59" s="9"/>
      <c r="IQ59" s="9"/>
      <c r="IR59" s="9"/>
      <c r="IS59" s="9"/>
      <c r="IT59" s="9"/>
      <c r="IU59" s="9"/>
      <c r="IV59" s="10"/>
    </row>
    <row r="60" ht="15" customHeight="1">
      <c r="A60" s="8"/>
      <c r="B60" s="9"/>
      <c r="C60" s="14"/>
      <c r="D60" s="23"/>
      <c r="E60" s="11"/>
      <c r="F60" s="11"/>
      <c r="G60" s="11"/>
      <c r="H60" s="11"/>
      <c r="I60" s="11"/>
      <c r="J60" s="11"/>
      <c r="K60" s="11"/>
      <c r="L60" s="11"/>
      <c r="M60" s="11"/>
      <c r="N60" s="11"/>
      <c r="O60" s="14"/>
      <c r="P60" t="s" s="87">
        <v>81</v>
      </c>
      <c r="Q60" s="88"/>
      <c r="R60" s="88"/>
      <c r="S60" s="89"/>
      <c r="T60" s="90"/>
      <c r="U60" s="91"/>
      <c r="V60" s="91"/>
      <c r="W60" s="92"/>
      <c r="X60" t="s" s="93">
        <v>79</v>
      </c>
      <c r="Y60" t="s" s="87">
        <v>81</v>
      </c>
      <c r="Z60" s="88"/>
      <c r="AA60" s="88"/>
      <c r="AB60" s="89"/>
      <c r="AC60" s="90"/>
      <c r="AD60" s="91"/>
      <c r="AE60" s="91"/>
      <c r="AF60" s="92"/>
      <c r="AG60" t="s" s="93">
        <v>79</v>
      </c>
      <c r="AH60" s="21"/>
      <c r="AI60" s="9"/>
      <c r="AJ60" s="9"/>
      <c r="AK60" s="9"/>
      <c r="AL60" s="9"/>
      <c r="AM60" s="9"/>
      <c r="AN60" s="9"/>
      <c r="AO60" s="9"/>
      <c r="AP60" t="str" s="22" cm="1">
        <f t="array" ref="AP60">'Aircraft Data'!$A27</f>
        <v>IS28 B2</v>
      </c>
      <c r="AQ60" s="13"/>
      <c r="AR60" s="9"/>
      <c r="AS60" s="9"/>
      <c r="AT60" s="9"/>
      <c r="AU60" s="9"/>
      <c r="AV60" s="9"/>
      <c r="AW60" s="9"/>
      <c r="AX60" s="9"/>
      <c r="AY60" s="9"/>
      <c r="AZ60" s="9"/>
      <c r="BA60" s="9"/>
      <c r="BB60" s="9"/>
      <c r="BC60" s="9"/>
      <c r="BD60" s="9"/>
      <c r="BE60" s="9"/>
      <c r="BF60" s="9"/>
      <c r="BG60" s="9"/>
      <c r="BH60" s="9"/>
      <c r="BI60" s="9"/>
      <c r="BJ60" s="9"/>
      <c r="BK60" s="9"/>
      <c r="BL60" s="9"/>
      <c r="BM60" s="9"/>
      <c r="BN60" s="9"/>
      <c r="BO60" s="9"/>
      <c r="BP60" s="9"/>
      <c r="BQ60" s="9"/>
      <c r="BR60" s="9"/>
      <c r="BS60" s="9"/>
      <c r="BT60" s="9"/>
      <c r="BU60" s="9"/>
      <c r="BV60" s="9"/>
      <c r="BW60" s="9"/>
      <c r="BX60" s="9"/>
      <c r="BY60" s="9"/>
      <c r="BZ60" s="9"/>
      <c r="CA60" s="9"/>
      <c r="CB60" s="9"/>
      <c r="CC60" s="9"/>
      <c r="CD60" s="9"/>
      <c r="CE60" s="9"/>
      <c r="CF60" s="9"/>
      <c r="CG60" s="9"/>
      <c r="CH60" s="9"/>
      <c r="CI60" s="9"/>
      <c r="CJ60" s="9"/>
      <c r="CK60" s="9"/>
      <c r="CL60" s="9"/>
      <c r="CM60" s="9"/>
      <c r="CN60" s="9"/>
      <c r="CO60" s="9"/>
      <c r="CP60" s="9"/>
      <c r="CQ60" s="9"/>
      <c r="CR60" s="9"/>
      <c r="CS60" s="9"/>
      <c r="CT60" s="9"/>
      <c r="CU60" s="9"/>
      <c r="CV60" s="9"/>
      <c r="CW60" s="9"/>
      <c r="CX60" s="9"/>
      <c r="CY60" s="9"/>
      <c r="CZ60" s="9"/>
      <c r="DA60" s="9"/>
      <c r="DB60" s="9"/>
      <c r="DC60" s="9"/>
      <c r="DD60" s="9"/>
      <c r="DE60" s="9"/>
      <c r="DF60" s="9"/>
      <c r="DG60" s="9"/>
      <c r="DH60" s="9"/>
      <c r="DI60" s="9"/>
      <c r="DJ60" s="9"/>
      <c r="DK60" s="9"/>
      <c r="DL60" s="9"/>
      <c r="DM60" s="9"/>
      <c r="DN60" s="9"/>
      <c r="DO60" s="9"/>
      <c r="DP60" s="9"/>
      <c r="DQ60" s="9"/>
      <c r="DR60" s="9"/>
      <c r="DS60" s="9"/>
      <c r="DT60" s="9"/>
      <c r="DU60" s="9"/>
      <c r="DV60" s="9"/>
      <c r="DW60" s="9"/>
      <c r="DX60" s="9"/>
      <c r="DY60" s="9"/>
      <c r="DZ60" s="9"/>
      <c r="EA60" s="9"/>
      <c r="EB60" s="9"/>
      <c r="EC60" s="9"/>
      <c r="ED60" s="9"/>
      <c r="EE60" s="9"/>
      <c r="EF60" s="9"/>
      <c r="EG60" s="9"/>
      <c r="EH60" s="9"/>
      <c r="EI60" s="9"/>
      <c r="EJ60" s="9"/>
      <c r="EK60" s="9"/>
      <c r="EL60" s="9"/>
      <c r="EM60" s="9"/>
      <c r="EN60" s="9"/>
      <c r="EO60" s="9"/>
      <c r="EP60" s="9"/>
      <c r="EQ60" s="9"/>
      <c r="ER60" s="9"/>
      <c r="ES60" s="9"/>
      <c r="ET60" s="9"/>
      <c r="EU60" s="9"/>
      <c r="EV60" s="9"/>
      <c r="EW60" s="9"/>
      <c r="EX60" s="9"/>
      <c r="EY60" s="9"/>
      <c r="EZ60" s="9"/>
      <c r="FA60" s="9"/>
      <c r="FB60" s="9"/>
      <c r="FC60" s="9"/>
      <c r="FD60" s="9"/>
      <c r="FE60" s="9"/>
      <c r="FF60" s="9"/>
      <c r="FG60" s="9"/>
      <c r="FH60" s="9"/>
      <c r="FI60" s="9"/>
      <c r="FJ60" s="9"/>
      <c r="FK60" s="9"/>
      <c r="FL60" s="9"/>
      <c r="FM60" s="9"/>
      <c r="FN60" s="9"/>
      <c r="FO60" s="9"/>
      <c r="FP60" s="9"/>
      <c r="FQ60" s="9"/>
      <c r="FR60" s="9"/>
      <c r="FS60" s="9"/>
      <c r="FT60" s="9"/>
      <c r="FU60" s="9"/>
      <c r="FV60" s="9"/>
      <c r="FW60" s="9"/>
      <c r="FX60" s="9"/>
      <c r="FY60" s="9"/>
      <c r="FZ60" s="9"/>
      <c r="GA60" s="9"/>
      <c r="GB60" s="9"/>
      <c r="GC60" s="9"/>
      <c r="GD60" s="9"/>
      <c r="GE60" s="9"/>
      <c r="GF60" s="9"/>
      <c r="GG60" s="9"/>
      <c r="GH60" s="9"/>
      <c r="GI60" s="9"/>
      <c r="GJ60" s="9"/>
      <c r="GK60" s="9"/>
      <c r="GL60" s="9"/>
      <c r="GM60" s="9"/>
      <c r="GN60" s="9"/>
      <c r="GO60" s="9"/>
      <c r="GP60" s="9"/>
      <c r="GQ60" s="9"/>
      <c r="GR60" s="9"/>
      <c r="GS60" s="9"/>
      <c r="GT60" s="9"/>
      <c r="GU60" s="9"/>
      <c r="GV60" s="9"/>
      <c r="GW60" s="9"/>
      <c r="GX60" s="9"/>
      <c r="GY60" s="9"/>
      <c r="GZ60" s="9"/>
      <c r="HA60" s="9"/>
      <c r="HB60" s="9"/>
      <c r="HC60" s="9"/>
      <c r="HD60" s="9"/>
      <c r="HE60" s="9"/>
      <c r="HF60" s="9"/>
      <c r="HG60" s="9"/>
      <c r="HH60" s="9"/>
      <c r="HI60" s="9"/>
      <c r="HJ60" s="9"/>
      <c r="HK60" s="9"/>
      <c r="HL60" s="9"/>
      <c r="HM60" s="9"/>
      <c r="HN60" s="9"/>
      <c r="HO60" s="9"/>
      <c r="HP60" s="9"/>
      <c r="HQ60" s="9"/>
      <c r="HR60" s="9"/>
      <c r="HS60" s="9"/>
      <c r="HT60" s="9"/>
      <c r="HU60" s="9"/>
      <c r="HV60" s="9"/>
      <c r="HW60" s="9"/>
      <c r="HX60" s="9"/>
      <c r="HY60" s="9"/>
      <c r="HZ60" s="9"/>
      <c r="IA60" s="9"/>
      <c r="IB60" s="9"/>
      <c r="IC60" s="9"/>
      <c r="ID60" s="9"/>
      <c r="IE60" s="9"/>
      <c r="IF60" s="9"/>
      <c r="IG60" s="9"/>
      <c r="IH60" s="9"/>
      <c r="II60" s="9"/>
      <c r="IJ60" s="9"/>
      <c r="IK60" s="9"/>
      <c r="IL60" s="9"/>
      <c r="IM60" s="9"/>
      <c r="IN60" s="9"/>
      <c r="IO60" s="9"/>
      <c r="IP60" s="9"/>
      <c r="IQ60" s="9"/>
      <c r="IR60" s="9"/>
      <c r="IS60" s="9"/>
      <c r="IT60" s="9"/>
      <c r="IU60" s="9"/>
      <c r="IV60" s="10"/>
    </row>
    <row r="61" ht="15" customHeight="1">
      <c r="A61" s="8"/>
      <c r="B61" s="9"/>
      <c r="C61" s="14"/>
      <c r="D61" s="23"/>
      <c r="E61" s="11"/>
      <c r="F61" s="11"/>
      <c r="G61" s="11"/>
      <c r="H61" s="11"/>
      <c r="I61" s="11"/>
      <c r="J61" s="11"/>
      <c r="K61" s="11"/>
      <c r="L61" s="11"/>
      <c r="M61" s="11"/>
      <c r="N61" s="11"/>
      <c r="O61" s="14"/>
      <c r="P61" t="s" s="87">
        <v>83</v>
      </c>
      <c r="Q61" s="88"/>
      <c r="R61" s="88"/>
      <c r="S61" s="89"/>
      <c r="T61" s="94">
        <v>93.5</v>
      </c>
      <c r="U61" s="95"/>
      <c r="V61" s="95"/>
      <c r="W61" s="96"/>
      <c r="X61" t="s" s="93">
        <v>79</v>
      </c>
      <c r="Y61" t="s" s="87">
        <v>83</v>
      </c>
      <c r="Z61" s="88"/>
      <c r="AA61" s="88"/>
      <c r="AB61" s="89"/>
      <c r="AC61" s="94">
        <v>93</v>
      </c>
      <c r="AD61" s="95"/>
      <c r="AE61" s="95"/>
      <c r="AF61" s="96"/>
      <c r="AG61" t="s" s="93">
        <v>79</v>
      </c>
      <c r="AH61" s="21"/>
      <c r="AI61" s="9"/>
      <c r="AJ61" s="9"/>
      <c r="AK61" s="9"/>
      <c r="AL61" s="9"/>
      <c r="AM61" s="9"/>
      <c r="AN61" s="9"/>
      <c r="AO61" s="9"/>
      <c r="AP61" t="str" s="22" cm="1">
        <f t="array" ref="AP61">'Aircraft Data'!$A28</f>
        <v>IS28 B2 Aero</v>
      </c>
      <c r="AQ61" s="13"/>
      <c r="AR61" s="9"/>
      <c r="AS61" s="9"/>
      <c r="AT61" s="9"/>
      <c r="AU61" s="9"/>
      <c r="AV61" s="9"/>
      <c r="AW61" s="9"/>
      <c r="AX61" s="9"/>
      <c r="AY61" s="9"/>
      <c r="AZ61" s="9"/>
      <c r="BA61" s="9"/>
      <c r="BB61" s="9"/>
      <c r="BC61" s="9"/>
      <c r="BD61" s="9"/>
      <c r="BE61" s="9"/>
      <c r="BF61" s="9"/>
      <c r="BG61" s="9"/>
      <c r="BH61" s="9"/>
      <c r="BI61" s="9"/>
      <c r="BJ61" s="9"/>
      <c r="BK61" s="9"/>
      <c r="BL61" s="9"/>
      <c r="BM61" s="9"/>
      <c r="BN61" s="9"/>
      <c r="BO61" s="9"/>
      <c r="BP61" s="9"/>
      <c r="BQ61" s="9"/>
      <c r="BR61" s="9"/>
      <c r="BS61" s="9"/>
      <c r="BT61" s="9"/>
      <c r="BU61" s="9"/>
      <c r="BV61" s="9"/>
      <c r="BW61" s="9"/>
      <c r="BX61" s="9"/>
      <c r="BY61" s="9"/>
      <c r="BZ61" s="9"/>
      <c r="CA61" s="9"/>
      <c r="CB61" s="9"/>
      <c r="CC61" s="9"/>
      <c r="CD61" s="9"/>
      <c r="CE61" s="9"/>
      <c r="CF61" s="9"/>
      <c r="CG61" s="9"/>
      <c r="CH61" s="9"/>
      <c r="CI61" s="9"/>
      <c r="CJ61" s="9"/>
      <c r="CK61" s="9"/>
      <c r="CL61" s="9"/>
      <c r="CM61" s="9"/>
      <c r="CN61" s="9"/>
      <c r="CO61" s="9"/>
      <c r="CP61" s="9"/>
      <c r="CQ61" s="9"/>
      <c r="CR61" s="9"/>
      <c r="CS61" s="9"/>
      <c r="CT61" s="9"/>
      <c r="CU61" s="9"/>
      <c r="CV61" s="9"/>
      <c r="CW61" s="9"/>
      <c r="CX61" s="9"/>
      <c r="CY61" s="9"/>
      <c r="CZ61" s="9"/>
      <c r="DA61" s="9"/>
      <c r="DB61" s="9"/>
      <c r="DC61" s="9"/>
      <c r="DD61" s="9"/>
      <c r="DE61" s="9"/>
      <c r="DF61" s="9"/>
      <c r="DG61" s="9"/>
      <c r="DH61" s="9"/>
      <c r="DI61" s="9"/>
      <c r="DJ61" s="9"/>
      <c r="DK61" s="9"/>
      <c r="DL61" s="9"/>
      <c r="DM61" s="9"/>
      <c r="DN61" s="9"/>
      <c r="DO61" s="9"/>
      <c r="DP61" s="9"/>
      <c r="DQ61" s="9"/>
      <c r="DR61" s="9"/>
      <c r="DS61" s="9"/>
      <c r="DT61" s="9"/>
      <c r="DU61" s="9"/>
      <c r="DV61" s="9"/>
      <c r="DW61" s="9"/>
      <c r="DX61" s="9"/>
      <c r="DY61" s="9"/>
      <c r="DZ61" s="9"/>
      <c r="EA61" s="9"/>
      <c r="EB61" s="9"/>
      <c r="EC61" s="9"/>
      <c r="ED61" s="9"/>
      <c r="EE61" s="9"/>
      <c r="EF61" s="9"/>
      <c r="EG61" s="9"/>
      <c r="EH61" s="9"/>
      <c r="EI61" s="9"/>
      <c r="EJ61" s="9"/>
      <c r="EK61" s="9"/>
      <c r="EL61" s="9"/>
      <c r="EM61" s="9"/>
      <c r="EN61" s="9"/>
      <c r="EO61" s="9"/>
      <c r="EP61" s="9"/>
      <c r="EQ61" s="9"/>
      <c r="ER61" s="9"/>
      <c r="ES61" s="9"/>
      <c r="ET61" s="9"/>
      <c r="EU61" s="9"/>
      <c r="EV61" s="9"/>
      <c r="EW61" s="9"/>
      <c r="EX61" s="9"/>
      <c r="EY61" s="9"/>
      <c r="EZ61" s="9"/>
      <c r="FA61" s="9"/>
      <c r="FB61" s="9"/>
      <c r="FC61" s="9"/>
      <c r="FD61" s="9"/>
      <c r="FE61" s="9"/>
      <c r="FF61" s="9"/>
      <c r="FG61" s="9"/>
      <c r="FH61" s="9"/>
      <c r="FI61" s="9"/>
      <c r="FJ61" s="9"/>
      <c r="FK61" s="9"/>
      <c r="FL61" s="9"/>
      <c r="FM61" s="9"/>
      <c r="FN61" s="9"/>
      <c r="FO61" s="9"/>
      <c r="FP61" s="9"/>
      <c r="FQ61" s="9"/>
      <c r="FR61" s="9"/>
      <c r="FS61" s="9"/>
      <c r="FT61" s="9"/>
      <c r="FU61" s="9"/>
      <c r="FV61" s="9"/>
      <c r="FW61" s="9"/>
      <c r="FX61" s="9"/>
      <c r="FY61" s="9"/>
      <c r="FZ61" s="9"/>
      <c r="GA61" s="9"/>
      <c r="GB61" s="9"/>
      <c r="GC61" s="9"/>
      <c r="GD61" s="9"/>
      <c r="GE61" s="9"/>
      <c r="GF61" s="9"/>
      <c r="GG61" s="9"/>
      <c r="GH61" s="9"/>
      <c r="GI61" s="9"/>
      <c r="GJ61" s="9"/>
      <c r="GK61" s="9"/>
      <c r="GL61" s="9"/>
      <c r="GM61" s="9"/>
      <c r="GN61" s="9"/>
      <c r="GO61" s="9"/>
      <c r="GP61" s="9"/>
      <c r="GQ61" s="9"/>
      <c r="GR61" s="9"/>
      <c r="GS61" s="9"/>
      <c r="GT61" s="9"/>
      <c r="GU61" s="9"/>
      <c r="GV61" s="9"/>
      <c r="GW61" s="9"/>
      <c r="GX61" s="9"/>
      <c r="GY61" s="9"/>
      <c r="GZ61" s="9"/>
      <c r="HA61" s="9"/>
      <c r="HB61" s="9"/>
      <c r="HC61" s="9"/>
      <c r="HD61" s="9"/>
      <c r="HE61" s="9"/>
      <c r="HF61" s="9"/>
      <c r="HG61" s="9"/>
      <c r="HH61" s="9"/>
      <c r="HI61" s="9"/>
      <c r="HJ61" s="9"/>
      <c r="HK61" s="9"/>
      <c r="HL61" s="9"/>
      <c r="HM61" s="9"/>
      <c r="HN61" s="9"/>
      <c r="HO61" s="9"/>
      <c r="HP61" s="9"/>
      <c r="HQ61" s="9"/>
      <c r="HR61" s="9"/>
      <c r="HS61" s="9"/>
      <c r="HT61" s="9"/>
      <c r="HU61" s="9"/>
      <c r="HV61" s="9"/>
      <c r="HW61" s="9"/>
      <c r="HX61" s="9"/>
      <c r="HY61" s="9"/>
      <c r="HZ61" s="9"/>
      <c r="IA61" s="9"/>
      <c r="IB61" s="9"/>
      <c r="IC61" s="9"/>
      <c r="ID61" s="9"/>
      <c r="IE61" s="9"/>
      <c r="IF61" s="9"/>
      <c r="IG61" s="9"/>
      <c r="IH61" s="9"/>
      <c r="II61" s="9"/>
      <c r="IJ61" s="9"/>
      <c r="IK61" s="9"/>
      <c r="IL61" s="9"/>
      <c r="IM61" s="9"/>
      <c r="IN61" s="9"/>
      <c r="IO61" s="9"/>
      <c r="IP61" s="9"/>
      <c r="IQ61" s="9"/>
      <c r="IR61" s="9"/>
      <c r="IS61" s="9"/>
      <c r="IT61" s="9"/>
      <c r="IU61" s="9"/>
      <c r="IV61" s="10"/>
    </row>
    <row r="62" ht="15" customHeight="1">
      <c r="A62" s="8"/>
      <c r="B62" s="9"/>
      <c r="C62" s="14"/>
      <c r="D62" s="23"/>
      <c r="E62" s="11"/>
      <c r="F62" s="11"/>
      <c r="G62" s="11"/>
      <c r="H62" s="11"/>
      <c r="I62" s="11"/>
      <c r="J62" s="11"/>
      <c r="K62" s="11"/>
      <c r="L62" s="11"/>
      <c r="M62" s="11"/>
      <c r="N62" s="11"/>
      <c r="O62" s="14"/>
      <c r="P62" t="s" s="97">
        <v>85</v>
      </c>
      <c r="Q62" s="98"/>
      <c r="R62" s="98"/>
      <c r="S62" s="99"/>
      <c r="T62" s="100" cm="1">
        <f t="array" ref="T62">T59+T60+T61</f>
        <v>93.5</v>
      </c>
      <c r="U62" s="101"/>
      <c r="V62" s="101"/>
      <c r="W62" s="102"/>
      <c r="X62" t="s" s="103">
        <v>79</v>
      </c>
      <c r="Y62" t="s" s="97">
        <v>86</v>
      </c>
      <c r="Z62" s="98"/>
      <c r="AA62" s="98"/>
      <c r="AB62" s="99"/>
      <c r="AC62" s="100" cm="1">
        <f t="array" ref="AC62">SUM(AC59+AC60+AC61)</f>
        <v>93</v>
      </c>
      <c r="AD62" s="101"/>
      <c r="AE62" s="101"/>
      <c r="AF62" s="102"/>
      <c r="AG62" t="s" s="103">
        <v>79</v>
      </c>
      <c r="AH62" s="21"/>
      <c r="AI62" s="9"/>
      <c r="AJ62" s="9"/>
      <c r="AK62" s="9"/>
      <c r="AL62" s="9"/>
      <c r="AM62" s="9"/>
      <c r="AN62" s="9"/>
      <c r="AO62" s="9"/>
      <c r="AP62" t="str" s="22" cm="1">
        <f t="array" ref="AP62">'Aircraft Data'!$A29</f>
        <v>Jantar Junior</v>
      </c>
      <c r="AQ62" s="13"/>
      <c r="AR62" s="9"/>
      <c r="AS62" s="9"/>
      <c r="AT62" s="9"/>
      <c r="AU62" s="9"/>
      <c r="AV62" s="9"/>
      <c r="AW62" s="9"/>
      <c r="AX62" s="9"/>
      <c r="AY62" s="9"/>
      <c r="AZ62" s="9"/>
      <c r="BA62" s="9"/>
      <c r="BB62" s="9"/>
      <c r="BC62" s="9"/>
      <c r="BD62" s="9"/>
      <c r="BE62" s="9"/>
      <c r="BF62" s="9"/>
      <c r="BG62" s="9"/>
      <c r="BH62" s="9"/>
      <c r="BI62" s="9"/>
      <c r="BJ62" s="9"/>
      <c r="BK62" s="9"/>
      <c r="BL62" s="9"/>
      <c r="BM62" s="9"/>
      <c r="BN62" s="9"/>
      <c r="BO62" s="9"/>
      <c r="BP62" s="9"/>
      <c r="BQ62" s="9"/>
      <c r="BR62" s="9"/>
      <c r="BS62" s="9"/>
      <c r="BT62" s="9"/>
      <c r="BU62" s="9"/>
      <c r="BV62" s="9"/>
      <c r="BW62" s="9"/>
      <c r="BX62" s="9"/>
      <c r="BY62" s="9"/>
      <c r="BZ62" s="9"/>
      <c r="CA62" s="9"/>
      <c r="CB62" s="9"/>
      <c r="CC62" s="9"/>
      <c r="CD62" s="9"/>
      <c r="CE62" s="9"/>
      <c r="CF62" s="9"/>
      <c r="CG62" s="9"/>
      <c r="CH62" s="9"/>
      <c r="CI62" s="9"/>
      <c r="CJ62" s="9"/>
      <c r="CK62" s="9"/>
      <c r="CL62" s="9"/>
      <c r="CM62" s="9"/>
      <c r="CN62" s="9"/>
      <c r="CO62" s="9"/>
      <c r="CP62" s="9"/>
      <c r="CQ62" s="9"/>
      <c r="CR62" s="9"/>
      <c r="CS62" s="9"/>
      <c r="CT62" s="9"/>
      <c r="CU62" s="9"/>
      <c r="CV62" s="9"/>
      <c r="CW62" s="9"/>
      <c r="CX62" s="9"/>
      <c r="CY62" s="9"/>
      <c r="CZ62" s="9"/>
      <c r="DA62" s="9"/>
      <c r="DB62" s="9"/>
      <c r="DC62" s="9"/>
      <c r="DD62" s="9"/>
      <c r="DE62" s="9"/>
      <c r="DF62" s="9"/>
      <c r="DG62" s="9"/>
      <c r="DH62" s="9"/>
      <c r="DI62" s="9"/>
      <c r="DJ62" s="9"/>
      <c r="DK62" s="9"/>
      <c r="DL62" s="9"/>
      <c r="DM62" s="9"/>
      <c r="DN62" s="9"/>
      <c r="DO62" s="9"/>
      <c r="DP62" s="9"/>
      <c r="DQ62" s="9"/>
      <c r="DR62" s="9"/>
      <c r="DS62" s="9"/>
      <c r="DT62" s="9"/>
      <c r="DU62" s="9"/>
      <c r="DV62" s="9"/>
      <c r="DW62" s="9"/>
      <c r="DX62" s="9"/>
      <c r="DY62" s="9"/>
      <c r="DZ62" s="9"/>
      <c r="EA62" s="9"/>
      <c r="EB62" s="9"/>
      <c r="EC62" s="9"/>
      <c r="ED62" s="9"/>
      <c r="EE62" s="9"/>
      <c r="EF62" s="9"/>
      <c r="EG62" s="9"/>
      <c r="EH62" s="9"/>
      <c r="EI62" s="9"/>
      <c r="EJ62" s="9"/>
      <c r="EK62" s="9"/>
      <c r="EL62" s="9"/>
      <c r="EM62" s="9"/>
      <c r="EN62" s="9"/>
      <c r="EO62" s="9"/>
      <c r="EP62" s="9"/>
      <c r="EQ62" s="9"/>
      <c r="ER62" s="9"/>
      <c r="ES62" s="9"/>
      <c r="ET62" s="9"/>
      <c r="EU62" s="9"/>
      <c r="EV62" s="9"/>
      <c r="EW62" s="9"/>
      <c r="EX62" s="9"/>
      <c r="EY62" s="9"/>
      <c r="EZ62" s="9"/>
      <c r="FA62" s="9"/>
      <c r="FB62" s="9"/>
      <c r="FC62" s="9"/>
      <c r="FD62" s="9"/>
      <c r="FE62" s="9"/>
      <c r="FF62" s="9"/>
      <c r="FG62" s="9"/>
      <c r="FH62" s="9"/>
      <c r="FI62" s="9"/>
      <c r="FJ62" s="9"/>
      <c r="FK62" s="9"/>
      <c r="FL62" s="9"/>
      <c r="FM62" s="9"/>
      <c r="FN62" s="9"/>
      <c r="FO62" s="9"/>
      <c r="FP62" s="9"/>
      <c r="FQ62" s="9"/>
      <c r="FR62" s="9"/>
      <c r="FS62" s="9"/>
      <c r="FT62" s="9"/>
      <c r="FU62" s="9"/>
      <c r="FV62" s="9"/>
      <c r="FW62" s="9"/>
      <c r="FX62" s="9"/>
      <c r="FY62" s="9"/>
      <c r="FZ62" s="9"/>
      <c r="GA62" s="9"/>
      <c r="GB62" s="9"/>
      <c r="GC62" s="9"/>
      <c r="GD62" s="9"/>
      <c r="GE62" s="9"/>
      <c r="GF62" s="9"/>
      <c r="GG62" s="9"/>
      <c r="GH62" s="9"/>
      <c r="GI62" s="9"/>
      <c r="GJ62" s="9"/>
      <c r="GK62" s="9"/>
      <c r="GL62" s="9"/>
      <c r="GM62" s="9"/>
      <c r="GN62" s="9"/>
      <c r="GO62" s="9"/>
      <c r="GP62" s="9"/>
      <c r="GQ62" s="9"/>
      <c r="GR62" s="9"/>
      <c r="GS62" s="9"/>
      <c r="GT62" s="9"/>
      <c r="GU62" s="9"/>
      <c r="GV62" s="9"/>
      <c r="GW62" s="9"/>
      <c r="GX62" s="9"/>
      <c r="GY62" s="9"/>
      <c r="GZ62" s="9"/>
      <c r="HA62" s="9"/>
      <c r="HB62" s="9"/>
      <c r="HC62" s="9"/>
      <c r="HD62" s="9"/>
      <c r="HE62" s="9"/>
      <c r="HF62" s="9"/>
      <c r="HG62" s="9"/>
      <c r="HH62" s="9"/>
      <c r="HI62" s="9"/>
      <c r="HJ62" s="9"/>
      <c r="HK62" s="9"/>
      <c r="HL62" s="9"/>
      <c r="HM62" s="9"/>
      <c r="HN62" s="9"/>
      <c r="HO62" s="9"/>
      <c r="HP62" s="9"/>
      <c r="HQ62" s="9"/>
      <c r="HR62" s="9"/>
      <c r="HS62" s="9"/>
      <c r="HT62" s="9"/>
      <c r="HU62" s="9"/>
      <c r="HV62" s="9"/>
      <c r="HW62" s="9"/>
      <c r="HX62" s="9"/>
      <c r="HY62" s="9"/>
      <c r="HZ62" s="9"/>
      <c r="IA62" s="9"/>
      <c r="IB62" s="9"/>
      <c r="IC62" s="9"/>
      <c r="ID62" s="9"/>
      <c r="IE62" s="9"/>
      <c r="IF62" s="9"/>
      <c r="IG62" s="9"/>
      <c r="IH62" s="9"/>
      <c r="II62" s="9"/>
      <c r="IJ62" s="9"/>
      <c r="IK62" s="9"/>
      <c r="IL62" s="9"/>
      <c r="IM62" s="9"/>
      <c r="IN62" s="9"/>
      <c r="IO62" s="9"/>
      <c r="IP62" s="9"/>
      <c r="IQ62" s="9"/>
      <c r="IR62" s="9"/>
      <c r="IS62" s="9"/>
      <c r="IT62" s="9"/>
      <c r="IU62" s="9"/>
      <c r="IV62" s="10"/>
    </row>
    <row r="63" ht="8" customHeight="1">
      <c r="A63" s="104"/>
      <c r="B63" s="105"/>
      <c r="C63" s="106"/>
      <c r="D63" s="107"/>
      <c r="E63" s="108"/>
      <c r="F63" s="108"/>
      <c r="G63" s="108"/>
      <c r="H63" s="108"/>
      <c r="I63" s="108"/>
      <c r="J63" s="108"/>
      <c r="K63" s="108"/>
      <c r="L63" s="108"/>
      <c r="M63" s="108"/>
      <c r="N63" s="108"/>
      <c r="O63" s="109"/>
      <c r="P63" s="107"/>
      <c r="Q63" s="108"/>
      <c r="R63" s="108"/>
      <c r="S63" s="108"/>
      <c r="T63" s="110"/>
      <c r="U63" s="110"/>
      <c r="V63" s="110"/>
      <c r="W63" s="111"/>
      <c r="X63" s="112"/>
      <c r="Y63" s="107"/>
      <c r="Z63" s="108"/>
      <c r="AA63" s="108"/>
      <c r="AB63" s="113"/>
      <c r="AC63" s="114"/>
      <c r="AD63" s="115"/>
      <c r="AE63" s="115"/>
      <c r="AF63" s="116"/>
      <c r="AG63" s="117"/>
      <c r="AH63" s="118"/>
      <c r="AI63" s="105"/>
      <c r="AJ63" s="105"/>
      <c r="AK63" s="105"/>
      <c r="AL63" s="105"/>
      <c r="AM63" s="105"/>
      <c r="AN63" s="105"/>
      <c r="AO63" s="105"/>
      <c r="AP63" t="str" s="119" cm="1">
        <f t="array" ref="AP63">'Aircraft Data'!$A30</f>
        <v>Jantar std2</v>
      </c>
      <c r="AQ63" s="120"/>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c r="EU63" s="105"/>
      <c r="EV63" s="105"/>
      <c r="EW63" s="105"/>
      <c r="EX63" s="105"/>
      <c r="EY63" s="105"/>
      <c r="EZ63" s="105"/>
      <c r="FA63" s="105"/>
      <c r="FB63" s="105"/>
      <c r="FC63" s="105"/>
      <c r="FD63" s="105"/>
      <c r="FE63" s="105"/>
      <c r="FF63" s="105"/>
      <c r="FG63" s="105"/>
      <c r="FH63" s="105"/>
      <c r="FI63" s="105"/>
      <c r="FJ63" s="105"/>
      <c r="FK63" s="105"/>
      <c r="FL63" s="105"/>
      <c r="FM63" s="105"/>
      <c r="FN63" s="105"/>
      <c r="FO63" s="105"/>
      <c r="FP63" s="105"/>
      <c r="FQ63" s="105"/>
      <c r="FR63" s="105"/>
      <c r="FS63" s="105"/>
      <c r="FT63" s="105"/>
      <c r="FU63" s="105"/>
      <c r="FV63" s="105"/>
      <c r="FW63" s="105"/>
      <c r="FX63" s="105"/>
      <c r="FY63" s="105"/>
      <c r="FZ63" s="105"/>
      <c r="GA63" s="105"/>
      <c r="GB63" s="105"/>
      <c r="GC63" s="105"/>
      <c r="GD63" s="105"/>
      <c r="GE63" s="105"/>
      <c r="GF63" s="105"/>
      <c r="GG63" s="105"/>
      <c r="GH63" s="105"/>
      <c r="GI63" s="105"/>
      <c r="GJ63" s="105"/>
      <c r="GK63" s="105"/>
      <c r="GL63" s="105"/>
      <c r="GM63" s="105"/>
      <c r="GN63" s="105"/>
      <c r="GO63" s="105"/>
      <c r="GP63" s="105"/>
      <c r="GQ63" s="105"/>
      <c r="GR63" s="105"/>
      <c r="GS63" s="105"/>
      <c r="GT63" s="105"/>
      <c r="GU63" s="105"/>
      <c r="GV63" s="105"/>
      <c r="GW63" s="105"/>
      <c r="GX63" s="105"/>
      <c r="GY63" s="105"/>
      <c r="GZ63" s="105"/>
      <c r="HA63" s="105"/>
      <c r="HB63" s="105"/>
      <c r="HC63" s="105"/>
      <c r="HD63" s="105"/>
      <c r="HE63" s="105"/>
      <c r="HF63" s="105"/>
      <c r="HG63" s="105"/>
      <c r="HH63" s="105"/>
      <c r="HI63" s="105"/>
      <c r="HJ63" s="105"/>
      <c r="HK63" s="105"/>
      <c r="HL63" s="105"/>
      <c r="HM63" s="105"/>
      <c r="HN63" s="105"/>
      <c r="HO63" s="105"/>
      <c r="HP63" s="105"/>
      <c r="HQ63" s="105"/>
      <c r="HR63" s="105"/>
      <c r="HS63" s="105"/>
      <c r="HT63" s="105"/>
      <c r="HU63" s="105"/>
      <c r="HV63" s="105"/>
      <c r="HW63" s="105"/>
      <c r="HX63" s="105"/>
      <c r="HY63" s="105"/>
      <c r="HZ63" s="105"/>
      <c r="IA63" s="105"/>
      <c r="IB63" s="105"/>
      <c r="IC63" s="105"/>
      <c r="ID63" s="105"/>
      <c r="IE63" s="105"/>
      <c r="IF63" s="105"/>
      <c r="IG63" s="105"/>
      <c r="IH63" s="105"/>
      <c r="II63" s="105"/>
      <c r="IJ63" s="105"/>
      <c r="IK63" s="105"/>
      <c r="IL63" s="105"/>
      <c r="IM63" s="105"/>
      <c r="IN63" s="105"/>
      <c r="IO63" s="105"/>
      <c r="IP63" s="105"/>
      <c r="IQ63" s="105"/>
      <c r="IR63" s="105"/>
      <c r="IS63" s="105"/>
      <c r="IT63" s="105"/>
      <c r="IU63" s="105"/>
      <c r="IV63" s="121"/>
    </row>
    <row r="64" ht="15" customHeight="1">
      <c r="A64" s="122"/>
      <c r="B64" s="123"/>
      <c r="C64" s="124"/>
      <c r="D64" s="125"/>
      <c r="E64" s="126"/>
      <c r="F64" s="126"/>
      <c r="G64" s="126"/>
      <c r="H64" s="126"/>
      <c r="I64" s="126"/>
      <c r="J64" s="126"/>
      <c r="K64" s="126"/>
      <c r="L64" s="126"/>
      <c r="M64" s="126"/>
      <c r="N64" s="126"/>
      <c r="O64" s="127"/>
      <c r="P64" t="s" s="128">
        <v>89</v>
      </c>
      <c r="Q64" s="129"/>
      <c r="R64" s="129"/>
      <c r="S64" s="129"/>
      <c r="T64" s="129"/>
      <c r="U64" s="129"/>
      <c r="V64" s="129"/>
      <c r="W64" s="129"/>
      <c r="X64" s="130"/>
      <c r="Y64" t="s" s="131">
        <v>90</v>
      </c>
      <c r="Z64" s="132"/>
      <c r="AA64" s="132"/>
      <c r="AB64" s="133"/>
      <c r="AC64" s="134"/>
      <c r="AD64" s="98"/>
      <c r="AE64" s="98"/>
      <c r="AF64" s="98"/>
      <c r="AG64" s="135"/>
      <c r="AH64" s="136"/>
      <c r="AI64" s="123"/>
      <c r="AJ64" s="123"/>
      <c r="AK64" s="123"/>
      <c r="AL64" s="123"/>
      <c r="AM64" s="123"/>
      <c r="AN64" s="123"/>
      <c r="AO64" s="123"/>
      <c r="AP64" t="str" s="137" cm="1">
        <f t="array" ref="AP64">'Aircraft Data'!$A31</f>
        <v>Jantar Std3</v>
      </c>
      <c r="AQ64" s="138"/>
      <c r="AR64" s="123"/>
      <c r="AS64" s="123"/>
      <c r="AT64" s="123"/>
      <c r="AU64" s="123"/>
      <c r="AV64" s="123"/>
      <c r="AW64" s="123"/>
      <c r="AX64" s="123"/>
      <c r="AY64" s="123"/>
      <c r="AZ64" s="123"/>
      <c r="BA64" s="123"/>
      <c r="BB64" s="123"/>
      <c r="BC64" s="123"/>
      <c r="BD64" s="123"/>
      <c r="BE64" s="123"/>
      <c r="BF64" s="123"/>
      <c r="BG64" s="123"/>
      <c r="BH64" s="123"/>
      <c r="BI64" s="123"/>
      <c r="BJ64" s="123"/>
      <c r="BK64" s="123"/>
      <c r="BL64" s="123"/>
      <c r="BM64" s="123"/>
      <c r="BN64" s="123"/>
      <c r="BO64" s="123"/>
      <c r="BP64" s="123"/>
      <c r="BQ64" s="123"/>
      <c r="BR64" s="123"/>
      <c r="BS64" s="123"/>
      <c r="BT64" s="123"/>
      <c r="BU64" s="123"/>
      <c r="BV64" s="123"/>
      <c r="BW64" s="123"/>
      <c r="BX64" s="123"/>
      <c r="BY64" s="123"/>
      <c r="BZ64" s="123"/>
      <c r="CA64" s="123"/>
      <c r="CB64" s="123"/>
      <c r="CC64" s="123"/>
      <c r="CD64" s="123"/>
      <c r="CE64" s="123"/>
      <c r="CF64" s="123"/>
      <c r="CG64" s="123"/>
      <c r="CH64" s="123"/>
      <c r="CI64" s="123"/>
      <c r="CJ64" s="123"/>
      <c r="CK64" s="123"/>
      <c r="CL64" s="123"/>
      <c r="CM64" s="123"/>
      <c r="CN64" s="123"/>
      <c r="CO64" s="123"/>
      <c r="CP64" s="123"/>
      <c r="CQ64" s="123"/>
      <c r="CR64" s="123"/>
      <c r="CS64" s="123"/>
      <c r="CT64" s="123"/>
      <c r="CU64" s="123"/>
      <c r="CV64" s="123"/>
      <c r="CW64" s="123"/>
      <c r="CX64" s="123"/>
      <c r="CY64" s="123"/>
      <c r="CZ64" s="123"/>
      <c r="DA64" s="123"/>
      <c r="DB64" s="123"/>
      <c r="DC64" s="123"/>
      <c r="DD64" s="123"/>
      <c r="DE64" s="123"/>
      <c r="DF64" s="123"/>
      <c r="DG64" s="123"/>
      <c r="DH64" s="123"/>
      <c r="DI64" s="123"/>
      <c r="DJ64" s="123"/>
      <c r="DK64" s="123"/>
      <c r="DL64" s="123"/>
      <c r="DM64" s="123"/>
      <c r="DN64" s="123"/>
      <c r="DO64" s="123"/>
      <c r="DP64" s="123"/>
      <c r="DQ64" s="123"/>
      <c r="DR64" s="123"/>
      <c r="DS64" s="123"/>
      <c r="DT64" s="123"/>
      <c r="DU64" s="123"/>
      <c r="DV64" s="123"/>
      <c r="DW64" s="123"/>
      <c r="DX64" s="123"/>
      <c r="DY64" s="123"/>
      <c r="DZ64" s="123"/>
      <c r="EA64" s="123"/>
      <c r="EB64" s="123"/>
      <c r="EC64" s="123"/>
      <c r="ED64" s="123"/>
      <c r="EE64" s="123"/>
      <c r="EF64" s="123"/>
      <c r="EG64" s="123"/>
      <c r="EH64" s="123"/>
      <c r="EI64" s="123"/>
      <c r="EJ64" s="123"/>
      <c r="EK64" s="123"/>
      <c r="EL64" s="123"/>
      <c r="EM64" s="123"/>
      <c r="EN64" s="123"/>
      <c r="EO64" s="123"/>
      <c r="EP64" s="123"/>
      <c r="EQ64" s="123"/>
      <c r="ER64" s="123"/>
      <c r="ES64" s="123"/>
      <c r="ET64" s="123"/>
      <c r="EU64" s="123"/>
      <c r="EV64" s="123"/>
      <c r="EW64" s="123"/>
      <c r="EX64" s="123"/>
      <c r="EY64" s="123"/>
      <c r="EZ64" s="123"/>
      <c r="FA64" s="123"/>
      <c r="FB64" s="123"/>
      <c r="FC64" s="123"/>
      <c r="FD64" s="123"/>
      <c r="FE64" s="123"/>
      <c r="FF64" s="123"/>
      <c r="FG64" s="123"/>
      <c r="FH64" s="123"/>
      <c r="FI64" s="123"/>
      <c r="FJ64" s="123"/>
      <c r="FK64" s="123"/>
      <c r="FL64" s="123"/>
      <c r="FM64" s="123"/>
      <c r="FN64" s="123"/>
      <c r="FO64" s="123"/>
      <c r="FP64" s="123"/>
      <c r="FQ64" s="123"/>
      <c r="FR64" s="123"/>
      <c r="FS64" s="123"/>
      <c r="FT64" s="123"/>
      <c r="FU64" s="123"/>
      <c r="FV64" s="123"/>
      <c r="FW64" s="123"/>
      <c r="FX64" s="123"/>
      <c r="FY64" s="123"/>
      <c r="FZ64" s="123"/>
      <c r="GA64" s="123"/>
      <c r="GB64" s="123"/>
      <c r="GC64" s="123"/>
      <c r="GD64" s="123"/>
      <c r="GE64" s="123"/>
      <c r="GF64" s="123"/>
      <c r="GG64" s="123"/>
      <c r="GH64" s="123"/>
      <c r="GI64" s="123"/>
      <c r="GJ64" s="123"/>
      <c r="GK64" s="123"/>
      <c r="GL64" s="123"/>
      <c r="GM64" s="123"/>
      <c r="GN64" s="123"/>
      <c r="GO64" s="123"/>
      <c r="GP64" s="123"/>
      <c r="GQ64" s="123"/>
      <c r="GR64" s="123"/>
      <c r="GS64" s="123"/>
      <c r="GT64" s="123"/>
      <c r="GU64" s="123"/>
      <c r="GV64" s="123"/>
      <c r="GW64" s="123"/>
      <c r="GX64" s="123"/>
      <c r="GY64" s="123"/>
      <c r="GZ64" s="123"/>
      <c r="HA64" s="123"/>
      <c r="HB64" s="123"/>
      <c r="HC64" s="123"/>
      <c r="HD64" s="123"/>
      <c r="HE64" s="123"/>
      <c r="HF64" s="123"/>
      <c r="HG64" s="123"/>
      <c r="HH64" s="123"/>
      <c r="HI64" s="123"/>
      <c r="HJ64" s="123"/>
      <c r="HK64" s="123"/>
      <c r="HL64" s="123"/>
      <c r="HM64" s="123"/>
      <c r="HN64" s="123"/>
      <c r="HO64" s="123"/>
      <c r="HP64" s="123"/>
      <c r="HQ64" s="123"/>
      <c r="HR64" s="123"/>
      <c r="HS64" s="123"/>
      <c r="HT64" s="123"/>
      <c r="HU64" s="123"/>
      <c r="HV64" s="123"/>
      <c r="HW64" s="123"/>
      <c r="HX64" s="123"/>
      <c r="HY64" s="123"/>
      <c r="HZ64" s="123"/>
      <c r="IA64" s="123"/>
      <c r="IB64" s="123"/>
      <c r="IC64" s="123"/>
      <c r="ID64" s="123"/>
      <c r="IE64" s="123"/>
      <c r="IF64" s="123"/>
      <c r="IG64" s="123"/>
      <c r="IH64" s="123"/>
      <c r="II64" s="123"/>
      <c r="IJ64" s="123"/>
      <c r="IK64" s="123"/>
      <c r="IL64" s="123"/>
      <c r="IM64" s="123"/>
      <c r="IN64" s="123"/>
      <c r="IO64" s="123"/>
      <c r="IP64" s="123"/>
      <c r="IQ64" s="123"/>
      <c r="IR64" s="123"/>
      <c r="IS64" s="123"/>
      <c r="IT64" s="123"/>
      <c r="IU64" s="123"/>
      <c r="IV64" s="139"/>
    </row>
    <row r="65" ht="15" customHeight="1">
      <c r="A65" s="8"/>
      <c r="B65" s="9"/>
      <c r="C65" s="14"/>
      <c r="D65" s="23"/>
      <c r="E65" s="11"/>
      <c r="F65" s="11"/>
      <c r="G65" s="11"/>
      <c r="H65" s="11"/>
      <c r="I65" s="11"/>
      <c r="J65" s="11"/>
      <c r="K65" s="11"/>
      <c r="L65" s="11"/>
      <c r="M65" s="11"/>
      <c r="N65" s="11"/>
      <c r="O65" s="14"/>
      <c r="P65" t="s" s="97">
        <v>92</v>
      </c>
      <c r="Q65" s="98"/>
      <c r="R65" s="99"/>
      <c r="S65" t="s" s="140">
        <v>93</v>
      </c>
      <c r="T65" s="98"/>
      <c r="U65" s="99"/>
      <c r="V65" t="s" s="141">
        <v>94</v>
      </c>
      <c r="W65" s="142"/>
      <c r="X65" s="135"/>
      <c r="Y65" s="143"/>
      <c r="Z65" s="144"/>
      <c r="AA65" s="144"/>
      <c r="AB65" s="145"/>
      <c r="AC65" s="146" cm="1">
        <f t="array" ref="AC65">$T$62</f>
        <v>93.5</v>
      </c>
      <c r="AD65" s="147"/>
      <c r="AE65" s="147"/>
      <c r="AF65" s="147"/>
      <c r="AG65" t="s" s="148">
        <v>79</v>
      </c>
      <c r="AH65" s="21"/>
      <c r="AI65" s="9"/>
      <c r="AJ65" s="9"/>
      <c r="AK65" s="9"/>
      <c r="AL65" s="9"/>
      <c r="AM65" s="9"/>
      <c r="AN65" s="9"/>
      <c r="AO65" s="9"/>
      <c r="AP65" t="str" s="22" cm="1">
        <f t="array" ref="AP65">'Aircraft Data'!$A32</f>
        <v>LS1f</v>
      </c>
      <c r="AQ65" s="13"/>
      <c r="AR65" s="9"/>
      <c r="AS65" s="9"/>
      <c r="AT65" s="9"/>
      <c r="AU65" s="9"/>
      <c r="AV65" s="9"/>
      <c r="AW65" s="9"/>
      <c r="AX65" s="9"/>
      <c r="AY65" s="9"/>
      <c r="AZ65" s="9"/>
      <c r="BA65" s="9"/>
      <c r="BB65" s="9"/>
      <c r="BC65" s="9"/>
      <c r="BD65" s="9"/>
      <c r="BE65" s="9"/>
      <c r="BF65" s="9"/>
      <c r="BG65" s="9"/>
      <c r="BH65" s="9"/>
      <c r="BI65" s="9"/>
      <c r="BJ65" s="9"/>
      <c r="BK65" s="9"/>
      <c r="BL65" s="9"/>
      <c r="BM65" s="9"/>
      <c r="BN65" s="9"/>
      <c r="BO65" s="9"/>
      <c r="BP65" s="9"/>
      <c r="BQ65" s="9"/>
      <c r="BR65" s="9"/>
      <c r="BS65" s="9"/>
      <c r="BT65" s="9"/>
      <c r="BU65" s="9"/>
      <c r="BV65" s="9"/>
      <c r="BW65" s="9"/>
      <c r="BX65" s="9"/>
      <c r="BY65" s="9"/>
      <c r="BZ65" s="9"/>
      <c r="CA65" s="9"/>
      <c r="CB65" s="9"/>
      <c r="CC65" s="9"/>
      <c r="CD65" s="9"/>
      <c r="CE65" s="9"/>
      <c r="CF65" s="9"/>
      <c r="CG65" s="9"/>
      <c r="CH65" s="9"/>
      <c r="CI65" s="9"/>
      <c r="CJ65" s="9"/>
      <c r="CK65" s="9"/>
      <c r="CL65" s="9"/>
      <c r="CM65" s="9"/>
      <c r="CN65" s="9"/>
      <c r="CO65" s="9"/>
      <c r="CP65" s="9"/>
      <c r="CQ65" s="9"/>
      <c r="CR65" s="9"/>
      <c r="CS65" s="9"/>
      <c r="CT65" s="9"/>
      <c r="CU65" s="9"/>
      <c r="CV65" s="9"/>
      <c r="CW65" s="9"/>
      <c r="CX65" s="9"/>
      <c r="CY65" s="9"/>
      <c r="CZ65" s="9"/>
      <c r="DA65" s="9"/>
      <c r="DB65" s="9"/>
      <c r="DC65" s="9"/>
      <c r="DD65" s="9"/>
      <c r="DE65" s="9"/>
      <c r="DF65" s="9"/>
      <c r="DG65" s="9"/>
      <c r="DH65" s="9"/>
      <c r="DI65" s="9"/>
      <c r="DJ65" s="9"/>
      <c r="DK65" s="9"/>
      <c r="DL65" s="9"/>
      <c r="DM65" s="9"/>
      <c r="DN65" s="9"/>
      <c r="DO65" s="9"/>
      <c r="DP65" s="9"/>
      <c r="DQ65" s="9"/>
      <c r="DR65" s="9"/>
      <c r="DS65" s="9"/>
      <c r="DT65" s="9"/>
      <c r="DU65" s="9"/>
      <c r="DV65" s="9"/>
      <c r="DW65" s="9"/>
      <c r="DX65" s="9"/>
      <c r="DY65" s="9"/>
      <c r="DZ65" s="9"/>
      <c r="EA65" s="9"/>
      <c r="EB65" s="9"/>
      <c r="EC65" s="9"/>
      <c r="ED65" s="9"/>
      <c r="EE65" s="9"/>
      <c r="EF65" s="9"/>
      <c r="EG65" s="9"/>
      <c r="EH65" s="9"/>
      <c r="EI65" s="9"/>
      <c r="EJ65" s="9"/>
      <c r="EK65" s="9"/>
      <c r="EL65" s="9"/>
      <c r="EM65" s="9"/>
      <c r="EN65" s="9"/>
      <c r="EO65" s="9"/>
      <c r="EP65" s="9"/>
      <c r="EQ65" s="9"/>
      <c r="ER65" s="9"/>
      <c r="ES65" s="9"/>
      <c r="ET65" s="9"/>
      <c r="EU65" s="9"/>
      <c r="EV65" s="9"/>
      <c r="EW65" s="9"/>
      <c r="EX65" s="9"/>
      <c r="EY65" s="9"/>
      <c r="EZ65" s="9"/>
      <c r="FA65" s="9"/>
      <c r="FB65" s="9"/>
      <c r="FC65" s="9"/>
      <c r="FD65" s="9"/>
      <c r="FE65" s="9"/>
      <c r="FF65" s="9"/>
      <c r="FG65" s="9"/>
      <c r="FH65" s="9"/>
      <c r="FI65" s="9"/>
      <c r="FJ65" s="9"/>
      <c r="FK65" s="9"/>
      <c r="FL65" s="9"/>
      <c r="FM65" s="9"/>
      <c r="FN65" s="9"/>
      <c r="FO65" s="9"/>
      <c r="FP65" s="9"/>
      <c r="FQ65" s="9"/>
      <c r="FR65" s="9"/>
      <c r="FS65" s="9"/>
      <c r="FT65" s="9"/>
      <c r="FU65" s="9"/>
      <c r="FV65" s="9"/>
      <c r="FW65" s="9"/>
      <c r="FX65" s="9"/>
      <c r="FY65" s="9"/>
      <c r="FZ65" s="9"/>
      <c r="GA65" s="9"/>
      <c r="GB65" s="9"/>
      <c r="GC65" s="9"/>
      <c r="GD65" s="9"/>
      <c r="GE65" s="9"/>
      <c r="GF65" s="9"/>
      <c r="GG65" s="9"/>
      <c r="GH65" s="9"/>
      <c r="GI65" s="9"/>
      <c r="GJ65" s="9"/>
      <c r="GK65" s="9"/>
      <c r="GL65" s="9"/>
      <c r="GM65" s="9"/>
      <c r="GN65" s="9"/>
      <c r="GO65" s="9"/>
      <c r="GP65" s="9"/>
      <c r="GQ65" s="9"/>
      <c r="GR65" s="9"/>
      <c r="GS65" s="9"/>
      <c r="GT65" s="9"/>
      <c r="GU65" s="9"/>
      <c r="GV65" s="9"/>
      <c r="GW65" s="9"/>
      <c r="GX65" s="9"/>
      <c r="GY65" s="9"/>
      <c r="GZ65" s="9"/>
      <c r="HA65" s="9"/>
      <c r="HB65" s="9"/>
      <c r="HC65" s="9"/>
      <c r="HD65" s="9"/>
      <c r="HE65" s="9"/>
      <c r="HF65" s="9"/>
      <c r="HG65" s="9"/>
      <c r="HH65" s="9"/>
      <c r="HI65" s="9"/>
      <c r="HJ65" s="9"/>
      <c r="HK65" s="9"/>
      <c r="HL65" s="9"/>
      <c r="HM65" s="9"/>
      <c r="HN65" s="9"/>
      <c r="HO65" s="9"/>
      <c r="HP65" s="9"/>
      <c r="HQ65" s="9"/>
      <c r="HR65" s="9"/>
      <c r="HS65" s="9"/>
      <c r="HT65" s="9"/>
      <c r="HU65" s="9"/>
      <c r="HV65" s="9"/>
      <c r="HW65" s="9"/>
      <c r="HX65" s="9"/>
      <c r="HY65" s="9"/>
      <c r="HZ65" s="9"/>
      <c r="IA65" s="9"/>
      <c r="IB65" s="9"/>
      <c r="IC65" s="9"/>
      <c r="ID65" s="9"/>
      <c r="IE65" s="9"/>
      <c r="IF65" s="9"/>
      <c r="IG65" s="9"/>
      <c r="IH65" s="9"/>
      <c r="II65" s="9"/>
      <c r="IJ65" s="9"/>
      <c r="IK65" s="9"/>
      <c r="IL65" s="9"/>
      <c r="IM65" s="9"/>
      <c r="IN65" s="9"/>
      <c r="IO65" s="9"/>
      <c r="IP65" s="9"/>
      <c r="IQ65" s="9"/>
      <c r="IR65" s="9"/>
      <c r="IS65" s="9"/>
      <c r="IT65" s="9"/>
      <c r="IU65" s="9"/>
      <c r="IV65" s="10"/>
    </row>
    <row r="66" ht="15" customHeight="1">
      <c r="A66" s="8"/>
      <c r="B66" s="9"/>
      <c r="C66" s="14"/>
      <c r="D66" s="23"/>
      <c r="E66" s="11"/>
      <c r="F66" s="11"/>
      <c r="G66" s="11"/>
      <c r="H66" s="11"/>
      <c r="I66" s="11"/>
      <c r="J66" s="11"/>
      <c r="K66" s="11"/>
      <c r="L66" s="11"/>
      <c r="M66" s="11"/>
      <c r="N66" s="11"/>
      <c r="O66" s="14"/>
      <c r="P66" s="149">
        <v>364.5</v>
      </c>
      <c r="Q66" s="150"/>
      <c r="R66" s="151"/>
      <c r="S66" s="152"/>
      <c r="T66" s="150"/>
      <c r="U66" s="151"/>
      <c r="V66" s="153" cm="1">
        <f t="array" ref="V66">IF(P66+S66=0,AI75,P66+S66)</f>
        <v>364.5</v>
      </c>
      <c r="W66" s="154"/>
      <c r="X66" s="155"/>
      <c r="Y66" t="s" s="97">
        <v>96</v>
      </c>
      <c r="Z66" s="98"/>
      <c r="AA66" s="98"/>
      <c r="AB66" s="99"/>
      <c r="AC66" s="156"/>
      <c r="AD66" s="157"/>
      <c r="AE66" s="157"/>
      <c r="AF66" s="157"/>
      <c r="AG66" s="135"/>
      <c r="AH66" s="21"/>
      <c r="AI66" s="9"/>
      <c r="AJ66" s="9"/>
      <c r="AK66" s="9"/>
      <c r="AL66" s="9"/>
      <c r="AM66" s="9"/>
      <c r="AN66" s="9"/>
      <c r="AO66" s="9"/>
      <c r="AP66" t="str" s="22" cm="1">
        <f t="array" ref="AP66">'Aircraft Data'!$A33</f>
        <v>LS4</v>
      </c>
      <c r="AQ66" s="13"/>
      <c r="AR66" s="9"/>
      <c r="AS66" s="9"/>
      <c r="AT66" s="9"/>
      <c r="AU66" s="9"/>
      <c r="AV66" s="9"/>
      <c r="AW66" s="9"/>
      <c r="AX66" s="9"/>
      <c r="AY66" s="9"/>
      <c r="AZ66" s="9"/>
      <c r="BA66" s="9"/>
      <c r="BB66" s="9"/>
      <c r="BC66" s="9"/>
      <c r="BD66" s="9"/>
      <c r="BE66" s="9"/>
      <c r="BF66" s="9"/>
      <c r="BG66" s="9"/>
      <c r="BH66" s="9"/>
      <c r="BI66" s="9"/>
      <c r="BJ66" s="9"/>
      <c r="BK66" s="9"/>
      <c r="BL66" s="9"/>
      <c r="BM66" s="9"/>
      <c r="BN66" s="9"/>
      <c r="BO66" s="9"/>
      <c r="BP66" s="9"/>
      <c r="BQ66" s="9"/>
      <c r="BR66" s="9"/>
      <c r="BS66" s="9"/>
      <c r="BT66" s="9"/>
      <c r="BU66" s="9"/>
      <c r="BV66" s="9"/>
      <c r="BW66" s="9"/>
      <c r="BX66" s="9"/>
      <c r="BY66" s="9"/>
      <c r="BZ66" s="9"/>
      <c r="CA66" s="9"/>
      <c r="CB66" s="9"/>
      <c r="CC66" s="9"/>
      <c r="CD66" s="9"/>
      <c r="CE66" s="9"/>
      <c r="CF66" s="9"/>
      <c r="CG66" s="9"/>
      <c r="CH66" s="9"/>
      <c r="CI66" s="9"/>
      <c r="CJ66" s="9"/>
      <c r="CK66" s="9"/>
      <c r="CL66" s="9"/>
      <c r="CM66" s="9"/>
      <c r="CN66" s="9"/>
      <c r="CO66" s="9"/>
      <c r="CP66" s="9"/>
      <c r="CQ66" s="9"/>
      <c r="CR66" s="9"/>
      <c r="CS66" s="9"/>
      <c r="CT66" s="9"/>
      <c r="CU66" s="9"/>
      <c r="CV66" s="9"/>
      <c r="CW66" s="9"/>
      <c r="CX66" s="9"/>
      <c r="CY66" s="9"/>
      <c r="CZ66" s="9"/>
      <c r="DA66" s="9"/>
      <c r="DB66" s="9"/>
      <c r="DC66" s="9"/>
      <c r="DD66" s="9"/>
      <c r="DE66" s="9"/>
      <c r="DF66" s="9"/>
      <c r="DG66" s="9"/>
      <c r="DH66" s="9"/>
      <c r="DI66" s="9"/>
      <c r="DJ66" s="9"/>
      <c r="DK66" s="9"/>
      <c r="DL66" s="9"/>
      <c r="DM66" s="9"/>
      <c r="DN66" s="9"/>
      <c r="DO66" s="9"/>
      <c r="DP66" s="9"/>
      <c r="DQ66" s="9"/>
      <c r="DR66" s="9"/>
      <c r="DS66" s="9"/>
      <c r="DT66" s="9"/>
      <c r="DU66" s="9"/>
      <c r="DV66" s="9"/>
      <c r="DW66" s="9"/>
      <c r="DX66" s="9"/>
      <c r="DY66" s="9"/>
      <c r="DZ66" s="9"/>
      <c r="EA66" s="9"/>
      <c r="EB66" s="9"/>
      <c r="EC66" s="9"/>
      <c r="ED66" s="9"/>
      <c r="EE66" s="9"/>
      <c r="EF66" s="9"/>
      <c r="EG66" s="9"/>
      <c r="EH66" s="9"/>
      <c r="EI66" s="9"/>
      <c r="EJ66" s="9"/>
      <c r="EK66" s="9"/>
      <c r="EL66" s="9"/>
      <c r="EM66" s="9"/>
      <c r="EN66" s="9"/>
      <c r="EO66" s="9"/>
      <c r="EP66" s="9"/>
      <c r="EQ66" s="9"/>
      <c r="ER66" s="9"/>
      <c r="ES66" s="9"/>
      <c r="ET66" s="9"/>
      <c r="EU66" s="9"/>
      <c r="EV66" s="9"/>
      <c r="EW66" s="9"/>
      <c r="EX66" s="9"/>
      <c r="EY66" s="9"/>
      <c r="EZ66" s="9"/>
      <c r="FA66" s="9"/>
      <c r="FB66" s="9"/>
      <c r="FC66" s="9"/>
      <c r="FD66" s="9"/>
      <c r="FE66" s="9"/>
      <c r="FF66" s="9"/>
      <c r="FG66" s="9"/>
      <c r="FH66" s="9"/>
      <c r="FI66" s="9"/>
      <c r="FJ66" s="9"/>
      <c r="FK66" s="9"/>
      <c r="FL66" s="9"/>
      <c r="FM66" s="9"/>
      <c r="FN66" s="9"/>
      <c r="FO66" s="9"/>
      <c r="FP66" s="9"/>
      <c r="FQ66" s="9"/>
      <c r="FR66" s="9"/>
      <c r="FS66" s="9"/>
      <c r="FT66" s="9"/>
      <c r="FU66" s="9"/>
      <c r="FV66" s="9"/>
      <c r="FW66" s="9"/>
      <c r="FX66" s="9"/>
      <c r="FY66" s="9"/>
      <c r="FZ66" s="9"/>
      <c r="GA66" s="9"/>
      <c r="GB66" s="9"/>
      <c r="GC66" s="9"/>
      <c r="GD66" s="9"/>
      <c r="GE66" s="9"/>
      <c r="GF66" s="9"/>
      <c r="GG66" s="9"/>
      <c r="GH66" s="9"/>
      <c r="GI66" s="9"/>
      <c r="GJ66" s="9"/>
      <c r="GK66" s="9"/>
      <c r="GL66" s="9"/>
      <c r="GM66" s="9"/>
      <c r="GN66" s="9"/>
      <c r="GO66" s="9"/>
      <c r="GP66" s="9"/>
      <c r="GQ66" s="9"/>
      <c r="GR66" s="9"/>
      <c r="GS66" s="9"/>
      <c r="GT66" s="9"/>
      <c r="GU66" s="9"/>
      <c r="GV66" s="9"/>
      <c r="GW66" s="9"/>
      <c r="GX66" s="9"/>
      <c r="GY66" s="9"/>
      <c r="GZ66" s="9"/>
      <c r="HA66" s="9"/>
      <c r="HB66" s="9"/>
      <c r="HC66" s="9"/>
      <c r="HD66" s="9"/>
      <c r="HE66" s="9"/>
      <c r="HF66" s="9"/>
      <c r="HG66" s="9"/>
      <c r="HH66" s="9"/>
      <c r="HI66" s="9"/>
      <c r="HJ66" s="9"/>
      <c r="HK66" s="9"/>
      <c r="HL66" s="9"/>
      <c r="HM66" s="9"/>
      <c r="HN66" s="9"/>
      <c r="HO66" s="9"/>
      <c r="HP66" s="9"/>
      <c r="HQ66" s="9"/>
      <c r="HR66" s="9"/>
      <c r="HS66" s="9"/>
      <c r="HT66" s="9"/>
      <c r="HU66" s="9"/>
      <c r="HV66" s="9"/>
      <c r="HW66" s="9"/>
      <c r="HX66" s="9"/>
      <c r="HY66" s="9"/>
      <c r="HZ66" s="9"/>
      <c r="IA66" s="9"/>
      <c r="IB66" s="9"/>
      <c r="IC66" s="9"/>
      <c r="ID66" s="9"/>
      <c r="IE66" s="9"/>
      <c r="IF66" s="9"/>
      <c r="IG66" s="9"/>
      <c r="IH66" s="9"/>
      <c r="II66" s="9"/>
      <c r="IJ66" s="9"/>
      <c r="IK66" s="9"/>
      <c r="IL66" s="9"/>
      <c r="IM66" s="9"/>
      <c r="IN66" s="9"/>
      <c r="IO66" s="9"/>
      <c r="IP66" s="9"/>
      <c r="IQ66" s="9"/>
      <c r="IR66" s="9"/>
      <c r="IS66" s="9"/>
      <c r="IT66" s="9"/>
      <c r="IU66" s="9"/>
      <c r="IV66" s="10"/>
    </row>
    <row r="67" ht="15" customHeight="1">
      <c r="A67" s="8"/>
      <c r="B67" s="9"/>
      <c r="C67" s="14"/>
      <c r="D67" s="23"/>
      <c r="E67" s="11"/>
      <c r="F67" s="11"/>
      <c r="G67" s="11"/>
      <c r="H67" s="11"/>
      <c r="I67" s="11"/>
      <c r="J67" s="11"/>
      <c r="K67" s="11"/>
      <c r="L67" s="11"/>
      <c r="M67" s="11"/>
      <c r="N67" s="11"/>
      <c r="O67" s="14"/>
      <c r="P67" s="43"/>
      <c r="Q67" s="12"/>
      <c r="R67" s="158"/>
      <c r="S67" s="159"/>
      <c r="T67" s="12"/>
      <c r="U67" s="158"/>
      <c r="V67" s="159"/>
      <c r="W67" s="12"/>
      <c r="X67" t="s" s="160">
        <v>79</v>
      </c>
      <c r="Y67" t="s" s="27">
        <v>98</v>
      </c>
      <c r="Z67" s="11"/>
      <c r="AA67" s="11"/>
      <c r="AB67" s="161"/>
      <c r="AC67" s="152"/>
      <c r="AD67" s="150"/>
      <c r="AE67" s="150"/>
      <c r="AF67" s="150"/>
      <c r="AG67" t="s" s="162">
        <v>79</v>
      </c>
      <c r="AH67" s="21"/>
      <c r="AI67" s="9"/>
      <c r="AJ67" s="9"/>
      <c r="AK67" s="9"/>
      <c r="AL67" s="9"/>
      <c r="AM67" s="9"/>
      <c r="AN67" s="9"/>
      <c r="AO67" s="9"/>
      <c r="AP67" t="str" s="22" cm="1">
        <f t="array" ref="AP67">'Aircraft Data'!$A34</f>
        <v>LS4A</v>
      </c>
      <c r="AQ67" s="13"/>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9"/>
      <c r="CE67" s="9"/>
      <c r="CF67" s="9"/>
      <c r="CG67" s="9"/>
      <c r="CH67" s="9"/>
      <c r="CI67" s="9"/>
      <c r="CJ67" s="9"/>
      <c r="CK67" s="9"/>
      <c r="CL67" s="9"/>
      <c r="CM67" s="9"/>
      <c r="CN67" s="9"/>
      <c r="CO67" s="9"/>
      <c r="CP67" s="9"/>
      <c r="CQ67" s="9"/>
      <c r="CR67" s="9"/>
      <c r="CS67" s="9"/>
      <c r="CT67" s="9"/>
      <c r="CU67" s="9"/>
      <c r="CV67" s="9"/>
      <c r="CW67" s="9"/>
      <c r="CX67" s="9"/>
      <c r="CY67" s="9"/>
      <c r="CZ67" s="9"/>
      <c r="DA67" s="9"/>
      <c r="DB67" s="9"/>
      <c r="DC67" s="9"/>
      <c r="DD67" s="9"/>
      <c r="DE67" s="9"/>
      <c r="DF67" s="9"/>
      <c r="DG67" s="9"/>
      <c r="DH67" s="9"/>
      <c r="DI67" s="9"/>
      <c r="DJ67" s="9"/>
      <c r="DK67" s="9"/>
      <c r="DL67" s="9"/>
      <c r="DM67" s="9"/>
      <c r="DN67" s="9"/>
      <c r="DO67" s="9"/>
      <c r="DP67" s="9"/>
      <c r="DQ67" s="9"/>
      <c r="DR67" s="9"/>
      <c r="DS67" s="9"/>
      <c r="DT67" s="9"/>
      <c r="DU67" s="9"/>
      <c r="DV67" s="9"/>
      <c r="DW67" s="9"/>
      <c r="DX67" s="9"/>
      <c r="DY67" s="9"/>
      <c r="DZ67" s="9"/>
      <c r="EA67" s="9"/>
      <c r="EB67" s="9"/>
      <c r="EC67" s="9"/>
      <c r="ED67" s="9"/>
      <c r="EE67" s="9"/>
      <c r="EF67" s="9"/>
      <c r="EG67" s="9"/>
      <c r="EH67" s="9"/>
      <c r="EI67" s="9"/>
      <c r="EJ67" s="9"/>
      <c r="EK67" s="9"/>
      <c r="EL67" s="9"/>
      <c r="EM67" s="9"/>
      <c r="EN67" s="9"/>
      <c r="EO67" s="9"/>
      <c r="EP67" s="9"/>
      <c r="EQ67" s="9"/>
      <c r="ER67" s="9"/>
      <c r="ES67" s="9"/>
      <c r="ET67" s="9"/>
      <c r="EU67" s="9"/>
      <c r="EV67" s="9"/>
      <c r="EW67" s="9"/>
      <c r="EX67" s="9"/>
      <c r="EY67" s="9"/>
      <c r="EZ67" s="9"/>
      <c r="FA67" s="9"/>
      <c r="FB67" s="9"/>
      <c r="FC67" s="9"/>
      <c r="FD67" s="9"/>
      <c r="FE67" s="9"/>
      <c r="FF67" s="9"/>
      <c r="FG67" s="9"/>
      <c r="FH67" s="9"/>
      <c r="FI67" s="9"/>
      <c r="FJ67" s="9"/>
      <c r="FK67" s="9"/>
      <c r="FL67" s="9"/>
      <c r="FM67" s="9"/>
      <c r="FN67" s="9"/>
      <c r="FO67" s="9"/>
      <c r="FP67" s="9"/>
      <c r="FQ67" s="9"/>
      <c r="FR67" s="9"/>
      <c r="FS67" s="9"/>
      <c r="FT67" s="9"/>
      <c r="FU67" s="9"/>
      <c r="FV67" s="9"/>
      <c r="FW67" s="9"/>
      <c r="FX67" s="9"/>
      <c r="FY67" s="9"/>
      <c r="FZ67" s="9"/>
      <c r="GA67" s="9"/>
      <c r="GB67" s="9"/>
      <c r="GC67" s="9"/>
      <c r="GD67" s="9"/>
      <c r="GE67" s="9"/>
      <c r="GF67" s="9"/>
      <c r="GG67" s="9"/>
      <c r="GH67" s="9"/>
      <c r="GI67" s="9"/>
      <c r="GJ67" s="9"/>
      <c r="GK67" s="9"/>
      <c r="GL67" s="9"/>
      <c r="GM67" s="9"/>
      <c r="GN67" s="9"/>
      <c r="GO67" s="9"/>
      <c r="GP67" s="9"/>
      <c r="GQ67" s="9"/>
      <c r="GR67" s="9"/>
      <c r="GS67" s="9"/>
      <c r="GT67" s="9"/>
      <c r="GU67" s="9"/>
      <c r="GV67" s="9"/>
      <c r="GW67" s="9"/>
      <c r="GX67" s="9"/>
      <c r="GY67" s="9"/>
      <c r="GZ67" s="9"/>
      <c r="HA67" s="9"/>
      <c r="HB67" s="9"/>
      <c r="HC67" s="9"/>
      <c r="HD67" s="9"/>
      <c r="HE67" s="9"/>
      <c r="HF67" s="9"/>
      <c r="HG67" s="9"/>
      <c r="HH67" s="9"/>
      <c r="HI67" s="9"/>
      <c r="HJ67" s="9"/>
      <c r="HK67" s="9"/>
      <c r="HL67" s="9"/>
      <c r="HM67" s="9"/>
      <c r="HN67" s="9"/>
      <c r="HO67" s="9"/>
      <c r="HP67" s="9"/>
      <c r="HQ67" s="9"/>
      <c r="HR67" s="9"/>
      <c r="HS67" s="9"/>
      <c r="HT67" s="9"/>
      <c r="HU67" s="9"/>
      <c r="HV67" s="9"/>
      <c r="HW67" s="9"/>
      <c r="HX67" s="9"/>
      <c r="HY67" s="9"/>
      <c r="HZ67" s="9"/>
      <c r="IA67" s="9"/>
      <c r="IB67" s="9"/>
      <c r="IC67" s="9"/>
      <c r="ID67" s="9"/>
      <c r="IE67" s="9"/>
      <c r="IF67" s="9"/>
      <c r="IG67" s="9"/>
      <c r="IH67" s="9"/>
      <c r="II67" s="9"/>
      <c r="IJ67" s="9"/>
      <c r="IK67" s="9"/>
      <c r="IL67" s="9"/>
      <c r="IM67" s="9"/>
      <c r="IN67" s="9"/>
      <c r="IO67" s="9"/>
      <c r="IP67" s="9"/>
      <c r="IQ67" s="9"/>
      <c r="IR67" s="9"/>
      <c r="IS67" s="9"/>
      <c r="IT67" s="9"/>
      <c r="IU67" s="9"/>
      <c r="IV67" s="10"/>
    </row>
    <row r="68" ht="15" customHeight="1">
      <c r="A68" s="8"/>
      <c r="B68" s="9"/>
      <c r="C68" s="14"/>
      <c r="D68" s="23"/>
      <c r="E68" s="11"/>
      <c r="F68" s="11"/>
      <c r="G68" s="11"/>
      <c r="H68" s="11"/>
      <c r="I68" s="11"/>
      <c r="J68" s="11"/>
      <c r="K68" s="11"/>
      <c r="L68" s="11"/>
      <c r="M68" s="11"/>
      <c r="N68" s="11"/>
      <c r="O68" s="14"/>
      <c r="P68" t="s" s="163">
        <v>100</v>
      </c>
      <c r="Q68" s="164"/>
      <c r="R68" s="164"/>
      <c r="S68" s="164"/>
      <c r="T68" s="164"/>
      <c r="U68" s="164"/>
      <c r="V68" s="164"/>
      <c r="W68" s="164"/>
      <c r="X68" s="165"/>
      <c r="Y68" t="s" s="166">
        <v>101</v>
      </c>
      <c r="Z68" s="167"/>
      <c r="AA68" s="167"/>
      <c r="AB68" s="168"/>
      <c r="AC68" s="169"/>
      <c r="AD68" s="170"/>
      <c r="AE68" s="170"/>
      <c r="AF68" s="170"/>
      <c r="AG68" s="44"/>
      <c r="AH68" s="21"/>
      <c r="AI68" s="9"/>
      <c r="AJ68" s="9"/>
      <c r="AK68" s="9"/>
      <c r="AL68" s="9"/>
      <c r="AM68" s="9"/>
      <c r="AN68" s="9"/>
      <c r="AO68" s="9"/>
      <c r="AP68" t="str" s="22" cm="1">
        <f t="array" ref="AP68">'Aircraft Data'!$A35</f>
        <v>LS6</v>
      </c>
      <c r="AQ68" s="13"/>
      <c r="AR68" s="9"/>
      <c r="AS68" s="9"/>
      <c r="AT68" s="9"/>
      <c r="AU68" s="9"/>
      <c r="AV68" s="9"/>
      <c r="AW68" s="9"/>
      <c r="AX68" s="9"/>
      <c r="AY68" s="9"/>
      <c r="AZ68" s="9"/>
      <c r="BA68" s="9"/>
      <c r="BB68" s="9"/>
      <c r="BC68" s="9"/>
      <c r="BD68" s="9"/>
      <c r="BE68" s="9"/>
      <c r="BF68" s="9"/>
      <c r="BG68" s="9"/>
      <c r="BH68" s="9"/>
      <c r="BI68" s="9"/>
      <c r="BJ68" s="9"/>
      <c r="BK68" s="9"/>
      <c r="BL68" s="9"/>
      <c r="BM68" s="9"/>
      <c r="BN68" s="9"/>
      <c r="BO68" s="9"/>
      <c r="BP68" s="9"/>
      <c r="BQ68" s="9"/>
      <c r="BR68" s="9"/>
      <c r="BS68" s="9"/>
      <c r="BT68" s="9"/>
      <c r="BU68" s="9"/>
      <c r="BV68" s="9"/>
      <c r="BW68" s="9"/>
      <c r="BX68" s="9"/>
      <c r="BY68" s="9"/>
      <c r="BZ68" s="9"/>
      <c r="CA68" s="9"/>
      <c r="CB68" s="9"/>
      <c r="CC68" s="9"/>
      <c r="CD68" s="9"/>
      <c r="CE68" s="9"/>
      <c r="CF68" s="9"/>
      <c r="CG68" s="9"/>
      <c r="CH68" s="9"/>
      <c r="CI68" s="9"/>
      <c r="CJ68" s="9"/>
      <c r="CK68" s="9"/>
      <c r="CL68" s="9"/>
      <c r="CM68" s="9"/>
      <c r="CN68" s="9"/>
      <c r="CO68" s="9"/>
      <c r="CP68" s="9"/>
      <c r="CQ68" s="9"/>
      <c r="CR68" s="9"/>
      <c r="CS68" s="9"/>
      <c r="CT68" s="9"/>
      <c r="CU68" s="9"/>
      <c r="CV68" s="9"/>
      <c r="CW68" s="9"/>
      <c r="CX68" s="9"/>
      <c r="CY68" s="9"/>
      <c r="CZ68" s="9"/>
      <c r="DA68" s="9"/>
      <c r="DB68" s="9"/>
      <c r="DC68" s="9"/>
      <c r="DD68" s="9"/>
      <c r="DE68" s="9"/>
      <c r="DF68" s="9"/>
      <c r="DG68" s="9"/>
      <c r="DH68" s="9"/>
      <c r="DI68" s="9"/>
      <c r="DJ68" s="9"/>
      <c r="DK68" s="9"/>
      <c r="DL68" s="9"/>
      <c r="DM68" s="9"/>
      <c r="DN68" s="9"/>
      <c r="DO68" s="9"/>
      <c r="DP68" s="9"/>
      <c r="DQ68" s="9"/>
      <c r="DR68" s="9"/>
      <c r="DS68" s="9"/>
      <c r="DT68" s="9"/>
      <c r="DU68" s="9"/>
      <c r="DV68" s="9"/>
      <c r="DW68" s="9"/>
      <c r="DX68" s="9"/>
      <c r="DY68" s="9"/>
      <c r="DZ68" s="9"/>
      <c r="EA68" s="9"/>
      <c r="EB68" s="9"/>
      <c r="EC68" s="9"/>
      <c r="ED68" s="9"/>
      <c r="EE68" s="9"/>
      <c r="EF68" s="9"/>
      <c r="EG68" s="9"/>
      <c r="EH68" s="9"/>
      <c r="EI68" s="9"/>
      <c r="EJ68" s="9"/>
      <c r="EK68" s="9"/>
      <c r="EL68" s="9"/>
      <c r="EM68" s="9"/>
      <c r="EN68" s="9"/>
      <c r="EO68" s="9"/>
      <c r="EP68" s="9"/>
      <c r="EQ68" s="9"/>
      <c r="ER68" s="9"/>
      <c r="ES68" s="9"/>
      <c r="ET68" s="9"/>
      <c r="EU68" s="9"/>
      <c r="EV68" s="9"/>
      <c r="EW68" s="9"/>
      <c r="EX68" s="9"/>
      <c r="EY68" s="9"/>
      <c r="EZ68" s="9"/>
      <c r="FA68" s="9"/>
      <c r="FB68" s="9"/>
      <c r="FC68" s="9"/>
      <c r="FD68" s="9"/>
      <c r="FE68" s="9"/>
      <c r="FF68" s="9"/>
      <c r="FG68" s="9"/>
      <c r="FH68" s="9"/>
      <c r="FI68" s="9"/>
      <c r="FJ68" s="9"/>
      <c r="FK68" s="9"/>
      <c r="FL68" s="9"/>
      <c r="FM68" s="9"/>
      <c r="FN68" s="9"/>
      <c r="FO68" s="9"/>
      <c r="FP68" s="9"/>
      <c r="FQ68" s="9"/>
      <c r="FR68" s="9"/>
      <c r="FS68" s="9"/>
      <c r="FT68" s="9"/>
      <c r="FU68" s="9"/>
      <c r="FV68" s="9"/>
      <c r="FW68" s="9"/>
      <c r="FX68" s="9"/>
      <c r="FY68" s="9"/>
      <c r="FZ68" s="9"/>
      <c r="GA68" s="9"/>
      <c r="GB68" s="9"/>
      <c r="GC68" s="9"/>
      <c r="GD68" s="9"/>
      <c r="GE68" s="9"/>
      <c r="GF68" s="9"/>
      <c r="GG68" s="9"/>
      <c r="GH68" s="9"/>
      <c r="GI68" s="9"/>
      <c r="GJ68" s="9"/>
      <c r="GK68" s="9"/>
      <c r="GL68" s="9"/>
      <c r="GM68" s="9"/>
      <c r="GN68" s="9"/>
      <c r="GO68" s="9"/>
      <c r="GP68" s="9"/>
      <c r="GQ68" s="9"/>
      <c r="GR68" s="9"/>
      <c r="GS68" s="9"/>
      <c r="GT68" s="9"/>
      <c r="GU68" s="9"/>
      <c r="GV68" s="9"/>
      <c r="GW68" s="9"/>
      <c r="GX68" s="9"/>
      <c r="GY68" s="9"/>
      <c r="GZ68" s="9"/>
      <c r="HA68" s="9"/>
      <c r="HB68" s="9"/>
      <c r="HC68" s="9"/>
      <c r="HD68" s="9"/>
      <c r="HE68" s="9"/>
      <c r="HF68" s="9"/>
      <c r="HG68" s="9"/>
      <c r="HH68" s="9"/>
      <c r="HI68" s="9"/>
      <c r="HJ68" s="9"/>
      <c r="HK68" s="9"/>
      <c r="HL68" s="9"/>
      <c r="HM68" s="9"/>
      <c r="HN68" s="9"/>
      <c r="HO68" s="9"/>
      <c r="HP68" s="9"/>
      <c r="HQ68" s="9"/>
      <c r="HR68" s="9"/>
      <c r="HS68" s="9"/>
      <c r="HT68" s="9"/>
      <c r="HU68" s="9"/>
      <c r="HV68" s="9"/>
      <c r="HW68" s="9"/>
      <c r="HX68" s="9"/>
      <c r="HY68" s="9"/>
      <c r="HZ68" s="9"/>
      <c r="IA68" s="9"/>
      <c r="IB68" s="9"/>
      <c r="IC68" s="9"/>
      <c r="ID68" s="9"/>
      <c r="IE68" s="9"/>
      <c r="IF68" s="9"/>
      <c r="IG68" s="9"/>
      <c r="IH68" s="9"/>
      <c r="II68" s="9"/>
      <c r="IJ68" s="9"/>
      <c r="IK68" s="9"/>
      <c r="IL68" s="9"/>
      <c r="IM68" s="9"/>
      <c r="IN68" s="9"/>
      <c r="IO68" s="9"/>
      <c r="IP68" s="9"/>
      <c r="IQ68" s="9"/>
      <c r="IR68" s="9"/>
      <c r="IS68" s="9"/>
      <c r="IT68" s="9"/>
      <c r="IU68" s="9"/>
      <c r="IV68" s="10"/>
    </row>
    <row r="69" ht="15" customHeight="1">
      <c r="A69" s="8"/>
      <c r="B69" s="9"/>
      <c r="C69" s="14"/>
      <c r="D69" s="23"/>
      <c r="E69" s="11"/>
      <c r="F69" s="11"/>
      <c r="G69" s="11"/>
      <c r="H69" s="11"/>
      <c r="I69" s="11"/>
      <c r="J69" s="11"/>
      <c r="K69" s="11"/>
      <c r="L69" s="11"/>
      <c r="M69" s="11"/>
      <c r="N69" s="11"/>
      <c r="O69" s="14"/>
      <c r="P69" t="s" s="97">
        <v>103</v>
      </c>
      <c r="Q69" s="98"/>
      <c r="R69" s="99"/>
      <c r="S69" t="s" s="140">
        <v>104</v>
      </c>
      <c r="T69" s="98"/>
      <c r="U69" s="99"/>
      <c r="V69" t="s" s="141">
        <v>105</v>
      </c>
      <c r="W69" s="142"/>
      <c r="X69" s="135"/>
      <c r="Y69" t="s" s="97">
        <v>106</v>
      </c>
      <c r="Z69" s="98"/>
      <c r="AA69" s="98"/>
      <c r="AB69" s="99"/>
      <c r="AC69" s="171"/>
      <c r="AD69" s="172"/>
      <c r="AE69" s="172"/>
      <c r="AF69" s="172"/>
      <c r="AG69" s="17"/>
      <c r="AH69" s="21"/>
      <c r="AI69" s="173"/>
      <c r="AJ69" s="173"/>
      <c r="AK69" s="173"/>
      <c r="AL69" s="173"/>
      <c r="AM69" s="173"/>
      <c r="AN69" s="9"/>
      <c r="AO69" s="9"/>
      <c r="AP69" t="str" s="22" cm="1">
        <f t="array" ref="AP69">'Aircraft Data'!$A36</f>
        <v>LS8-18</v>
      </c>
      <c r="AQ69" s="13"/>
      <c r="AR69" s="9"/>
      <c r="AS69" s="9"/>
      <c r="AT69" s="9"/>
      <c r="AU69" s="9"/>
      <c r="AV69" s="9"/>
      <c r="AW69" s="9"/>
      <c r="AX69" s="9"/>
      <c r="AY69" s="9"/>
      <c r="AZ69" s="9"/>
      <c r="BA69" s="9"/>
      <c r="BB69" s="9"/>
      <c r="BC69" s="9"/>
      <c r="BD69" s="9"/>
      <c r="BE69" s="9"/>
      <c r="BF69" s="9"/>
      <c r="BG69" s="9"/>
      <c r="BH69" s="9"/>
      <c r="BI69" s="9"/>
      <c r="BJ69" s="9"/>
      <c r="BK69" s="9"/>
      <c r="BL69" s="9"/>
      <c r="BM69" s="9"/>
      <c r="BN69" s="9"/>
      <c r="BO69" s="9"/>
      <c r="BP69" s="9"/>
      <c r="BQ69" s="9"/>
      <c r="BR69" s="9"/>
      <c r="BS69" s="9"/>
      <c r="BT69" s="9"/>
      <c r="BU69" s="9"/>
      <c r="BV69" s="9"/>
      <c r="BW69" s="9"/>
      <c r="BX69" s="9"/>
      <c r="BY69" s="9"/>
      <c r="BZ69" s="9"/>
      <c r="CA69" s="9"/>
      <c r="CB69" s="9"/>
      <c r="CC69" s="9"/>
      <c r="CD69" s="9"/>
      <c r="CE69" s="9"/>
      <c r="CF69" s="9"/>
      <c r="CG69" s="9"/>
      <c r="CH69" s="9"/>
      <c r="CI69" s="9"/>
      <c r="CJ69" s="9"/>
      <c r="CK69" s="9"/>
      <c r="CL69" s="9"/>
      <c r="CM69" s="9"/>
      <c r="CN69" s="9"/>
      <c r="CO69" s="9"/>
      <c r="CP69" s="9"/>
      <c r="CQ69" s="9"/>
      <c r="CR69" s="9"/>
      <c r="CS69" s="9"/>
      <c r="CT69" s="9"/>
      <c r="CU69" s="9"/>
      <c r="CV69" s="9"/>
      <c r="CW69" s="9"/>
      <c r="CX69" s="9"/>
      <c r="CY69" s="9"/>
      <c r="CZ69" s="9"/>
      <c r="DA69" s="9"/>
      <c r="DB69" s="9"/>
      <c r="DC69" s="9"/>
      <c r="DD69" s="9"/>
      <c r="DE69" s="9"/>
      <c r="DF69" s="9"/>
      <c r="DG69" s="9"/>
      <c r="DH69" s="9"/>
      <c r="DI69" s="9"/>
      <c r="DJ69" s="9"/>
      <c r="DK69" s="9"/>
      <c r="DL69" s="9"/>
      <c r="DM69" s="9"/>
      <c r="DN69" s="9"/>
      <c r="DO69" s="9"/>
      <c r="DP69" s="9"/>
      <c r="DQ69" s="9"/>
      <c r="DR69" s="9"/>
      <c r="DS69" s="9"/>
      <c r="DT69" s="9"/>
      <c r="DU69" s="9"/>
      <c r="DV69" s="9"/>
      <c r="DW69" s="9"/>
      <c r="DX69" s="9"/>
      <c r="DY69" s="9"/>
      <c r="DZ69" s="9"/>
      <c r="EA69" s="9"/>
      <c r="EB69" s="9"/>
      <c r="EC69" s="9"/>
      <c r="ED69" s="9"/>
      <c r="EE69" s="9"/>
      <c r="EF69" s="9"/>
      <c r="EG69" s="9"/>
      <c r="EH69" s="9"/>
      <c r="EI69" s="9"/>
      <c r="EJ69" s="9"/>
      <c r="EK69" s="9"/>
      <c r="EL69" s="9"/>
      <c r="EM69" s="9"/>
      <c r="EN69" s="9"/>
      <c r="EO69" s="9"/>
      <c r="EP69" s="9"/>
      <c r="EQ69" s="9"/>
      <c r="ER69" s="9"/>
      <c r="ES69" s="9"/>
      <c r="ET69" s="9"/>
      <c r="EU69" s="9"/>
      <c r="EV69" s="9"/>
      <c r="EW69" s="9"/>
      <c r="EX69" s="9"/>
      <c r="EY69" s="9"/>
      <c r="EZ69" s="9"/>
      <c r="FA69" s="9"/>
      <c r="FB69" s="9"/>
      <c r="FC69" s="9"/>
      <c r="FD69" s="9"/>
      <c r="FE69" s="9"/>
      <c r="FF69" s="9"/>
      <c r="FG69" s="9"/>
      <c r="FH69" s="9"/>
      <c r="FI69" s="9"/>
      <c r="FJ69" s="9"/>
      <c r="FK69" s="9"/>
      <c r="FL69" s="9"/>
      <c r="FM69" s="9"/>
      <c r="FN69" s="9"/>
      <c r="FO69" s="9"/>
      <c r="FP69" s="9"/>
      <c r="FQ69" s="9"/>
      <c r="FR69" s="9"/>
      <c r="FS69" s="9"/>
      <c r="FT69" s="9"/>
      <c r="FU69" s="9"/>
      <c r="FV69" s="9"/>
      <c r="FW69" s="9"/>
      <c r="FX69" s="9"/>
      <c r="FY69" s="9"/>
      <c r="FZ69" s="9"/>
      <c r="GA69" s="9"/>
      <c r="GB69" s="9"/>
      <c r="GC69" s="9"/>
      <c r="GD69" s="9"/>
      <c r="GE69" s="9"/>
      <c r="GF69" s="9"/>
      <c r="GG69" s="9"/>
      <c r="GH69" s="9"/>
      <c r="GI69" s="9"/>
      <c r="GJ69" s="9"/>
      <c r="GK69" s="9"/>
      <c r="GL69" s="9"/>
      <c r="GM69" s="9"/>
      <c r="GN69" s="9"/>
      <c r="GO69" s="9"/>
      <c r="GP69" s="9"/>
      <c r="GQ69" s="9"/>
      <c r="GR69" s="9"/>
      <c r="GS69" s="9"/>
      <c r="GT69" s="9"/>
      <c r="GU69" s="9"/>
      <c r="GV69" s="9"/>
      <c r="GW69" s="9"/>
      <c r="GX69" s="9"/>
      <c r="GY69" s="9"/>
      <c r="GZ69" s="9"/>
      <c r="HA69" s="9"/>
      <c r="HB69" s="9"/>
      <c r="HC69" s="9"/>
      <c r="HD69" s="9"/>
      <c r="HE69" s="9"/>
      <c r="HF69" s="9"/>
      <c r="HG69" s="9"/>
      <c r="HH69" s="9"/>
      <c r="HI69" s="9"/>
      <c r="HJ69" s="9"/>
      <c r="HK69" s="9"/>
      <c r="HL69" s="9"/>
      <c r="HM69" s="9"/>
      <c r="HN69" s="9"/>
      <c r="HO69" s="9"/>
      <c r="HP69" s="9"/>
      <c r="HQ69" s="9"/>
      <c r="HR69" s="9"/>
      <c r="HS69" s="9"/>
      <c r="HT69" s="9"/>
      <c r="HU69" s="9"/>
      <c r="HV69" s="9"/>
      <c r="HW69" s="9"/>
      <c r="HX69" s="9"/>
      <c r="HY69" s="9"/>
      <c r="HZ69" s="9"/>
      <c r="IA69" s="9"/>
      <c r="IB69" s="9"/>
      <c r="IC69" s="9"/>
      <c r="ID69" s="9"/>
      <c r="IE69" s="9"/>
      <c r="IF69" s="9"/>
      <c r="IG69" s="9"/>
      <c r="IH69" s="9"/>
      <c r="II69" s="9"/>
      <c r="IJ69" s="9"/>
      <c r="IK69" s="9"/>
      <c r="IL69" s="9"/>
      <c r="IM69" s="9"/>
      <c r="IN69" s="9"/>
      <c r="IO69" s="9"/>
      <c r="IP69" s="9"/>
      <c r="IQ69" s="9"/>
      <c r="IR69" s="9"/>
      <c r="IS69" s="9"/>
      <c r="IT69" s="9"/>
      <c r="IU69" s="9"/>
      <c r="IV69" s="10"/>
    </row>
    <row r="70" ht="15" customHeight="1">
      <c r="A70" s="8"/>
      <c r="B70" s="9"/>
      <c r="C70" s="14"/>
      <c r="D70" s="23"/>
      <c r="E70" s="11"/>
      <c r="F70" s="11"/>
      <c r="G70" s="11"/>
      <c r="H70" s="11"/>
      <c r="I70" s="11"/>
      <c r="J70" s="11"/>
      <c r="K70" s="11"/>
      <c r="L70" s="11"/>
      <c r="M70" s="11"/>
      <c r="N70" s="11"/>
      <c r="O70" s="161"/>
      <c r="P70" s="152">
        <v>47</v>
      </c>
      <c r="Q70" s="150"/>
      <c r="R70" s="151"/>
      <c r="S70" s="152"/>
      <c r="T70" s="150"/>
      <c r="U70" s="151"/>
      <c r="V70" s="153" cm="1">
        <f t="array" ref="V70">IF((P70+S70)=0,AI75,(P70+S70))</f>
        <v>47</v>
      </c>
      <c r="W70" s="154"/>
      <c r="X70" s="155"/>
      <c r="Y70" t="s" s="27">
        <v>108</v>
      </c>
      <c r="Z70" s="11"/>
      <c r="AA70" s="11"/>
      <c r="AB70" s="161"/>
      <c r="AC70" s="153" cm="1">
        <f t="array" ref="AC70">SUM($T$62+$AC$62+$AC$67)</f>
        <v>186.5</v>
      </c>
      <c r="AD70" s="174"/>
      <c r="AE70" s="174"/>
      <c r="AF70" s="174"/>
      <c r="AG70" t="s" s="162">
        <v>79</v>
      </c>
      <c r="AH70" s="175"/>
      <c r="AI70" t="s" s="176">
        <v>109</v>
      </c>
      <c r="AJ70" s="177"/>
      <c r="AK70" s="177"/>
      <c r="AL70" s="177"/>
      <c r="AM70" s="178"/>
      <c r="AN70" s="175"/>
      <c r="AO70" s="175"/>
      <c r="AP70" t="str" s="179" cm="1">
        <f t="array" ref="AP70">'Aircraft Data'!$A37</f>
        <v>Mossy</v>
      </c>
      <c r="AQ70" s="180"/>
      <c r="AR70" s="175"/>
      <c r="AS70" s="175"/>
      <c r="AT70" s="175"/>
      <c r="AU70" s="21"/>
      <c r="AV70" s="9"/>
      <c r="AW70" s="9"/>
      <c r="AX70" s="9"/>
      <c r="AY70" s="9"/>
      <c r="AZ70" s="9"/>
      <c r="BA70" s="9"/>
      <c r="BB70" s="9"/>
      <c r="BC70" s="9"/>
      <c r="BD70" s="9"/>
      <c r="BE70" s="9"/>
      <c r="BF70" s="9"/>
      <c r="BG70" s="9"/>
      <c r="BH70" s="9"/>
      <c r="BI70" s="9"/>
      <c r="BJ70" s="9"/>
      <c r="BK70" s="9"/>
      <c r="BL70" s="9"/>
      <c r="BM70" s="9"/>
      <c r="BN70" s="9"/>
      <c r="BO70" s="9"/>
      <c r="BP70" s="9"/>
      <c r="BQ70" s="9"/>
      <c r="BR70" s="9"/>
      <c r="BS70" s="9"/>
      <c r="BT70" s="9"/>
      <c r="BU70" s="9"/>
      <c r="BV70" s="9"/>
      <c r="BW70" s="9"/>
      <c r="BX70" s="9"/>
      <c r="BY70" s="9"/>
      <c r="BZ70" s="9"/>
      <c r="CA70" s="9"/>
      <c r="CB70" s="9"/>
      <c r="CC70" s="9"/>
      <c r="CD70" s="9"/>
      <c r="CE70" s="9"/>
      <c r="CF70" s="9"/>
      <c r="CG70" s="9"/>
      <c r="CH70" s="9"/>
      <c r="CI70" s="9"/>
      <c r="CJ70" s="9"/>
      <c r="CK70" s="9"/>
      <c r="CL70" s="9"/>
      <c r="CM70" s="9"/>
      <c r="CN70" s="9"/>
      <c r="CO70" s="9"/>
      <c r="CP70" s="9"/>
      <c r="CQ70" s="9"/>
      <c r="CR70" s="9"/>
      <c r="CS70" s="9"/>
      <c r="CT70" s="9"/>
      <c r="CU70" s="9"/>
      <c r="CV70" s="9"/>
      <c r="CW70" s="9"/>
      <c r="CX70" s="9"/>
      <c r="CY70" s="9"/>
      <c r="CZ70" s="9"/>
      <c r="DA70" s="9"/>
      <c r="DB70" s="9"/>
      <c r="DC70" s="9"/>
      <c r="DD70" s="9"/>
      <c r="DE70" s="9"/>
      <c r="DF70" s="9"/>
      <c r="DG70" s="9"/>
      <c r="DH70" s="9"/>
      <c r="DI70" s="9"/>
      <c r="DJ70" s="9"/>
      <c r="DK70" s="9"/>
      <c r="DL70" s="9"/>
      <c r="DM70" s="9"/>
      <c r="DN70" s="9"/>
      <c r="DO70" s="9"/>
      <c r="DP70" s="9"/>
      <c r="DQ70" s="9"/>
      <c r="DR70" s="9"/>
      <c r="DS70" s="9"/>
      <c r="DT70" s="9"/>
      <c r="DU70" s="9"/>
      <c r="DV70" s="9"/>
      <c r="DW70" s="9"/>
      <c r="DX70" s="9"/>
      <c r="DY70" s="9"/>
      <c r="DZ70" s="9"/>
      <c r="EA70" s="9"/>
      <c r="EB70" s="9"/>
      <c r="EC70" s="9"/>
      <c r="ED70" s="9"/>
      <c r="EE70" s="9"/>
      <c r="EF70" s="9"/>
      <c r="EG70" s="9"/>
      <c r="EH70" s="9"/>
      <c r="EI70" s="9"/>
      <c r="EJ70" s="9"/>
      <c r="EK70" s="9"/>
      <c r="EL70" s="9"/>
      <c r="EM70" s="9"/>
      <c r="EN70" s="9"/>
      <c r="EO70" s="9"/>
      <c r="EP70" s="9"/>
      <c r="EQ70" s="9"/>
      <c r="ER70" s="9"/>
      <c r="ES70" s="9"/>
      <c r="ET70" s="9"/>
      <c r="EU70" s="9"/>
      <c r="EV70" s="9"/>
      <c r="EW70" s="9"/>
      <c r="EX70" s="9"/>
      <c r="EY70" s="9"/>
      <c r="EZ70" s="9"/>
      <c r="FA70" s="9"/>
      <c r="FB70" s="9"/>
      <c r="FC70" s="9"/>
      <c r="FD70" s="9"/>
      <c r="FE70" s="9"/>
      <c r="FF70" s="9"/>
      <c r="FG70" s="9"/>
      <c r="FH70" s="9"/>
      <c r="FI70" s="9"/>
      <c r="FJ70" s="9"/>
      <c r="FK70" s="9"/>
      <c r="FL70" s="9"/>
      <c r="FM70" s="9"/>
      <c r="FN70" s="9"/>
      <c r="FO70" s="9"/>
      <c r="FP70" s="9"/>
      <c r="FQ70" s="9"/>
      <c r="FR70" s="9"/>
      <c r="FS70" s="9"/>
      <c r="FT70" s="9"/>
      <c r="FU70" s="9"/>
      <c r="FV70" s="9"/>
      <c r="FW70" s="9"/>
      <c r="FX70" s="9"/>
      <c r="FY70" s="9"/>
      <c r="FZ70" s="9"/>
      <c r="GA70" s="9"/>
      <c r="GB70" s="9"/>
      <c r="GC70" s="9"/>
      <c r="GD70" s="9"/>
      <c r="GE70" s="9"/>
      <c r="GF70" s="9"/>
      <c r="GG70" s="9"/>
      <c r="GH70" s="9"/>
      <c r="GI70" s="9"/>
      <c r="GJ70" s="9"/>
      <c r="GK70" s="9"/>
      <c r="GL70" s="9"/>
      <c r="GM70" s="9"/>
      <c r="GN70" s="9"/>
      <c r="GO70" s="9"/>
      <c r="GP70" s="9"/>
      <c r="GQ70" s="9"/>
      <c r="GR70" s="9"/>
      <c r="GS70" s="9"/>
      <c r="GT70" s="9"/>
      <c r="GU70" s="9"/>
      <c r="GV70" s="9"/>
      <c r="GW70" s="9"/>
      <c r="GX70" s="9"/>
      <c r="GY70" s="9"/>
      <c r="GZ70" s="9"/>
      <c r="HA70" s="9"/>
      <c r="HB70" s="9"/>
      <c r="HC70" s="9"/>
      <c r="HD70" s="9"/>
      <c r="HE70" s="9"/>
      <c r="HF70" s="9"/>
      <c r="HG70" s="9"/>
      <c r="HH70" s="9"/>
      <c r="HI70" s="9"/>
      <c r="HJ70" s="9"/>
      <c r="HK70" s="9"/>
      <c r="HL70" s="9"/>
      <c r="HM70" s="9"/>
      <c r="HN70" s="9"/>
      <c r="HO70" s="9"/>
      <c r="HP70" s="9"/>
      <c r="HQ70" s="9"/>
      <c r="HR70" s="9"/>
      <c r="HS70" s="9"/>
      <c r="HT70" s="9"/>
      <c r="HU70" s="9"/>
      <c r="HV70" s="9"/>
      <c r="HW70" s="9"/>
      <c r="HX70" s="9"/>
      <c r="HY70" s="9"/>
      <c r="HZ70" s="9"/>
      <c r="IA70" s="9"/>
      <c r="IB70" s="9"/>
      <c r="IC70" s="9"/>
      <c r="ID70" s="9"/>
      <c r="IE70" s="9"/>
      <c r="IF70" s="9"/>
      <c r="IG70" s="9"/>
      <c r="IH70" s="9"/>
      <c r="II70" s="9"/>
      <c r="IJ70" s="9"/>
      <c r="IK70" s="9"/>
      <c r="IL70" s="9"/>
      <c r="IM70" s="9"/>
      <c r="IN70" s="9"/>
      <c r="IO70" s="9"/>
      <c r="IP70" s="9"/>
      <c r="IQ70" s="9"/>
      <c r="IR70" s="9"/>
      <c r="IS70" s="9"/>
      <c r="IT70" s="9"/>
      <c r="IU70" s="9"/>
      <c r="IV70" s="10"/>
    </row>
    <row r="71" ht="15" customHeight="1">
      <c r="A71" s="8"/>
      <c r="B71" s="9"/>
      <c r="C71" s="14"/>
      <c r="D71" s="23"/>
      <c r="E71" s="11"/>
      <c r="F71" s="11"/>
      <c r="G71" s="11"/>
      <c r="H71" s="11"/>
      <c r="I71" s="11"/>
      <c r="J71" s="11"/>
      <c r="K71" s="11"/>
      <c r="L71" s="11"/>
      <c r="M71" s="11"/>
      <c r="N71" s="11"/>
      <c r="O71" s="14"/>
      <c r="P71" s="43"/>
      <c r="Q71" s="12"/>
      <c r="R71" s="158"/>
      <c r="S71" s="159"/>
      <c r="T71" s="12"/>
      <c r="U71" s="158"/>
      <c r="V71" s="159"/>
      <c r="W71" s="12"/>
      <c r="X71" t="s" s="160">
        <v>79</v>
      </c>
      <c r="Y71" s="43"/>
      <c r="Z71" s="12"/>
      <c r="AA71" s="12"/>
      <c r="AB71" s="158"/>
      <c r="AC71" s="169"/>
      <c r="AD71" s="170"/>
      <c r="AE71" s="170"/>
      <c r="AF71" s="170"/>
      <c r="AG71" s="44"/>
      <c r="AH71" s="175"/>
      <c r="AI71" t="s" s="181">
        <v>111</v>
      </c>
      <c r="AJ71" s="11"/>
      <c r="AK71" s="11"/>
      <c r="AL71" s="11"/>
      <c r="AM71" s="14"/>
      <c r="AN71" s="175"/>
      <c r="AO71" s="175"/>
      <c r="AP71" t="str" s="179" cm="1">
        <f t="array" ref="AP71">'Aircraft Data'!$A38</f>
        <v>Nimbus 3 DM</v>
      </c>
      <c r="AQ71" s="180"/>
      <c r="AR71" s="175"/>
      <c r="AS71" s="175"/>
      <c r="AT71" s="175"/>
      <c r="AU71" s="21"/>
      <c r="AV71" s="9"/>
      <c r="AW71" s="9"/>
      <c r="AX71" s="9"/>
      <c r="AY71" s="9"/>
      <c r="AZ71" s="9"/>
      <c r="BA71" s="9"/>
      <c r="BB71" s="9"/>
      <c r="BC71" s="9"/>
      <c r="BD71" s="9"/>
      <c r="BE71" s="9"/>
      <c r="BF71" s="9"/>
      <c r="BG71" s="9"/>
      <c r="BH71" s="9"/>
      <c r="BI71" s="9"/>
      <c r="BJ71" s="9"/>
      <c r="BK71" s="9"/>
      <c r="BL71" s="9"/>
      <c r="BM71" s="9"/>
      <c r="BN71" s="9"/>
      <c r="BO71" s="9"/>
      <c r="BP71" s="9"/>
      <c r="BQ71" s="9"/>
      <c r="BR71" s="9"/>
      <c r="BS71" s="9"/>
      <c r="BT71" s="9"/>
      <c r="BU71" s="9"/>
      <c r="BV71" s="9"/>
      <c r="BW71" s="9"/>
      <c r="BX71" s="9"/>
      <c r="BY71" s="9"/>
      <c r="BZ71" s="9"/>
      <c r="CA71" s="9"/>
      <c r="CB71" s="9"/>
      <c r="CC71" s="9"/>
      <c r="CD71" s="9"/>
      <c r="CE71" s="9"/>
      <c r="CF71" s="9"/>
      <c r="CG71" s="9"/>
      <c r="CH71" s="9"/>
      <c r="CI71" s="9"/>
      <c r="CJ71" s="9"/>
      <c r="CK71" s="9"/>
      <c r="CL71" s="9"/>
      <c r="CM71" s="9"/>
      <c r="CN71" s="9"/>
      <c r="CO71" s="9"/>
      <c r="CP71" s="9"/>
      <c r="CQ71" s="9"/>
      <c r="CR71" s="9"/>
      <c r="CS71" s="9"/>
      <c r="CT71" s="9"/>
      <c r="CU71" s="9"/>
      <c r="CV71" s="9"/>
      <c r="CW71" s="9"/>
      <c r="CX71" s="9"/>
      <c r="CY71" s="9"/>
      <c r="CZ71" s="9"/>
      <c r="DA71" s="9"/>
      <c r="DB71" s="9"/>
      <c r="DC71" s="9"/>
      <c r="DD71" s="9"/>
      <c r="DE71" s="9"/>
      <c r="DF71" s="9"/>
      <c r="DG71" s="9"/>
      <c r="DH71" s="9"/>
      <c r="DI71" s="9"/>
      <c r="DJ71" s="9"/>
      <c r="DK71" s="9"/>
      <c r="DL71" s="9"/>
      <c r="DM71" s="9"/>
      <c r="DN71" s="9"/>
      <c r="DO71" s="9"/>
      <c r="DP71" s="9"/>
      <c r="DQ71" s="9"/>
      <c r="DR71" s="9"/>
      <c r="DS71" s="9"/>
      <c r="DT71" s="9"/>
      <c r="DU71" s="9"/>
      <c r="DV71" s="9"/>
      <c r="DW71" s="9"/>
      <c r="DX71" s="9"/>
      <c r="DY71" s="9"/>
      <c r="DZ71" s="9"/>
      <c r="EA71" s="9"/>
      <c r="EB71" s="9"/>
      <c r="EC71" s="9"/>
      <c r="ED71" s="9"/>
      <c r="EE71" s="9"/>
      <c r="EF71" s="9"/>
      <c r="EG71" s="9"/>
      <c r="EH71" s="9"/>
      <c r="EI71" s="9"/>
      <c r="EJ71" s="9"/>
      <c r="EK71" s="9"/>
      <c r="EL71" s="9"/>
      <c r="EM71" s="9"/>
      <c r="EN71" s="9"/>
      <c r="EO71" s="9"/>
      <c r="EP71" s="9"/>
      <c r="EQ71" s="9"/>
      <c r="ER71" s="9"/>
      <c r="ES71" s="9"/>
      <c r="ET71" s="9"/>
      <c r="EU71" s="9"/>
      <c r="EV71" s="9"/>
      <c r="EW71" s="9"/>
      <c r="EX71" s="9"/>
      <c r="EY71" s="9"/>
      <c r="EZ71" s="9"/>
      <c r="FA71" s="9"/>
      <c r="FB71" s="9"/>
      <c r="FC71" s="9"/>
      <c r="FD71" s="9"/>
      <c r="FE71" s="9"/>
      <c r="FF71" s="9"/>
      <c r="FG71" s="9"/>
      <c r="FH71" s="9"/>
      <c r="FI71" s="9"/>
      <c r="FJ71" s="9"/>
      <c r="FK71" s="9"/>
      <c r="FL71" s="9"/>
      <c r="FM71" s="9"/>
      <c r="FN71" s="9"/>
      <c r="FO71" s="9"/>
      <c r="FP71" s="9"/>
      <c r="FQ71" s="9"/>
      <c r="FR71" s="9"/>
      <c r="FS71" s="9"/>
      <c r="FT71" s="9"/>
      <c r="FU71" s="9"/>
      <c r="FV71" s="9"/>
      <c r="FW71" s="9"/>
      <c r="FX71" s="9"/>
      <c r="FY71" s="9"/>
      <c r="FZ71" s="9"/>
      <c r="GA71" s="9"/>
      <c r="GB71" s="9"/>
      <c r="GC71" s="9"/>
      <c r="GD71" s="9"/>
      <c r="GE71" s="9"/>
      <c r="GF71" s="9"/>
      <c r="GG71" s="9"/>
      <c r="GH71" s="9"/>
      <c r="GI71" s="9"/>
      <c r="GJ71" s="9"/>
      <c r="GK71" s="9"/>
      <c r="GL71" s="9"/>
      <c r="GM71" s="9"/>
      <c r="GN71" s="9"/>
      <c r="GO71" s="9"/>
      <c r="GP71" s="9"/>
      <c r="GQ71" s="9"/>
      <c r="GR71" s="9"/>
      <c r="GS71" s="9"/>
      <c r="GT71" s="9"/>
      <c r="GU71" s="9"/>
      <c r="GV71" s="9"/>
      <c r="GW71" s="9"/>
      <c r="GX71" s="9"/>
      <c r="GY71" s="9"/>
      <c r="GZ71" s="9"/>
      <c r="HA71" s="9"/>
      <c r="HB71" s="9"/>
      <c r="HC71" s="9"/>
      <c r="HD71" s="9"/>
      <c r="HE71" s="9"/>
      <c r="HF71" s="9"/>
      <c r="HG71" s="9"/>
      <c r="HH71" s="9"/>
      <c r="HI71" s="9"/>
      <c r="HJ71" s="9"/>
      <c r="HK71" s="9"/>
      <c r="HL71" s="9"/>
      <c r="HM71" s="9"/>
      <c r="HN71" s="9"/>
      <c r="HO71" s="9"/>
      <c r="HP71" s="9"/>
      <c r="HQ71" s="9"/>
      <c r="HR71" s="9"/>
      <c r="HS71" s="9"/>
      <c r="HT71" s="9"/>
      <c r="HU71" s="9"/>
      <c r="HV71" s="9"/>
      <c r="HW71" s="9"/>
      <c r="HX71" s="9"/>
      <c r="HY71" s="9"/>
      <c r="HZ71" s="9"/>
      <c r="IA71" s="9"/>
      <c r="IB71" s="9"/>
      <c r="IC71" s="9"/>
      <c r="ID71" s="9"/>
      <c r="IE71" s="9"/>
      <c r="IF71" s="9"/>
      <c r="IG71" s="9"/>
      <c r="IH71" s="9"/>
      <c r="II71" s="9"/>
      <c r="IJ71" s="9"/>
      <c r="IK71" s="9"/>
      <c r="IL71" s="9"/>
      <c r="IM71" s="9"/>
      <c r="IN71" s="9"/>
      <c r="IO71" s="9"/>
      <c r="IP71" s="9"/>
      <c r="IQ71" s="9"/>
      <c r="IR71" s="9"/>
      <c r="IS71" s="9"/>
      <c r="IT71" s="9"/>
      <c r="IU71" s="9"/>
      <c r="IV71" s="10"/>
    </row>
    <row r="72" ht="15" customHeight="1">
      <c r="A72" s="8"/>
      <c r="B72" s="9"/>
      <c r="C72" s="14"/>
      <c r="D72" s="23"/>
      <c r="E72" s="11"/>
      <c r="F72" s="11"/>
      <c r="G72" s="11"/>
      <c r="H72" s="11"/>
      <c r="I72" s="11"/>
      <c r="J72" s="11"/>
      <c r="K72" s="11"/>
      <c r="L72" s="11"/>
      <c r="M72" s="11"/>
      <c r="N72" s="11"/>
      <c r="O72" s="14"/>
      <c r="P72" t="s" s="182">
        <v>113</v>
      </c>
      <c r="Q72" s="16"/>
      <c r="R72" s="16"/>
      <c r="S72" s="16"/>
      <c r="T72" s="16"/>
      <c r="U72" s="183"/>
      <c r="V72" s="183"/>
      <c r="W72" s="183"/>
      <c r="X72" s="17"/>
      <c r="Y72" t="s" s="184">
        <v>114</v>
      </c>
      <c r="Z72" s="49"/>
      <c r="AA72" s="49"/>
      <c r="AB72" s="185"/>
      <c r="AC72" s="171"/>
      <c r="AD72" s="172"/>
      <c r="AE72" s="172"/>
      <c r="AF72" s="172"/>
      <c r="AG72" s="17"/>
      <c r="AH72" s="175"/>
      <c r="AI72" s="186"/>
      <c r="AJ72" t="s" s="27">
        <v>115</v>
      </c>
      <c r="AK72" s="11"/>
      <c r="AL72" s="11"/>
      <c r="AM72" s="14"/>
      <c r="AN72" s="175"/>
      <c r="AO72" s="175"/>
      <c r="AP72" t="str" s="179" cm="1">
        <f t="array" ref="AP72">'Aircraft Data'!$A39</f>
        <v>Nimbus 3T 22m</v>
      </c>
      <c r="AQ72" s="180"/>
      <c r="AR72" s="175"/>
      <c r="AS72" s="175"/>
      <c r="AT72" s="175"/>
      <c r="AU72" s="21"/>
      <c r="AV72" s="9"/>
      <c r="AW72" s="9"/>
      <c r="AX72" s="9"/>
      <c r="AY72" s="9"/>
      <c r="AZ72" s="9"/>
      <c r="BA72" s="9"/>
      <c r="BB72" s="9"/>
      <c r="BC72" s="9"/>
      <c r="BD72" s="9"/>
      <c r="BE72" s="9"/>
      <c r="BF72" s="9"/>
      <c r="BG72" s="9"/>
      <c r="BH72" s="9"/>
      <c r="BI72" s="9"/>
      <c r="BJ72" s="9"/>
      <c r="BK72" s="9"/>
      <c r="BL72" s="9"/>
      <c r="BM72" s="9"/>
      <c r="BN72" s="9"/>
      <c r="BO72" s="9"/>
      <c r="BP72" s="9"/>
      <c r="BQ72" s="9"/>
      <c r="BR72" s="9"/>
      <c r="BS72" s="9"/>
      <c r="BT72" s="9"/>
      <c r="BU72" s="9"/>
      <c r="BV72" s="9"/>
      <c r="BW72" s="9"/>
      <c r="BX72" s="9"/>
      <c r="BY72" s="9"/>
      <c r="BZ72" s="9"/>
      <c r="CA72" s="9"/>
      <c r="CB72" s="9"/>
      <c r="CC72" s="9"/>
      <c r="CD72" s="9"/>
      <c r="CE72" s="9"/>
      <c r="CF72" s="9"/>
      <c r="CG72" s="9"/>
      <c r="CH72" s="9"/>
      <c r="CI72" s="9"/>
      <c r="CJ72" s="9"/>
      <c r="CK72" s="9"/>
      <c r="CL72" s="9"/>
      <c r="CM72" s="9"/>
      <c r="CN72" s="9"/>
      <c r="CO72" s="9"/>
      <c r="CP72" s="9"/>
      <c r="CQ72" s="9"/>
      <c r="CR72" s="9"/>
      <c r="CS72" s="9"/>
      <c r="CT72" s="9"/>
      <c r="CU72" s="9"/>
      <c r="CV72" s="9"/>
      <c r="CW72" s="9"/>
      <c r="CX72" s="9"/>
      <c r="CY72" s="9"/>
      <c r="CZ72" s="9"/>
      <c r="DA72" s="9"/>
      <c r="DB72" s="9"/>
      <c r="DC72" s="9"/>
      <c r="DD72" s="9"/>
      <c r="DE72" s="9"/>
      <c r="DF72" s="9"/>
      <c r="DG72" s="9"/>
      <c r="DH72" s="9"/>
      <c r="DI72" s="9"/>
      <c r="DJ72" s="9"/>
      <c r="DK72" s="9"/>
      <c r="DL72" s="9"/>
      <c r="DM72" s="9"/>
      <c r="DN72" s="9"/>
      <c r="DO72" s="9"/>
      <c r="DP72" s="9"/>
      <c r="DQ72" s="9"/>
      <c r="DR72" s="9"/>
      <c r="DS72" s="9"/>
      <c r="DT72" s="9"/>
      <c r="DU72" s="9"/>
      <c r="DV72" s="9"/>
      <c r="DW72" s="9"/>
      <c r="DX72" s="9"/>
      <c r="DY72" s="9"/>
      <c r="DZ72" s="9"/>
      <c r="EA72" s="9"/>
      <c r="EB72" s="9"/>
      <c r="EC72" s="9"/>
      <c r="ED72" s="9"/>
      <c r="EE72" s="9"/>
      <c r="EF72" s="9"/>
      <c r="EG72" s="9"/>
      <c r="EH72" s="9"/>
      <c r="EI72" s="9"/>
      <c r="EJ72" s="9"/>
      <c r="EK72" s="9"/>
      <c r="EL72" s="9"/>
      <c r="EM72" s="9"/>
      <c r="EN72" s="9"/>
      <c r="EO72" s="9"/>
      <c r="EP72" s="9"/>
      <c r="EQ72" s="9"/>
      <c r="ER72" s="9"/>
      <c r="ES72" s="9"/>
      <c r="ET72" s="9"/>
      <c r="EU72" s="9"/>
      <c r="EV72" s="9"/>
      <c r="EW72" s="9"/>
      <c r="EX72" s="9"/>
      <c r="EY72" s="9"/>
      <c r="EZ72" s="9"/>
      <c r="FA72" s="9"/>
      <c r="FB72" s="9"/>
      <c r="FC72" s="9"/>
      <c r="FD72" s="9"/>
      <c r="FE72" s="9"/>
      <c r="FF72" s="9"/>
      <c r="FG72" s="9"/>
      <c r="FH72" s="9"/>
      <c r="FI72" s="9"/>
      <c r="FJ72" s="9"/>
      <c r="FK72" s="9"/>
      <c r="FL72" s="9"/>
      <c r="FM72" s="9"/>
      <c r="FN72" s="9"/>
      <c r="FO72" s="9"/>
      <c r="FP72" s="9"/>
      <c r="FQ72" s="9"/>
      <c r="FR72" s="9"/>
      <c r="FS72" s="9"/>
      <c r="FT72" s="9"/>
      <c r="FU72" s="9"/>
      <c r="FV72" s="9"/>
      <c r="FW72" s="9"/>
      <c r="FX72" s="9"/>
      <c r="FY72" s="9"/>
      <c r="FZ72" s="9"/>
      <c r="GA72" s="9"/>
      <c r="GB72" s="9"/>
      <c r="GC72" s="9"/>
      <c r="GD72" s="9"/>
      <c r="GE72" s="9"/>
      <c r="GF72" s="9"/>
      <c r="GG72" s="9"/>
      <c r="GH72" s="9"/>
      <c r="GI72" s="9"/>
      <c r="GJ72" s="9"/>
      <c r="GK72" s="9"/>
      <c r="GL72" s="9"/>
      <c r="GM72" s="9"/>
      <c r="GN72" s="9"/>
      <c r="GO72" s="9"/>
      <c r="GP72" s="9"/>
      <c r="GQ72" s="9"/>
      <c r="GR72" s="9"/>
      <c r="GS72" s="9"/>
      <c r="GT72" s="9"/>
      <c r="GU72" s="9"/>
      <c r="GV72" s="9"/>
      <c r="GW72" s="9"/>
      <c r="GX72" s="9"/>
      <c r="GY72" s="9"/>
      <c r="GZ72" s="9"/>
      <c r="HA72" s="9"/>
      <c r="HB72" s="9"/>
      <c r="HC72" s="9"/>
      <c r="HD72" s="9"/>
      <c r="HE72" s="9"/>
      <c r="HF72" s="9"/>
      <c r="HG72" s="9"/>
      <c r="HH72" s="9"/>
      <c r="HI72" s="9"/>
      <c r="HJ72" s="9"/>
      <c r="HK72" s="9"/>
      <c r="HL72" s="9"/>
      <c r="HM72" s="9"/>
      <c r="HN72" s="9"/>
      <c r="HO72" s="9"/>
      <c r="HP72" s="9"/>
      <c r="HQ72" s="9"/>
      <c r="HR72" s="9"/>
      <c r="HS72" s="9"/>
      <c r="HT72" s="9"/>
      <c r="HU72" s="9"/>
      <c r="HV72" s="9"/>
      <c r="HW72" s="9"/>
      <c r="HX72" s="9"/>
      <c r="HY72" s="9"/>
      <c r="HZ72" s="9"/>
      <c r="IA72" s="9"/>
      <c r="IB72" s="9"/>
      <c r="IC72" s="9"/>
      <c r="ID72" s="9"/>
      <c r="IE72" s="9"/>
      <c r="IF72" s="9"/>
      <c r="IG72" s="9"/>
      <c r="IH72" s="9"/>
      <c r="II72" s="9"/>
      <c r="IJ72" s="9"/>
      <c r="IK72" s="9"/>
      <c r="IL72" s="9"/>
      <c r="IM72" s="9"/>
      <c r="IN72" s="9"/>
      <c r="IO72" s="9"/>
      <c r="IP72" s="9"/>
      <c r="IQ72" s="9"/>
      <c r="IR72" s="9"/>
      <c r="IS72" s="9"/>
      <c r="IT72" s="9"/>
      <c r="IU72" s="9"/>
      <c r="IV72" s="10"/>
    </row>
    <row r="73" ht="15" customHeight="1">
      <c r="A73" s="8"/>
      <c r="B73" s="9"/>
      <c r="C73" s="14"/>
      <c r="D73" s="23"/>
      <c r="E73" s="11"/>
      <c r="F73" s="11"/>
      <c r="G73" s="11"/>
      <c r="H73" s="11"/>
      <c r="I73" s="11"/>
      <c r="J73" s="11"/>
      <c r="K73" s="11"/>
      <c r="L73" s="11"/>
      <c r="M73" s="11"/>
      <c r="N73" s="11"/>
      <c r="O73" s="14"/>
      <c r="P73" s="43"/>
      <c r="Q73" s="12"/>
      <c r="R73" s="12"/>
      <c r="S73" s="12"/>
      <c r="T73" t="s" s="187">
        <v>28</v>
      </c>
      <c r="U73" s="188" cm="1">
        <f t="array" ref="U73">SUM($V$70+$V$66)</f>
        <v>411.5</v>
      </c>
      <c r="V73" s="188"/>
      <c r="W73" s="188"/>
      <c r="X73" t="s" s="160">
        <v>79</v>
      </c>
      <c r="Y73" t="s" s="189">
        <v>117</v>
      </c>
      <c r="Z73" s="190"/>
      <c r="AA73" s="190"/>
      <c r="AB73" s="191"/>
      <c r="AC73" s="146" cm="1">
        <f t="array" ref="AC73">IF(Z83=1,($AC$76+$AC$79),"n/a")</f>
        <v>5303</v>
      </c>
      <c r="AD73" s="192"/>
      <c r="AE73" s="192"/>
      <c r="AF73" s="192"/>
      <c r="AG73" t="s" s="148">
        <v>118</v>
      </c>
      <c r="AH73" s="175"/>
      <c r="AI73" s="193"/>
      <c r="AJ73" s="11"/>
      <c r="AK73" s="11"/>
      <c r="AL73" s="11"/>
      <c r="AM73" s="14"/>
      <c r="AN73" s="175"/>
      <c r="AO73" s="175"/>
      <c r="AP73" t="str" s="179" cm="1">
        <f t="array" ref="AP73">'Aircraft Data'!$A40</f>
        <v>Nimbus 3T 24m</v>
      </c>
      <c r="AQ73" s="180"/>
      <c r="AR73" s="175"/>
      <c r="AS73" s="194">
        <v>1</v>
      </c>
      <c r="AT73" s="175"/>
      <c r="AU73" s="21"/>
      <c r="AV73" s="9"/>
      <c r="AW73" s="9"/>
      <c r="AX73" s="9"/>
      <c r="AY73" s="9"/>
      <c r="AZ73" s="9"/>
      <c r="BA73" s="9"/>
      <c r="BB73" s="9"/>
      <c r="BC73" s="9"/>
      <c r="BD73" s="9"/>
      <c r="BE73" s="9"/>
      <c r="BF73" s="9"/>
      <c r="BG73" s="9"/>
      <c r="BH73" s="9"/>
      <c r="BI73" s="9"/>
      <c r="BJ73" s="9"/>
      <c r="BK73" s="9"/>
      <c r="BL73" s="9"/>
      <c r="BM73" s="9"/>
      <c r="BN73" s="9"/>
      <c r="BO73" s="9"/>
      <c r="BP73" s="9"/>
      <c r="BQ73" s="9"/>
      <c r="BR73" s="9"/>
      <c r="BS73" s="9"/>
      <c r="BT73" s="9"/>
      <c r="BU73" s="9"/>
      <c r="BV73" s="9"/>
      <c r="BW73" s="9"/>
      <c r="BX73" s="9"/>
      <c r="BY73" s="9"/>
      <c r="BZ73" s="9"/>
      <c r="CA73" s="9"/>
      <c r="CB73" s="9"/>
      <c r="CC73" s="9"/>
      <c r="CD73" s="9"/>
      <c r="CE73" s="9"/>
      <c r="CF73" s="9"/>
      <c r="CG73" s="9"/>
      <c r="CH73" s="9"/>
      <c r="CI73" s="9"/>
      <c r="CJ73" s="9"/>
      <c r="CK73" s="9"/>
      <c r="CL73" s="9"/>
      <c r="CM73" s="9"/>
      <c r="CN73" s="9"/>
      <c r="CO73" s="9"/>
      <c r="CP73" s="9"/>
      <c r="CQ73" s="9"/>
      <c r="CR73" s="9"/>
      <c r="CS73" s="9"/>
      <c r="CT73" s="9"/>
      <c r="CU73" s="9"/>
      <c r="CV73" s="9"/>
      <c r="CW73" s="9"/>
      <c r="CX73" s="9"/>
      <c r="CY73" s="9"/>
      <c r="CZ73" s="9"/>
      <c r="DA73" s="9"/>
      <c r="DB73" s="9"/>
      <c r="DC73" s="9"/>
      <c r="DD73" s="9"/>
      <c r="DE73" s="9"/>
      <c r="DF73" s="9"/>
      <c r="DG73" s="9"/>
      <c r="DH73" s="9"/>
      <c r="DI73" s="9"/>
      <c r="DJ73" s="9"/>
      <c r="DK73" s="9"/>
      <c r="DL73" s="9"/>
      <c r="DM73" s="9"/>
      <c r="DN73" s="9"/>
      <c r="DO73" s="9"/>
      <c r="DP73" s="9"/>
      <c r="DQ73" s="9"/>
      <c r="DR73" s="9"/>
      <c r="DS73" s="9"/>
      <c r="DT73" s="9"/>
      <c r="DU73" s="9"/>
      <c r="DV73" s="9"/>
      <c r="DW73" s="9"/>
      <c r="DX73" s="9"/>
      <c r="DY73" s="9"/>
      <c r="DZ73" s="9"/>
      <c r="EA73" s="9"/>
      <c r="EB73" s="9"/>
      <c r="EC73" s="9"/>
      <c r="ED73" s="9"/>
      <c r="EE73" s="9"/>
      <c r="EF73" s="9"/>
      <c r="EG73" s="9"/>
      <c r="EH73" s="9"/>
      <c r="EI73" s="9"/>
      <c r="EJ73" s="9"/>
      <c r="EK73" s="9"/>
      <c r="EL73" s="9"/>
      <c r="EM73" s="9"/>
      <c r="EN73" s="9"/>
      <c r="EO73" s="9"/>
      <c r="EP73" s="9"/>
      <c r="EQ73" s="9"/>
      <c r="ER73" s="9"/>
      <c r="ES73" s="9"/>
      <c r="ET73" s="9"/>
      <c r="EU73" s="9"/>
      <c r="EV73" s="9"/>
      <c r="EW73" s="9"/>
      <c r="EX73" s="9"/>
      <c r="EY73" s="9"/>
      <c r="EZ73" s="9"/>
      <c r="FA73" s="9"/>
      <c r="FB73" s="9"/>
      <c r="FC73" s="9"/>
      <c r="FD73" s="9"/>
      <c r="FE73" s="9"/>
      <c r="FF73" s="9"/>
      <c r="FG73" s="9"/>
      <c r="FH73" s="9"/>
      <c r="FI73" s="9"/>
      <c r="FJ73" s="9"/>
      <c r="FK73" s="9"/>
      <c r="FL73" s="9"/>
      <c r="FM73" s="9"/>
      <c r="FN73" s="9"/>
      <c r="FO73" s="9"/>
      <c r="FP73" s="9"/>
      <c r="FQ73" s="9"/>
      <c r="FR73" s="9"/>
      <c r="FS73" s="9"/>
      <c r="FT73" s="9"/>
      <c r="FU73" s="9"/>
      <c r="FV73" s="9"/>
      <c r="FW73" s="9"/>
      <c r="FX73" s="9"/>
      <c r="FY73" s="9"/>
      <c r="FZ73" s="9"/>
      <c r="GA73" s="9"/>
      <c r="GB73" s="9"/>
      <c r="GC73" s="9"/>
      <c r="GD73" s="9"/>
      <c r="GE73" s="9"/>
      <c r="GF73" s="9"/>
      <c r="GG73" s="9"/>
      <c r="GH73" s="9"/>
      <c r="GI73" s="9"/>
      <c r="GJ73" s="9"/>
      <c r="GK73" s="9"/>
      <c r="GL73" s="9"/>
      <c r="GM73" s="9"/>
      <c r="GN73" s="9"/>
      <c r="GO73" s="9"/>
      <c r="GP73" s="9"/>
      <c r="GQ73" s="9"/>
      <c r="GR73" s="9"/>
      <c r="GS73" s="9"/>
      <c r="GT73" s="9"/>
      <c r="GU73" s="9"/>
      <c r="GV73" s="9"/>
      <c r="GW73" s="9"/>
      <c r="GX73" s="9"/>
      <c r="GY73" s="9"/>
      <c r="GZ73" s="9"/>
      <c r="HA73" s="9"/>
      <c r="HB73" s="9"/>
      <c r="HC73" s="9"/>
      <c r="HD73" s="9"/>
      <c r="HE73" s="9"/>
      <c r="HF73" s="9"/>
      <c r="HG73" s="9"/>
      <c r="HH73" s="9"/>
      <c r="HI73" s="9"/>
      <c r="HJ73" s="9"/>
      <c r="HK73" s="9"/>
      <c r="HL73" s="9"/>
      <c r="HM73" s="9"/>
      <c r="HN73" s="9"/>
      <c r="HO73" s="9"/>
      <c r="HP73" s="9"/>
      <c r="HQ73" s="9"/>
      <c r="HR73" s="9"/>
      <c r="HS73" s="9"/>
      <c r="HT73" s="9"/>
      <c r="HU73" s="9"/>
      <c r="HV73" s="9"/>
      <c r="HW73" s="9"/>
      <c r="HX73" s="9"/>
      <c r="HY73" s="9"/>
      <c r="HZ73" s="9"/>
      <c r="IA73" s="9"/>
      <c r="IB73" s="9"/>
      <c r="IC73" s="9"/>
      <c r="ID73" s="9"/>
      <c r="IE73" s="9"/>
      <c r="IF73" s="9"/>
      <c r="IG73" s="9"/>
      <c r="IH73" s="9"/>
      <c r="II73" s="9"/>
      <c r="IJ73" s="9"/>
      <c r="IK73" s="9"/>
      <c r="IL73" s="9"/>
      <c r="IM73" s="9"/>
      <c r="IN73" s="9"/>
      <c r="IO73" s="9"/>
      <c r="IP73" s="9"/>
      <c r="IQ73" s="9"/>
      <c r="IR73" s="9"/>
      <c r="IS73" s="9"/>
      <c r="IT73" s="9"/>
      <c r="IU73" s="9"/>
      <c r="IV73" s="10"/>
    </row>
    <row r="74" ht="15" customHeight="1">
      <c r="A74" s="8"/>
      <c r="B74" s="9"/>
      <c r="C74" s="14"/>
      <c r="D74" s="23"/>
      <c r="E74" s="11"/>
      <c r="F74" s="11"/>
      <c r="G74" s="11"/>
      <c r="H74" s="11"/>
      <c r="I74" s="11"/>
      <c r="J74" s="11"/>
      <c r="K74" s="11"/>
      <c r="L74" s="11"/>
      <c r="M74" s="11"/>
      <c r="N74" s="11"/>
      <c r="O74" s="14"/>
      <c r="P74" t="s" s="48">
        <v>120</v>
      </c>
      <c r="Q74" s="16"/>
      <c r="R74" s="16"/>
      <c r="S74" s="16"/>
      <c r="T74" s="195"/>
      <c r="U74" s="196"/>
      <c r="V74" s="16"/>
      <c r="W74" s="16"/>
      <c r="X74" s="17"/>
      <c r="Y74" s="197"/>
      <c r="Z74" s="98"/>
      <c r="AA74" s="98"/>
      <c r="AB74" s="99"/>
      <c r="AC74" s="156"/>
      <c r="AD74" s="157"/>
      <c r="AE74" s="157"/>
      <c r="AF74" s="157"/>
      <c r="AG74" s="135"/>
      <c r="AH74" s="175"/>
      <c r="AI74" s="198" cm="1">
        <f t="array" ref="AI74">IF((P70+S70)=0,(P66+S66),(P70+S70))</f>
        <v>47</v>
      </c>
      <c r="AJ74" t="s" s="27">
        <v>121</v>
      </c>
      <c r="AK74" s="11"/>
      <c r="AL74" s="11"/>
      <c r="AM74" s="14"/>
      <c r="AN74" s="175"/>
      <c r="AO74" s="175"/>
      <c r="AP74" t="str" s="179" cm="1">
        <f t="array" ref="AP74">'Aircraft Data'!$A41</f>
        <v>Nimbus 3T 25m</v>
      </c>
      <c r="AQ74" s="180"/>
      <c r="AR74" s="175"/>
      <c r="AS74" t="s" s="199">
        <v>123</v>
      </c>
      <c r="AT74" s="175"/>
      <c r="AU74" s="21"/>
      <c r="AV74" s="9"/>
      <c r="AW74" s="9"/>
      <c r="AX74" s="9"/>
      <c r="AY74" s="9"/>
      <c r="AZ74" s="9"/>
      <c r="BA74" s="9"/>
      <c r="BB74" s="9"/>
      <c r="BC74" s="9"/>
      <c r="BD74" s="9"/>
      <c r="BE74" s="9"/>
      <c r="BF74" s="9"/>
      <c r="BG74" s="9"/>
      <c r="BH74" s="9"/>
      <c r="BI74" s="9"/>
      <c r="BJ74" s="9"/>
      <c r="BK74" s="9"/>
      <c r="BL74" s="9"/>
      <c r="BM74" s="9"/>
      <c r="BN74" s="9"/>
      <c r="BO74" s="9"/>
      <c r="BP74" s="9"/>
      <c r="BQ74" s="9"/>
      <c r="BR74" s="9"/>
      <c r="BS74" s="9"/>
      <c r="BT74" s="9"/>
      <c r="BU74" s="9"/>
      <c r="BV74" s="9"/>
      <c r="BW74" s="9"/>
      <c r="BX74" s="9"/>
      <c r="BY74" s="9"/>
      <c r="BZ74" s="9"/>
      <c r="CA74" s="9"/>
      <c r="CB74" s="9"/>
      <c r="CC74" s="9"/>
      <c r="CD74" s="9"/>
      <c r="CE74" s="9"/>
      <c r="CF74" s="9"/>
      <c r="CG74" s="9"/>
      <c r="CH74" s="9"/>
      <c r="CI74" s="9"/>
      <c r="CJ74" s="9"/>
      <c r="CK74" s="9"/>
      <c r="CL74" s="9"/>
      <c r="CM74" s="9"/>
      <c r="CN74" s="9"/>
      <c r="CO74" s="9"/>
      <c r="CP74" s="9"/>
      <c r="CQ74" s="9"/>
      <c r="CR74" s="9"/>
      <c r="CS74" s="9"/>
      <c r="CT74" s="9"/>
      <c r="CU74" s="9"/>
      <c r="CV74" s="9"/>
      <c r="CW74" s="9"/>
      <c r="CX74" s="9"/>
      <c r="CY74" s="9"/>
      <c r="CZ74" s="9"/>
      <c r="DA74" s="9"/>
      <c r="DB74" s="9"/>
      <c r="DC74" s="9"/>
      <c r="DD74" s="9"/>
      <c r="DE74" s="9"/>
      <c r="DF74" s="9"/>
      <c r="DG74" s="9"/>
      <c r="DH74" s="9"/>
      <c r="DI74" s="9"/>
      <c r="DJ74" s="9"/>
      <c r="DK74" s="9"/>
      <c r="DL74" s="9"/>
      <c r="DM74" s="9"/>
      <c r="DN74" s="9"/>
      <c r="DO74" s="9"/>
      <c r="DP74" s="9"/>
      <c r="DQ74" s="9"/>
      <c r="DR74" s="9"/>
      <c r="DS74" s="9"/>
      <c r="DT74" s="9"/>
      <c r="DU74" s="9"/>
      <c r="DV74" s="9"/>
      <c r="DW74" s="9"/>
      <c r="DX74" s="9"/>
      <c r="DY74" s="9"/>
      <c r="DZ74" s="9"/>
      <c r="EA74" s="9"/>
      <c r="EB74" s="9"/>
      <c r="EC74" s="9"/>
      <c r="ED74" s="9"/>
      <c r="EE74" s="9"/>
      <c r="EF74" s="9"/>
      <c r="EG74" s="9"/>
      <c r="EH74" s="9"/>
      <c r="EI74" s="9"/>
      <c r="EJ74" s="9"/>
      <c r="EK74" s="9"/>
      <c r="EL74" s="9"/>
      <c r="EM74" s="9"/>
      <c r="EN74" s="9"/>
      <c r="EO74" s="9"/>
      <c r="EP74" s="9"/>
      <c r="EQ74" s="9"/>
      <c r="ER74" s="9"/>
      <c r="ES74" s="9"/>
      <c r="ET74" s="9"/>
      <c r="EU74" s="9"/>
      <c r="EV74" s="9"/>
      <c r="EW74" s="9"/>
      <c r="EX74" s="9"/>
      <c r="EY74" s="9"/>
      <c r="EZ74" s="9"/>
      <c r="FA74" s="9"/>
      <c r="FB74" s="9"/>
      <c r="FC74" s="9"/>
      <c r="FD74" s="9"/>
      <c r="FE74" s="9"/>
      <c r="FF74" s="9"/>
      <c r="FG74" s="9"/>
      <c r="FH74" s="9"/>
      <c r="FI74" s="9"/>
      <c r="FJ74" s="9"/>
      <c r="FK74" s="9"/>
      <c r="FL74" s="9"/>
      <c r="FM74" s="9"/>
      <c r="FN74" s="9"/>
      <c r="FO74" s="9"/>
      <c r="FP74" s="9"/>
      <c r="FQ74" s="9"/>
      <c r="FR74" s="9"/>
      <c r="FS74" s="9"/>
      <c r="FT74" s="9"/>
      <c r="FU74" s="9"/>
      <c r="FV74" s="9"/>
      <c r="FW74" s="9"/>
      <c r="FX74" s="9"/>
      <c r="FY74" s="9"/>
      <c r="FZ74" s="9"/>
      <c r="GA74" s="9"/>
      <c r="GB74" s="9"/>
      <c r="GC74" s="9"/>
      <c r="GD74" s="9"/>
      <c r="GE74" s="9"/>
      <c r="GF74" s="9"/>
      <c r="GG74" s="9"/>
      <c r="GH74" s="9"/>
      <c r="GI74" s="9"/>
      <c r="GJ74" s="9"/>
      <c r="GK74" s="9"/>
      <c r="GL74" s="9"/>
      <c r="GM74" s="9"/>
      <c r="GN74" s="9"/>
      <c r="GO74" s="9"/>
      <c r="GP74" s="9"/>
      <c r="GQ74" s="9"/>
      <c r="GR74" s="9"/>
      <c r="GS74" s="9"/>
      <c r="GT74" s="9"/>
      <c r="GU74" s="9"/>
      <c r="GV74" s="9"/>
      <c r="GW74" s="9"/>
      <c r="GX74" s="9"/>
      <c r="GY74" s="9"/>
      <c r="GZ74" s="9"/>
      <c r="HA74" s="9"/>
      <c r="HB74" s="9"/>
      <c r="HC74" s="9"/>
      <c r="HD74" s="9"/>
      <c r="HE74" s="9"/>
      <c r="HF74" s="9"/>
      <c r="HG74" s="9"/>
      <c r="HH74" s="9"/>
      <c r="HI74" s="9"/>
      <c r="HJ74" s="9"/>
      <c r="HK74" s="9"/>
      <c r="HL74" s="9"/>
      <c r="HM74" s="9"/>
      <c r="HN74" s="9"/>
      <c r="HO74" s="9"/>
      <c r="HP74" s="9"/>
      <c r="HQ74" s="9"/>
      <c r="HR74" s="9"/>
      <c r="HS74" s="9"/>
      <c r="HT74" s="9"/>
      <c r="HU74" s="9"/>
      <c r="HV74" s="9"/>
      <c r="HW74" s="9"/>
      <c r="HX74" s="9"/>
      <c r="HY74" s="9"/>
      <c r="HZ74" s="9"/>
      <c r="IA74" s="9"/>
      <c r="IB74" s="9"/>
      <c r="IC74" s="9"/>
      <c r="ID74" s="9"/>
      <c r="IE74" s="9"/>
      <c r="IF74" s="9"/>
      <c r="IG74" s="9"/>
      <c r="IH74" s="9"/>
      <c r="II74" s="9"/>
      <c r="IJ74" s="9"/>
      <c r="IK74" s="9"/>
      <c r="IL74" s="9"/>
      <c r="IM74" s="9"/>
      <c r="IN74" s="9"/>
      <c r="IO74" s="9"/>
      <c r="IP74" s="9"/>
      <c r="IQ74" s="9"/>
      <c r="IR74" s="9"/>
      <c r="IS74" s="9"/>
      <c r="IT74" s="9"/>
      <c r="IU74" s="9"/>
      <c r="IV74" s="10"/>
    </row>
    <row r="75" ht="15" customHeight="1">
      <c r="A75" s="8"/>
      <c r="B75" s="9"/>
      <c r="C75" s="14"/>
      <c r="D75" s="23"/>
      <c r="E75" s="11"/>
      <c r="F75" s="11"/>
      <c r="G75" s="11"/>
      <c r="H75" s="11"/>
      <c r="I75" s="11"/>
      <c r="J75" s="11"/>
      <c r="K75" s="11"/>
      <c r="L75" s="11"/>
      <c r="M75" s="11"/>
      <c r="N75" s="11"/>
      <c r="O75" s="14"/>
      <c r="P75" t="s" s="27">
        <v>108</v>
      </c>
      <c r="Q75" s="11"/>
      <c r="R75" s="11"/>
      <c r="S75" s="11"/>
      <c r="T75" s="161"/>
      <c r="U75" s="153" cm="1">
        <f t="array" ref="U75">$AC$70</f>
        <v>186.5</v>
      </c>
      <c r="V75" s="154"/>
      <c r="W75" s="154"/>
      <c r="X75" t="s" s="162">
        <v>79</v>
      </c>
      <c r="Y75" t="s" s="27">
        <v>124</v>
      </c>
      <c r="Z75" s="11"/>
      <c r="AA75" s="11"/>
      <c r="AB75" s="161"/>
      <c r="AC75" s="200"/>
      <c r="AD75" s="201"/>
      <c r="AE75" s="201"/>
      <c r="AF75" s="201"/>
      <c r="AG75" s="14"/>
      <c r="AH75" s="175"/>
      <c r="AI75" s="202" cm="1">
        <f t="array" ref="AI75">IF(AI72=0,0,AI72-AI74)</f>
        <v>0</v>
      </c>
      <c r="AJ75" t="s" s="203">
        <v>125</v>
      </c>
      <c r="AK75" s="12"/>
      <c r="AL75" s="12"/>
      <c r="AM75" s="44"/>
      <c r="AN75" s="175"/>
      <c r="AO75" s="175"/>
      <c r="AP75" t="str" s="179" cm="1">
        <f t="array" ref="AP75">'Aircraft Data'!$A42</f>
        <v>Nimbus3 25m</v>
      </c>
      <c r="AQ75" s="180"/>
      <c r="AR75" s="175"/>
      <c r="AS75" s="194">
        <v>2</v>
      </c>
      <c r="AT75" s="175"/>
      <c r="AU75" s="21"/>
      <c r="AV75" s="9"/>
      <c r="AW75" s="9"/>
      <c r="AX75" s="9"/>
      <c r="AY75" s="9"/>
      <c r="AZ75" s="9"/>
      <c r="BA75" s="9"/>
      <c r="BB75" s="9"/>
      <c r="BC75" s="9"/>
      <c r="BD75" s="9"/>
      <c r="BE75" s="9"/>
      <c r="BF75" s="9"/>
      <c r="BG75" s="9"/>
      <c r="BH75" s="9"/>
      <c r="BI75" s="9"/>
      <c r="BJ75" s="9"/>
      <c r="BK75" s="9"/>
      <c r="BL75" s="9"/>
      <c r="BM75" s="9"/>
      <c r="BN75" s="9"/>
      <c r="BO75" s="9"/>
      <c r="BP75" s="9"/>
      <c r="BQ75" s="9"/>
      <c r="BR75" s="9"/>
      <c r="BS75" s="9"/>
      <c r="BT75" s="9"/>
      <c r="BU75" s="9"/>
      <c r="BV75" s="9"/>
      <c r="BW75" s="9"/>
      <c r="BX75" s="9"/>
      <c r="BY75" s="9"/>
      <c r="BZ75" s="9"/>
      <c r="CA75" s="9"/>
      <c r="CB75" s="9"/>
      <c r="CC75" s="9"/>
      <c r="CD75" s="9"/>
      <c r="CE75" s="9"/>
      <c r="CF75" s="9"/>
      <c r="CG75" s="9"/>
      <c r="CH75" s="9"/>
      <c r="CI75" s="9"/>
      <c r="CJ75" s="9"/>
      <c r="CK75" s="9"/>
      <c r="CL75" s="9"/>
      <c r="CM75" s="9"/>
      <c r="CN75" s="9"/>
      <c r="CO75" s="9"/>
      <c r="CP75" s="9"/>
      <c r="CQ75" s="9"/>
      <c r="CR75" s="9"/>
      <c r="CS75" s="9"/>
      <c r="CT75" s="9"/>
      <c r="CU75" s="9"/>
      <c r="CV75" s="9"/>
      <c r="CW75" s="9"/>
      <c r="CX75" s="9"/>
      <c r="CY75" s="9"/>
      <c r="CZ75" s="9"/>
      <c r="DA75" s="9"/>
      <c r="DB75" s="9"/>
      <c r="DC75" s="9"/>
      <c r="DD75" s="9"/>
      <c r="DE75" s="9"/>
      <c r="DF75" s="9"/>
      <c r="DG75" s="9"/>
      <c r="DH75" s="9"/>
      <c r="DI75" s="9"/>
      <c r="DJ75" s="9"/>
      <c r="DK75" s="9"/>
      <c r="DL75" s="9"/>
      <c r="DM75" s="9"/>
      <c r="DN75" s="9"/>
      <c r="DO75" s="9"/>
      <c r="DP75" s="9"/>
      <c r="DQ75" s="9"/>
      <c r="DR75" s="9"/>
      <c r="DS75" s="9"/>
      <c r="DT75" s="9"/>
      <c r="DU75" s="9"/>
      <c r="DV75" s="9"/>
      <c r="DW75" s="9"/>
      <c r="DX75" s="9"/>
      <c r="DY75" s="9"/>
      <c r="DZ75" s="9"/>
      <c r="EA75" s="9"/>
      <c r="EB75" s="9"/>
      <c r="EC75" s="9"/>
      <c r="ED75" s="9"/>
      <c r="EE75" s="9"/>
      <c r="EF75" s="9"/>
      <c r="EG75" s="9"/>
      <c r="EH75" s="9"/>
      <c r="EI75" s="9"/>
      <c r="EJ75" s="9"/>
      <c r="EK75" s="9"/>
      <c r="EL75" s="9"/>
      <c r="EM75" s="9"/>
      <c r="EN75" s="9"/>
      <c r="EO75" s="9"/>
      <c r="EP75" s="9"/>
      <c r="EQ75" s="9"/>
      <c r="ER75" s="9"/>
      <c r="ES75" s="9"/>
      <c r="ET75" s="9"/>
      <c r="EU75" s="9"/>
      <c r="EV75" s="9"/>
      <c r="EW75" s="9"/>
      <c r="EX75" s="9"/>
      <c r="EY75" s="9"/>
      <c r="EZ75" s="9"/>
      <c r="FA75" s="9"/>
      <c r="FB75" s="9"/>
      <c r="FC75" s="9"/>
      <c r="FD75" s="9"/>
      <c r="FE75" s="9"/>
      <c r="FF75" s="9"/>
      <c r="FG75" s="9"/>
      <c r="FH75" s="9"/>
      <c r="FI75" s="9"/>
      <c r="FJ75" s="9"/>
      <c r="FK75" s="9"/>
      <c r="FL75" s="9"/>
      <c r="FM75" s="9"/>
      <c r="FN75" s="9"/>
      <c r="FO75" s="9"/>
      <c r="FP75" s="9"/>
      <c r="FQ75" s="9"/>
      <c r="FR75" s="9"/>
      <c r="FS75" s="9"/>
      <c r="FT75" s="9"/>
      <c r="FU75" s="9"/>
      <c r="FV75" s="9"/>
      <c r="FW75" s="9"/>
      <c r="FX75" s="9"/>
      <c r="FY75" s="9"/>
      <c r="FZ75" s="9"/>
      <c r="GA75" s="9"/>
      <c r="GB75" s="9"/>
      <c r="GC75" s="9"/>
      <c r="GD75" s="9"/>
      <c r="GE75" s="9"/>
      <c r="GF75" s="9"/>
      <c r="GG75" s="9"/>
      <c r="GH75" s="9"/>
      <c r="GI75" s="9"/>
      <c r="GJ75" s="9"/>
      <c r="GK75" s="9"/>
      <c r="GL75" s="9"/>
      <c r="GM75" s="9"/>
      <c r="GN75" s="9"/>
      <c r="GO75" s="9"/>
      <c r="GP75" s="9"/>
      <c r="GQ75" s="9"/>
      <c r="GR75" s="9"/>
      <c r="GS75" s="9"/>
      <c r="GT75" s="9"/>
      <c r="GU75" s="9"/>
      <c r="GV75" s="9"/>
      <c r="GW75" s="9"/>
      <c r="GX75" s="9"/>
      <c r="GY75" s="9"/>
      <c r="GZ75" s="9"/>
      <c r="HA75" s="9"/>
      <c r="HB75" s="9"/>
      <c r="HC75" s="9"/>
      <c r="HD75" s="9"/>
      <c r="HE75" s="9"/>
      <c r="HF75" s="9"/>
      <c r="HG75" s="9"/>
      <c r="HH75" s="9"/>
      <c r="HI75" s="9"/>
      <c r="HJ75" s="9"/>
      <c r="HK75" s="9"/>
      <c r="HL75" s="9"/>
      <c r="HM75" s="9"/>
      <c r="HN75" s="9"/>
      <c r="HO75" s="9"/>
      <c r="HP75" s="9"/>
      <c r="HQ75" s="9"/>
      <c r="HR75" s="9"/>
      <c r="HS75" s="9"/>
      <c r="HT75" s="9"/>
      <c r="HU75" s="9"/>
      <c r="HV75" s="9"/>
      <c r="HW75" s="9"/>
      <c r="HX75" s="9"/>
      <c r="HY75" s="9"/>
      <c r="HZ75" s="9"/>
      <c r="IA75" s="9"/>
      <c r="IB75" s="9"/>
      <c r="IC75" s="9"/>
      <c r="ID75" s="9"/>
      <c r="IE75" s="9"/>
      <c r="IF75" s="9"/>
      <c r="IG75" s="9"/>
      <c r="IH75" s="9"/>
      <c r="II75" s="9"/>
      <c r="IJ75" s="9"/>
      <c r="IK75" s="9"/>
      <c r="IL75" s="9"/>
      <c r="IM75" s="9"/>
      <c r="IN75" s="9"/>
      <c r="IO75" s="9"/>
      <c r="IP75" s="9"/>
      <c r="IQ75" s="9"/>
      <c r="IR75" s="9"/>
      <c r="IS75" s="9"/>
      <c r="IT75" s="9"/>
      <c r="IU75" s="9"/>
      <c r="IV75" s="10"/>
    </row>
    <row r="76" ht="15" customHeight="1">
      <c r="A76" s="8"/>
      <c r="B76" s="9"/>
      <c r="C76" s="14"/>
      <c r="D76" s="23"/>
      <c r="E76" s="11"/>
      <c r="F76" s="11"/>
      <c r="G76" s="11"/>
      <c r="H76" s="11"/>
      <c r="I76" s="11"/>
      <c r="J76" s="11"/>
      <c r="K76" s="11"/>
      <c r="L76" s="11"/>
      <c r="M76" s="11"/>
      <c r="N76" s="11"/>
      <c r="O76" s="14"/>
      <c r="P76" s="43"/>
      <c r="Q76" s="12"/>
      <c r="R76" s="12"/>
      <c r="S76" s="12"/>
      <c r="T76" s="158"/>
      <c r="U76" s="159"/>
      <c r="V76" s="12"/>
      <c r="W76" s="12"/>
      <c r="X76" s="44"/>
      <c r="Y76" t="s" s="204">
        <v>127</v>
      </c>
      <c r="Z76" s="115"/>
      <c r="AA76" s="115"/>
      <c r="AB76" s="116"/>
      <c r="AC76" s="205">
        <v>114</v>
      </c>
      <c r="AD76" s="206"/>
      <c r="AE76" s="206"/>
      <c r="AF76" s="206"/>
      <c r="AG76" t="s" s="148">
        <v>118</v>
      </c>
      <c r="AH76" s="21"/>
      <c r="AI76" s="207"/>
      <c r="AJ76" s="207"/>
      <c r="AK76" s="207"/>
      <c r="AL76" s="207"/>
      <c r="AM76" s="207"/>
      <c r="AN76" s="9"/>
      <c r="AO76" s="9"/>
      <c r="AP76" t="str" s="22" cm="1">
        <f t="array" ref="AP76">'Aircraft Data'!$A43</f>
        <v>PIK20B</v>
      </c>
      <c r="AQ76" s="13"/>
      <c r="AR76" s="9"/>
      <c r="AS76" s="208">
        <v>3</v>
      </c>
      <c r="AT76" s="9"/>
      <c r="AU76" s="9"/>
      <c r="AV76" s="9"/>
      <c r="AW76" s="9"/>
      <c r="AX76" s="9"/>
      <c r="AY76" s="9"/>
      <c r="AZ76" s="9"/>
      <c r="BA76" s="9"/>
      <c r="BB76" s="9"/>
      <c r="BC76" s="9"/>
      <c r="BD76" s="9"/>
      <c r="BE76" s="9"/>
      <c r="BF76" s="9"/>
      <c r="BG76" s="9"/>
      <c r="BH76" s="9"/>
      <c r="BI76" s="9"/>
      <c r="BJ76" s="9"/>
      <c r="BK76" s="9"/>
      <c r="BL76" s="9"/>
      <c r="BM76" s="9"/>
      <c r="BN76" s="9"/>
      <c r="BO76" s="9"/>
      <c r="BP76" s="9"/>
      <c r="BQ76" s="9"/>
      <c r="BR76" s="9"/>
      <c r="BS76" s="9"/>
      <c r="BT76" s="9"/>
      <c r="BU76" s="9"/>
      <c r="BV76" s="9"/>
      <c r="BW76" s="9"/>
      <c r="BX76" s="9"/>
      <c r="BY76" s="9"/>
      <c r="BZ76" s="9"/>
      <c r="CA76" s="9"/>
      <c r="CB76" s="9"/>
      <c r="CC76" s="9"/>
      <c r="CD76" s="9"/>
      <c r="CE76" s="9"/>
      <c r="CF76" s="9"/>
      <c r="CG76" s="9"/>
      <c r="CH76" s="9"/>
      <c r="CI76" s="9"/>
      <c r="CJ76" s="9"/>
      <c r="CK76" s="9"/>
      <c r="CL76" s="9"/>
      <c r="CM76" s="9"/>
      <c r="CN76" s="9"/>
      <c r="CO76" s="9"/>
      <c r="CP76" s="9"/>
      <c r="CQ76" s="9"/>
      <c r="CR76" s="9"/>
      <c r="CS76" s="9"/>
      <c r="CT76" s="9"/>
      <c r="CU76" s="9"/>
      <c r="CV76" s="9"/>
      <c r="CW76" s="9"/>
      <c r="CX76" s="9"/>
      <c r="CY76" s="9"/>
      <c r="CZ76" s="9"/>
      <c r="DA76" s="9"/>
      <c r="DB76" s="9"/>
      <c r="DC76" s="9"/>
      <c r="DD76" s="9"/>
      <c r="DE76" s="9"/>
      <c r="DF76" s="9"/>
      <c r="DG76" s="9"/>
      <c r="DH76" s="9"/>
      <c r="DI76" s="9"/>
      <c r="DJ76" s="9"/>
      <c r="DK76" s="9"/>
      <c r="DL76" s="9"/>
      <c r="DM76" s="9"/>
      <c r="DN76" s="9"/>
      <c r="DO76" s="9"/>
      <c r="DP76" s="9"/>
      <c r="DQ76" s="9"/>
      <c r="DR76" s="9"/>
      <c r="DS76" s="9"/>
      <c r="DT76" s="9"/>
      <c r="DU76" s="9"/>
      <c r="DV76" s="9"/>
      <c r="DW76" s="9"/>
      <c r="DX76" s="9"/>
      <c r="DY76" s="9"/>
      <c r="DZ76" s="9"/>
      <c r="EA76" s="9"/>
      <c r="EB76" s="9"/>
      <c r="EC76" s="9"/>
      <c r="ED76" s="9"/>
      <c r="EE76" s="9"/>
      <c r="EF76" s="9"/>
      <c r="EG76" s="9"/>
      <c r="EH76" s="9"/>
      <c r="EI76" s="9"/>
      <c r="EJ76" s="9"/>
      <c r="EK76" s="9"/>
      <c r="EL76" s="9"/>
      <c r="EM76" s="9"/>
      <c r="EN76" s="9"/>
      <c r="EO76" s="9"/>
      <c r="EP76" s="9"/>
      <c r="EQ76" s="9"/>
      <c r="ER76" s="9"/>
      <c r="ES76" s="9"/>
      <c r="ET76" s="9"/>
      <c r="EU76" s="9"/>
      <c r="EV76" s="9"/>
      <c r="EW76" s="9"/>
      <c r="EX76" s="9"/>
      <c r="EY76" s="9"/>
      <c r="EZ76" s="9"/>
      <c r="FA76" s="9"/>
      <c r="FB76" s="9"/>
      <c r="FC76" s="9"/>
      <c r="FD76" s="9"/>
      <c r="FE76" s="9"/>
      <c r="FF76" s="9"/>
      <c r="FG76" s="9"/>
      <c r="FH76" s="9"/>
      <c r="FI76" s="9"/>
      <c r="FJ76" s="9"/>
      <c r="FK76" s="9"/>
      <c r="FL76" s="9"/>
      <c r="FM76" s="9"/>
      <c r="FN76" s="9"/>
      <c r="FO76" s="9"/>
      <c r="FP76" s="9"/>
      <c r="FQ76" s="9"/>
      <c r="FR76" s="9"/>
      <c r="FS76" s="9"/>
      <c r="FT76" s="9"/>
      <c r="FU76" s="9"/>
      <c r="FV76" s="9"/>
      <c r="FW76" s="9"/>
      <c r="FX76" s="9"/>
      <c r="FY76" s="9"/>
      <c r="FZ76" s="9"/>
      <c r="GA76" s="9"/>
      <c r="GB76" s="9"/>
      <c r="GC76" s="9"/>
      <c r="GD76" s="9"/>
      <c r="GE76" s="9"/>
      <c r="GF76" s="9"/>
      <c r="GG76" s="9"/>
      <c r="GH76" s="9"/>
      <c r="GI76" s="9"/>
      <c r="GJ76" s="9"/>
      <c r="GK76" s="9"/>
      <c r="GL76" s="9"/>
      <c r="GM76" s="9"/>
      <c r="GN76" s="9"/>
      <c r="GO76" s="9"/>
      <c r="GP76" s="9"/>
      <c r="GQ76" s="9"/>
      <c r="GR76" s="9"/>
      <c r="GS76" s="9"/>
      <c r="GT76" s="9"/>
      <c r="GU76" s="9"/>
      <c r="GV76" s="9"/>
      <c r="GW76" s="9"/>
      <c r="GX76" s="9"/>
      <c r="GY76" s="9"/>
      <c r="GZ76" s="9"/>
      <c r="HA76" s="9"/>
      <c r="HB76" s="9"/>
      <c r="HC76" s="9"/>
      <c r="HD76" s="9"/>
      <c r="HE76" s="9"/>
      <c r="HF76" s="9"/>
      <c r="HG76" s="9"/>
      <c r="HH76" s="9"/>
      <c r="HI76" s="9"/>
      <c r="HJ76" s="9"/>
      <c r="HK76" s="9"/>
      <c r="HL76" s="9"/>
      <c r="HM76" s="9"/>
      <c r="HN76" s="9"/>
      <c r="HO76" s="9"/>
      <c r="HP76" s="9"/>
      <c r="HQ76" s="9"/>
      <c r="HR76" s="9"/>
      <c r="HS76" s="9"/>
      <c r="HT76" s="9"/>
      <c r="HU76" s="9"/>
      <c r="HV76" s="9"/>
      <c r="HW76" s="9"/>
      <c r="HX76" s="9"/>
      <c r="HY76" s="9"/>
      <c r="HZ76" s="9"/>
      <c r="IA76" s="9"/>
      <c r="IB76" s="9"/>
      <c r="IC76" s="9"/>
      <c r="ID76" s="9"/>
      <c r="IE76" s="9"/>
      <c r="IF76" s="9"/>
      <c r="IG76" s="9"/>
      <c r="IH76" s="9"/>
      <c r="II76" s="9"/>
      <c r="IJ76" s="9"/>
      <c r="IK76" s="9"/>
      <c r="IL76" s="9"/>
      <c r="IM76" s="9"/>
      <c r="IN76" s="9"/>
      <c r="IO76" s="9"/>
      <c r="IP76" s="9"/>
      <c r="IQ76" s="9"/>
      <c r="IR76" s="9"/>
      <c r="IS76" s="9"/>
      <c r="IT76" s="9"/>
      <c r="IU76" s="9"/>
      <c r="IV76" s="10"/>
    </row>
    <row r="77" ht="15" customHeight="1">
      <c r="A77" s="8"/>
      <c r="B77" s="9"/>
      <c r="C77" s="14"/>
      <c r="D77" s="23"/>
      <c r="E77" s="11"/>
      <c r="F77" s="11"/>
      <c r="G77" s="11"/>
      <c r="H77" s="11"/>
      <c r="I77" s="11"/>
      <c r="J77" s="11"/>
      <c r="K77" s="11"/>
      <c r="L77" s="11"/>
      <c r="M77" s="11"/>
      <c r="N77" s="11"/>
      <c r="O77" s="14"/>
      <c r="P77" t="s" s="182">
        <v>129</v>
      </c>
      <c r="Q77" s="16"/>
      <c r="R77" s="16"/>
      <c r="S77" s="16"/>
      <c r="T77" s="195"/>
      <c r="U77" s="196"/>
      <c r="V77" s="16"/>
      <c r="W77" s="16"/>
      <c r="X77" s="17"/>
      <c r="Y77" s="197"/>
      <c r="Z77" s="98"/>
      <c r="AA77" s="98"/>
      <c r="AB77" s="99"/>
      <c r="AC77" s="156"/>
      <c r="AD77" s="157"/>
      <c r="AE77" s="157"/>
      <c r="AF77" s="157"/>
      <c r="AG77" s="135"/>
      <c r="AH77" s="21"/>
      <c r="AI77" s="9"/>
      <c r="AJ77" s="9"/>
      <c r="AK77" s="9"/>
      <c r="AL77" s="9"/>
      <c r="AM77" s="9"/>
      <c r="AN77" s="9"/>
      <c r="AO77" s="9"/>
      <c r="AP77" t="str" s="22" cm="1">
        <f t="array" ref="AP77">'Aircraft Data'!$A44</f>
        <v>PIK20D</v>
      </c>
      <c r="AQ77" s="13"/>
      <c r="AR77" s="9"/>
      <c r="AS77" s="9"/>
      <c r="AT77" s="9"/>
      <c r="AU77" s="9"/>
      <c r="AV77" s="9"/>
      <c r="AW77" s="9"/>
      <c r="AX77" s="9"/>
      <c r="AY77" s="9"/>
      <c r="AZ77" s="9"/>
      <c r="BA77" s="9"/>
      <c r="BB77" s="9"/>
      <c r="BC77" s="9"/>
      <c r="BD77" s="9"/>
      <c r="BE77" s="9"/>
      <c r="BF77" s="9"/>
      <c r="BG77" s="9"/>
      <c r="BH77" s="9"/>
      <c r="BI77" s="9"/>
      <c r="BJ77" s="9"/>
      <c r="BK77" s="9"/>
      <c r="BL77" s="9"/>
      <c r="BM77" s="9"/>
      <c r="BN77" s="9"/>
      <c r="BO77" s="9"/>
      <c r="BP77" s="9"/>
      <c r="BQ77" s="9"/>
      <c r="BR77" s="9"/>
      <c r="BS77" s="9"/>
      <c r="BT77" s="9"/>
      <c r="BU77" s="9"/>
      <c r="BV77" s="9"/>
      <c r="BW77" s="9"/>
      <c r="BX77" s="9"/>
      <c r="BY77" s="9"/>
      <c r="BZ77" s="9"/>
      <c r="CA77" s="9"/>
      <c r="CB77" s="9"/>
      <c r="CC77" s="9"/>
      <c r="CD77" s="9"/>
      <c r="CE77" s="9"/>
      <c r="CF77" s="9"/>
      <c r="CG77" s="9"/>
      <c r="CH77" s="9"/>
      <c r="CI77" s="9"/>
      <c r="CJ77" s="9"/>
      <c r="CK77" s="9"/>
      <c r="CL77" s="9"/>
      <c r="CM77" s="9"/>
      <c r="CN77" s="9"/>
      <c r="CO77" s="9"/>
      <c r="CP77" s="9"/>
      <c r="CQ77" s="9"/>
      <c r="CR77" s="9"/>
      <c r="CS77" s="9"/>
      <c r="CT77" s="9"/>
      <c r="CU77" s="9"/>
      <c r="CV77" s="9"/>
      <c r="CW77" s="9"/>
      <c r="CX77" s="9"/>
      <c r="CY77" s="9"/>
      <c r="CZ77" s="9"/>
      <c r="DA77" s="9"/>
      <c r="DB77" s="9"/>
      <c r="DC77" s="9"/>
      <c r="DD77" s="9"/>
      <c r="DE77" s="9"/>
      <c r="DF77" s="9"/>
      <c r="DG77" s="9"/>
      <c r="DH77" s="9"/>
      <c r="DI77" s="9"/>
      <c r="DJ77" s="9"/>
      <c r="DK77" s="9"/>
      <c r="DL77" s="9"/>
      <c r="DM77" s="9"/>
      <c r="DN77" s="9"/>
      <c r="DO77" s="9"/>
      <c r="DP77" s="9"/>
      <c r="DQ77" s="9"/>
      <c r="DR77" s="9"/>
      <c r="DS77" s="9"/>
      <c r="DT77" s="9"/>
      <c r="DU77" s="9"/>
      <c r="DV77" s="9"/>
      <c r="DW77" s="9"/>
      <c r="DX77" s="9"/>
      <c r="DY77" s="9"/>
      <c r="DZ77" s="9"/>
      <c r="EA77" s="9"/>
      <c r="EB77" s="9"/>
      <c r="EC77" s="9"/>
      <c r="ED77" s="9"/>
      <c r="EE77" s="9"/>
      <c r="EF77" s="9"/>
      <c r="EG77" s="9"/>
      <c r="EH77" s="9"/>
      <c r="EI77" s="9"/>
      <c r="EJ77" s="9"/>
      <c r="EK77" s="9"/>
      <c r="EL77" s="9"/>
      <c r="EM77" s="9"/>
      <c r="EN77" s="9"/>
      <c r="EO77" s="9"/>
      <c r="EP77" s="9"/>
      <c r="EQ77" s="9"/>
      <c r="ER77" s="9"/>
      <c r="ES77" s="9"/>
      <c r="ET77" s="9"/>
      <c r="EU77" s="9"/>
      <c r="EV77" s="9"/>
      <c r="EW77" s="9"/>
      <c r="EX77" s="9"/>
      <c r="EY77" s="9"/>
      <c r="EZ77" s="9"/>
      <c r="FA77" s="9"/>
      <c r="FB77" s="9"/>
      <c r="FC77" s="9"/>
      <c r="FD77" s="9"/>
      <c r="FE77" s="9"/>
      <c r="FF77" s="9"/>
      <c r="FG77" s="9"/>
      <c r="FH77" s="9"/>
      <c r="FI77" s="9"/>
      <c r="FJ77" s="9"/>
      <c r="FK77" s="9"/>
      <c r="FL77" s="9"/>
      <c r="FM77" s="9"/>
      <c r="FN77" s="9"/>
      <c r="FO77" s="9"/>
      <c r="FP77" s="9"/>
      <c r="FQ77" s="9"/>
      <c r="FR77" s="9"/>
      <c r="FS77" s="9"/>
      <c r="FT77" s="9"/>
      <c r="FU77" s="9"/>
      <c r="FV77" s="9"/>
      <c r="FW77" s="9"/>
      <c r="FX77" s="9"/>
      <c r="FY77" s="9"/>
      <c r="FZ77" s="9"/>
      <c r="GA77" s="9"/>
      <c r="GB77" s="9"/>
      <c r="GC77" s="9"/>
      <c r="GD77" s="9"/>
      <c r="GE77" s="9"/>
      <c r="GF77" s="9"/>
      <c r="GG77" s="9"/>
      <c r="GH77" s="9"/>
      <c r="GI77" s="9"/>
      <c r="GJ77" s="9"/>
      <c r="GK77" s="9"/>
      <c r="GL77" s="9"/>
      <c r="GM77" s="9"/>
      <c r="GN77" s="9"/>
      <c r="GO77" s="9"/>
      <c r="GP77" s="9"/>
      <c r="GQ77" s="9"/>
      <c r="GR77" s="9"/>
      <c r="GS77" s="9"/>
      <c r="GT77" s="9"/>
      <c r="GU77" s="9"/>
      <c r="GV77" s="9"/>
      <c r="GW77" s="9"/>
      <c r="GX77" s="9"/>
      <c r="GY77" s="9"/>
      <c r="GZ77" s="9"/>
      <c r="HA77" s="9"/>
      <c r="HB77" s="9"/>
      <c r="HC77" s="9"/>
      <c r="HD77" s="9"/>
      <c r="HE77" s="9"/>
      <c r="HF77" s="9"/>
      <c r="HG77" s="9"/>
      <c r="HH77" s="9"/>
      <c r="HI77" s="9"/>
      <c r="HJ77" s="9"/>
      <c r="HK77" s="9"/>
      <c r="HL77" s="9"/>
      <c r="HM77" s="9"/>
      <c r="HN77" s="9"/>
      <c r="HO77" s="9"/>
      <c r="HP77" s="9"/>
      <c r="HQ77" s="9"/>
      <c r="HR77" s="9"/>
      <c r="HS77" s="9"/>
      <c r="HT77" s="9"/>
      <c r="HU77" s="9"/>
      <c r="HV77" s="9"/>
      <c r="HW77" s="9"/>
      <c r="HX77" s="9"/>
      <c r="HY77" s="9"/>
      <c r="HZ77" s="9"/>
      <c r="IA77" s="9"/>
      <c r="IB77" s="9"/>
      <c r="IC77" s="9"/>
      <c r="ID77" s="9"/>
      <c r="IE77" s="9"/>
      <c r="IF77" s="9"/>
      <c r="IG77" s="9"/>
      <c r="IH77" s="9"/>
      <c r="II77" s="9"/>
      <c r="IJ77" s="9"/>
      <c r="IK77" s="9"/>
      <c r="IL77" s="9"/>
      <c r="IM77" s="9"/>
      <c r="IN77" s="9"/>
      <c r="IO77" s="9"/>
      <c r="IP77" s="9"/>
      <c r="IQ77" s="9"/>
      <c r="IR77" s="9"/>
      <c r="IS77" s="9"/>
      <c r="IT77" s="9"/>
      <c r="IU77" s="9"/>
      <c r="IV77" s="10"/>
    </row>
    <row r="78" ht="15" customHeight="1">
      <c r="A78" s="8"/>
      <c r="B78" s="9"/>
      <c r="C78" s="14"/>
      <c r="D78" s="23"/>
      <c r="E78" s="11"/>
      <c r="F78" s="11"/>
      <c r="G78" s="11"/>
      <c r="H78" s="11"/>
      <c r="I78" s="11"/>
      <c r="J78" s="11"/>
      <c r="K78" s="11"/>
      <c r="L78" s="11"/>
      <c r="M78" s="11"/>
      <c r="N78" s="11"/>
      <c r="O78" s="14"/>
      <c r="P78" t="s" s="56">
        <v>131</v>
      </c>
      <c r="Q78" s="11"/>
      <c r="R78" s="11"/>
      <c r="S78" s="11"/>
      <c r="T78" s="161"/>
      <c r="U78" s="153" cm="1">
        <f t="array" ref="U78">$U$73-$AC$70</f>
        <v>225</v>
      </c>
      <c r="V78" s="154"/>
      <c r="W78" s="154"/>
      <c r="X78" t="s" s="162">
        <v>79</v>
      </c>
      <c r="Y78" t="s" s="27">
        <v>132</v>
      </c>
      <c r="Z78" s="11"/>
      <c r="AA78" s="11"/>
      <c r="AB78" s="161"/>
      <c r="AC78" s="209"/>
      <c r="AD78" s="210"/>
      <c r="AE78" s="210"/>
      <c r="AF78" s="210"/>
      <c r="AG78" s="14"/>
      <c r="AH78" s="21"/>
      <c r="AI78" s="9"/>
      <c r="AJ78" s="9"/>
      <c r="AK78" s="9"/>
      <c r="AL78" s="9"/>
      <c r="AM78" s="9"/>
      <c r="AN78" s="9"/>
      <c r="AO78" s="9"/>
      <c r="AP78" t="str" s="22" cm="1">
        <f t="array" ref="AP78">'Aircraft Data'!$A45</f>
        <v>Silent</v>
      </c>
      <c r="AQ78" s="13"/>
      <c r="AR78" s="9"/>
      <c r="AS78" s="9"/>
      <c r="AT78" s="9"/>
      <c r="AU78" s="9"/>
      <c r="AV78" s="9"/>
      <c r="AW78" s="9"/>
      <c r="AX78" s="9"/>
      <c r="AY78" s="9"/>
      <c r="AZ78" s="9"/>
      <c r="BA78" s="9"/>
      <c r="BB78" s="9"/>
      <c r="BC78" s="9"/>
      <c r="BD78" s="9"/>
      <c r="BE78" s="9"/>
      <c r="BF78" s="9"/>
      <c r="BG78" s="9"/>
      <c r="BH78" s="9"/>
      <c r="BI78" s="9"/>
      <c r="BJ78" s="9"/>
      <c r="BK78" s="9"/>
      <c r="BL78" s="9"/>
      <c r="BM78" s="9"/>
      <c r="BN78" s="9"/>
      <c r="BO78" s="9"/>
      <c r="BP78" s="9"/>
      <c r="BQ78" s="9"/>
      <c r="BR78" s="9"/>
      <c r="BS78" s="9"/>
      <c r="BT78" s="9"/>
      <c r="BU78" s="9"/>
      <c r="BV78" s="9"/>
      <c r="BW78" s="9"/>
      <c r="BX78" s="9"/>
      <c r="BY78" s="9"/>
      <c r="BZ78" s="9"/>
      <c r="CA78" s="9"/>
      <c r="CB78" s="9"/>
      <c r="CC78" s="9"/>
      <c r="CD78" s="9"/>
      <c r="CE78" s="9"/>
      <c r="CF78" s="9"/>
      <c r="CG78" s="9"/>
      <c r="CH78" s="9"/>
      <c r="CI78" s="9"/>
      <c r="CJ78" s="9"/>
      <c r="CK78" s="9"/>
      <c r="CL78" s="9"/>
      <c r="CM78" s="9"/>
      <c r="CN78" s="9"/>
      <c r="CO78" s="9"/>
      <c r="CP78" s="9"/>
      <c r="CQ78" s="9"/>
      <c r="CR78" s="9"/>
      <c r="CS78" s="9"/>
      <c r="CT78" s="9"/>
      <c r="CU78" s="9"/>
      <c r="CV78" s="9"/>
      <c r="CW78" s="9"/>
      <c r="CX78" s="9"/>
      <c r="CY78" s="9"/>
      <c r="CZ78" s="9"/>
      <c r="DA78" s="9"/>
      <c r="DB78" s="9"/>
      <c r="DC78" s="9"/>
      <c r="DD78" s="9"/>
      <c r="DE78" s="9"/>
      <c r="DF78" s="9"/>
      <c r="DG78" s="9"/>
      <c r="DH78" s="9"/>
      <c r="DI78" s="9"/>
      <c r="DJ78" s="9"/>
      <c r="DK78" s="9"/>
      <c r="DL78" s="9"/>
      <c r="DM78" s="9"/>
      <c r="DN78" s="9"/>
      <c r="DO78" s="9"/>
      <c r="DP78" s="9"/>
      <c r="DQ78" s="9"/>
      <c r="DR78" s="9"/>
      <c r="DS78" s="9"/>
      <c r="DT78" s="9"/>
      <c r="DU78" s="9"/>
      <c r="DV78" s="9"/>
      <c r="DW78" s="9"/>
      <c r="DX78" s="9"/>
      <c r="DY78" s="9"/>
      <c r="DZ78" s="9"/>
      <c r="EA78" s="9"/>
      <c r="EB78" s="9"/>
      <c r="EC78" s="9"/>
      <c r="ED78" s="9"/>
      <c r="EE78" s="9"/>
      <c r="EF78" s="9"/>
      <c r="EG78" s="9"/>
      <c r="EH78" s="9"/>
      <c r="EI78" s="9"/>
      <c r="EJ78" s="9"/>
      <c r="EK78" s="9"/>
      <c r="EL78" s="9"/>
      <c r="EM78" s="9"/>
      <c r="EN78" s="9"/>
      <c r="EO78" s="9"/>
      <c r="EP78" s="9"/>
      <c r="EQ78" s="9"/>
      <c r="ER78" s="9"/>
      <c r="ES78" s="9"/>
      <c r="ET78" s="9"/>
      <c r="EU78" s="9"/>
      <c r="EV78" s="9"/>
      <c r="EW78" s="9"/>
      <c r="EX78" s="9"/>
      <c r="EY78" s="9"/>
      <c r="EZ78" s="9"/>
      <c r="FA78" s="9"/>
      <c r="FB78" s="9"/>
      <c r="FC78" s="9"/>
      <c r="FD78" s="9"/>
      <c r="FE78" s="9"/>
      <c r="FF78" s="9"/>
      <c r="FG78" s="9"/>
      <c r="FH78" s="9"/>
      <c r="FI78" s="9"/>
      <c r="FJ78" s="9"/>
      <c r="FK78" s="9"/>
      <c r="FL78" s="9"/>
      <c r="FM78" s="9"/>
      <c r="FN78" s="9"/>
      <c r="FO78" s="9"/>
      <c r="FP78" s="9"/>
      <c r="FQ78" s="9"/>
      <c r="FR78" s="9"/>
      <c r="FS78" s="9"/>
      <c r="FT78" s="9"/>
      <c r="FU78" s="9"/>
      <c r="FV78" s="9"/>
      <c r="FW78" s="9"/>
      <c r="FX78" s="9"/>
      <c r="FY78" s="9"/>
      <c r="FZ78" s="9"/>
      <c r="GA78" s="9"/>
      <c r="GB78" s="9"/>
      <c r="GC78" s="9"/>
      <c r="GD78" s="9"/>
      <c r="GE78" s="9"/>
      <c r="GF78" s="9"/>
      <c r="GG78" s="9"/>
      <c r="GH78" s="9"/>
      <c r="GI78" s="9"/>
      <c r="GJ78" s="9"/>
      <c r="GK78" s="9"/>
      <c r="GL78" s="9"/>
      <c r="GM78" s="9"/>
      <c r="GN78" s="9"/>
      <c r="GO78" s="9"/>
      <c r="GP78" s="9"/>
      <c r="GQ78" s="9"/>
      <c r="GR78" s="9"/>
      <c r="GS78" s="9"/>
      <c r="GT78" s="9"/>
      <c r="GU78" s="9"/>
      <c r="GV78" s="9"/>
      <c r="GW78" s="9"/>
      <c r="GX78" s="9"/>
      <c r="GY78" s="9"/>
      <c r="GZ78" s="9"/>
      <c r="HA78" s="9"/>
      <c r="HB78" s="9"/>
      <c r="HC78" s="9"/>
      <c r="HD78" s="9"/>
      <c r="HE78" s="9"/>
      <c r="HF78" s="9"/>
      <c r="HG78" s="9"/>
      <c r="HH78" s="9"/>
      <c r="HI78" s="9"/>
      <c r="HJ78" s="9"/>
      <c r="HK78" s="9"/>
      <c r="HL78" s="9"/>
      <c r="HM78" s="9"/>
      <c r="HN78" s="9"/>
      <c r="HO78" s="9"/>
      <c r="HP78" s="9"/>
      <c r="HQ78" s="9"/>
      <c r="HR78" s="9"/>
      <c r="HS78" s="9"/>
      <c r="HT78" s="9"/>
      <c r="HU78" s="9"/>
      <c r="HV78" s="9"/>
      <c r="HW78" s="9"/>
      <c r="HX78" s="9"/>
      <c r="HY78" s="9"/>
      <c r="HZ78" s="9"/>
      <c r="IA78" s="9"/>
      <c r="IB78" s="9"/>
      <c r="IC78" s="9"/>
      <c r="ID78" s="9"/>
      <c r="IE78" s="9"/>
      <c r="IF78" s="9"/>
      <c r="IG78" s="9"/>
      <c r="IH78" s="9"/>
      <c r="II78" s="9"/>
      <c r="IJ78" s="9"/>
      <c r="IK78" s="9"/>
      <c r="IL78" s="9"/>
      <c r="IM78" s="9"/>
      <c r="IN78" s="9"/>
      <c r="IO78" s="9"/>
      <c r="IP78" s="9"/>
      <c r="IQ78" s="9"/>
      <c r="IR78" s="9"/>
      <c r="IS78" s="9"/>
      <c r="IT78" s="9"/>
      <c r="IU78" s="9"/>
      <c r="IV78" s="10"/>
    </row>
    <row r="79" ht="15" customHeight="1">
      <c r="A79" s="8"/>
      <c r="B79" s="9"/>
      <c r="C79" s="14"/>
      <c r="D79" s="23"/>
      <c r="E79" s="11"/>
      <c r="F79" s="11"/>
      <c r="G79" s="11"/>
      <c r="H79" s="11"/>
      <c r="I79" s="11"/>
      <c r="J79" s="11"/>
      <c r="K79" s="11"/>
      <c r="L79" s="11"/>
      <c r="M79" s="11"/>
      <c r="N79" s="11"/>
      <c r="O79" s="14"/>
      <c r="P79" s="43"/>
      <c r="Q79" s="12"/>
      <c r="R79" s="12"/>
      <c r="S79" s="12"/>
      <c r="T79" s="158"/>
      <c r="U79" s="159"/>
      <c r="V79" s="12"/>
      <c r="W79" s="12"/>
      <c r="X79" s="44"/>
      <c r="Y79" t="s" s="204">
        <v>134</v>
      </c>
      <c r="Z79" s="115"/>
      <c r="AA79" s="115"/>
      <c r="AB79" s="116"/>
      <c r="AC79" s="205">
        <v>5189</v>
      </c>
      <c r="AD79" s="206"/>
      <c r="AE79" s="206"/>
      <c r="AF79" s="206"/>
      <c r="AG79" t="s" s="148">
        <v>118</v>
      </c>
      <c r="AH79" s="21"/>
      <c r="AI79" s="9"/>
      <c r="AJ79" s="9"/>
      <c r="AK79" s="9"/>
      <c r="AL79" s="9"/>
      <c r="AM79" s="9"/>
      <c r="AN79" s="9"/>
      <c r="AO79" s="9"/>
      <c r="AP79" t="str" s="22" cm="1">
        <f t="array" ref="AP79">'Aircraft Data'!$A46</f>
        <v>SZD PUCHACZ (fr)</v>
      </c>
      <c r="AQ79" s="13"/>
      <c r="AR79" s="9"/>
      <c r="AS79" s="9"/>
      <c r="AT79" s="9"/>
      <c r="AU79" s="9"/>
      <c r="AV79" s="9"/>
      <c r="AW79" s="9"/>
      <c r="AX79" s="9"/>
      <c r="AY79" s="9"/>
      <c r="AZ79" s="9"/>
      <c r="BA79" s="9"/>
      <c r="BB79" s="9"/>
      <c r="BC79" s="9"/>
      <c r="BD79" s="9"/>
      <c r="BE79" s="9"/>
      <c r="BF79" s="9"/>
      <c r="BG79" s="9"/>
      <c r="BH79" s="9"/>
      <c r="BI79" s="9"/>
      <c r="BJ79" s="9"/>
      <c r="BK79" s="9"/>
      <c r="BL79" s="9"/>
      <c r="BM79" s="9"/>
      <c r="BN79" s="9"/>
      <c r="BO79" s="9"/>
      <c r="BP79" s="9"/>
      <c r="BQ79" s="9"/>
      <c r="BR79" s="9"/>
      <c r="BS79" s="9"/>
      <c r="BT79" s="9"/>
      <c r="BU79" s="9"/>
      <c r="BV79" s="9"/>
      <c r="BW79" s="9"/>
      <c r="BX79" s="9"/>
      <c r="BY79" s="9"/>
      <c r="BZ79" s="9"/>
      <c r="CA79" s="9"/>
      <c r="CB79" s="9"/>
      <c r="CC79" s="9"/>
      <c r="CD79" s="9"/>
      <c r="CE79" s="9"/>
      <c r="CF79" s="9"/>
      <c r="CG79" s="9"/>
      <c r="CH79" s="9"/>
      <c r="CI79" s="9"/>
      <c r="CJ79" s="9"/>
      <c r="CK79" s="9"/>
      <c r="CL79" s="9"/>
      <c r="CM79" s="9"/>
      <c r="CN79" s="9"/>
      <c r="CO79" s="9"/>
      <c r="CP79" s="9"/>
      <c r="CQ79" s="9"/>
      <c r="CR79" s="9"/>
      <c r="CS79" s="9"/>
      <c r="CT79" s="9"/>
      <c r="CU79" s="9"/>
      <c r="CV79" s="9"/>
      <c r="CW79" s="9"/>
      <c r="CX79" s="9"/>
      <c r="CY79" s="9"/>
      <c r="CZ79" s="9"/>
      <c r="DA79" s="9"/>
      <c r="DB79" s="9"/>
      <c r="DC79" s="9"/>
      <c r="DD79" s="9"/>
      <c r="DE79" s="9"/>
      <c r="DF79" s="9"/>
      <c r="DG79" s="9"/>
      <c r="DH79" s="9"/>
      <c r="DI79" s="9"/>
      <c r="DJ79" s="9"/>
      <c r="DK79" s="9"/>
      <c r="DL79" s="9"/>
      <c r="DM79" s="9"/>
      <c r="DN79" s="9"/>
      <c r="DO79" s="9"/>
      <c r="DP79" s="9"/>
      <c r="DQ79" s="9"/>
      <c r="DR79" s="9"/>
      <c r="DS79" s="9"/>
      <c r="DT79" s="9"/>
      <c r="DU79" s="9"/>
      <c r="DV79" s="9"/>
      <c r="DW79" s="9"/>
      <c r="DX79" s="9"/>
      <c r="DY79" s="9"/>
      <c r="DZ79" s="9"/>
      <c r="EA79" s="9"/>
      <c r="EB79" s="9"/>
      <c r="EC79" s="9"/>
      <c r="ED79" s="9"/>
      <c r="EE79" s="9"/>
      <c r="EF79" s="9"/>
      <c r="EG79" s="9"/>
      <c r="EH79" s="9"/>
      <c r="EI79" s="9"/>
      <c r="EJ79" s="9"/>
      <c r="EK79" s="9"/>
      <c r="EL79" s="9"/>
      <c r="EM79" s="9"/>
      <c r="EN79" s="9"/>
      <c r="EO79" s="9"/>
      <c r="EP79" s="9"/>
      <c r="EQ79" s="9"/>
      <c r="ER79" s="9"/>
      <c r="ES79" s="9"/>
      <c r="ET79" s="9"/>
      <c r="EU79" s="9"/>
      <c r="EV79" s="9"/>
      <c r="EW79" s="9"/>
      <c r="EX79" s="9"/>
      <c r="EY79" s="9"/>
      <c r="EZ79" s="9"/>
      <c r="FA79" s="9"/>
      <c r="FB79" s="9"/>
      <c r="FC79" s="9"/>
      <c r="FD79" s="9"/>
      <c r="FE79" s="9"/>
      <c r="FF79" s="9"/>
      <c r="FG79" s="9"/>
      <c r="FH79" s="9"/>
      <c r="FI79" s="9"/>
      <c r="FJ79" s="9"/>
      <c r="FK79" s="9"/>
      <c r="FL79" s="9"/>
      <c r="FM79" s="9"/>
      <c r="FN79" s="9"/>
      <c r="FO79" s="9"/>
      <c r="FP79" s="9"/>
      <c r="FQ79" s="9"/>
      <c r="FR79" s="9"/>
      <c r="FS79" s="9"/>
      <c r="FT79" s="9"/>
      <c r="FU79" s="9"/>
      <c r="FV79" s="9"/>
      <c r="FW79" s="9"/>
      <c r="FX79" s="9"/>
      <c r="FY79" s="9"/>
      <c r="FZ79" s="9"/>
      <c r="GA79" s="9"/>
      <c r="GB79" s="9"/>
      <c r="GC79" s="9"/>
      <c r="GD79" s="9"/>
      <c r="GE79" s="9"/>
      <c r="GF79" s="9"/>
      <c r="GG79" s="9"/>
      <c r="GH79" s="9"/>
      <c r="GI79" s="9"/>
      <c r="GJ79" s="9"/>
      <c r="GK79" s="9"/>
      <c r="GL79" s="9"/>
      <c r="GM79" s="9"/>
      <c r="GN79" s="9"/>
      <c r="GO79" s="9"/>
      <c r="GP79" s="9"/>
      <c r="GQ79" s="9"/>
      <c r="GR79" s="9"/>
      <c r="GS79" s="9"/>
      <c r="GT79" s="9"/>
      <c r="GU79" s="9"/>
      <c r="GV79" s="9"/>
      <c r="GW79" s="9"/>
      <c r="GX79" s="9"/>
      <c r="GY79" s="9"/>
      <c r="GZ79" s="9"/>
      <c r="HA79" s="9"/>
      <c r="HB79" s="9"/>
      <c r="HC79" s="9"/>
      <c r="HD79" s="9"/>
      <c r="HE79" s="9"/>
      <c r="HF79" s="9"/>
      <c r="HG79" s="9"/>
      <c r="HH79" s="9"/>
      <c r="HI79" s="9"/>
      <c r="HJ79" s="9"/>
      <c r="HK79" s="9"/>
      <c r="HL79" s="9"/>
      <c r="HM79" s="9"/>
      <c r="HN79" s="9"/>
      <c r="HO79" s="9"/>
      <c r="HP79" s="9"/>
      <c r="HQ79" s="9"/>
      <c r="HR79" s="9"/>
      <c r="HS79" s="9"/>
      <c r="HT79" s="9"/>
      <c r="HU79" s="9"/>
      <c r="HV79" s="9"/>
      <c r="HW79" s="9"/>
      <c r="HX79" s="9"/>
      <c r="HY79" s="9"/>
      <c r="HZ79" s="9"/>
      <c r="IA79" s="9"/>
      <c r="IB79" s="9"/>
      <c r="IC79" s="9"/>
      <c r="ID79" s="9"/>
      <c r="IE79" s="9"/>
      <c r="IF79" s="9"/>
      <c r="IG79" s="9"/>
      <c r="IH79" s="9"/>
      <c r="II79" s="9"/>
      <c r="IJ79" s="9"/>
      <c r="IK79" s="9"/>
      <c r="IL79" s="9"/>
      <c r="IM79" s="9"/>
      <c r="IN79" s="9"/>
      <c r="IO79" s="9"/>
      <c r="IP79" s="9"/>
      <c r="IQ79" s="9"/>
      <c r="IR79" s="9"/>
      <c r="IS79" s="9"/>
      <c r="IT79" s="9"/>
      <c r="IU79" s="9"/>
      <c r="IV79" s="10"/>
    </row>
    <row r="80" ht="15" customHeight="1">
      <c r="A80" s="8"/>
      <c r="B80" s="9"/>
      <c r="C80" s="14"/>
      <c r="D80" s="23"/>
      <c r="E80" s="11"/>
      <c r="F80" s="11"/>
      <c r="G80" s="11"/>
      <c r="H80" s="11"/>
      <c r="I80" s="11"/>
      <c r="J80" s="11"/>
      <c r="K80" s="11"/>
      <c r="L80" s="11"/>
      <c r="M80" s="11"/>
      <c r="N80" s="11"/>
      <c r="O80" s="14"/>
      <c r="P80" t="s" s="184">
        <v>136</v>
      </c>
      <c r="Q80" s="49"/>
      <c r="R80" s="49"/>
      <c r="S80" s="49"/>
      <c r="T80" s="49"/>
      <c r="U80" s="49"/>
      <c r="V80" s="49"/>
      <c r="W80" s="49"/>
      <c r="X80" s="50"/>
      <c r="Y80" s="197"/>
      <c r="Z80" s="98"/>
      <c r="AA80" s="98"/>
      <c r="AB80" s="99"/>
      <c r="AC80" s="156"/>
      <c r="AD80" s="157"/>
      <c r="AE80" s="157"/>
      <c r="AF80" s="157"/>
      <c r="AG80" s="135"/>
      <c r="AH80" s="21"/>
      <c r="AI80" s="9"/>
      <c r="AJ80" s="9"/>
      <c r="AK80" s="9"/>
      <c r="AL80" s="9"/>
      <c r="AM80" s="9"/>
      <c r="AN80" s="9"/>
      <c r="AO80" s="9"/>
      <c r="AP80" t="str" s="22" cm="1">
        <f t="array" ref="AP80">'Aircraft Data'!$A47</f>
        <v>SZD PUCHACZ (i)</v>
      </c>
      <c r="AQ80" s="13"/>
      <c r="AR80" s="9"/>
      <c r="AS80" s="9"/>
      <c r="AT80" s="9"/>
      <c r="AU80" s="9"/>
      <c r="AV80" s="9"/>
      <c r="AW80" s="9"/>
      <c r="AX80" s="9"/>
      <c r="AY80" s="9"/>
      <c r="AZ80" s="9"/>
      <c r="BA80" s="9"/>
      <c r="BB80" s="9"/>
      <c r="BC80" s="9"/>
      <c r="BD80" s="9"/>
      <c r="BE80" s="9"/>
      <c r="BF80" s="9"/>
      <c r="BG80" s="9"/>
      <c r="BH80" s="9"/>
      <c r="BI80" s="9"/>
      <c r="BJ80" s="9"/>
      <c r="BK80" s="9"/>
      <c r="BL80" s="9"/>
      <c r="BM80" s="9"/>
      <c r="BN80" s="9"/>
      <c r="BO80" s="9"/>
      <c r="BP80" s="9"/>
      <c r="BQ80" s="9"/>
      <c r="BR80" s="9"/>
      <c r="BS80" s="9"/>
      <c r="BT80" s="9"/>
      <c r="BU80" s="9"/>
      <c r="BV80" s="9"/>
      <c r="BW80" s="9"/>
      <c r="BX80" s="9"/>
      <c r="BY80" s="9"/>
      <c r="BZ80" s="9"/>
      <c r="CA80" s="9"/>
      <c r="CB80" s="9"/>
      <c r="CC80" s="9"/>
      <c r="CD80" s="9"/>
      <c r="CE80" s="9"/>
      <c r="CF80" s="9"/>
      <c r="CG80" s="9"/>
      <c r="CH80" s="9"/>
      <c r="CI80" s="9"/>
      <c r="CJ80" s="9"/>
      <c r="CK80" s="9"/>
      <c r="CL80" s="9"/>
      <c r="CM80" s="9"/>
      <c r="CN80" s="9"/>
      <c r="CO80" s="9"/>
      <c r="CP80" s="9"/>
      <c r="CQ80" s="9"/>
      <c r="CR80" s="9"/>
      <c r="CS80" s="9"/>
      <c r="CT80" s="9"/>
      <c r="CU80" s="9"/>
      <c r="CV80" s="9"/>
      <c r="CW80" s="9"/>
      <c r="CX80" s="9"/>
      <c r="CY80" s="9"/>
      <c r="CZ80" s="9"/>
      <c r="DA80" s="9"/>
      <c r="DB80" s="9"/>
      <c r="DC80" s="9"/>
      <c r="DD80" s="9"/>
      <c r="DE80" s="9"/>
      <c r="DF80" s="9"/>
      <c r="DG80" s="9"/>
      <c r="DH80" s="9"/>
      <c r="DI80" s="9"/>
      <c r="DJ80" s="9"/>
      <c r="DK80" s="9"/>
      <c r="DL80" s="9"/>
      <c r="DM80" s="9"/>
      <c r="DN80" s="9"/>
      <c r="DO80" s="9"/>
      <c r="DP80" s="9"/>
      <c r="DQ80" s="9"/>
      <c r="DR80" s="9"/>
      <c r="DS80" s="9"/>
      <c r="DT80" s="9"/>
      <c r="DU80" s="9"/>
      <c r="DV80" s="9"/>
      <c r="DW80" s="9"/>
      <c r="DX80" s="9"/>
      <c r="DY80" s="9"/>
      <c r="DZ80" s="9"/>
      <c r="EA80" s="9"/>
      <c r="EB80" s="9"/>
      <c r="EC80" s="9"/>
      <c r="ED80" s="9"/>
      <c r="EE80" s="9"/>
      <c r="EF80" s="9"/>
      <c r="EG80" s="9"/>
      <c r="EH80" s="9"/>
      <c r="EI80" s="9"/>
      <c r="EJ80" s="9"/>
      <c r="EK80" s="9"/>
      <c r="EL80" s="9"/>
      <c r="EM80" s="9"/>
      <c r="EN80" s="9"/>
      <c r="EO80" s="9"/>
      <c r="EP80" s="9"/>
      <c r="EQ80" s="9"/>
      <c r="ER80" s="9"/>
      <c r="ES80" s="9"/>
      <c r="ET80" s="9"/>
      <c r="EU80" s="9"/>
      <c r="EV80" s="9"/>
      <c r="EW80" s="9"/>
      <c r="EX80" s="9"/>
      <c r="EY80" s="9"/>
      <c r="EZ80" s="9"/>
      <c r="FA80" s="9"/>
      <c r="FB80" s="9"/>
      <c r="FC80" s="9"/>
      <c r="FD80" s="9"/>
      <c r="FE80" s="9"/>
      <c r="FF80" s="9"/>
      <c r="FG80" s="9"/>
      <c r="FH80" s="9"/>
      <c r="FI80" s="9"/>
      <c r="FJ80" s="9"/>
      <c r="FK80" s="9"/>
      <c r="FL80" s="9"/>
      <c r="FM80" s="9"/>
      <c r="FN80" s="9"/>
      <c r="FO80" s="9"/>
      <c r="FP80" s="9"/>
      <c r="FQ80" s="9"/>
      <c r="FR80" s="9"/>
      <c r="FS80" s="9"/>
      <c r="FT80" s="9"/>
      <c r="FU80" s="9"/>
      <c r="FV80" s="9"/>
      <c r="FW80" s="9"/>
      <c r="FX80" s="9"/>
      <c r="FY80" s="9"/>
      <c r="FZ80" s="9"/>
      <c r="GA80" s="9"/>
      <c r="GB80" s="9"/>
      <c r="GC80" s="9"/>
      <c r="GD80" s="9"/>
      <c r="GE80" s="9"/>
      <c r="GF80" s="9"/>
      <c r="GG80" s="9"/>
      <c r="GH80" s="9"/>
      <c r="GI80" s="9"/>
      <c r="GJ80" s="9"/>
      <c r="GK80" s="9"/>
      <c r="GL80" s="9"/>
      <c r="GM80" s="9"/>
      <c r="GN80" s="9"/>
      <c r="GO80" s="9"/>
      <c r="GP80" s="9"/>
      <c r="GQ80" s="9"/>
      <c r="GR80" s="9"/>
      <c r="GS80" s="9"/>
      <c r="GT80" s="9"/>
      <c r="GU80" s="9"/>
      <c r="GV80" s="9"/>
      <c r="GW80" s="9"/>
      <c r="GX80" s="9"/>
      <c r="GY80" s="9"/>
      <c r="GZ80" s="9"/>
      <c r="HA80" s="9"/>
      <c r="HB80" s="9"/>
      <c r="HC80" s="9"/>
      <c r="HD80" s="9"/>
      <c r="HE80" s="9"/>
      <c r="HF80" s="9"/>
      <c r="HG80" s="9"/>
      <c r="HH80" s="9"/>
      <c r="HI80" s="9"/>
      <c r="HJ80" s="9"/>
      <c r="HK80" s="9"/>
      <c r="HL80" s="9"/>
      <c r="HM80" s="9"/>
      <c r="HN80" s="9"/>
      <c r="HO80" s="9"/>
      <c r="HP80" s="9"/>
      <c r="HQ80" s="9"/>
      <c r="HR80" s="9"/>
      <c r="HS80" s="9"/>
      <c r="HT80" s="9"/>
      <c r="HU80" s="9"/>
      <c r="HV80" s="9"/>
      <c r="HW80" s="9"/>
      <c r="HX80" s="9"/>
      <c r="HY80" s="9"/>
      <c r="HZ80" s="9"/>
      <c r="IA80" s="9"/>
      <c r="IB80" s="9"/>
      <c r="IC80" s="9"/>
      <c r="ID80" s="9"/>
      <c r="IE80" s="9"/>
      <c r="IF80" s="9"/>
      <c r="IG80" s="9"/>
      <c r="IH80" s="9"/>
      <c r="II80" s="9"/>
      <c r="IJ80" s="9"/>
      <c r="IK80" s="9"/>
      <c r="IL80" s="9"/>
      <c r="IM80" s="9"/>
      <c r="IN80" s="9"/>
      <c r="IO80" s="9"/>
      <c r="IP80" s="9"/>
      <c r="IQ80" s="9"/>
      <c r="IR80" s="9"/>
      <c r="IS80" s="9"/>
      <c r="IT80" s="9"/>
      <c r="IU80" s="9"/>
      <c r="IV80" s="10"/>
    </row>
    <row r="81" ht="15" customHeight="1">
      <c r="A81" s="8"/>
      <c r="B81" s="9"/>
      <c r="C81" s="14"/>
      <c r="D81" s="23"/>
      <c r="E81" s="11"/>
      <c r="F81" s="11"/>
      <c r="G81" s="11"/>
      <c r="H81" s="11"/>
      <c r="I81" s="11"/>
      <c r="J81" s="11"/>
      <c r="K81" s="11"/>
      <c r="L81" s="11"/>
      <c r="M81" s="11"/>
      <c r="N81" s="11"/>
      <c r="O81" s="14"/>
      <c r="P81" t="s" s="51">
        <v>138</v>
      </c>
      <c r="Q81" s="52"/>
      <c r="R81" s="52"/>
      <c r="S81" s="52"/>
      <c r="T81" s="52"/>
      <c r="U81" s="52"/>
      <c r="V81" s="52"/>
      <c r="W81" s="52"/>
      <c r="X81" s="53"/>
      <c r="Y81" t="s" s="211">
        <v>139</v>
      </c>
      <c r="Z81" s="212"/>
      <c r="AA81" s="212"/>
      <c r="AB81" s="213"/>
      <c r="AC81" s="214" cm="1">
        <f t="array" ref="AC81">(IF(ISERROR(($V$70*$AC$79)/$U$73),"No Data",(($V$70*$AC$79)/$U$73)))</f>
        <v>592.668286755772</v>
      </c>
      <c r="AD81" s="215"/>
      <c r="AE81" s="215"/>
      <c r="AF81" s="215"/>
      <c r="AG81" t="s" s="162">
        <v>118</v>
      </c>
      <c r="AH81" s="21"/>
      <c r="AI81" s="9"/>
      <c r="AJ81" s="9"/>
      <c r="AK81" s="9"/>
      <c r="AL81" s="9"/>
      <c r="AM81" s="9"/>
      <c r="AN81" s="9"/>
      <c r="AO81" s="9"/>
      <c r="AP81" t="str" s="22" cm="1">
        <f t="array" ref="AP81">'Aircraft Data'!$A48</f>
        <v>SZD- PUCHACZ (n)</v>
      </c>
      <c r="AQ81" s="13"/>
      <c r="AR81" s="9"/>
      <c r="AS81" s="9"/>
      <c r="AT81" s="9"/>
      <c r="AU81" s="9"/>
      <c r="AV81" s="9"/>
      <c r="AW81" s="9"/>
      <c r="AX81" s="9"/>
      <c r="AY81" s="9"/>
      <c r="AZ81" s="9"/>
      <c r="BA81" s="9"/>
      <c r="BB81" s="9"/>
      <c r="BC81" s="9"/>
      <c r="BD81" s="9"/>
      <c r="BE81" s="9"/>
      <c r="BF81" s="9"/>
      <c r="BG81" s="9"/>
      <c r="BH81" s="9"/>
      <c r="BI81" s="9"/>
      <c r="BJ81" s="9"/>
      <c r="BK81" s="9"/>
      <c r="BL81" s="9"/>
      <c r="BM81" s="9"/>
      <c r="BN81" s="9"/>
      <c r="BO81" s="9"/>
      <c r="BP81" s="9"/>
      <c r="BQ81" s="9"/>
      <c r="BR81" s="9"/>
      <c r="BS81" s="9"/>
      <c r="BT81" s="9"/>
      <c r="BU81" s="9"/>
      <c r="BV81" s="9"/>
      <c r="BW81" s="9"/>
      <c r="BX81" s="9"/>
      <c r="BY81" s="9"/>
      <c r="BZ81" s="9"/>
      <c r="CA81" s="9"/>
      <c r="CB81" s="9"/>
      <c r="CC81" s="9"/>
      <c r="CD81" s="9"/>
      <c r="CE81" s="9"/>
      <c r="CF81" s="9"/>
      <c r="CG81" s="9"/>
      <c r="CH81" s="9"/>
      <c r="CI81" s="9"/>
      <c r="CJ81" s="9"/>
      <c r="CK81" s="9"/>
      <c r="CL81" s="9"/>
      <c r="CM81" s="9"/>
      <c r="CN81" s="9"/>
      <c r="CO81" s="9"/>
      <c r="CP81" s="9"/>
      <c r="CQ81" s="9"/>
      <c r="CR81" s="9"/>
      <c r="CS81" s="9"/>
      <c r="CT81" s="9"/>
      <c r="CU81" s="9"/>
      <c r="CV81" s="9"/>
      <c r="CW81" s="9"/>
      <c r="CX81" s="9"/>
      <c r="CY81" s="9"/>
      <c r="CZ81" s="9"/>
      <c r="DA81" s="9"/>
      <c r="DB81" s="9"/>
      <c r="DC81" s="9"/>
      <c r="DD81" s="9"/>
      <c r="DE81" s="9"/>
      <c r="DF81" s="9"/>
      <c r="DG81" s="9"/>
      <c r="DH81" s="9"/>
      <c r="DI81" s="9"/>
      <c r="DJ81" s="9"/>
      <c r="DK81" s="9"/>
      <c r="DL81" s="9"/>
      <c r="DM81" s="9"/>
      <c r="DN81" s="9"/>
      <c r="DO81" s="9"/>
      <c r="DP81" s="9"/>
      <c r="DQ81" s="9"/>
      <c r="DR81" s="9"/>
      <c r="DS81" s="9"/>
      <c r="DT81" s="9"/>
      <c r="DU81" s="9"/>
      <c r="DV81" s="9"/>
      <c r="DW81" s="9"/>
      <c r="DX81" s="9"/>
      <c r="DY81" s="9"/>
      <c r="DZ81" s="9"/>
      <c r="EA81" s="9"/>
      <c r="EB81" s="9"/>
      <c r="EC81" s="9"/>
      <c r="ED81" s="9"/>
      <c r="EE81" s="9"/>
      <c r="EF81" s="9"/>
      <c r="EG81" s="9"/>
      <c r="EH81" s="9"/>
      <c r="EI81" s="9"/>
      <c r="EJ81" s="9"/>
      <c r="EK81" s="9"/>
      <c r="EL81" s="9"/>
      <c r="EM81" s="9"/>
      <c r="EN81" s="9"/>
      <c r="EO81" s="9"/>
      <c r="EP81" s="9"/>
      <c r="EQ81" s="9"/>
      <c r="ER81" s="9"/>
      <c r="ES81" s="9"/>
      <c r="ET81" s="9"/>
      <c r="EU81" s="9"/>
      <c r="EV81" s="9"/>
      <c r="EW81" s="9"/>
      <c r="EX81" s="9"/>
      <c r="EY81" s="9"/>
      <c r="EZ81" s="9"/>
      <c r="FA81" s="9"/>
      <c r="FB81" s="9"/>
      <c r="FC81" s="9"/>
      <c r="FD81" s="9"/>
      <c r="FE81" s="9"/>
      <c r="FF81" s="9"/>
      <c r="FG81" s="9"/>
      <c r="FH81" s="9"/>
      <c r="FI81" s="9"/>
      <c r="FJ81" s="9"/>
      <c r="FK81" s="9"/>
      <c r="FL81" s="9"/>
      <c r="FM81" s="9"/>
      <c r="FN81" s="9"/>
      <c r="FO81" s="9"/>
      <c r="FP81" s="9"/>
      <c r="FQ81" s="9"/>
      <c r="FR81" s="9"/>
      <c r="FS81" s="9"/>
      <c r="FT81" s="9"/>
      <c r="FU81" s="9"/>
      <c r="FV81" s="9"/>
      <c r="FW81" s="9"/>
      <c r="FX81" s="9"/>
      <c r="FY81" s="9"/>
      <c r="FZ81" s="9"/>
      <c r="GA81" s="9"/>
      <c r="GB81" s="9"/>
      <c r="GC81" s="9"/>
      <c r="GD81" s="9"/>
      <c r="GE81" s="9"/>
      <c r="GF81" s="9"/>
      <c r="GG81" s="9"/>
      <c r="GH81" s="9"/>
      <c r="GI81" s="9"/>
      <c r="GJ81" s="9"/>
      <c r="GK81" s="9"/>
      <c r="GL81" s="9"/>
      <c r="GM81" s="9"/>
      <c r="GN81" s="9"/>
      <c r="GO81" s="9"/>
      <c r="GP81" s="9"/>
      <c r="GQ81" s="9"/>
      <c r="GR81" s="9"/>
      <c r="GS81" s="9"/>
      <c r="GT81" s="9"/>
      <c r="GU81" s="9"/>
      <c r="GV81" s="9"/>
      <c r="GW81" s="9"/>
      <c r="GX81" s="9"/>
      <c r="GY81" s="9"/>
      <c r="GZ81" s="9"/>
      <c r="HA81" s="9"/>
      <c r="HB81" s="9"/>
      <c r="HC81" s="9"/>
      <c r="HD81" s="9"/>
      <c r="HE81" s="9"/>
      <c r="HF81" s="9"/>
      <c r="HG81" s="9"/>
      <c r="HH81" s="9"/>
      <c r="HI81" s="9"/>
      <c r="HJ81" s="9"/>
      <c r="HK81" s="9"/>
      <c r="HL81" s="9"/>
      <c r="HM81" s="9"/>
      <c r="HN81" s="9"/>
      <c r="HO81" s="9"/>
      <c r="HP81" s="9"/>
      <c r="HQ81" s="9"/>
      <c r="HR81" s="9"/>
      <c r="HS81" s="9"/>
      <c r="HT81" s="9"/>
      <c r="HU81" s="9"/>
      <c r="HV81" s="9"/>
      <c r="HW81" s="9"/>
      <c r="HX81" s="9"/>
      <c r="HY81" s="9"/>
      <c r="HZ81" s="9"/>
      <c r="IA81" s="9"/>
      <c r="IB81" s="9"/>
      <c r="IC81" s="9"/>
      <c r="ID81" s="9"/>
      <c r="IE81" s="9"/>
      <c r="IF81" s="9"/>
      <c r="IG81" s="9"/>
      <c r="IH81" s="9"/>
      <c r="II81" s="9"/>
      <c r="IJ81" s="9"/>
      <c r="IK81" s="9"/>
      <c r="IL81" s="9"/>
      <c r="IM81" s="9"/>
      <c r="IN81" s="9"/>
      <c r="IO81" s="9"/>
      <c r="IP81" s="9"/>
      <c r="IQ81" s="9"/>
      <c r="IR81" s="9"/>
      <c r="IS81" s="9"/>
      <c r="IT81" s="9"/>
      <c r="IU81" s="9"/>
      <c r="IV81" s="10"/>
    </row>
    <row r="82" ht="15" customHeight="1">
      <c r="A82" s="8"/>
      <c r="B82" s="9"/>
      <c r="C82" s="14"/>
      <c r="D82" s="23"/>
      <c r="E82" s="11"/>
      <c r="F82" s="11"/>
      <c r="G82" s="11"/>
      <c r="H82" s="11"/>
      <c r="I82" s="11"/>
      <c r="J82" s="11"/>
      <c r="K82" s="11"/>
      <c r="L82" s="11"/>
      <c r="M82" s="11"/>
      <c r="N82" s="11"/>
      <c r="O82" s="14"/>
      <c r="P82" s="216"/>
      <c r="Q82" s="217"/>
      <c r="R82" s="217"/>
      <c r="S82" s="217"/>
      <c r="T82" s="217"/>
      <c r="U82" s="217"/>
      <c r="V82" s="217"/>
      <c r="W82" s="217"/>
      <c r="X82" s="218"/>
      <c r="Y82" s="43"/>
      <c r="Z82" s="12"/>
      <c r="AA82" s="12"/>
      <c r="AB82" s="219"/>
      <c r="AC82" s="169"/>
      <c r="AD82" s="170"/>
      <c r="AE82" s="170"/>
      <c r="AF82" s="170"/>
      <c r="AG82" s="44"/>
      <c r="AH82" s="21"/>
      <c r="AI82" s="9"/>
      <c r="AJ82" s="9"/>
      <c r="AK82" s="9"/>
      <c r="AL82" s="9"/>
      <c r="AM82" s="9"/>
      <c r="AN82" s="9"/>
      <c r="AO82" s="9"/>
      <c r="AP82" t="str" s="22" cm="1">
        <f t="array" ref="AP82">'Aircraft Data'!$A49</f>
        <v>SZD51-1</v>
      </c>
      <c r="AQ82" s="13"/>
      <c r="AR82" s="9"/>
      <c r="AS82" s="9"/>
      <c r="AT82" s="9"/>
      <c r="AU82" s="9"/>
      <c r="AV82" s="9"/>
      <c r="AW82" s="9"/>
      <c r="AX82" s="9"/>
      <c r="AY82" s="9"/>
      <c r="AZ82" s="9"/>
      <c r="BA82" s="9"/>
      <c r="BB82" s="9"/>
      <c r="BC82" s="9"/>
      <c r="BD82" s="9"/>
      <c r="BE82" s="9"/>
      <c r="BF82" s="9"/>
      <c r="BG82" s="9"/>
      <c r="BH82" s="9"/>
      <c r="BI82" s="9"/>
      <c r="BJ82" s="9"/>
      <c r="BK82" s="9"/>
      <c r="BL82" s="9"/>
      <c r="BM82" s="9"/>
      <c r="BN82" s="9"/>
      <c r="BO82" s="9"/>
      <c r="BP82" s="9"/>
      <c r="BQ82" s="9"/>
      <c r="BR82" s="9"/>
      <c r="BS82" s="9"/>
      <c r="BT82" s="9"/>
      <c r="BU82" s="9"/>
      <c r="BV82" s="9"/>
      <c r="BW82" s="9"/>
      <c r="BX82" s="9"/>
      <c r="BY82" s="9"/>
      <c r="BZ82" s="9"/>
      <c r="CA82" s="9"/>
      <c r="CB82" s="9"/>
      <c r="CC82" s="9"/>
      <c r="CD82" s="9"/>
      <c r="CE82" s="9"/>
      <c r="CF82" s="9"/>
      <c r="CG82" s="9"/>
      <c r="CH82" s="9"/>
      <c r="CI82" s="9"/>
      <c r="CJ82" s="9"/>
      <c r="CK82" s="9"/>
      <c r="CL82" s="9"/>
      <c r="CM82" s="9"/>
      <c r="CN82" s="9"/>
      <c r="CO82" s="9"/>
      <c r="CP82" s="9"/>
      <c r="CQ82" s="9"/>
      <c r="CR82" s="9"/>
      <c r="CS82" s="9"/>
      <c r="CT82" s="9"/>
      <c r="CU82" s="9"/>
      <c r="CV82" s="9"/>
      <c r="CW82" s="9"/>
      <c r="CX82" s="9"/>
      <c r="CY82" s="9"/>
      <c r="CZ82" s="9"/>
      <c r="DA82" s="9"/>
      <c r="DB82" s="9"/>
      <c r="DC82" s="9"/>
      <c r="DD82" s="9"/>
      <c r="DE82" s="9"/>
      <c r="DF82" s="9"/>
      <c r="DG82" s="9"/>
      <c r="DH82" s="9"/>
      <c r="DI82" s="9"/>
      <c r="DJ82" s="9"/>
      <c r="DK82" s="9"/>
      <c r="DL82" s="9"/>
      <c r="DM82" s="9"/>
      <c r="DN82" s="9"/>
      <c r="DO82" s="9"/>
      <c r="DP82" s="9"/>
      <c r="DQ82" s="9"/>
      <c r="DR82" s="9"/>
      <c r="DS82" s="9"/>
      <c r="DT82" s="9"/>
      <c r="DU82" s="9"/>
      <c r="DV82" s="9"/>
      <c r="DW82" s="9"/>
      <c r="DX82" s="9"/>
      <c r="DY82" s="9"/>
      <c r="DZ82" s="9"/>
      <c r="EA82" s="9"/>
      <c r="EB82" s="9"/>
      <c r="EC82" s="9"/>
      <c r="ED82" s="9"/>
      <c r="EE82" s="9"/>
      <c r="EF82" s="9"/>
      <c r="EG82" s="9"/>
      <c r="EH82" s="9"/>
      <c r="EI82" s="9"/>
      <c r="EJ82" s="9"/>
      <c r="EK82" s="9"/>
      <c r="EL82" s="9"/>
      <c r="EM82" s="9"/>
      <c r="EN82" s="9"/>
      <c r="EO82" s="9"/>
      <c r="EP82" s="9"/>
      <c r="EQ82" s="9"/>
      <c r="ER82" s="9"/>
      <c r="ES82" s="9"/>
      <c r="ET82" s="9"/>
      <c r="EU82" s="9"/>
      <c r="EV82" s="9"/>
      <c r="EW82" s="9"/>
      <c r="EX82" s="9"/>
      <c r="EY82" s="9"/>
      <c r="EZ82" s="9"/>
      <c r="FA82" s="9"/>
      <c r="FB82" s="9"/>
      <c r="FC82" s="9"/>
      <c r="FD82" s="9"/>
      <c r="FE82" s="9"/>
      <c r="FF82" s="9"/>
      <c r="FG82" s="9"/>
      <c r="FH82" s="9"/>
      <c r="FI82" s="9"/>
      <c r="FJ82" s="9"/>
      <c r="FK82" s="9"/>
      <c r="FL82" s="9"/>
      <c r="FM82" s="9"/>
      <c r="FN82" s="9"/>
      <c r="FO82" s="9"/>
      <c r="FP82" s="9"/>
      <c r="FQ82" s="9"/>
      <c r="FR82" s="9"/>
      <c r="FS82" s="9"/>
      <c r="FT82" s="9"/>
      <c r="FU82" s="9"/>
      <c r="FV82" s="9"/>
      <c r="FW82" s="9"/>
      <c r="FX82" s="9"/>
      <c r="FY82" s="9"/>
      <c r="FZ82" s="9"/>
      <c r="GA82" s="9"/>
      <c r="GB82" s="9"/>
      <c r="GC82" s="9"/>
      <c r="GD82" s="9"/>
      <c r="GE82" s="9"/>
      <c r="GF82" s="9"/>
      <c r="GG82" s="9"/>
      <c r="GH82" s="9"/>
      <c r="GI82" s="9"/>
      <c r="GJ82" s="9"/>
      <c r="GK82" s="9"/>
      <c r="GL82" s="9"/>
      <c r="GM82" s="9"/>
      <c r="GN82" s="9"/>
      <c r="GO82" s="9"/>
      <c r="GP82" s="9"/>
      <c r="GQ82" s="9"/>
      <c r="GR82" s="9"/>
      <c r="GS82" s="9"/>
      <c r="GT82" s="9"/>
      <c r="GU82" s="9"/>
      <c r="GV82" s="9"/>
      <c r="GW82" s="9"/>
      <c r="GX82" s="9"/>
      <c r="GY82" s="9"/>
      <c r="GZ82" s="9"/>
      <c r="HA82" s="9"/>
      <c r="HB82" s="9"/>
      <c r="HC82" s="9"/>
      <c r="HD82" s="9"/>
      <c r="HE82" s="9"/>
      <c r="HF82" s="9"/>
      <c r="HG82" s="9"/>
      <c r="HH82" s="9"/>
      <c r="HI82" s="9"/>
      <c r="HJ82" s="9"/>
      <c r="HK82" s="9"/>
      <c r="HL82" s="9"/>
      <c r="HM82" s="9"/>
      <c r="HN82" s="9"/>
      <c r="HO82" s="9"/>
      <c r="HP82" s="9"/>
      <c r="HQ82" s="9"/>
      <c r="HR82" s="9"/>
      <c r="HS82" s="9"/>
      <c r="HT82" s="9"/>
      <c r="HU82" s="9"/>
      <c r="HV82" s="9"/>
      <c r="HW82" s="9"/>
      <c r="HX82" s="9"/>
      <c r="HY82" s="9"/>
      <c r="HZ82" s="9"/>
      <c r="IA82" s="9"/>
      <c r="IB82" s="9"/>
      <c r="IC82" s="9"/>
      <c r="ID82" s="9"/>
      <c r="IE82" s="9"/>
      <c r="IF82" s="9"/>
      <c r="IG82" s="9"/>
      <c r="IH82" s="9"/>
      <c r="II82" s="9"/>
      <c r="IJ82" s="9"/>
      <c r="IK82" s="9"/>
      <c r="IL82" s="9"/>
      <c r="IM82" s="9"/>
      <c r="IN82" s="9"/>
      <c r="IO82" s="9"/>
      <c r="IP82" s="9"/>
      <c r="IQ82" s="9"/>
      <c r="IR82" s="9"/>
      <c r="IS82" s="9"/>
      <c r="IT82" s="9"/>
      <c r="IU82" s="9"/>
      <c r="IV82" s="10"/>
    </row>
    <row r="83" ht="15" customHeight="1">
      <c r="A83" s="8"/>
      <c r="B83" s="9"/>
      <c r="C83" s="14"/>
      <c r="D83" s="23"/>
      <c r="E83" s="11"/>
      <c r="F83" s="11"/>
      <c r="G83" s="11"/>
      <c r="H83" s="11"/>
      <c r="I83" s="11"/>
      <c r="J83" s="11"/>
      <c r="K83" s="11"/>
      <c r="L83" s="11"/>
      <c r="M83" s="11"/>
      <c r="N83" s="11"/>
      <c r="O83" s="14"/>
      <c r="P83" t="s" s="182">
        <v>142</v>
      </c>
      <c r="Q83" s="220"/>
      <c r="R83" s="220"/>
      <c r="S83" s="220"/>
      <c r="T83" s="220"/>
      <c r="U83" s="16"/>
      <c r="V83" t="s" s="221">
        <v>143</v>
      </c>
      <c r="W83" s="222"/>
      <c r="X83" s="222"/>
      <c r="Y83" s="223"/>
      <c r="Z83" s="224">
        <v>1</v>
      </c>
      <c r="AA83" s="225"/>
      <c r="AB83" t="s" s="226">
        <v>144</v>
      </c>
      <c r="AC83" s="227" cm="1">
        <f t="array" ref="AC83">IF(OR($V$70=0,$V$66=0,$U$73=0),"No Data",IF(OR(Z84&gt;=1,Z84&lt;4,Z84="1A"),IF(Z83=1,(($V$70*$AC$79)/$U$73)+$AC$76,(($V$70*$AC$79)/$U$73)-$AC$76),""))</f>
      </c>
      <c r="AD83" s="228"/>
      <c r="AE83" s="228"/>
      <c r="AF83" s="228"/>
      <c r="AG83" t="s" s="229">
        <v>118</v>
      </c>
      <c r="AH83" s="21"/>
      <c r="AI83" s="9"/>
      <c r="AJ83" s="9"/>
      <c r="AK83" s="9"/>
      <c r="AL83" s="9"/>
      <c r="AM83" s="9"/>
      <c r="AN83" s="9"/>
      <c r="AO83" s="9"/>
      <c r="AP83" t="str" s="13" cm="1">
        <f t="array" ref="AP83">'Aircraft Data'!$A50</f>
        <v>Twin Astir</v>
      </c>
      <c r="AQ83" s="13"/>
      <c r="AR83" s="9"/>
      <c r="AS83" s="9"/>
      <c r="AT83" s="9"/>
      <c r="AU83" s="9"/>
      <c r="AV83" s="9"/>
      <c r="AW83" s="9"/>
      <c r="AX83" s="9"/>
      <c r="AY83" s="9"/>
      <c r="AZ83" s="9"/>
      <c r="BA83" s="9"/>
      <c r="BB83" s="9"/>
      <c r="BC83" s="9"/>
      <c r="BD83" s="9"/>
      <c r="BE83" s="9"/>
      <c r="BF83" s="9"/>
      <c r="BG83" s="9"/>
      <c r="BH83" s="9"/>
      <c r="BI83" s="9"/>
      <c r="BJ83" s="9"/>
      <c r="BK83" s="9"/>
      <c r="BL83" s="9"/>
      <c r="BM83" s="9"/>
      <c r="BN83" s="9"/>
      <c r="BO83" s="9"/>
      <c r="BP83" s="9"/>
      <c r="BQ83" s="9"/>
      <c r="BR83" s="9"/>
      <c r="BS83" s="9"/>
      <c r="BT83" s="9"/>
      <c r="BU83" s="9"/>
      <c r="BV83" s="9"/>
      <c r="BW83" s="9"/>
      <c r="BX83" s="9"/>
      <c r="BY83" s="9"/>
      <c r="BZ83" s="9"/>
      <c r="CA83" s="9"/>
      <c r="CB83" s="9"/>
      <c r="CC83" s="9"/>
      <c r="CD83" s="9"/>
      <c r="CE83" s="9"/>
      <c r="CF83" s="9"/>
      <c r="CG83" s="9"/>
      <c r="CH83" s="9"/>
      <c r="CI83" s="9"/>
      <c r="CJ83" s="9"/>
      <c r="CK83" s="9"/>
      <c r="CL83" s="9"/>
      <c r="CM83" s="9"/>
      <c r="CN83" s="9"/>
      <c r="CO83" s="9"/>
      <c r="CP83" s="9"/>
      <c r="CQ83" s="9"/>
      <c r="CR83" s="9"/>
      <c r="CS83" s="9"/>
      <c r="CT83" s="9"/>
      <c r="CU83" s="9"/>
      <c r="CV83" s="9"/>
      <c r="CW83" s="9"/>
      <c r="CX83" s="9"/>
      <c r="CY83" s="9"/>
      <c r="CZ83" s="9"/>
      <c r="DA83" s="9"/>
      <c r="DB83" s="9"/>
      <c r="DC83" s="9"/>
      <c r="DD83" s="9"/>
      <c r="DE83" s="9"/>
      <c r="DF83" s="9"/>
      <c r="DG83" s="9"/>
      <c r="DH83" s="9"/>
      <c r="DI83" s="9"/>
      <c r="DJ83" s="9"/>
      <c r="DK83" s="9"/>
      <c r="DL83" s="9"/>
      <c r="DM83" s="9"/>
      <c r="DN83" s="9"/>
      <c r="DO83" s="9"/>
      <c r="DP83" s="9"/>
      <c r="DQ83" s="9"/>
      <c r="DR83" s="9"/>
      <c r="DS83" s="9"/>
      <c r="DT83" s="9"/>
      <c r="DU83" s="9"/>
      <c r="DV83" s="9"/>
      <c r="DW83" s="9"/>
      <c r="DX83" s="9"/>
      <c r="DY83" s="9"/>
      <c r="DZ83" s="9"/>
      <c r="EA83" s="9"/>
      <c r="EB83" s="9"/>
      <c r="EC83" s="9"/>
      <c r="ED83" s="9"/>
      <c r="EE83" s="9"/>
      <c r="EF83" s="9"/>
      <c r="EG83" s="9"/>
      <c r="EH83" s="9"/>
      <c r="EI83" s="9"/>
      <c r="EJ83" s="9"/>
      <c r="EK83" s="9"/>
      <c r="EL83" s="9"/>
      <c r="EM83" s="9"/>
      <c r="EN83" s="9"/>
      <c r="EO83" s="9"/>
      <c r="EP83" s="9"/>
      <c r="EQ83" s="9"/>
      <c r="ER83" s="9"/>
      <c r="ES83" s="9"/>
      <c r="ET83" s="9"/>
      <c r="EU83" s="9"/>
      <c r="EV83" s="9"/>
      <c r="EW83" s="9"/>
      <c r="EX83" s="9"/>
      <c r="EY83" s="9"/>
      <c r="EZ83" s="9"/>
      <c r="FA83" s="9"/>
      <c r="FB83" s="9"/>
      <c r="FC83" s="9"/>
      <c r="FD83" s="9"/>
      <c r="FE83" s="9"/>
      <c r="FF83" s="9"/>
      <c r="FG83" s="9"/>
      <c r="FH83" s="9"/>
      <c r="FI83" s="9"/>
      <c r="FJ83" s="9"/>
      <c r="FK83" s="9"/>
      <c r="FL83" s="9"/>
      <c r="FM83" s="9"/>
      <c r="FN83" s="9"/>
      <c r="FO83" s="9"/>
      <c r="FP83" s="9"/>
      <c r="FQ83" s="9"/>
      <c r="FR83" s="9"/>
      <c r="FS83" s="9"/>
      <c r="FT83" s="9"/>
      <c r="FU83" s="9"/>
      <c r="FV83" s="9"/>
      <c r="FW83" s="9"/>
      <c r="FX83" s="9"/>
      <c r="FY83" s="9"/>
      <c r="FZ83" s="9"/>
      <c r="GA83" s="9"/>
      <c r="GB83" s="9"/>
      <c r="GC83" s="9"/>
      <c r="GD83" s="9"/>
      <c r="GE83" s="9"/>
      <c r="GF83" s="9"/>
      <c r="GG83" s="9"/>
      <c r="GH83" s="9"/>
      <c r="GI83" s="9"/>
      <c r="GJ83" s="9"/>
      <c r="GK83" s="9"/>
      <c r="GL83" s="9"/>
      <c r="GM83" s="9"/>
      <c r="GN83" s="9"/>
      <c r="GO83" s="9"/>
      <c r="GP83" s="9"/>
      <c r="GQ83" s="9"/>
      <c r="GR83" s="9"/>
      <c r="GS83" s="9"/>
      <c r="GT83" s="9"/>
      <c r="GU83" s="9"/>
      <c r="GV83" s="9"/>
      <c r="GW83" s="9"/>
      <c r="GX83" s="9"/>
      <c r="GY83" s="9"/>
      <c r="GZ83" s="9"/>
      <c r="HA83" s="9"/>
      <c r="HB83" s="9"/>
      <c r="HC83" s="9"/>
      <c r="HD83" s="9"/>
      <c r="HE83" s="9"/>
      <c r="HF83" s="9"/>
      <c r="HG83" s="9"/>
      <c r="HH83" s="9"/>
      <c r="HI83" s="9"/>
      <c r="HJ83" s="9"/>
      <c r="HK83" s="9"/>
      <c r="HL83" s="9"/>
      <c r="HM83" s="9"/>
      <c r="HN83" s="9"/>
      <c r="HO83" s="9"/>
      <c r="HP83" s="9"/>
      <c r="HQ83" s="9"/>
      <c r="HR83" s="9"/>
      <c r="HS83" s="9"/>
      <c r="HT83" s="9"/>
      <c r="HU83" s="9"/>
      <c r="HV83" s="9"/>
      <c r="HW83" s="9"/>
      <c r="HX83" s="9"/>
      <c r="HY83" s="9"/>
      <c r="HZ83" s="9"/>
      <c r="IA83" s="9"/>
      <c r="IB83" s="9"/>
      <c r="IC83" s="9"/>
      <c r="ID83" s="9"/>
      <c r="IE83" s="9"/>
      <c r="IF83" s="9"/>
      <c r="IG83" s="9"/>
      <c r="IH83" s="9"/>
      <c r="II83" s="9"/>
      <c r="IJ83" s="9"/>
      <c r="IK83" s="9"/>
      <c r="IL83" s="9"/>
      <c r="IM83" s="9"/>
      <c r="IN83" s="9"/>
      <c r="IO83" s="9"/>
      <c r="IP83" s="9"/>
      <c r="IQ83" s="9"/>
      <c r="IR83" s="9"/>
      <c r="IS83" s="9"/>
      <c r="IT83" s="9"/>
      <c r="IU83" s="9"/>
      <c r="IV83" s="10"/>
    </row>
    <row r="84" ht="15" customHeight="1">
      <c r="A84" s="8"/>
      <c r="B84" s="9"/>
      <c r="C84" s="14"/>
      <c r="D84" s="23"/>
      <c r="E84" s="11"/>
      <c r="F84" s="11"/>
      <c r="G84" s="11"/>
      <c r="H84" s="11"/>
      <c r="I84" s="11"/>
      <c r="J84" s="11"/>
      <c r="K84" s="11"/>
      <c r="L84" s="11"/>
      <c r="M84" s="11"/>
      <c r="N84" s="11"/>
      <c r="O84" s="14"/>
      <c r="P84" t="s" s="56">
        <v>146</v>
      </c>
      <c r="Q84" s="230"/>
      <c r="R84" s="230"/>
      <c r="S84" s="230"/>
      <c r="T84" s="230"/>
      <c r="U84" s="230"/>
      <c r="V84" s="231"/>
      <c r="W84" s="231"/>
      <c r="X84" s="231"/>
      <c r="Y84" s="232"/>
      <c r="Z84" s="233"/>
      <c r="AA84" s="234"/>
      <c r="AB84" s="235"/>
      <c r="AC84" s="236"/>
      <c r="AD84" s="237"/>
      <c r="AE84" s="237"/>
      <c r="AF84" s="237"/>
      <c r="AG84" s="238"/>
      <c r="AH84" s="21"/>
      <c r="AI84" s="9"/>
      <c r="AJ84" s="9"/>
      <c r="AK84" s="9"/>
      <c r="AL84" s="9"/>
      <c r="AM84" s="9"/>
      <c r="AN84" s="9"/>
      <c r="AO84" s="9"/>
      <c r="AP84" t="str" s="13" cm="1">
        <f t="array" ref="AP84">'Aircraft Data'!$A51</f>
        <v>Ventus 2cxM 18mtr</v>
      </c>
      <c r="AQ84" s="13"/>
      <c r="AR84" s="9"/>
      <c r="AS84" s="9"/>
      <c r="AT84" s="9"/>
      <c r="AU84" s="9"/>
      <c r="AV84" s="9"/>
      <c r="AW84" s="9"/>
      <c r="AX84" s="9"/>
      <c r="AY84" s="9"/>
      <c r="AZ84" s="9"/>
      <c r="BA84" s="9"/>
      <c r="BB84" s="9"/>
      <c r="BC84" s="9"/>
      <c r="BD84" s="9"/>
      <c r="BE84" s="9"/>
      <c r="BF84" s="9"/>
      <c r="BG84" s="9"/>
      <c r="BH84" s="9"/>
      <c r="BI84" s="9"/>
      <c r="BJ84" s="9"/>
      <c r="BK84" s="9"/>
      <c r="BL84" s="9"/>
      <c r="BM84" s="9"/>
      <c r="BN84" s="9"/>
      <c r="BO84" s="9"/>
      <c r="BP84" s="9"/>
      <c r="BQ84" s="9"/>
      <c r="BR84" s="9"/>
      <c r="BS84" s="9"/>
      <c r="BT84" s="9"/>
      <c r="BU84" s="9"/>
      <c r="BV84" s="9"/>
      <c r="BW84" s="9"/>
      <c r="BX84" s="9"/>
      <c r="BY84" s="9"/>
      <c r="BZ84" s="9"/>
      <c r="CA84" s="9"/>
      <c r="CB84" s="9"/>
      <c r="CC84" s="9"/>
      <c r="CD84" s="9"/>
      <c r="CE84" s="9"/>
      <c r="CF84" s="9"/>
      <c r="CG84" s="9"/>
      <c r="CH84" s="9"/>
      <c r="CI84" s="9"/>
      <c r="CJ84" s="9"/>
      <c r="CK84" s="9"/>
      <c r="CL84" s="9"/>
      <c r="CM84" s="9"/>
      <c r="CN84" s="9"/>
      <c r="CO84" s="9"/>
      <c r="CP84" s="9"/>
      <c r="CQ84" s="9"/>
      <c r="CR84" s="9"/>
      <c r="CS84" s="9"/>
      <c r="CT84" s="9"/>
      <c r="CU84" s="9"/>
      <c r="CV84" s="9"/>
      <c r="CW84" s="9"/>
      <c r="CX84" s="9"/>
      <c r="CY84" s="9"/>
      <c r="CZ84" s="9"/>
      <c r="DA84" s="9"/>
      <c r="DB84" s="9"/>
      <c r="DC84" s="9"/>
      <c r="DD84" s="9"/>
      <c r="DE84" s="9"/>
      <c r="DF84" s="9"/>
      <c r="DG84" s="9"/>
      <c r="DH84" s="9"/>
      <c r="DI84" s="9"/>
      <c r="DJ84" s="9"/>
      <c r="DK84" s="9"/>
      <c r="DL84" s="9"/>
      <c r="DM84" s="9"/>
      <c r="DN84" s="9"/>
      <c r="DO84" s="9"/>
      <c r="DP84" s="9"/>
      <c r="DQ84" s="9"/>
      <c r="DR84" s="9"/>
      <c r="DS84" s="9"/>
      <c r="DT84" s="9"/>
      <c r="DU84" s="9"/>
      <c r="DV84" s="9"/>
      <c r="DW84" s="9"/>
      <c r="DX84" s="9"/>
      <c r="DY84" s="9"/>
      <c r="DZ84" s="9"/>
      <c r="EA84" s="9"/>
      <c r="EB84" s="9"/>
      <c r="EC84" s="9"/>
      <c r="ED84" s="9"/>
      <c r="EE84" s="9"/>
      <c r="EF84" s="9"/>
      <c r="EG84" s="9"/>
      <c r="EH84" s="9"/>
      <c r="EI84" s="9"/>
      <c r="EJ84" s="9"/>
      <c r="EK84" s="9"/>
      <c r="EL84" s="9"/>
      <c r="EM84" s="9"/>
      <c r="EN84" s="9"/>
      <c r="EO84" s="9"/>
      <c r="EP84" s="9"/>
      <c r="EQ84" s="9"/>
      <c r="ER84" s="9"/>
      <c r="ES84" s="9"/>
      <c r="ET84" s="9"/>
      <c r="EU84" s="9"/>
      <c r="EV84" s="9"/>
      <c r="EW84" s="9"/>
      <c r="EX84" s="9"/>
      <c r="EY84" s="9"/>
      <c r="EZ84" s="9"/>
      <c r="FA84" s="9"/>
      <c r="FB84" s="9"/>
      <c r="FC84" s="9"/>
      <c r="FD84" s="9"/>
      <c r="FE84" s="9"/>
      <c r="FF84" s="9"/>
      <c r="FG84" s="9"/>
      <c r="FH84" s="9"/>
      <c r="FI84" s="9"/>
      <c r="FJ84" s="9"/>
      <c r="FK84" s="9"/>
      <c r="FL84" s="9"/>
      <c r="FM84" s="9"/>
      <c r="FN84" s="9"/>
      <c r="FO84" s="9"/>
      <c r="FP84" s="9"/>
      <c r="FQ84" s="9"/>
      <c r="FR84" s="9"/>
      <c r="FS84" s="9"/>
      <c r="FT84" s="9"/>
      <c r="FU84" s="9"/>
      <c r="FV84" s="9"/>
      <c r="FW84" s="9"/>
      <c r="FX84" s="9"/>
      <c r="FY84" s="9"/>
      <c r="FZ84" s="9"/>
      <c r="GA84" s="9"/>
      <c r="GB84" s="9"/>
      <c r="GC84" s="9"/>
      <c r="GD84" s="9"/>
      <c r="GE84" s="9"/>
      <c r="GF84" s="9"/>
      <c r="GG84" s="9"/>
      <c r="GH84" s="9"/>
      <c r="GI84" s="9"/>
      <c r="GJ84" s="9"/>
      <c r="GK84" s="9"/>
      <c r="GL84" s="9"/>
      <c r="GM84" s="9"/>
      <c r="GN84" s="9"/>
      <c r="GO84" s="9"/>
      <c r="GP84" s="9"/>
      <c r="GQ84" s="9"/>
      <c r="GR84" s="9"/>
      <c r="GS84" s="9"/>
      <c r="GT84" s="9"/>
      <c r="GU84" s="9"/>
      <c r="GV84" s="9"/>
      <c r="GW84" s="9"/>
      <c r="GX84" s="9"/>
      <c r="GY84" s="9"/>
      <c r="GZ84" s="9"/>
      <c r="HA84" s="9"/>
      <c r="HB84" s="9"/>
      <c r="HC84" s="9"/>
      <c r="HD84" s="9"/>
      <c r="HE84" s="9"/>
      <c r="HF84" s="9"/>
      <c r="HG84" s="9"/>
      <c r="HH84" s="9"/>
      <c r="HI84" s="9"/>
      <c r="HJ84" s="9"/>
      <c r="HK84" s="9"/>
      <c r="HL84" s="9"/>
      <c r="HM84" s="9"/>
      <c r="HN84" s="9"/>
      <c r="HO84" s="9"/>
      <c r="HP84" s="9"/>
      <c r="HQ84" s="9"/>
      <c r="HR84" s="9"/>
      <c r="HS84" s="9"/>
      <c r="HT84" s="9"/>
      <c r="HU84" s="9"/>
      <c r="HV84" s="9"/>
      <c r="HW84" s="9"/>
      <c r="HX84" s="9"/>
      <c r="HY84" s="9"/>
      <c r="HZ84" s="9"/>
      <c r="IA84" s="9"/>
      <c r="IB84" s="9"/>
      <c r="IC84" s="9"/>
      <c r="ID84" s="9"/>
      <c r="IE84" s="9"/>
      <c r="IF84" s="9"/>
      <c r="IG84" s="9"/>
      <c r="IH84" s="9"/>
      <c r="II84" s="9"/>
      <c r="IJ84" s="9"/>
      <c r="IK84" s="9"/>
      <c r="IL84" s="9"/>
      <c r="IM84" s="9"/>
      <c r="IN84" s="9"/>
      <c r="IO84" s="9"/>
      <c r="IP84" s="9"/>
      <c r="IQ84" s="9"/>
      <c r="IR84" s="9"/>
      <c r="IS84" s="9"/>
      <c r="IT84" s="9"/>
      <c r="IU84" s="9"/>
      <c r="IV84" s="10"/>
    </row>
    <row r="85" ht="8" customHeight="1">
      <c r="A85" s="8"/>
      <c r="B85" s="9"/>
      <c r="C85" s="14"/>
      <c r="D85" s="23"/>
      <c r="E85" s="11"/>
      <c r="F85" s="11"/>
      <c r="G85" s="11"/>
      <c r="H85" s="11"/>
      <c r="I85" s="11"/>
      <c r="J85" s="11"/>
      <c r="K85" s="11"/>
      <c r="L85" s="11"/>
      <c r="M85" s="11"/>
      <c r="N85" s="11"/>
      <c r="O85" s="14"/>
      <c r="P85" s="43"/>
      <c r="Q85" s="12"/>
      <c r="R85" s="12"/>
      <c r="S85" s="12"/>
      <c r="T85" s="12"/>
      <c r="U85" s="12"/>
      <c r="V85" s="239"/>
      <c r="W85" s="239"/>
      <c r="X85" s="239"/>
      <c r="Y85" s="240"/>
      <c r="Z85" s="241"/>
      <c r="AA85" s="242"/>
      <c r="AB85" s="243"/>
      <c r="AC85" s="244"/>
      <c r="AD85" s="245"/>
      <c r="AE85" s="245"/>
      <c r="AF85" s="245"/>
      <c r="AG85" s="246"/>
      <c r="AH85" s="21"/>
      <c r="AI85" s="9"/>
      <c r="AJ85" s="9"/>
      <c r="AK85" s="9"/>
      <c r="AL85" s="9"/>
      <c r="AM85" s="9"/>
      <c r="AN85" s="9"/>
      <c r="AO85" s="9"/>
      <c r="AP85" t="str" s="13" cm="1">
        <f t="array" ref="AP85">'Aircraft Data'!$A52</f>
        <v>Ventus A</v>
      </c>
      <c r="AQ85" s="13"/>
      <c r="AR85" s="9"/>
      <c r="AS85" s="9"/>
      <c r="AT85" s="9"/>
      <c r="AU85" s="9"/>
      <c r="AV85" s="9"/>
      <c r="AW85" s="9"/>
      <c r="AX85" s="9"/>
      <c r="AY85" s="9"/>
      <c r="AZ85" s="9"/>
      <c r="BA85" s="9"/>
      <c r="BB85" s="9"/>
      <c r="BC85" s="9"/>
      <c r="BD85" s="9"/>
      <c r="BE85" s="9"/>
      <c r="BF85" s="9"/>
      <c r="BG85" s="9"/>
      <c r="BH85" s="9"/>
      <c r="BI85" s="9"/>
      <c r="BJ85" s="9"/>
      <c r="BK85" s="9"/>
      <c r="BL85" s="9"/>
      <c r="BM85" s="9"/>
      <c r="BN85" s="9"/>
      <c r="BO85" s="9"/>
      <c r="BP85" s="9"/>
      <c r="BQ85" s="9"/>
      <c r="BR85" s="9"/>
      <c r="BS85" s="9"/>
      <c r="BT85" s="9"/>
      <c r="BU85" s="9"/>
      <c r="BV85" s="9"/>
      <c r="BW85" s="9"/>
      <c r="BX85" s="9"/>
      <c r="BY85" s="9"/>
      <c r="BZ85" s="9"/>
      <c r="CA85" s="9"/>
      <c r="CB85" s="9"/>
      <c r="CC85" s="9"/>
      <c r="CD85" s="9"/>
      <c r="CE85" s="9"/>
      <c r="CF85" s="9"/>
      <c r="CG85" s="9"/>
      <c r="CH85" s="9"/>
      <c r="CI85" s="9"/>
      <c r="CJ85" s="9"/>
      <c r="CK85" s="9"/>
      <c r="CL85" s="9"/>
      <c r="CM85" s="9"/>
      <c r="CN85" s="9"/>
      <c r="CO85" s="9"/>
      <c r="CP85" s="9"/>
      <c r="CQ85" s="9"/>
      <c r="CR85" s="9"/>
      <c r="CS85" s="9"/>
      <c r="CT85" s="9"/>
      <c r="CU85" s="9"/>
      <c r="CV85" s="9"/>
      <c r="CW85" s="9"/>
      <c r="CX85" s="9"/>
      <c r="CY85" s="9"/>
      <c r="CZ85" s="9"/>
      <c r="DA85" s="9"/>
      <c r="DB85" s="9"/>
      <c r="DC85" s="9"/>
      <c r="DD85" s="9"/>
      <c r="DE85" s="9"/>
      <c r="DF85" s="9"/>
      <c r="DG85" s="9"/>
      <c r="DH85" s="9"/>
      <c r="DI85" s="9"/>
      <c r="DJ85" s="9"/>
      <c r="DK85" s="9"/>
      <c r="DL85" s="9"/>
      <c r="DM85" s="9"/>
      <c r="DN85" s="9"/>
      <c r="DO85" s="9"/>
      <c r="DP85" s="9"/>
      <c r="DQ85" s="9"/>
      <c r="DR85" s="9"/>
      <c r="DS85" s="9"/>
      <c r="DT85" s="9"/>
      <c r="DU85" s="9"/>
      <c r="DV85" s="9"/>
      <c r="DW85" s="9"/>
      <c r="DX85" s="9"/>
      <c r="DY85" s="9"/>
      <c r="DZ85" s="9"/>
      <c r="EA85" s="9"/>
      <c r="EB85" s="9"/>
      <c r="EC85" s="9"/>
      <c r="ED85" s="9"/>
      <c r="EE85" s="9"/>
      <c r="EF85" s="9"/>
      <c r="EG85" s="9"/>
      <c r="EH85" s="9"/>
      <c r="EI85" s="9"/>
      <c r="EJ85" s="9"/>
      <c r="EK85" s="9"/>
      <c r="EL85" s="9"/>
      <c r="EM85" s="9"/>
      <c r="EN85" s="9"/>
      <c r="EO85" s="9"/>
      <c r="EP85" s="9"/>
      <c r="EQ85" s="9"/>
      <c r="ER85" s="9"/>
      <c r="ES85" s="9"/>
      <c r="ET85" s="9"/>
      <c r="EU85" s="9"/>
      <c r="EV85" s="9"/>
      <c r="EW85" s="9"/>
      <c r="EX85" s="9"/>
      <c r="EY85" s="9"/>
      <c r="EZ85" s="9"/>
      <c r="FA85" s="9"/>
      <c r="FB85" s="9"/>
      <c r="FC85" s="9"/>
      <c r="FD85" s="9"/>
      <c r="FE85" s="9"/>
      <c r="FF85" s="9"/>
      <c r="FG85" s="9"/>
      <c r="FH85" s="9"/>
      <c r="FI85" s="9"/>
      <c r="FJ85" s="9"/>
      <c r="FK85" s="9"/>
      <c r="FL85" s="9"/>
      <c r="FM85" s="9"/>
      <c r="FN85" s="9"/>
      <c r="FO85" s="9"/>
      <c r="FP85" s="9"/>
      <c r="FQ85" s="9"/>
      <c r="FR85" s="9"/>
      <c r="FS85" s="9"/>
      <c r="FT85" s="9"/>
      <c r="FU85" s="9"/>
      <c r="FV85" s="9"/>
      <c r="FW85" s="9"/>
      <c r="FX85" s="9"/>
      <c r="FY85" s="9"/>
      <c r="FZ85" s="9"/>
      <c r="GA85" s="9"/>
      <c r="GB85" s="9"/>
      <c r="GC85" s="9"/>
      <c r="GD85" s="9"/>
      <c r="GE85" s="9"/>
      <c r="GF85" s="9"/>
      <c r="GG85" s="9"/>
      <c r="GH85" s="9"/>
      <c r="GI85" s="9"/>
      <c r="GJ85" s="9"/>
      <c r="GK85" s="9"/>
      <c r="GL85" s="9"/>
      <c r="GM85" s="9"/>
      <c r="GN85" s="9"/>
      <c r="GO85" s="9"/>
      <c r="GP85" s="9"/>
      <c r="GQ85" s="9"/>
      <c r="GR85" s="9"/>
      <c r="GS85" s="9"/>
      <c r="GT85" s="9"/>
      <c r="GU85" s="9"/>
      <c r="GV85" s="9"/>
      <c r="GW85" s="9"/>
      <c r="GX85" s="9"/>
      <c r="GY85" s="9"/>
      <c r="GZ85" s="9"/>
      <c r="HA85" s="9"/>
      <c r="HB85" s="9"/>
      <c r="HC85" s="9"/>
      <c r="HD85" s="9"/>
      <c r="HE85" s="9"/>
      <c r="HF85" s="9"/>
      <c r="HG85" s="9"/>
      <c r="HH85" s="9"/>
      <c r="HI85" s="9"/>
      <c r="HJ85" s="9"/>
      <c r="HK85" s="9"/>
      <c r="HL85" s="9"/>
      <c r="HM85" s="9"/>
      <c r="HN85" s="9"/>
      <c r="HO85" s="9"/>
      <c r="HP85" s="9"/>
      <c r="HQ85" s="9"/>
      <c r="HR85" s="9"/>
      <c r="HS85" s="9"/>
      <c r="HT85" s="9"/>
      <c r="HU85" s="9"/>
      <c r="HV85" s="9"/>
      <c r="HW85" s="9"/>
      <c r="HX85" s="9"/>
      <c r="HY85" s="9"/>
      <c r="HZ85" s="9"/>
      <c r="IA85" s="9"/>
      <c r="IB85" s="9"/>
      <c r="IC85" s="9"/>
      <c r="ID85" s="9"/>
      <c r="IE85" s="9"/>
      <c r="IF85" s="9"/>
      <c r="IG85" s="9"/>
      <c r="IH85" s="9"/>
      <c r="II85" s="9"/>
      <c r="IJ85" s="9"/>
      <c r="IK85" s="9"/>
      <c r="IL85" s="9"/>
      <c r="IM85" s="9"/>
      <c r="IN85" s="9"/>
      <c r="IO85" s="9"/>
      <c r="IP85" s="9"/>
      <c r="IQ85" s="9"/>
      <c r="IR85" s="9"/>
      <c r="IS85" s="9"/>
      <c r="IT85" s="9"/>
      <c r="IU85" s="9"/>
      <c r="IV85" s="10"/>
    </row>
    <row r="86" ht="15" customHeight="1">
      <c r="A86" s="8"/>
      <c r="B86" s="9"/>
      <c r="C86" s="14"/>
      <c r="D86" s="23"/>
      <c r="E86" s="11"/>
      <c r="F86" s="11"/>
      <c r="G86" s="11"/>
      <c r="H86" s="11"/>
      <c r="I86" s="11"/>
      <c r="J86" s="11"/>
      <c r="K86" s="11"/>
      <c r="L86" s="11"/>
      <c r="M86" s="11"/>
      <c r="N86" s="11"/>
      <c r="O86" s="14"/>
      <c r="P86" s="247"/>
      <c r="Q86" s="82"/>
      <c r="R86" s="82"/>
      <c r="S86" s="82"/>
      <c r="T86" s="82"/>
      <c r="U86" s="82"/>
      <c r="V86" s="82"/>
      <c r="W86" s="82"/>
      <c r="X86" s="82"/>
      <c r="Y86" s="82"/>
      <c r="Z86" s="82"/>
      <c r="AA86" s="82"/>
      <c r="AB86" s="82"/>
      <c r="AC86" s="82"/>
      <c r="AD86" s="82"/>
      <c r="AE86" s="82"/>
      <c r="AF86" s="82"/>
      <c r="AG86" s="83"/>
      <c r="AH86" s="21"/>
      <c r="AI86" s="9"/>
      <c r="AJ86" s="9"/>
      <c r="AK86" s="9"/>
      <c r="AL86" s="9"/>
      <c r="AM86" s="9"/>
      <c r="AN86" s="9"/>
      <c r="AO86" s="9"/>
      <c r="AP86" t="str" s="13" cm="1">
        <f t="array" ref="AP86">'Aircraft Data'!$A53</f>
        <v>Whisper</v>
      </c>
      <c r="AQ86" s="13"/>
      <c r="AR86" s="9"/>
      <c r="AS86" s="9"/>
      <c r="AT86" s="9"/>
      <c r="AU86" s="9"/>
      <c r="AV86" s="9"/>
      <c r="AW86" s="9"/>
      <c r="AX86" s="9"/>
      <c r="AY86" s="9"/>
      <c r="AZ86" s="9"/>
      <c r="BA86" s="9"/>
      <c r="BB86" s="9"/>
      <c r="BC86" s="9"/>
      <c r="BD86" s="9"/>
      <c r="BE86" s="9"/>
      <c r="BF86" s="9"/>
      <c r="BG86" s="9"/>
      <c r="BH86" s="9"/>
      <c r="BI86" s="9"/>
      <c r="BJ86" s="9"/>
      <c r="BK86" s="9"/>
      <c r="BL86" s="9"/>
      <c r="BM86" s="9"/>
      <c r="BN86" s="9"/>
      <c r="BO86" s="9"/>
      <c r="BP86" s="9"/>
      <c r="BQ86" s="9"/>
      <c r="BR86" s="9"/>
      <c r="BS86" s="9"/>
      <c r="BT86" s="9"/>
      <c r="BU86" s="9"/>
      <c r="BV86" s="9"/>
      <c r="BW86" s="9"/>
      <c r="BX86" s="9"/>
      <c r="BY86" s="9"/>
      <c r="BZ86" s="9"/>
      <c r="CA86" s="9"/>
      <c r="CB86" s="9"/>
      <c r="CC86" s="9"/>
      <c r="CD86" s="9"/>
      <c r="CE86" s="9"/>
      <c r="CF86" s="9"/>
      <c r="CG86" s="9"/>
      <c r="CH86" s="9"/>
      <c r="CI86" s="9"/>
      <c r="CJ86" s="9"/>
      <c r="CK86" s="9"/>
      <c r="CL86" s="9"/>
      <c r="CM86" s="9"/>
      <c r="CN86" s="9"/>
      <c r="CO86" s="9"/>
      <c r="CP86" s="9"/>
      <c r="CQ86" s="9"/>
      <c r="CR86" s="9"/>
      <c r="CS86" s="9"/>
      <c r="CT86" s="9"/>
      <c r="CU86" s="9"/>
      <c r="CV86" s="9"/>
      <c r="CW86" s="9"/>
      <c r="CX86" s="9"/>
      <c r="CY86" s="9"/>
      <c r="CZ86" s="9"/>
      <c r="DA86" s="9"/>
      <c r="DB86" s="9"/>
      <c r="DC86" s="9"/>
      <c r="DD86" s="9"/>
      <c r="DE86" s="9"/>
      <c r="DF86" s="9"/>
      <c r="DG86" s="9"/>
      <c r="DH86" s="9"/>
      <c r="DI86" s="9"/>
      <c r="DJ86" s="9"/>
      <c r="DK86" s="9"/>
      <c r="DL86" s="9"/>
      <c r="DM86" s="9"/>
      <c r="DN86" s="9"/>
      <c r="DO86" s="9"/>
      <c r="DP86" s="9"/>
      <c r="DQ86" s="9"/>
      <c r="DR86" s="9"/>
      <c r="DS86" s="9"/>
      <c r="DT86" s="9"/>
      <c r="DU86" s="9"/>
      <c r="DV86" s="9"/>
      <c r="DW86" s="9"/>
      <c r="DX86" s="9"/>
      <c r="DY86" s="9"/>
      <c r="DZ86" s="9"/>
      <c r="EA86" s="9"/>
      <c r="EB86" s="9"/>
      <c r="EC86" s="9"/>
      <c r="ED86" s="9"/>
      <c r="EE86" s="9"/>
      <c r="EF86" s="9"/>
      <c r="EG86" s="9"/>
      <c r="EH86" s="9"/>
      <c r="EI86" s="9"/>
      <c r="EJ86" s="9"/>
      <c r="EK86" s="9"/>
      <c r="EL86" s="9"/>
      <c r="EM86" s="9"/>
      <c r="EN86" s="9"/>
      <c r="EO86" s="9"/>
      <c r="EP86" s="9"/>
      <c r="EQ86" s="9"/>
      <c r="ER86" s="9"/>
      <c r="ES86" s="9"/>
      <c r="ET86" s="9"/>
      <c r="EU86" s="9"/>
      <c r="EV86" s="9"/>
      <c r="EW86" s="9"/>
      <c r="EX86" s="9"/>
      <c r="EY86" s="9"/>
      <c r="EZ86" s="9"/>
      <c r="FA86" s="9"/>
      <c r="FB86" s="9"/>
      <c r="FC86" s="9"/>
      <c r="FD86" s="9"/>
      <c r="FE86" s="9"/>
      <c r="FF86" s="9"/>
      <c r="FG86" s="9"/>
      <c r="FH86" s="9"/>
      <c r="FI86" s="9"/>
      <c r="FJ86" s="9"/>
      <c r="FK86" s="9"/>
      <c r="FL86" s="9"/>
      <c r="FM86" s="9"/>
      <c r="FN86" s="9"/>
      <c r="FO86" s="9"/>
      <c r="FP86" s="9"/>
      <c r="FQ86" s="9"/>
      <c r="FR86" s="9"/>
      <c r="FS86" s="9"/>
      <c r="FT86" s="9"/>
      <c r="FU86" s="9"/>
      <c r="FV86" s="9"/>
      <c r="FW86" s="9"/>
      <c r="FX86" s="9"/>
      <c r="FY86" s="9"/>
      <c r="FZ86" s="9"/>
      <c r="GA86" s="9"/>
      <c r="GB86" s="9"/>
      <c r="GC86" s="9"/>
      <c r="GD86" s="9"/>
      <c r="GE86" s="9"/>
      <c r="GF86" s="9"/>
      <c r="GG86" s="9"/>
      <c r="GH86" s="9"/>
      <c r="GI86" s="9"/>
      <c r="GJ86" s="9"/>
      <c r="GK86" s="9"/>
      <c r="GL86" s="9"/>
      <c r="GM86" s="9"/>
      <c r="GN86" s="9"/>
      <c r="GO86" s="9"/>
      <c r="GP86" s="9"/>
      <c r="GQ86" s="9"/>
      <c r="GR86" s="9"/>
      <c r="GS86" s="9"/>
      <c r="GT86" s="9"/>
      <c r="GU86" s="9"/>
      <c r="GV86" s="9"/>
      <c r="GW86" s="9"/>
      <c r="GX86" s="9"/>
      <c r="GY86" s="9"/>
      <c r="GZ86" s="9"/>
      <c r="HA86" s="9"/>
      <c r="HB86" s="9"/>
      <c r="HC86" s="9"/>
      <c r="HD86" s="9"/>
      <c r="HE86" s="9"/>
      <c r="HF86" s="9"/>
      <c r="HG86" s="9"/>
      <c r="HH86" s="9"/>
      <c r="HI86" s="9"/>
      <c r="HJ86" s="9"/>
      <c r="HK86" s="9"/>
      <c r="HL86" s="9"/>
      <c r="HM86" s="9"/>
      <c r="HN86" s="9"/>
      <c r="HO86" s="9"/>
      <c r="HP86" s="9"/>
      <c r="HQ86" s="9"/>
      <c r="HR86" s="9"/>
      <c r="HS86" s="9"/>
      <c r="HT86" s="9"/>
      <c r="HU86" s="9"/>
      <c r="HV86" s="9"/>
      <c r="HW86" s="9"/>
      <c r="HX86" s="9"/>
      <c r="HY86" s="9"/>
      <c r="HZ86" s="9"/>
      <c r="IA86" s="9"/>
      <c r="IB86" s="9"/>
      <c r="IC86" s="9"/>
      <c r="ID86" s="9"/>
      <c r="IE86" s="9"/>
      <c r="IF86" s="9"/>
      <c r="IG86" s="9"/>
      <c r="IH86" s="9"/>
      <c r="II86" s="9"/>
      <c r="IJ86" s="9"/>
      <c r="IK86" s="9"/>
      <c r="IL86" s="9"/>
      <c r="IM86" s="9"/>
      <c r="IN86" s="9"/>
      <c r="IO86" s="9"/>
      <c r="IP86" s="9"/>
      <c r="IQ86" s="9"/>
      <c r="IR86" s="9"/>
      <c r="IS86" s="9"/>
      <c r="IT86" s="9"/>
      <c r="IU86" s="9"/>
      <c r="IV86" s="10"/>
    </row>
    <row r="87" ht="15" customHeight="1">
      <c r="A87" s="8"/>
      <c r="B87" s="9"/>
      <c r="C87" s="14"/>
      <c r="D87" s="23"/>
      <c r="E87" s="11"/>
      <c r="F87" s="11"/>
      <c r="G87" s="11"/>
      <c r="H87" s="11"/>
      <c r="I87" s="11"/>
      <c r="J87" s="11"/>
      <c r="K87" s="11"/>
      <c r="L87" s="11"/>
      <c r="M87" s="11"/>
      <c r="N87" s="11"/>
      <c r="O87" s="14"/>
      <c r="P87" t="s" s="248">
        <v>150</v>
      </c>
      <c r="Q87" s="61"/>
      <c r="R87" s="61"/>
      <c r="S87" s="85"/>
      <c r="T87" s="249" cm="1">
        <f t="array" ref="T87">$U$73</f>
        <v>411.5</v>
      </c>
      <c r="U87" s="250"/>
      <c r="V87" s="250"/>
      <c r="W87" s="250"/>
      <c r="X87" s="250"/>
      <c r="Y87" s="250"/>
      <c r="Z87" t="s" s="251">
        <v>79</v>
      </c>
      <c r="AA87" t="s" s="252">
        <v>151</v>
      </c>
      <c r="AB87" s="85"/>
      <c r="AC87" s="249" cm="1">
        <f t="array" ref="AC87">'Calculations'!K6</f>
      </c>
      <c r="AD87" s="250"/>
      <c r="AE87" s="250"/>
      <c r="AF87" s="250"/>
      <c r="AG87" t="s" s="253">
        <v>118</v>
      </c>
      <c r="AH87" s="21"/>
      <c r="AI87" s="9"/>
      <c r="AJ87" s="9"/>
      <c r="AK87" s="9"/>
      <c r="AL87" s="9"/>
      <c r="AM87" s="9"/>
      <c r="AN87" s="9"/>
      <c r="AO87" s="9"/>
      <c r="AP87" t="str" s="13" cm="1">
        <f t="array" ref="AP87">'Aircraft Data'!$A54</f>
        <v>z7</v>
      </c>
      <c r="AQ87" s="13"/>
      <c r="AR87" s="9"/>
      <c r="AS87" s="9"/>
      <c r="AT87" s="9"/>
      <c r="AU87" s="9"/>
      <c r="AV87" s="9"/>
      <c r="AW87" s="9"/>
      <c r="AX87" s="9"/>
      <c r="AY87" s="9"/>
      <c r="AZ87" s="9"/>
      <c r="BA87" s="9"/>
      <c r="BB87" s="9"/>
      <c r="BC87" s="9"/>
      <c r="BD87" s="9"/>
      <c r="BE87" s="9"/>
      <c r="BF87" s="9"/>
      <c r="BG87" s="9"/>
      <c r="BH87" s="9"/>
      <c r="BI87" s="9"/>
      <c r="BJ87" s="9"/>
      <c r="BK87" s="9"/>
      <c r="BL87" s="9"/>
      <c r="BM87" s="9"/>
      <c r="BN87" s="9"/>
      <c r="BO87" s="9"/>
      <c r="BP87" s="9"/>
      <c r="BQ87" s="9"/>
      <c r="BR87" s="9"/>
      <c r="BS87" s="9"/>
      <c r="BT87" s="9"/>
      <c r="BU87" s="9"/>
      <c r="BV87" s="9"/>
      <c r="BW87" s="9"/>
      <c r="BX87" s="9"/>
      <c r="BY87" s="9"/>
      <c r="BZ87" s="9"/>
      <c r="CA87" s="9"/>
      <c r="CB87" s="9"/>
      <c r="CC87" s="9"/>
      <c r="CD87" s="9"/>
      <c r="CE87" s="9"/>
      <c r="CF87" s="9"/>
      <c r="CG87" s="9"/>
      <c r="CH87" s="9"/>
      <c r="CI87" s="9"/>
      <c r="CJ87" s="9"/>
      <c r="CK87" s="9"/>
      <c r="CL87" s="9"/>
      <c r="CM87" s="9"/>
      <c r="CN87" s="9"/>
      <c r="CO87" s="9"/>
      <c r="CP87" s="9"/>
      <c r="CQ87" s="9"/>
      <c r="CR87" s="9"/>
      <c r="CS87" s="9"/>
      <c r="CT87" s="9"/>
      <c r="CU87" s="9"/>
      <c r="CV87" s="9"/>
      <c r="CW87" s="9"/>
      <c r="CX87" s="9"/>
      <c r="CY87" s="9"/>
      <c r="CZ87" s="9"/>
      <c r="DA87" s="9"/>
      <c r="DB87" s="9"/>
      <c r="DC87" s="9"/>
      <c r="DD87" s="9"/>
      <c r="DE87" s="9"/>
      <c r="DF87" s="9"/>
      <c r="DG87" s="9"/>
      <c r="DH87" s="9"/>
      <c r="DI87" s="9"/>
      <c r="DJ87" s="9"/>
      <c r="DK87" s="9"/>
      <c r="DL87" s="9"/>
      <c r="DM87" s="9"/>
      <c r="DN87" s="9"/>
      <c r="DO87" s="9"/>
      <c r="DP87" s="9"/>
      <c r="DQ87" s="9"/>
      <c r="DR87" s="9"/>
      <c r="DS87" s="9"/>
      <c r="DT87" s="9"/>
      <c r="DU87" s="9"/>
      <c r="DV87" s="9"/>
      <c r="DW87" s="9"/>
      <c r="DX87" s="9"/>
      <c r="DY87" s="9"/>
      <c r="DZ87" s="9"/>
      <c r="EA87" s="9"/>
      <c r="EB87" s="9"/>
      <c r="EC87" s="9"/>
      <c r="ED87" s="9"/>
      <c r="EE87" s="9"/>
      <c r="EF87" s="9"/>
      <c r="EG87" s="9"/>
      <c r="EH87" s="9"/>
      <c r="EI87" s="9"/>
      <c r="EJ87" s="9"/>
      <c r="EK87" s="9"/>
      <c r="EL87" s="9"/>
      <c r="EM87" s="9"/>
      <c r="EN87" s="9"/>
      <c r="EO87" s="9"/>
      <c r="EP87" s="9"/>
      <c r="EQ87" s="9"/>
      <c r="ER87" s="9"/>
      <c r="ES87" s="9"/>
      <c r="ET87" s="9"/>
      <c r="EU87" s="9"/>
      <c r="EV87" s="9"/>
      <c r="EW87" s="9"/>
      <c r="EX87" s="9"/>
      <c r="EY87" s="9"/>
      <c r="EZ87" s="9"/>
      <c r="FA87" s="9"/>
      <c r="FB87" s="9"/>
      <c r="FC87" s="9"/>
      <c r="FD87" s="9"/>
      <c r="FE87" s="9"/>
      <c r="FF87" s="9"/>
      <c r="FG87" s="9"/>
      <c r="FH87" s="9"/>
      <c r="FI87" s="9"/>
      <c r="FJ87" s="9"/>
      <c r="FK87" s="9"/>
      <c r="FL87" s="9"/>
      <c r="FM87" s="9"/>
      <c r="FN87" s="9"/>
      <c r="FO87" s="9"/>
      <c r="FP87" s="9"/>
      <c r="FQ87" s="9"/>
      <c r="FR87" s="9"/>
      <c r="FS87" s="9"/>
      <c r="FT87" s="9"/>
      <c r="FU87" s="9"/>
      <c r="FV87" s="9"/>
      <c r="FW87" s="9"/>
      <c r="FX87" s="9"/>
      <c r="FY87" s="9"/>
      <c r="FZ87" s="9"/>
      <c r="GA87" s="9"/>
      <c r="GB87" s="9"/>
      <c r="GC87" s="9"/>
      <c r="GD87" s="9"/>
      <c r="GE87" s="9"/>
      <c r="GF87" s="9"/>
      <c r="GG87" s="9"/>
      <c r="GH87" s="9"/>
      <c r="GI87" s="9"/>
      <c r="GJ87" s="9"/>
      <c r="GK87" s="9"/>
      <c r="GL87" s="9"/>
      <c r="GM87" s="9"/>
      <c r="GN87" s="9"/>
      <c r="GO87" s="9"/>
      <c r="GP87" s="9"/>
      <c r="GQ87" s="9"/>
      <c r="GR87" s="9"/>
      <c r="GS87" s="9"/>
      <c r="GT87" s="9"/>
      <c r="GU87" s="9"/>
      <c r="GV87" s="9"/>
      <c r="GW87" s="9"/>
      <c r="GX87" s="9"/>
      <c r="GY87" s="9"/>
      <c r="GZ87" s="9"/>
      <c r="HA87" s="9"/>
      <c r="HB87" s="9"/>
      <c r="HC87" s="9"/>
      <c r="HD87" s="9"/>
      <c r="HE87" s="9"/>
      <c r="HF87" s="9"/>
      <c r="HG87" s="9"/>
      <c r="HH87" s="9"/>
      <c r="HI87" s="9"/>
      <c r="HJ87" s="9"/>
      <c r="HK87" s="9"/>
      <c r="HL87" s="9"/>
      <c r="HM87" s="9"/>
      <c r="HN87" s="9"/>
      <c r="HO87" s="9"/>
      <c r="HP87" s="9"/>
      <c r="HQ87" s="9"/>
      <c r="HR87" s="9"/>
      <c r="HS87" s="9"/>
      <c r="HT87" s="9"/>
      <c r="HU87" s="9"/>
      <c r="HV87" s="9"/>
      <c r="HW87" s="9"/>
      <c r="HX87" s="9"/>
      <c r="HY87" s="9"/>
      <c r="HZ87" s="9"/>
      <c r="IA87" s="9"/>
      <c r="IB87" s="9"/>
      <c r="IC87" s="9"/>
      <c r="ID87" s="9"/>
      <c r="IE87" s="9"/>
      <c r="IF87" s="9"/>
      <c r="IG87" s="9"/>
      <c r="IH87" s="9"/>
      <c r="II87" s="9"/>
      <c r="IJ87" s="9"/>
      <c r="IK87" s="9"/>
      <c r="IL87" s="9"/>
      <c r="IM87" s="9"/>
      <c r="IN87" s="9"/>
      <c r="IO87" s="9"/>
      <c r="IP87" s="9"/>
      <c r="IQ87" s="9"/>
      <c r="IR87" s="9"/>
      <c r="IS87" s="9"/>
      <c r="IT87" s="9"/>
      <c r="IU87" s="9"/>
      <c r="IV87" s="10"/>
    </row>
    <row r="88" ht="8" customHeight="1">
      <c r="A88" s="8"/>
      <c r="B88" s="9"/>
      <c r="C88" s="14"/>
      <c r="D88" s="23"/>
      <c r="E88" s="11"/>
      <c r="F88" s="11"/>
      <c r="G88" s="11"/>
      <c r="H88" s="11"/>
      <c r="I88" s="11"/>
      <c r="J88" s="11"/>
      <c r="K88" s="11"/>
      <c r="L88" s="11"/>
      <c r="M88" s="11"/>
      <c r="N88" s="11"/>
      <c r="O88" s="14"/>
      <c r="P88" s="197"/>
      <c r="Q88" s="98"/>
      <c r="R88" s="98"/>
      <c r="S88" s="98"/>
      <c r="T88" s="98"/>
      <c r="U88" s="98"/>
      <c r="V88" s="98"/>
      <c r="W88" s="98"/>
      <c r="X88" s="98"/>
      <c r="Y88" s="98"/>
      <c r="Z88" s="99"/>
      <c r="AA88" s="134"/>
      <c r="AB88" s="98"/>
      <c r="AC88" s="98"/>
      <c r="AD88" s="98"/>
      <c r="AE88" s="98"/>
      <c r="AF88" s="98"/>
      <c r="AG88" s="135"/>
      <c r="AH88" s="21"/>
      <c r="AI88" s="9"/>
      <c r="AJ88" s="9"/>
      <c r="AK88" s="9"/>
      <c r="AL88" s="9"/>
      <c r="AM88" s="9"/>
      <c r="AN88" s="9"/>
      <c r="AO88" s="9"/>
      <c r="AP88" t="str" s="13" cm="1">
        <f t="array" ref="AP88">'Aircraft Data'!$A55</f>
        <v>z8</v>
      </c>
      <c r="AQ88" s="13"/>
      <c r="AR88" s="9"/>
      <c r="AS88" s="9"/>
      <c r="AT88" s="9"/>
      <c r="AU88" s="9"/>
      <c r="AV88" s="9"/>
      <c r="AW88" s="9"/>
      <c r="AX88" s="9"/>
      <c r="AY88" s="9"/>
      <c r="AZ88" s="9"/>
      <c r="BA88" s="9"/>
      <c r="BB88" s="9"/>
      <c r="BC88" s="9"/>
      <c r="BD88" s="9"/>
      <c r="BE88" s="9"/>
      <c r="BF88" s="9"/>
      <c r="BG88" s="9"/>
      <c r="BH88" s="9"/>
      <c r="BI88" s="9"/>
      <c r="BJ88" s="9"/>
      <c r="BK88" s="9"/>
      <c r="BL88" s="9"/>
      <c r="BM88" s="9"/>
      <c r="BN88" s="9"/>
      <c r="BO88" s="9"/>
      <c r="BP88" s="9"/>
      <c r="BQ88" s="9"/>
      <c r="BR88" s="9"/>
      <c r="BS88" s="9"/>
      <c r="BT88" s="9"/>
      <c r="BU88" s="9"/>
      <c r="BV88" s="9"/>
      <c r="BW88" s="9"/>
      <c r="BX88" s="9"/>
      <c r="BY88" s="9"/>
      <c r="BZ88" s="9"/>
      <c r="CA88" s="9"/>
      <c r="CB88" s="9"/>
      <c r="CC88" s="9"/>
      <c r="CD88" s="9"/>
      <c r="CE88" s="9"/>
      <c r="CF88" s="9"/>
      <c r="CG88" s="9"/>
      <c r="CH88" s="9"/>
      <c r="CI88" s="9"/>
      <c r="CJ88" s="9"/>
      <c r="CK88" s="9"/>
      <c r="CL88" s="9"/>
      <c r="CM88" s="9"/>
      <c r="CN88" s="9"/>
      <c r="CO88" s="9"/>
      <c r="CP88" s="9"/>
      <c r="CQ88" s="9"/>
      <c r="CR88" s="9"/>
      <c r="CS88" s="9"/>
      <c r="CT88" s="9"/>
      <c r="CU88" s="9"/>
      <c r="CV88" s="9"/>
      <c r="CW88" s="9"/>
      <c r="CX88" s="9"/>
      <c r="CY88" s="9"/>
      <c r="CZ88" s="9"/>
      <c r="DA88" s="9"/>
      <c r="DB88" s="9"/>
      <c r="DC88" s="9"/>
      <c r="DD88" s="9"/>
      <c r="DE88" s="9"/>
      <c r="DF88" s="9"/>
      <c r="DG88" s="9"/>
      <c r="DH88" s="9"/>
      <c r="DI88" s="9"/>
      <c r="DJ88" s="9"/>
      <c r="DK88" s="9"/>
      <c r="DL88" s="9"/>
      <c r="DM88" s="9"/>
      <c r="DN88" s="9"/>
      <c r="DO88" s="9"/>
      <c r="DP88" s="9"/>
      <c r="DQ88" s="9"/>
      <c r="DR88" s="9"/>
      <c r="DS88" s="9"/>
      <c r="DT88" s="9"/>
      <c r="DU88" s="9"/>
      <c r="DV88" s="9"/>
      <c r="DW88" s="9"/>
      <c r="DX88" s="9"/>
      <c r="DY88" s="9"/>
      <c r="DZ88" s="9"/>
      <c r="EA88" s="9"/>
      <c r="EB88" s="9"/>
      <c r="EC88" s="9"/>
      <c r="ED88" s="9"/>
      <c r="EE88" s="9"/>
      <c r="EF88" s="9"/>
      <c r="EG88" s="9"/>
      <c r="EH88" s="9"/>
      <c r="EI88" s="9"/>
      <c r="EJ88" s="9"/>
      <c r="EK88" s="9"/>
      <c r="EL88" s="9"/>
      <c r="EM88" s="9"/>
      <c r="EN88" s="9"/>
      <c r="EO88" s="9"/>
      <c r="EP88" s="9"/>
      <c r="EQ88" s="9"/>
      <c r="ER88" s="9"/>
      <c r="ES88" s="9"/>
      <c r="ET88" s="9"/>
      <c r="EU88" s="9"/>
      <c r="EV88" s="9"/>
      <c r="EW88" s="9"/>
      <c r="EX88" s="9"/>
      <c r="EY88" s="9"/>
      <c r="EZ88" s="9"/>
      <c r="FA88" s="9"/>
      <c r="FB88" s="9"/>
      <c r="FC88" s="9"/>
      <c r="FD88" s="9"/>
      <c r="FE88" s="9"/>
      <c r="FF88" s="9"/>
      <c r="FG88" s="9"/>
      <c r="FH88" s="9"/>
      <c r="FI88" s="9"/>
      <c r="FJ88" s="9"/>
      <c r="FK88" s="9"/>
      <c r="FL88" s="9"/>
      <c r="FM88" s="9"/>
      <c r="FN88" s="9"/>
      <c r="FO88" s="9"/>
      <c r="FP88" s="9"/>
      <c r="FQ88" s="9"/>
      <c r="FR88" s="9"/>
      <c r="FS88" s="9"/>
      <c r="FT88" s="9"/>
      <c r="FU88" s="9"/>
      <c r="FV88" s="9"/>
      <c r="FW88" s="9"/>
      <c r="FX88" s="9"/>
      <c r="FY88" s="9"/>
      <c r="FZ88" s="9"/>
      <c r="GA88" s="9"/>
      <c r="GB88" s="9"/>
      <c r="GC88" s="9"/>
      <c r="GD88" s="9"/>
      <c r="GE88" s="9"/>
      <c r="GF88" s="9"/>
      <c r="GG88" s="9"/>
      <c r="GH88" s="9"/>
      <c r="GI88" s="9"/>
      <c r="GJ88" s="9"/>
      <c r="GK88" s="9"/>
      <c r="GL88" s="9"/>
      <c r="GM88" s="9"/>
      <c r="GN88" s="9"/>
      <c r="GO88" s="9"/>
      <c r="GP88" s="9"/>
      <c r="GQ88" s="9"/>
      <c r="GR88" s="9"/>
      <c r="GS88" s="9"/>
      <c r="GT88" s="9"/>
      <c r="GU88" s="9"/>
      <c r="GV88" s="9"/>
      <c r="GW88" s="9"/>
      <c r="GX88" s="9"/>
      <c r="GY88" s="9"/>
      <c r="GZ88" s="9"/>
      <c r="HA88" s="9"/>
      <c r="HB88" s="9"/>
      <c r="HC88" s="9"/>
      <c r="HD88" s="9"/>
      <c r="HE88" s="9"/>
      <c r="HF88" s="9"/>
      <c r="HG88" s="9"/>
      <c r="HH88" s="9"/>
      <c r="HI88" s="9"/>
      <c r="HJ88" s="9"/>
      <c r="HK88" s="9"/>
      <c r="HL88" s="9"/>
      <c r="HM88" s="9"/>
      <c r="HN88" s="9"/>
      <c r="HO88" s="9"/>
      <c r="HP88" s="9"/>
      <c r="HQ88" s="9"/>
      <c r="HR88" s="9"/>
      <c r="HS88" s="9"/>
      <c r="HT88" s="9"/>
      <c r="HU88" s="9"/>
      <c r="HV88" s="9"/>
      <c r="HW88" s="9"/>
      <c r="HX88" s="9"/>
      <c r="HY88" s="9"/>
      <c r="HZ88" s="9"/>
      <c r="IA88" s="9"/>
      <c r="IB88" s="9"/>
      <c r="IC88" s="9"/>
      <c r="ID88" s="9"/>
      <c r="IE88" s="9"/>
      <c r="IF88" s="9"/>
      <c r="IG88" s="9"/>
      <c r="IH88" s="9"/>
      <c r="II88" s="9"/>
      <c r="IJ88" s="9"/>
      <c r="IK88" s="9"/>
      <c r="IL88" s="9"/>
      <c r="IM88" s="9"/>
      <c r="IN88" s="9"/>
      <c r="IO88" s="9"/>
      <c r="IP88" s="9"/>
      <c r="IQ88" s="9"/>
      <c r="IR88" s="9"/>
      <c r="IS88" s="9"/>
      <c r="IT88" s="9"/>
      <c r="IU88" s="9"/>
      <c r="IV88" s="10"/>
    </row>
    <row r="89" ht="15" customHeight="1">
      <c r="A89" s="8"/>
      <c r="B89" s="9"/>
      <c r="C89" s="14"/>
      <c r="D89" s="23"/>
      <c r="E89" s="11"/>
      <c r="F89" s="11"/>
      <c r="G89" s="11"/>
      <c r="H89" s="11"/>
      <c r="I89" s="11"/>
      <c r="J89" s="11"/>
      <c r="K89" s="11"/>
      <c r="L89" s="11"/>
      <c r="M89" s="11"/>
      <c r="N89" s="11"/>
      <c r="O89" s="14"/>
      <c r="P89" t="s" s="27">
        <v>154</v>
      </c>
      <c r="Q89" s="11"/>
      <c r="R89" s="11"/>
      <c r="S89" s="11"/>
      <c r="T89" s="11"/>
      <c r="U89" s="11"/>
      <c r="V89" s="11"/>
      <c r="W89" s="11"/>
      <c r="X89" s="11"/>
      <c r="Y89" s="11"/>
      <c r="Z89" s="161"/>
      <c r="AA89" s="254" cm="1">
        <f t="array" ref="AA89">$U$78</f>
        <v>225</v>
      </c>
      <c r="AB89" s="255"/>
      <c r="AC89" s="255"/>
      <c r="AD89" s="255"/>
      <c r="AE89" s="255"/>
      <c r="AF89" s="255"/>
      <c r="AG89" t="s" s="162">
        <v>79</v>
      </c>
      <c r="AH89" s="21"/>
      <c r="AI89" s="9"/>
      <c r="AJ89" s="9"/>
      <c r="AK89" s="9"/>
      <c r="AL89" s="9"/>
      <c r="AM89" s="9"/>
      <c r="AN89" s="9"/>
      <c r="AO89" s="9"/>
      <c r="AP89" t="str" s="13" cm="1">
        <f t="array" ref="AP89">'Aircraft Data'!$A56</f>
        <v>z9</v>
      </c>
      <c r="AQ89" s="13"/>
      <c r="AR89" s="9"/>
      <c r="AS89" s="9"/>
      <c r="AT89" s="9"/>
      <c r="AU89" s="9"/>
      <c r="AV89" s="9"/>
      <c r="AW89" s="9"/>
      <c r="AX89" s="9"/>
      <c r="AY89" s="9"/>
      <c r="AZ89" s="9"/>
      <c r="BA89" s="9"/>
      <c r="BB89" s="9"/>
      <c r="BC89" s="9"/>
      <c r="BD89" s="9"/>
      <c r="BE89" s="9"/>
      <c r="BF89" s="9"/>
      <c r="BG89" s="9"/>
      <c r="BH89" s="9"/>
      <c r="BI89" s="9"/>
      <c r="BJ89" s="9"/>
      <c r="BK89" s="9"/>
      <c r="BL89" s="9"/>
      <c r="BM89" s="9"/>
      <c r="BN89" s="9"/>
      <c r="BO89" s="9"/>
      <c r="BP89" s="9"/>
      <c r="BQ89" s="9"/>
      <c r="BR89" s="9"/>
      <c r="BS89" s="9"/>
      <c r="BT89" s="9"/>
      <c r="BU89" s="9"/>
      <c r="BV89" s="9"/>
      <c r="BW89" s="9"/>
      <c r="BX89" s="9"/>
      <c r="BY89" s="9"/>
      <c r="BZ89" s="9"/>
      <c r="CA89" s="9"/>
      <c r="CB89" s="9"/>
      <c r="CC89" s="9"/>
      <c r="CD89" s="9"/>
      <c r="CE89" s="9"/>
      <c r="CF89" s="9"/>
      <c r="CG89" s="9"/>
      <c r="CH89" s="9"/>
      <c r="CI89" s="9"/>
      <c r="CJ89" s="9"/>
      <c r="CK89" s="9"/>
      <c r="CL89" s="9"/>
      <c r="CM89" s="9"/>
      <c r="CN89" s="9"/>
      <c r="CO89" s="9"/>
      <c r="CP89" s="9"/>
      <c r="CQ89" s="9"/>
      <c r="CR89" s="9"/>
      <c r="CS89" s="9"/>
      <c r="CT89" s="9"/>
      <c r="CU89" s="9"/>
      <c r="CV89" s="9"/>
      <c r="CW89" s="9"/>
      <c r="CX89" s="9"/>
      <c r="CY89" s="9"/>
      <c r="CZ89" s="9"/>
      <c r="DA89" s="9"/>
      <c r="DB89" s="9"/>
      <c r="DC89" s="9"/>
      <c r="DD89" s="9"/>
      <c r="DE89" s="9"/>
      <c r="DF89" s="9"/>
      <c r="DG89" s="9"/>
      <c r="DH89" s="9"/>
      <c r="DI89" s="9"/>
      <c r="DJ89" s="9"/>
      <c r="DK89" s="9"/>
      <c r="DL89" s="9"/>
      <c r="DM89" s="9"/>
      <c r="DN89" s="9"/>
      <c r="DO89" s="9"/>
      <c r="DP89" s="9"/>
      <c r="DQ89" s="9"/>
      <c r="DR89" s="9"/>
      <c r="DS89" s="9"/>
      <c r="DT89" s="9"/>
      <c r="DU89" s="9"/>
      <c r="DV89" s="9"/>
      <c r="DW89" s="9"/>
      <c r="DX89" s="9"/>
      <c r="DY89" s="9"/>
      <c r="DZ89" s="9"/>
      <c r="EA89" s="9"/>
      <c r="EB89" s="9"/>
      <c r="EC89" s="9"/>
      <c r="ED89" s="9"/>
      <c r="EE89" s="9"/>
      <c r="EF89" s="9"/>
      <c r="EG89" s="9"/>
      <c r="EH89" s="9"/>
      <c r="EI89" s="9"/>
      <c r="EJ89" s="9"/>
      <c r="EK89" s="9"/>
      <c r="EL89" s="9"/>
      <c r="EM89" s="9"/>
      <c r="EN89" s="9"/>
      <c r="EO89" s="9"/>
      <c r="EP89" s="9"/>
      <c r="EQ89" s="9"/>
      <c r="ER89" s="9"/>
      <c r="ES89" s="9"/>
      <c r="ET89" s="9"/>
      <c r="EU89" s="9"/>
      <c r="EV89" s="9"/>
      <c r="EW89" s="9"/>
      <c r="EX89" s="9"/>
      <c r="EY89" s="9"/>
      <c r="EZ89" s="9"/>
      <c r="FA89" s="9"/>
      <c r="FB89" s="9"/>
      <c r="FC89" s="9"/>
      <c r="FD89" s="9"/>
      <c r="FE89" s="9"/>
      <c r="FF89" s="9"/>
      <c r="FG89" s="9"/>
      <c r="FH89" s="9"/>
      <c r="FI89" s="9"/>
      <c r="FJ89" s="9"/>
      <c r="FK89" s="9"/>
      <c r="FL89" s="9"/>
      <c r="FM89" s="9"/>
      <c r="FN89" s="9"/>
      <c r="FO89" s="9"/>
      <c r="FP89" s="9"/>
      <c r="FQ89" s="9"/>
      <c r="FR89" s="9"/>
      <c r="FS89" s="9"/>
      <c r="FT89" s="9"/>
      <c r="FU89" s="9"/>
      <c r="FV89" s="9"/>
      <c r="FW89" s="9"/>
      <c r="FX89" s="9"/>
      <c r="FY89" s="9"/>
      <c r="FZ89" s="9"/>
      <c r="GA89" s="9"/>
      <c r="GB89" s="9"/>
      <c r="GC89" s="9"/>
      <c r="GD89" s="9"/>
      <c r="GE89" s="9"/>
      <c r="GF89" s="9"/>
      <c r="GG89" s="9"/>
      <c r="GH89" s="9"/>
      <c r="GI89" s="9"/>
      <c r="GJ89" s="9"/>
      <c r="GK89" s="9"/>
      <c r="GL89" s="9"/>
      <c r="GM89" s="9"/>
      <c r="GN89" s="9"/>
      <c r="GO89" s="9"/>
      <c r="GP89" s="9"/>
      <c r="GQ89" s="9"/>
      <c r="GR89" s="9"/>
      <c r="GS89" s="9"/>
      <c r="GT89" s="9"/>
      <c r="GU89" s="9"/>
      <c r="GV89" s="9"/>
      <c r="GW89" s="9"/>
      <c r="GX89" s="9"/>
      <c r="GY89" s="9"/>
      <c r="GZ89" s="9"/>
      <c r="HA89" s="9"/>
      <c r="HB89" s="9"/>
      <c r="HC89" s="9"/>
      <c r="HD89" s="9"/>
      <c r="HE89" s="9"/>
      <c r="HF89" s="9"/>
      <c r="HG89" s="9"/>
      <c r="HH89" s="9"/>
      <c r="HI89" s="9"/>
      <c r="HJ89" s="9"/>
      <c r="HK89" s="9"/>
      <c r="HL89" s="9"/>
      <c r="HM89" s="9"/>
      <c r="HN89" s="9"/>
      <c r="HO89" s="9"/>
      <c r="HP89" s="9"/>
      <c r="HQ89" s="9"/>
      <c r="HR89" s="9"/>
      <c r="HS89" s="9"/>
      <c r="HT89" s="9"/>
      <c r="HU89" s="9"/>
      <c r="HV89" s="9"/>
      <c r="HW89" s="9"/>
      <c r="HX89" s="9"/>
      <c r="HY89" s="9"/>
      <c r="HZ89" s="9"/>
      <c r="IA89" s="9"/>
      <c r="IB89" s="9"/>
      <c r="IC89" s="9"/>
      <c r="ID89" s="9"/>
      <c r="IE89" s="9"/>
      <c r="IF89" s="9"/>
      <c r="IG89" s="9"/>
      <c r="IH89" s="9"/>
      <c r="II89" s="9"/>
      <c r="IJ89" s="9"/>
      <c r="IK89" s="9"/>
      <c r="IL89" s="9"/>
      <c r="IM89" s="9"/>
      <c r="IN89" s="9"/>
      <c r="IO89" s="9"/>
      <c r="IP89" s="9"/>
      <c r="IQ89" s="9"/>
      <c r="IR89" s="9"/>
      <c r="IS89" s="9"/>
      <c r="IT89" s="9"/>
      <c r="IU89" s="9"/>
      <c r="IV89" s="10"/>
    </row>
    <row r="90" ht="8" customHeight="1">
      <c r="A90" s="8"/>
      <c r="B90" s="9"/>
      <c r="C90" s="14"/>
      <c r="D90" s="23"/>
      <c r="E90" s="11"/>
      <c r="F90" s="11"/>
      <c r="G90" s="11"/>
      <c r="H90" s="11"/>
      <c r="I90" s="11"/>
      <c r="J90" s="11"/>
      <c r="K90" s="11"/>
      <c r="L90" s="11"/>
      <c r="M90" s="11"/>
      <c r="N90" s="11"/>
      <c r="O90" s="14"/>
      <c r="P90" s="256"/>
      <c r="Q90" s="115"/>
      <c r="R90" s="115"/>
      <c r="S90" s="115"/>
      <c r="T90" s="115"/>
      <c r="U90" s="115"/>
      <c r="V90" s="115"/>
      <c r="W90" s="115"/>
      <c r="X90" s="115"/>
      <c r="Y90" s="115"/>
      <c r="Z90" s="116"/>
      <c r="AA90" s="114"/>
      <c r="AB90" s="115"/>
      <c r="AC90" s="115"/>
      <c r="AD90" s="115"/>
      <c r="AE90" s="115"/>
      <c r="AF90" s="115"/>
      <c r="AG90" s="257"/>
      <c r="AH90" s="21"/>
      <c r="AI90" s="9"/>
      <c r="AJ90" s="9"/>
      <c r="AK90" s="9"/>
      <c r="AL90" s="9"/>
      <c r="AM90" s="9"/>
      <c r="AN90" s="9"/>
      <c r="AO90" s="9"/>
      <c r="AP90" s="258" cm="1">
        <f t="array" ref="AP90">'Aircraft Data'!$A57</f>
        <v>0</v>
      </c>
      <c r="AQ90" s="13"/>
      <c r="AR90" s="9"/>
      <c r="AS90" s="9"/>
      <c r="AT90" s="9"/>
      <c r="AU90" s="9"/>
      <c r="AV90" s="9"/>
      <c r="AW90" s="9"/>
      <c r="AX90" s="9"/>
      <c r="AY90" s="9"/>
      <c r="AZ90" s="9"/>
      <c r="BA90" s="9"/>
      <c r="BB90" s="9"/>
      <c r="BC90" s="9"/>
      <c r="BD90" s="9"/>
      <c r="BE90" s="9"/>
      <c r="BF90" s="9"/>
      <c r="BG90" s="9"/>
      <c r="BH90" s="9"/>
      <c r="BI90" s="9"/>
      <c r="BJ90" s="9"/>
      <c r="BK90" s="9"/>
      <c r="BL90" s="9"/>
      <c r="BM90" s="9"/>
      <c r="BN90" s="9"/>
      <c r="BO90" s="9"/>
      <c r="BP90" s="9"/>
      <c r="BQ90" s="9"/>
      <c r="BR90" s="9"/>
      <c r="BS90" s="9"/>
      <c r="BT90" s="9"/>
      <c r="BU90" s="9"/>
      <c r="BV90" s="9"/>
      <c r="BW90" s="9"/>
      <c r="BX90" s="9"/>
      <c r="BY90" s="9"/>
      <c r="BZ90" s="9"/>
      <c r="CA90" s="9"/>
      <c r="CB90" s="9"/>
      <c r="CC90" s="9"/>
      <c r="CD90" s="9"/>
      <c r="CE90" s="9"/>
      <c r="CF90" s="9"/>
      <c r="CG90" s="9"/>
      <c r="CH90" s="9"/>
      <c r="CI90" s="9"/>
      <c r="CJ90" s="9"/>
      <c r="CK90" s="9"/>
      <c r="CL90" s="9"/>
      <c r="CM90" s="9"/>
      <c r="CN90" s="9"/>
      <c r="CO90" s="9"/>
      <c r="CP90" s="9"/>
      <c r="CQ90" s="9"/>
      <c r="CR90" s="9"/>
      <c r="CS90" s="9"/>
      <c r="CT90" s="9"/>
      <c r="CU90" s="9"/>
      <c r="CV90" s="9"/>
      <c r="CW90" s="9"/>
      <c r="CX90" s="9"/>
      <c r="CY90" s="9"/>
      <c r="CZ90" s="9"/>
      <c r="DA90" s="9"/>
      <c r="DB90" s="9"/>
      <c r="DC90" s="9"/>
      <c r="DD90" s="9"/>
      <c r="DE90" s="9"/>
      <c r="DF90" s="9"/>
      <c r="DG90" s="9"/>
      <c r="DH90" s="9"/>
      <c r="DI90" s="9"/>
      <c r="DJ90" s="9"/>
      <c r="DK90" s="9"/>
      <c r="DL90" s="9"/>
      <c r="DM90" s="9"/>
      <c r="DN90" s="9"/>
      <c r="DO90" s="9"/>
      <c r="DP90" s="9"/>
      <c r="DQ90" s="9"/>
      <c r="DR90" s="9"/>
      <c r="DS90" s="9"/>
      <c r="DT90" s="9"/>
      <c r="DU90" s="9"/>
      <c r="DV90" s="9"/>
      <c r="DW90" s="9"/>
      <c r="DX90" s="9"/>
      <c r="DY90" s="9"/>
      <c r="DZ90" s="9"/>
      <c r="EA90" s="9"/>
      <c r="EB90" s="9"/>
      <c r="EC90" s="9"/>
      <c r="ED90" s="9"/>
      <c r="EE90" s="9"/>
      <c r="EF90" s="9"/>
      <c r="EG90" s="9"/>
      <c r="EH90" s="9"/>
      <c r="EI90" s="9"/>
      <c r="EJ90" s="9"/>
      <c r="EK90" s="9"/>
      <c r="EL90" s="9"/>
      <c r="EM90" s="9"/>
      <c r="EN90" s="9"/>
      <c r="EO90" s="9"/>
      <c r="EP90" s="9"/>
      <c r="EQ90" s="9"/>
      <c r="ER90" s="9"/>
      <c r="ES90" s="9"/>
      <c r="ET90" s="9"/>
      <c r="EU90" s="9"/>
      <c r="EV90" s="9"/>
      <c r="EW90" s="9"/>
      <c r="EX90" s="9"/>
      <c r="EY90" s="9"/>
      <c r="EZ90" s="9"/>
      <c r="FA90" s="9"/>
      <c r="FB90" s="9"/>
      <c r="FC90" s="9"/>
      <c r="FD90" s="9"/>
      <c r="FE90" s="9"/>
      <c r="FF90" s="9"/>
      <c r="FG90" s="9"/>
      <c r="FH90" s="9"/>
      <c r="FI90" s="9"/>
      <c r="FJ90" s="9"/>
      <c r="FK90" s="9"/>
      <c r="FL90" s="9"/>
      <c r="FM90" s="9"/>
      <c r="FN90" s="9"/>
      <c r="FO90" s="9"/>
      <c r="FP90" s="9"/>
      <c r="FQ90" s="9"/>
      <c r="FR90" s="9"/>
      <c r="FS90" s="9"/>
      <c r="FT90" s="9"/>
      <c r="FU90" s="9"/>
      <c r="FV90" s="9"/>
      <c r="FW90" s="9"/>
      <c r="FX90" s="9"/>
      <c r="FY90" s="9"/>
      <c r="FZ90" s="9"/>
      <c r="GA90" s="9"/>
      <c r="GB90" s="9"/>
      <c r="GC90" s="9"/>
      <c r="GD90" s="9"/>
      <c r="GE90" s="9"/>
      <c r="GF90" s="9"/>
      <c r="GG90" s="9"/>
      <c r="GH90" s="9"/>
      <c r="GI90" s="9"/>
      <c r="GJ90" s="9"/>
      <c r="GK90" s="9"/>
      <c r="GL90" s="9"/>
      <c r="GM90" s="9"/>
      <c r="GN90" s="9"/>
      <c r="GO90" s="9"/>
      <c r="GP90" s="9"/>
      <c r="GQ90" s="9"/>
      <c r="GR90" s="9"/>
      <c r="GS90" s="9"/>
      <c r="GT90" s="9"/>
      <c r="GU90" s="9"/>
      <c r="GV90" s="9"/>
      <c r="GW90" s="9"/>
      <c r="GX90" s="9"/>
      <c r="GY90" s="9"/>
      <c r="GZ90" s="9"/>
      <c r="HA90" s="9"/>
      <c r="HB90" s="9"/>
      <c r="HC90" s="9"/>
      <c r="HD90" s="9"/>
      <c r="HE90" s="9"/>
      <c r="HF90" s="9"/>
      <c r="HG90" s="9"/>
      <c r="HH90" s="9"/>
      <c r="HI90" s="9"/>
      <c r="HJ90" s="9"/>
      <c r="HK90" s="9"/>
      <c r="HL90" s="9"/>
      <c r="HM90" s="9"/>
      <c r="HN90" s="9"/>
      <c r="HO90" s="9"/>
      <c r="HP90" s="9"/>
      <c r="HQ90" s="9"/>
      <c r="HR90" s="9"/>
      <c r="HS90" s="9"/>
      <c r="HT90" s="9"/>
      <c r="HU90" s="9"/>
      <c r="HV90" s="9"/>
      <c r="HW90" s="9"/>
      <c r="HX90" s="9"/>
      <c r="HY90" s="9"/>
      <c r="HZ90" s="9"/>
      <c r="IA90" s="9"/>
      <c r="IB90" s="9"/>
      <c r="IC90" s="9"/>
      <c r="ID90" s="9"/>
      <c r="IE90" s="9"/>
      <c r="IF90" s="9"/>
      <c r="IG90" s="9"/>
      <c r="IH90" s="9"/>
      <c r="II90" s="9"/>
      <c r="IJ90" s="9"/>
      <c r="IK90" s="9"/>
      <c r="IL90" s="9"/>
      <c r="IM90" s="9"/>
      <c r="IN90" s="9"/>
      <c r="IO90" s="9"/>
      <c r="IP90" s="9"/>
      <c r="IQ90" s="9"/>
      <c r="IR90" s="9"/>
      <c r="IS90" s="9"/>
      <c r="IT90" s="9"/>
      <c r="IU90" s="9"/>
      <c r="IV90" s="10"/>
    </row>
    <row r="91" ht="15" customHeight="1">
      <c r="A91" s="8"/>
      <c r="B91" s="9"/>
      <c r="C91" s="14"/>
      <c r="D91" s="43"/>
      <c r="E91" s="12"/>
      <c r="F91" s="12"/>
      <c r="G91" s="12"/>
      <c r="H91" s="12"/>
      <c r="I91" s="12"/>
      <c r="J91" s="12"/>
      <c r="K91" s="12"/>
      <c r="L91" s="12"/>
      <c r="M91" s="12"/>
      <c r="N91" s="12"/>
      <c r="O91" s="44"/>
      <c r="P91" t="s" s="259">
        <v>3</v>
      </c>
      <c r="Q91" s="260"/>
      <c r="R91" s="260"/>
      <c r="S91" s="260"/>
      <c r="T91" s="261"/>
      <c r="U91" s="261"/>
      <c r="V91" s="261"/>
      <c r="W91" s="261"/>
      <c r="X91" s="261"/>
      <c r="Y91" s="262"/>
      <c r="Z91" t="s" s="263">
        <v>7</v>
      </c>
      <c r="AA91" s="260"/>
      <c r="AB91" s="261"/>
      <c r="AC91" s="261"/>
      <c r="AD91" s="261"/>
      <c r="AE91" s="261"/>
      <c r="AF91" s="261"/>
      <c r="AG91" s="264"/>
      <c r="AH91" s="21"/>
      <c r="AI91" s="9"/>
      <c r="AJ91" s="9"/>
      <c r="AK91" s="9"/>
      <c r="AL91" s="9"/>
      <c r="AM91" s="9"/>
      <c r="AN91" s="9"/>
      <c r="AO91" s="9"/>
      <c r="AP91" s="258" cm="1">
        <f t="array" ref="AP91">'Aircraft Data'!$A58</f>
        <v>0</v>
      </c>
      <c r="AQ91" s="13"/>
      <c r="AR91" s="9"/>
      <c r="AS91" s="9"/>
      <c r="AT91" s="9"/>
      <c r="AU91" s="9"/>
      <c r="AV91" s="9"/>
      <c r="AW91" s="9"/>
      <c r="AX91" s="9"/>
      <c r="AY91" s="9"/>
      <c r="AZ91" s="9"/>
      <c r="BA91" s="9"/>
      <c r="BB91" s="9"/>
      <c r="BC91" s="9"/>
      <c r="BD91" s="9"/>
      <c r="BE91" s="9"/>
      <c r="BF91" s="9"/>
      <c r="BG91" s="9"/>
      <c r="BH91" s="9"/>
      <c r="BI91" s="9"/>
      <c r="BJ91" s="9"/>
      <c r="BK91" s="9"/>
      <c r="BL91" s="9"/>
      <c r="BM91" s="9"/>
      <c r="BN91" s="9"/>
      <c r="BO91" s="9"/>
      <c r="BP91" s="9"/>
      <c r="BQ91" s="9"/>
      <c r="BR91" s="9"/>
      <c r="BS91" s="9"/>
      <c r="BT91" s="9"/>
      <c r="BU91" s="9"/>
      <c r="BV91" s="9"/>
      <c r="BW91" s="9"/>
      <c r="BX91" s="9"/>
      <c r="BY91" s="9"/>
      <c r="BZ91" s="9"/>
      <c r="CA91" s="9"/>
      <c r="CB91" s="9"/>
      <c r="CC91" s="9"/>
      <c r="CD91" s="9"/>
      <c r="CE91" s="9"/>
      <c r="CF91" s="9"/>
      <c r="CG91" s="9"/>
      <c r="CH91" s="9"/>
      <c r="CI91" s="9"/>
      <c r="CJ91" s="9"/>
      <c r="CK91" s="9"/>
      <c r="CL91" s="9"/>
      <c r="CM91" s="9"/>
      <c r="CN91" s="9"/>
      <c r="CO91" s="9"/>
      <c r="CP91" s="9"/>
      <c r="CQ91" s="9"/>
      <c r="CR91" s="9"/>
      <c r="CS91" s="9"/>
      <c r="CT91" s="9"/>
      <c r="CU91" s="9"/>
      <c r="CV91" s="9"/>
      <c r="CW91" s="9"/>
      <c r="CX91" s="9"/>
      <c r="CY91" s="9"/>
      <c r="CZ91" s="9"/>
      <c r="DA91" s="9"/>
      <c r="DB91" s="9"/>
      <c r="DC91" s="9"/>
      <c r="DD91" s="9"/>
      <c r="DE91" s="9"/>
      <c r="DF91" s="9"/>
      <c r="DG91" s="9"/>
      <c r="DH91" s="9"/>
      <c r="DI91" s="9"/>
      <c r="DJ91" s="9"/>
      <c r="DK91" s="9"/>
      <c r="DL91" s="9"/>
      <c r="DM91" s="9"/>
      <c r="DN91" s="9"/>
      <c r="DO91" s="9"/>
      <c r="DP91" s="9"/>
      <c r="DQ91" s="9"/>
      <c r="DR91" s="9"/>
      <c r="DS91" s="9"/>
      <c r="DT91" s="9"/>
      <c r="DU91" s="9"/>
      <c r="DV91" s="9"/>
      <c r="DW91" s="9"/>
      <c r="DX91" s="9"/>
      <c r="DY91" s="9"/>
      <c r="DZ91" s="9"/>
      <c r="EA91" s="9"/>
      <c r="EB91" s="9"/>
      <c r="EC91" s="9"/>
      <c r="ED91" s="9"/>
      <c r="EE91" s="9"/>
      <c r="EF91" s="9"/>
      <c r="EG91" s="9"/>
      <c r="EH91" s="9"/>
      <c r="EI91" s="9"/>
      <c r="EJ91" s="9"/>
      <c r="EK91" s="9"/>
      <c r="EL91" s="9"/>
      <c r="EM91" s="9"/>
      <c r="EN91" s="9"/>
      <c r="EO91" s="9"/>
      <c r="EP91" s="9"/>
      <c r="EQ91" s="9"/>
      <c r="ER91" s="9"/>
      <c r="ES91" s="9"/>
      <c r="ET91" s="9"/>
      <c r="EU91" s="9"/>
      <c r="EV91" s="9"/>
      <c r="EW91" s="9"/>
      <c r="EX91" s="9"/>
      <c r="EY91" s="9"/>
      <c r="EZ91" s="9"/>
      <c r="FA91" s="9"/>
      <c r="FB91" s="9"/>
      <c r="FC91" s="9"/>
      <c r="FD91" s="9"/>
      <c r="FE91" s="9"/>
      <c r="FF91" s="9"/>
      <c r="FG91" s="9"/>
      <c r="FH91" s="9"/>
      <c r="FI91" s="9"/>
      <c r="FJ91" s="9"/>
      <c r="FK91" s="9"/>
      <c r="FL91" s="9"/>
      <c r="FM91" s="9"/>
      <c r="FN91" s="9"/>
      <c r="FO91" s="9"/>
      <c r="FP91" s="9"/>
      <c r="FQ91" s="9"/>
      <c r="FR91" s="9"/>
      <c r="FS91" s="9"/>
      <c r="FT91" s="9"/>
      <c r="FU91" s="9"/>
      <c r="FV91" s="9"/>
      <c r="FW91" s="9"/>
      <c r="FX91" s="9"/>
      <c r="FY91" s="9"/>
      <c r="FZ91" s="9"/>
      <c r="GA91" s="9"/>
      <c r="GB91" s="9"/>
      <c r="GC91" s="9"/>
      <c r="GD91" s="9"/>
      <c r="GE91" s="9"/>
      <c r="GF91" s="9"/>
      <c r="GG91" s="9"/>
      <c r="GH91" s="9"/>
      <c r="GI91" s="9"/>
      <c r="GJ91" s="9"/>
      <c r="GK91" s="9"/>
      <c r="GL91" s="9"/>
      <c r="GM91" s="9"/>
      <c r="GN91" s="9"/>
      <c r="GO91" s="9"/>
      <c r="GP91" s="9"/>
      <c r="GQ91" s="9"/>
      <c r="GR91" s="9"/>
      <c r="GS91" s="9"/>
      <c r="GT91" s="9"/>
      <c r="GU91" s="9"/>
      <c r="GV91" s="9"/>
      <c r="GW91" s="9"/>
      <c r="GX91" s="9"/>
      <c r="GY91" s="9"/>
      <c r="GZ91" s="9"/>
      <c r="HA91" s="9"/>
      <c r="HB91" s="9"/>
      <c r="HC91" s="9"/>
      <c r="HD91" s="9"/>
      <c r="HE91" s="9"/>
      <c r="HF91" s="9"/>
      <c r="HG91" s="9"/>
      <c r="HH91" s="9"/>
      <c r="HI91" s="9"/>
      <c r="HJ91" s="9"/>
      <c r="HK91" s="9"/>
      <c r="HL91" s="9"/>
      <c r="HM91" s="9"/>
      <c r="HN91" s="9"/>
      <c r="HO91" s="9"/>
      <c r="HP91" s="9"/>
      <c r="HQ91" s="9"/>
      <c r="HR91" s="9"/>
      <c r="HS91" s="9"/>
      <c r="HT91" s="9"/>
      <c r="HU91" s="9"/>
      <c r="HV91" s="9"/>
      <c r="HW91" s="9"/>
      <c r="HX91" s="9"/>
      <c r="HY91" s="9"/>
      <c r="HZ91" s="9"/>
      <c r="IA91" s="9"/>
      <c r="IB91" s="9"/>
      <c r="IC91" s="9"/>
      <c r="ID91" s="9"/>
      <c r="IE91" s="9"/>
      <c r="IF91" s="9"/>
      <c r="IG91" s="9"/>
      <c r="IH91" s="9"/>
      <c r="II91" s="9"/>
      <c r="IJ91" s="9"/>
      <c r="IK91" s="9"/>
      <c r="IL91" s="9"/>
      <c r="IM91" s="9"/>
      <c r="IN91" s="9"/>
      <c r="IO91" s="9"/>
      <c r="IP91" s="9"/>
      <c r="IQ91" s="9"/>
      <c r="IR91" s="9"/>
      <c r="IS91" s="9"/>
      <c r="IT91" s="9"/>
      <c r="IU91" s="9"/>
      <c r="IV91" s="10"/>
    </row>
    <row r="92" ht="8" customHeight="1">
      <c r="A92" s="8"/>
      <c r="B92" s="9"/>
      <c r="C92" s="11"/>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9"/>
      <c r="AI92" s="9"/>
      <c r="AJ92" s="9"/>
      <c r="AK92" s="9"/>
      <c r="AL92" s="9"/>
      <c r="AM92" s="9"/>
      <c r="AN92" s="9"/>
      <c r="AO92" s="9"/>
      <c r="AP92" s="13"/>
      <c r="AQ92" s="13"/>
      <c r="AR92" s="9"/>
      <c r="AS92" s="9"/>
      <c r="AT92" s="9"/>
      <c r="AU92" s="9"/>
      <c r="AV92" s="9"/>
      <c r="AW92" s="9"/>
      <c r="AX92" s="9"/>
      <c r="AY92" s="9"/>
      <c r="AZ92" s="9"/>
      <c r="BA92" s="9"/>
      <c r="BB92" s="9"/>
      <c r="BC92" s="9"/>
      <c r="BD92" s="9"/>
      <c r="BE92" s="9"/>
      <c r="BF92" s="9"/>
      <c r="BG92" s="9"/>
      <c r="BH92" s="9"/>
      <c r="BI92" s="9"/>
      <c r="BJ92" s="9"/>
      <c r="BK92" s="9"/>
      <c r="BL92" s="9"/>
      <c r="BM92" s="9"/>
      <c r="BN92" s="9"/>
      <c r="BO92" s="9"/>
      <c r="BP92" s="9"/>
      <c r="BQ92" s="9"/>
      <c r="BR92" s="9"/>
      <c r="BS92" s="9"/>
      <c r="BT92" s="9"/>
      <c r="BU92" s="9"/>
      <c r="BV92" s="9"/>
      <c r="BW92" s="9"/>
      <c r="BX92" s="9"/>
      <c r="BY92" s="9"/>
      <c r="BZ92" s="9"/>
      <c r="CA92" s="9"/>
      <c r="CB92" s="9"/>
      <c r="CC92" s="9"/>
      <c r="CD92" s="9"/>
      <c r="CE92" s="9"/>
      <c r="CF92" s="9"/>
      <c r="CG92" s="9"/>
      <c r="CH92" s="9"/>
      <c r="CI92" s="9"/>
      <c r="CJ92" s="9"/>
      <c r="CK92" s="9"/>
      <c r="CL92" s="9"/>
      <c r="CM92" s="9"/>
      <c r="CN92" s="9"/>
      <c r="CO92" s="9"/>
      <c r="CP92" s="9"/>
      <c r="CQ92" s="9"/>
      <c r="CR92" s="9"/>
      <c r="CS92" s="9"/>
      <c r="CT92" s="9"/>
      <c r="CU92" s="9"/>
      <c r="CV92" s="9"/>
      <c r="CW92" s="9"/>
      <c r="CX92" s="9"/>
      <c r="CY92" s="9"/>
      <c r="CZ92" s="9"/>
      <c r="DA92" s="9"/>
      <c r="DB92" s="9"/>
      <c r="DC92" s="9"/>
      <c r="DD92" s="9"/>
      <c r="DE92" s="9"/>
      <c r="DF92" s="9"/>
      <c r="DG92" s="9"/>
      <c r="DH92" s="9"/>
      <c r="DI92" s="9"/>
      <c r="DJ92" s="9"/>
      <c r="DK92" s="9"/>
      <c r="DL92" s="9"/>
      <c r="DM92" s="9"/>
      <c r="DN92" s="9"/>
      <c r="DO92" s="9"/>
      <c r="DP92" s="9"/>
      <c r="DQ92" s="9"/>
      <c r="DR92" s="9"/>
      <c r="DS92" s="9"/>
      <c r="DT92" s="9"/>
      <c r="DU92" s="9"/>
      <c r="DV92" s="9"/>
      <c r="DW92" s="9"/>
      <c r="DX92" s="9"/>
      <c r="DY92" s="9"/>
      <c r="DZ92" s="9"/>
      <c r="EA92" s="9"/>
      <c r="EB92" s="9"/>
      <c r="EC92" s="9"/>
      <c r="ED92" s="9"/>
      <c r="EE92" s="9"/>
      <c r="EF92" s="9"/>
      <c r="EG92" s="9"/>
      <c r="EH92" s="9"/>
      <c r="EI92" s="9"/>
      <c r="EJ92" s="9"/>
      <c r="EK92" s="9"/>
      <c r="EL92" s="9"/>
      <c r="EM92" s="9"/>
      <c r="EN92" s="9"/>
      <c r="EO92" s="9"/>
      <c r="EP92" s="9"/>
      <c r="EQ92" s="9"/>
      <c r="ER92" s="9"/>
      <c r="ES92" s="9"/>
      <c r="ET92" s="9"/>
      <c r="EU92" s="9"/>
      <c r="EV92" s="9"/>
      <c r="EW92" s="9"/>
      <c r="EX92" s="9"/>
      <c r="EY92" s="9"/>
      <c r="EZ92" s="9"/>
      <c r="FA92" s="9"/>
      <c r="FB92" s="9"/>
      <c r="FC92" s="9"/>
      <c r="FD92" s="9"/>
      <c r="FE92" s="9"/>
      <c r="FF92" s="9"/>
      <c r="FG92" s="9"/>
      <c r="FH92" s="9"/>
      <c r="FI92" s="9"/>
      <c r="FJ92" s="9"/>
      <c r="FK92" s="9"/>
      <c r="FL92" s="9"/>
      <c r="FM92" s="9"/>
      <c r="FN92" s="9"/>
      <c r="FO92" s="9"/>
      <c r="FP92" s="9"/>
      <c r="FQ92" s="9"/>
      <c r="FR92" s="9"/>
      <c r="FS92" s="9"/>
      <c r="FT92" s="9"/>
      <c r="FU92" s="9"/>
      <c r="FV92" s="9"/>
      <c r="FW92" s="9"/>
      <c r="FX92" s="9"/>
      <c r="FY92" s="9"/>
      <c r="FZ92" s="9"/>
      <c r="GA92" s="9"/>
      <c r="GB92" s="9"/>
      <c r="GC92" s="9"/>
      <c r="GD92" s="9"/>
      <c r="GE92" s="9"/>
      <c r="GF92" s="9"/>
      <c r="GG92" s="9"/>
      <c r="GH92" s="9"/>
      <c r="GI92" s="9"/>
      <c r="GJ92" s="9"/>
      <c r="GK92" s="9"/>
      <c r="GL92" s="9"/>
      <c r="GM92" s="9"/>
      <c r="GN92" s="9"/>
      <c r="GO92" s="9"/>
      <c r="GP92" s="9"/>
      <c r="GQ92" s="9"/>
      <c r="GR92" s="9"/>
      <c r="GS92" s="9"/>
      <c r="GT92" s="9"/>
      <c r="GU92" s="9"/>
      <c r="GV92" s="9"/>
      <c r="GW92" s="9"/>
      <c r="GX92" s="9"/>
      <c r="GY92" s="9"/>
      <c r="GZ92" s="9"/>
      <c r="HA92" s="9"/>
      <c r="HB92" s="9"/>
      <c r="HC92" s="9"/>
      <c r="HD92" s="9"/>
      <c r="HE92" s="9"/>
      <c r="HF92" s="9"/>
      <c r="HG92" s="9"/>
      <c r="HH92" s="9"/>
      <c r="HI92" s="9"/>
      <c r="HJ92" s="9"/>
      <c r="HK92" s="9"/>
      <c r="HL92" s="9"/>
      <c r="HM92" s="9"/>
      <c r="HN92" s="9"/>
      <c r="HO92" s="9"/>
      <c r="HP92" s="9"/>
      <c r="HQ92" s="9"/>
      <c r="HR92" s="9"/>
      <c r="HS92" s="9"/>
      <c r="HT92" s="9"/>
      <c r="HU92" s="9"/>
      <c r="HV92" s="9"/>
      <c r="HW92" s="9"/>
      <c r="HX92" s="9"/>
      <c r="HY92" s="9"/>
      <c r="HZ92" s="9"/>
      <c r="IA92" s="9"/>
      <c r="IB92" s="9"/>
      <c r="IC92" s="9"/>
      <c r="ID92" s="9"/>
      <c r="IE92" s="9"/>
      <c r="IF92" s="9"/>
      <c r="IG92" s="9"/>
      <c r="IH92" s="9"/>
      <c r="II92" s="9"/>
      <c r="IJ92" s="9"/>
      <c r="IK92" s="9"/>
      <c r="IL92" s="9"/>
      <c r="IM92" s="9"/>
      <c r="IN92" s="9"/>
      <c r="IO92" s="9"/>
      <c r="IP92" s="9"/>
      <c r="IQ92" s="9"/>
      <c r="IR92" s="9"/>
      <c r="IS92" s="9"/>
      <c r="IT92" s="9"/>
      <c r="IU92" s="9"/>
      <c r="IV92" s="10"/>
    </row>
    <row r="93" ht="14.4" customHeight="1">
      <c r="A93" s="8"/>
      <c r="B93" s="9"/>
      <c r="C93" s="11"/>
      <c r="D93" t="s" s="265">
        <v>156</v>
      </c>
      <c r="E93" s="11"/>
      <c r="F93" t="s" s="266">
        <v>157</v>
      </c>
      <c r="G93" s="11"/>
      <c r="H93" t="s" s="265">
        <v>158</v>
      </c>
      <c r="I93" s="11"/>
      <c r="J93" s="11"/>
      <c r="K93" s="11"/>
      <c r="L93" s="11"/>
      <c r="M93" s="11"/>
      <c r="N93" s="11"/>
      <c r="O93" s="11"/>
      <c r="P93" s="11"/>
      <c r="Q93" s="11"/>
      <c r="R93" s="11"/>
      <c r="S93" s="11"/>
      <c r="T93" s="11"/>
      <c r="U93" s="11"/>
      <c r="V93" s="11"/>
      <c r="W93" s="11"/>
      <c r="X93" s="11"/>
      <c r="Y93" s="11"/>
      <c r="Z93" s="11"/>
      <c r="AA93" s="11"/>
      <c r="AB93" s="267"/>
      <c r="AC93" t="s" s="268">
        <v>159</v>
      </c>
      <c r="AD93" s="269"/>
      <c r="AE93" s="269"/>
      <c r="AF93" s="269"/>
      <c r="AG93" s="11"/>
      <c r="AH93" s="9"/>
      <c r="AI93" s="9"/>
      <c r="AJ93" s="9"/>
      <c r="AK93" s="9"/>
      <c r="AL93" s="9"/>
      <c r="AM93" s="9"/>
      <c r="AN93" s="9"/>
      <c r="AO93" s="9"/>
      <c r="AP93" s="13"/>
      <c r="AQ93" s="13"/>
      <c r="AR93" s="9"/>
      <c r="AS93" s="9"/>
      <c r="AT93" s="9"/>
      <c r="AU93" s="9"/>
      <c r="AV93" s="9"/>
      <c r="AW93" s="9"/>
      <c r="AX93" s="9"/>
      <c r="AY93" s="9"/>
      <c r="AZ93" s="9"/>
      <c r="BA93" s="9"/>
      <c r="BB93" s="9"/>
      <c r="BC93" s="9"/>
      <c r="BD93" s="9"/>
      <c r="BE93" s="9"/>
      <c r="BF93" s="9"/>
      <c r="BG93" s="9"/>
      <c r="BH93" s="9"/>
      <c r="BI93" s="9"/>
      <c r="BJ93" s="9"/>
      <c r="BK93" s="9"/>
      <c r="BL93" s="9"/>
      <c r="BM93" s="9"/>
      <c r="BN93" s="9"/>
      <c r="BO93" s="9"/>
      <c r="BP93" s="9"/>
      <c r="BQ93" s="9"/>
      <c r="BR93" s="9"/>
      <c r="BS93" s="9"/>
      <c r="BT93" s="9"/>
      <c r="BU93" s="9"/>
      <c r="BV93" s="9"/>
      <c r="BW93" s="9"/>
      <c r="BX93" s="9"/>
      <c r="BY93" s="9"/>
      <c r="BZ93" s="9"/>
      <c r="CA93" s="9"/>
      <c r="CB93" s="9"/>
      <c r="CC93" s="9"/>
      <c r="CD93" s="9"/>
      <c r="CE93" s="9"/>
      <c r="CF93" s="9"/>
      <c r="CG93" s="9"/>
      <c r="CH93" s="9"/>
      <c r="CI93" s="9"/>
      <c r="CJ93" s="9"/>
      <c r="CK93" s="9"/>
      <c r="CL93" s="9"/>
      <c r="CM93" s="9"/>
      <c r="CN93" s="9"/>
      <c r="CO93" s="9"/>
      <c r="CP93" s="9"/>
      <c r="CQ93" s="9"/>
      <c r="CR93" s="9"/>
      <c r="CS93" s="9"/>
      <c r="CT93" s="9"/>
      <c r="CU93" s="9"/>
      <c r="CV93" s="9"/>
      <c r="CW93" s="9"/>
      <c r="CX93" s="9"/>
      <c r="CY93" s="9"/>
      <c r="CZ93" s="9"/>
      <c r="DA93" s="9"/>
      <c r="DB93" s="9"/>
      <c r="DC93" s="9"/>
      <c r="DD93" s="9"/>
      <c r="DE93" s="9"/>
      <c r="DF93" s="9"/>
      <c r="DG93" s="9"/>
      <c r="DH93" s="9"/>
      <c r="DI93" s="9"/>
      <c r="DJ93" s="9"/>
      <c r="DK93" s="9"/>
      <c r="DL93" s="9"/>
      <c r="DM93" s="9"/>
      <c r="DN93" s="9"/>
      <c r="DO93" s="9"/>
      <c r="DP93" s="9"/>
      <c r="DQ93" s="9"/>
      <c r="DR93" s="9"/>
      <c r="DS93" s="9"/>
      <c r="DT93" s="9"/>
      <c r="DU93" s="9"/>
      <c r="DV93" s="9"/>
      <c r="DW93" s="9"/>
      <c r="DX93" s="9"/>
      <c r="DY93" s="9"/>
      <c r="DZ93" s="9"/>
      <c r="EA93" s="9"/>
      <c r="EB93" s="9"/>
      <c r="EC93" s="9"/>
      <c r="ED93" s="9"/>
      <c r="EE93" s="9"/>
      <c r="EF93" s="9"/>
      <c r="EG93" s="9"/>
      <c r="EH93" s="9"/>
      <c r="EI93" s="9"/>
      <c r="EJ93" s="9"/>
      <c r="EK93" s="9"/>
      <c r="EL93" s="9"/>
      <c r="EM93" s="9"/>
      <c r="EN93" s="9"/>
      <c r="EO93" s="9"/>
      <c r="EP93" s="9"/>
      <c r="EQ93" s="9"/>
      <c r="ER93" s="9"/>
      <c r="ES93" s="9"/>
      <c r="ET93" s="9"/>
      <c r="EU93" s="9"/>
      <c r="EV93" s="9"/>
      <c r="EW93" s="9"/>
      <c r="EX93" s="9"/>
      <c r="EY93" s="9"/>
      <c r="EZ93" s="9"/>
      <c r="FA93" s="9"/>
      <c r="FB93" s="9"/>
      <c r="FC93" s="9"/>
      <c r="FD93" s="9"/>
      <c r="FE93" s="9"/>
      <c r="FF93" s="9"/>
      <c r="FG93" s="9"/>
      <c r="FH93" s="9"/>
      <c r="FI93" s="9"/>
      <c r="FJ93" s="9"/>
      <c r="FK93" s="9"/>
      <c r="FL93" s="9"/>
      <c r="FM93" s="9"/>
      <c r="FN93" s="9"/>
      <c r="FO93" s="9"/>
      <c r="FP93" s="9"/>
      <c r="FQ93" s="9"/>
      <c r="FR93" s="9"/>
      <c r="FS93" s="9"/>
      <c r="FT93" s="9"/>
      <c r="FU93" s="9"/>
      <c r="FV93" s="9"/>
      <c r="FW93" s="9"/>
      <c r="FX93" s="9"/>
      <c r="FY93" s="9"/>
      <c r="FZ93" s="9"/>
      <c r="GA93" s="9"/>
      <c r="GB93" s="9"/>
      <c r="GC93" s="9"/>
      <c r="GD93" s="9"/>
      <c r="GE93" s="9"/>
      <c r="GF93" s="9"/>
      <c r="GG93" s="9"/>
      <c r="GH93" s="9"/>
      <c r="GI93" s="9"/>
      <c r="GJ93" s="9"/>
      <c r="GK93" s="9"/>
      <c r="GL93" s="9"/>
      <c r="GM93" s="9"/>
      <c r="GN93" s="9"/>
      <c r="GO93" s="9"/>
      <c r="GP93" s="9"/>
      <c r="GQ93" s="9"/>
      <c r="GR93" s="9"/>
      <c r="GS93" s="9"/>
      <c r="GT93" s="9"/>
      <c r="GU93" s="9"/>
      <c r="GV93" s="9"/>
      <c r="GW93" s="9"/>
      <c r="GX93" s="9"/>
      <c r="GY93" s="9"/>
      <c r="GZ93" s="9"/>
      <c r="HA93" s="9"/>
      <c r="HB93" s="9"/>
      <c r="HC93" s="9"/>
      <c r="HD93" s="9"/>
      <c r="HE93" s="9"/>
      <c r="HF93" s="9"/>
      <c r="HG93" s="9"/>
      <c r="HH93" s="9"/>
      <c r="HI93" s="9"/>
      <c r="HJ93" s="9"/>
      <c r="HK93" s="9"/>
      <c r="HL93" s="9"/>
      <c r="HM93" s="9"/>
      <c r="HN93" s="9"/>
      <c r="HO93" s="9"/>
      <c r="HP93" s="9"/>
      <c r="HQ93" s="9"/>
      <c r="HR93" s="9"/>
      <c r="HS93" s="9"/>
      <c r="HT93" s="9"/>
      <c r="HU93" s="9"/>
      <c r="HV93" s="9"/>
      <c r="HW93" s="9"/>
      <c r="HX93" s="9"/>
      <c r="HY93" s="9"/>
      <c r="HZ93" s="9"/>
      <c r="IA93" s="9"/>
      <c r="IB93" s="9"/>
      <c r="IC93" s="9"/>
      <c r="ID93" s="9"/>
      <c r="IE93" s="9"/>
      <c r="IF93" s="9"/>
      <c r="IG93" s="9"/>
      <c r="IH93" s="9"/>
      <c r="II93" s="9"/>
      <c r="IJ93" s="9"/>
      <c r="IK93" s="9"/>
      <c r="IL93" s="9"/>
      <c r="IM93" s="9"/>
      <c r="IN93" s="9"/>
      <c r="IO93" s="9"/>
      <c r="IP93" s="9"/>
      <c r="IQ93" s="9"/>
      <c r="IR93" s="9"/>
      <c r="IS93" s="9"/>
      <c r="IT93" s="9"/>
      <c r="IU93" s="9"/>
      <c r="IV93" s="10"/>
    </row>
    <row r="94" ht="13.2" customHeight="1">
      <c r="A94" s="8"/>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9"/>
      <c r="BQ94" s="9"/>
      <c r="BR94" s="9"/>
      <c r="BS94" s="9"/>
      <c r="BT94" s="9"/>
      <c r="BU94" s="9"/>
      <c r="BV94" s="9"/>
      <c r="BW94" s="9"/>
      <c r="BX94" s="9"/>
      <c r="BY94" s="9"/>
      <c r="BZ94" s="9"/>
      <c r="CA94" s="9"/>
      <c r="CB94" s="9"/>
      <c r="CC94" s="9"/>
      <c r="CD94" s="9"/>
      <c r="CE94" s="9"/>
      <c r="CF94" s="9"/>
      <c r="CG94" s="9"/>
      <c r="CH94" s="9"/>
      <c r="CI94" s="9"/>
      <c r="CJ94" s="9"/>
      <c r="CK94" s="9"/>
      <c r="CL94" s="9"/>
      <c r="CM94" s="9"/>
      <c r="CN94" s="9"/>
      <c r="CO94" s="9"/>
      <c r="CP94" s="9"/>
      <c r="CQ94" s="9"/>
      <c r="CR94" s="9"/>
      <c r="CS94" s="9"/>
      <c r="CT94" s="9"/>
      <c r="CU94" s="9"/>
      <c r="CV94" s="9"/>
      <c r="CW94" s="9"/>
      <c r="CX94" s="9"/>
      <c r="CY94" s="9"/>
      <c r="CZ94" s="9"/>
      <c r="DA94" s="9"/>
      <c r="DB94" s="9"/>
      <c r="DC94" s="9"/>
      <c r="DD94" s="9"/>
      <c r="DE94" s="9"/>
      <c r="DF94" s="9"/>
      <c r="DG94" s="9"/>
      <c r="DH94" s="9"/>
      <c r="DI94" s="9"/>
      <c r="DJ94" s="9"/>
      <c r="DK94" s="9"/>
      <c r="DL94" s="9"/>
      <c r="DM94" s="9"/>
      <c r="DN94" s="9"/>
      <c r="DO94" s="9"/>
      <c r="DP94" s="9"/>
      <c r="DQ94" s="9"/>
      <c r="DR94" s="9"/>
      <c r="DS94" s="9"/>
      <c r="DT94" s="9"/>
      <c r="DU94" s="9"/>
      <c r="DV94" s="9"/>
      <c r="DW94" s="9"/>
      <c r="DX94" s="9"/>
      <c r="DY94" s="9"/>
      <c r="DZ94" s="9"/>
      <c r="EA94" s="9"/>
      <c r="EB94" s="9"/>
      <c r="EC94" s="9"/>
      <c r="ED94" s="9"/>
      <c r="EE94" s="9"/>
      <c r="EF94" s="9"/>
      <c r="EG94" s="9"/>
      <c r="EH94" s="9"/>
      <c r="EI94" s="9"/>
      <c r="EJ94" s="9"/>
      <c r="EK94" s="9"/>
      <c r="EL94" s="9"/>
      <c r="EM94" s="9"/>
      <c r="EN94" s="9"/>
      <c r="EO94" s="9"/>
      <c r="EP94" s="9"/>
      <c r="EQ94" s="9"/>
      <c r="ER94" s="9"/>
      <c r="ES94" s="9"/>
      <c r="ET94" s="9"/>
      <c r="EU94" s="9"/>
      <c r="EV94" s="9"/>
      <c r="EW94" s="9"/>
      <c r="EX94" s="9"/>
      <c r="EY94" s="9"/>
      <c r="EZ94" s="9"/>
      <c r="FA94" s="9"/>
      <c r="FB94" s="9"/>
      <c r="FC94" s="9"/>
      <c r="FD94" s="9"/>
      <c r="FE94" s="9"/>
      <c r="FF94" s="9"/>
      <c r="FG94" s="9"/>
      <c r="FH94" s="9"/>
      <c r="FI94" s="9"/>
      <c r="FJ94" s="9"/>
      <c r="FK94" s="9"/>
      <c r="FL94" s="9"/>
      <c r="FM94" s="9"/>
      <c r="FN94" s="9"/>
      <c r="FO94" s="9"/>
      <c r="FP94" s="9"/>
      <c r="FQ94" s="9"/>
      <c r="FR94" s="9"/>
      <c r="FS94" s="9"/>
      <c r="FT94" s="9"/>
      <c r="FU94" s="9"/>
      <c r="FV94" s="9"/>
      <c r="FW94" s="9"/>
      <c r="FX94" s="9"/>
      <c r="FY94" s="9"/>
      <c r="FZ94" s="9"/>
      <c r="GA94" s="9"/>
      <c r="GB94" s="9"/>
      <c r="GC94" s="9"/>
      <c r="GD94" s="9"/>
      <c r="GE94" s="9"/>
      <c r="GF94" s="9"/>
      <c r="GG94" s="9"/>
      <c r="GH94" s="9"/>
      <c r="GI94" s="9"/>
      <c r="GJ94" s="9"/>
      <c r="GK94" s="9"/>
      <c r="GL94" s="9"/>
      <c r="GM94" s="9"/>
      <c r="GN94" s="9"/>
      <c r="GO94" s="9"/>
      <c r="GP94" s="9"/>
      <c r="GQ94" s="9"/>
      <c r="GR94" s="9"/>
      <c r="GS94" s="9"/>
      <c r="GT94" s="9"/>
      <c r="GU94" s="9"/>
      <c r="GV94" s="9"/>
      <c r="GW94" s="9"/>
      <c r="GX94" s="9"/>
      <c r="GY94" s="9"/>
      <c r="GZ94" s="9"/>
      <c r="HA94" s="9"/>
      <c r="HB94" s="9"/>
      <c r="HC94" s="9"/>
      <c r="HD94" s="9"/>
      <c r="HE94" s="9"/>
      <c r="HF94" s="9"/>
      <c r="HG94" s="9"/>
      <c r="HH94" s="9"/>
      <c r="HI94" s="9"/>
      <c r="HJ94" s="9"/>
      <c r="HK94" s="9"/>
      <c r="HL94" s="9"/>
      <c r="HM94" s="9"/>
      <c r="HN94" s="9"/>
      <c r="HO94" s="9"/>
      <c r="HP94" s="9"/>
      <c r="HQ94" s="9"/>
      <c r="HR94" s="9"/>
      <c r="HS94" s="9"/>
      <c r="HT94" s="9"/>
      <c r="HU94" s="9"/>
      <c r="HV94" s="9"/>
      <c r="HW94" s="9"/>
      <c r="HX94" s="9"/>
      <c r="HY94" s="9"/>
      <c r="HZ94" s="9"/>
      <c r="IA94" s="9"/>
      <c r="IB94" s="9"/>
      <c r="IC94" s="9"/>
      <c r="ID94" s="9"/>
      <c r="IE94" s="9"/>
      <c r="IF94" s="9"/>
      <c r="IG94" s="9"/>
      <c r="IH94" s="9"/>
      <c r="II94" s="9"/>
      <c r="IJ94" s="9"/>
      <c r="IK94" s="9"/>
      <c r="IL94" s="9"/>
      <c r="IM94" s="9"/>
      <c r="IN94" s="9"/>
      <c r="IO94" s="9"/>
      <c r="IP94" s="9"/>
      <c r="IQ94" s="9"/>
      <c r="IR94" s="9"/>
      <c r="IS94" s="9"/>
      <c r="IT94" s="9"/>
      <c r="IU94" s="9"/>
      <c r="IV94" s="10"/>
    </row>
    <row r="95" ht="13.2" customHeight="1">
      <c r="A95" s="270"/>
      <c r="B95" s="271"/>
      <c r="C95" s="271"/>
      <c r="D95" s="271"/>
      <c r="E95" s="271"/>
      <c r="F95" s="271"/>
      <c r="G95" s="271"/>
      <c r="H95" s="271"/>
      <c r="I95" s="271"/>
      <c r="J95" s="271"/>
      <c r="K95" s="271"/>
      <c r="L95" s="271"/>
      <c r="M95" s="271"/>
      <c r="N95" s="271"/>
      <c r="O95" s="271"/>
      <c r="P95" s="272"/>
      <c r="Q95" s="272"/>
      <c r="R95" s="272"/>
      <c r="S95" s="272"/>
      <c r="T95" s="272"/>
      <c r="U95" s="272"/>
      <c r="V95" s="272"/>
      <c r="W95" s="272"/>
      <c r="X95" s="272"/>
      <c r="Y95" s="272"/>
      <c r="Z95" s="271"/>
      <c r="AA95" s="271"/>
      <c r="AB95" s="271"/>
      <c r="AC95" s="271"/>
      <c r="AD95" s="271"/>
      <c r="AE95" s="271"/>
      <c r="AF95" s="271"/>
      <c r="AG95" s="271"/>
      <c r="AH95" s="271"/>
      <c r="AI95" s="271"/>
      <c r="AJ95" s="271"/>
      <c r="AK95" s="271"/>
      <c r="AL95" s="271"/>
      <c r="AM95" s="271"/>
      <c r="AN95" s="271"/>
      <c r="AO95" s="271"/>
      <c r="AP95" s="271"/>
      <c r="AQ95" s="271"/>
      <c r="AR95" s="271"/>
      <c r="AS95" s="271"/>
      <c r="AT95" s="271"/>
      <c r="AU95" s="271"/>
      <c r="AV95" s="271"/>
      <c r="AW95" s="271"/>
      <c r="AX95" s="271"/>
      <c r="AY95" s="271"/>
      <c r="AZ95" s="271"/>
      <c r="BA95" s="271"/>
      <c r="BB95" s="271"/>
      <c r="BC95" s="271"/>
      <c r="BD95" s="271"/>
      <c r="BE95" s="271"/>
      <c r="BF95" s="271"/>
      <c r="BG95" s="271"/>
      <c r="BH95" s="271"/>
      <c r="BI95" s="271"/>
      <c r="BJ95" s="271"/>
      <c r="BK95" s="271"/>
      <c r="BL95" s="271"/>
      <c r="BM95" s="271"/>
      <c r="BN95" s="271"/>
      <c r="BO95" s="271"/>
      <c r="BP95" s="271"/>
      <c r="BQ95" s="271"/>
      <c r="BR95" s="271"/>
      <c r="BS95" s="271"/>
      <c r="BT95" s="271"/>
      <c r="BU95" s="271"/>
      <c r="BV95" s="271"/>
      <c r="BW95" s="271"/>
      <c r="BX95" s="271"/>
      <c r="BY95" s="271"/>
      <c r="BZ95" s="271"/>
      <c r="CA95" s="271"/>
      <c r="CB95" s="271"/>
      <c r="CC95" s="271"/>
      <c r="CD95" s="271"/>
      <c r="CE95" s="271"/>
      <c r="CF95" s="271"/>
      <c r="CG95" s="271"/>
      <c r="CH95" s="271"/>
      <c r="CI95" s="271"/>
      <c r="CJ95" s="271"/>
      <c r="CK95" s="271"/>
      <c r="CL95" s="271"/>
      <c r="CM95" s="271"/>
      <c r="CN95" s="271"/>
      <c r="CO95" s="271"/>
      <c r="CP95" s="271"/>
      <c r="CQ95" s="271"/>
      <c r="CR95" s="271"/>
      <c r="CS95" s="271"/>
      <c r="CT95" s="271"/>
      <c r="CU95" s="271"/>
      <c r="CV95" s="271"/>
      <c r="CW95" s="271"/>
      <c r="CX95" s="271"/>
      <c r="CY95" s="271"/>
      <c r="CZ95" s="271"/>
      <c r="DA95" s="271"/>
      <c r="DB95" s="271"/>
      <c r="DC95" s="271"/>
      <c r="DD95" s="271"/>
      <c r="DE95" s="271"/>
      <c r="DF95" s="271"/>
      <c r="DG95" s="271"/>
      <c r="DH95" s="271"/>
      <c r="DI95" s="271"/>
      <c r="DJ95" s="271"/>
      <c r="DK95" s="271"/>
      <c r="DL95" s="271"/>
      <c r="DM95" s="271"/>
      <c r="DN95" s="271"/>
      <c r="DO95" s="271"/>
      <c r="DP95" s="271"/>
      <c r="DQ95" s="271"/>
      <c r="DR95" s="271"/>
      <c r="DS95" s="271"/>
      <c r="DT95" s="271"/>
      <c r="DU95" s="271"/>
      <c r="DV95" s="271"/>
      <c r="DW95" s="271"/>
      <c r="DX95" s="271"/>
      <c r="DY95" s="271"/>
      <c r="DZ95" s="271"/>
      <c r="EA95" s="271"/>
      <c r="EB95" s="271"/>
      <c r="EC95" s="271"/>
      <c r="ED95" s="271"/>
      <c r="EE95" s="271"/>
      <c r="EF95" s="271"/>
      <c r="EG95" s="271"/>
      <c r="EH95" s="271"/>
      <c r="EI95" s="271"/>
      <c r="EJ95" s="271"/>
      <c r="EK95" s="271"/>
      <c r="EL95" s="271"/>
      <c r="EM95" s="271"/>
      <c r="EN95" s="271"/>
      <c r="EO95" s="271"/>
      <c r="EP95" s="271"/>
      <c r="EQ95" s="271"/>
      <c r="ER95" s="271"/>
      <c r="ES95" s="271"/>
      <c r="ET95" s="271"/>
      <c r="EU95" s="271"/>
      <c r="EV95" s="271"/>
      <c r="EW95" s="271"/>
      <c r="EX95" s="271"/>
      <c r="EY95" s="271"/>
      <c r="EZ95" s="271"/>
      <c r="FA95" s="271"/>
      <c r="FB95" s="271"/>
      <c r="FC95" s="271"/>
      <c r="FD95" s="271"/>
      <c r="FE95" s="271"/>
      <c r="FF95" s="271"/>
      <c r="FG95" s="271"/>
      <c r="FH95" s="271"/>
      <c r="FI95" s="271"/>
      <c r="FJ95" s="271"/>
      <c r="FK95" s="271"/>
      <c r="FL95" s="271"/>
      <c r="FM95" s="271"/>
      <c r="FN95" s="271"/>
      <c r="FO95" s="271"/>
      <c r="FP95" s="271"/>
      <c r="FQ95" s="271"/>
      <c r="FR95" s="271"/>
      <c r="FS95" s="271"/>
      <c r="FT95" s="271"/>
      <c r="FU95" s="271"/>
      <c r="FV95" s="271"/>
      <c r="FW95" s="271"/>
      <c r="FX95" s="271"/>
      <c r="FY95" s="271"/>
      <c r="FZ95" s="271"/>
      <c r="GA95" s="271"/>
      <c r="GB95" s="271"/>
      <c r="GC95" s="271"/>
      <c r="GD95" s="271"/>
      <c r="GE95" s="271"/>
      <c r="GF95" s="271"/>
      <c r="GG95" s="271"/>
      <c r="GH95" s="271"/>
      <c r="GI95" s="271"/>
      <c r="GJ95" s="271"/>
      <c r="GK95" s="271"/>
      <c r="GL95" s="271"/>
      <c r="GM95" s="271"/>
      <c r="GN95" s="271"/>
      <c r="GO95" s="271"/>
      <c r="GP95" s="271"/>
      <c r="GQ95" s="271"/>
      <c r="GR95" s="271"/>
      <c r="GS95" s="271"/>
      <c r="GT95" s="271"/>
      <c r="GU95" s="271"/>
      <c r="GV95" s="271"/>
      <c r="GW95" s="271"/>
      <c r="GX95" s="271"/>
      <c r="GY95" s="271"/>
      <c r="GZ95" s="271"/>
      <c r="HA95" s="271"/>
      <c r="HB95" s="271"/>
      <c r="HC95" s="271"/>
      <c r="HD95" s="271"/>
      <c r="HE95" s="271"/>
      <c r="HF95" s="271"/>
      <c r="HG95" s="271"/>
      <c r="HH95" s="271"/>
      <c r="HI95" s="271"/>
      <c r="HJ95" s="271"/>
      <c r="HK95" s="271"/>
      <c r="HL95" s="271"/>
      <c r="HM95" s="271"/>
      <c r="HN95" s="271"/>
      <c r="HO95" s="271"/>
      <c r="HP95" s="271"/>
      <c r="HQ95" s="271"/>
      <c r="HR95" s="271"/>
      <c r="HS95" s="271"/>
      <c r="HT95" s="271"/>
      <c r="HU95" s="271"/>
      <c r="HV95" s="271"/>
      <c r="HW95" s="271"/>
      <c r="HX95" s="271"/>
      <c r="HY95" s="271"/>
      <c r="HZ95" s="271"/>
      <c r="IA95" s="271"/>
      <c r="IB95" s="271"/>
      <c r="IC95" s="271"/>
      <c r="ID95" s="271"/>
      <c r="IE95" s="271"/>
      <c r="IF95" s="271"/>
      <c r="IG95" s="271"/>
      <c r="IH95" s="271"/>
      <c r="II95" s="271"/>
      <c r="IJ95" s="271"/>
      <c r="IK95" s="271"/>
      <c r="IL95" s="271"/>
      <c r="IM95" s="271"/>
      <c r="IN95" s="271"/>
      <c r="IO95" s="271"/>
      <c r="IP95" s="271"/>
      <c r="IQ95" s="271"/>
      <c r="IR95" s="271"/>
      <c r="IS95" s="271"/>
      <c r="IT95" s="271"/>
      <c r="IU95" s="271"/>
      <c r="IV95" s="273"/>
    </row>
  </sheetData>
  <mergeCells count="68">
    <mergeCell ref="U75:W75"/>
    <mergeCell ref="V83:Y85"/>
    <mergeCell ref="AI70:AM70"/>
    <mergeCell ref="AC81:AF81"/>
    <mergeCell ref="U78:W78"/>
    <mergeCell ref="Y72:AB72"/>
    <mergeCell ref="Y73:AB73"/>
    <mergeCell ref="Y81:AB81"/>
    <mergeCell ref="P80:X80"/>
    <mergeCell ref="P81:X81"/>
    <mergeCell ref="U73:W73"/>
    <mergeCell ref="AC65:AF65"/>
    <mergeCell ref="AC83:AF85"/>
    <mergeCell ref="AB91:AF91"/>
    <mergeCell ref="AC87:AF87"/>
    <mergeCell ref="T87:Y87"/>
    <mergeCell ref="T91:Y91"/>
    <mergeCell ref="AA89:AF89"/>
    <mergeCell ref="AB83:AB85"/>
    <mergeCell ref="P86:AG86"/>
    <mergeCell ref="AG83:AG85"/>
    <mergeCell ref="P68:X68"/>
    <mergeCell ref="Z83:AA85"/>
    <mergeCell ref="AC59:AF59"/>
    <mergeCell ref="AC79:AF79"/>
    <mergeCell ref="AC76:AF76"/>
    <mergeCell ref="AC73:AF73"/>
    <mergeCell ref="AC70:AF70"/>
    <mergeCell ref="Y64:AB65"/>
    <mergeCell ref="Y68:AB68"/>
    <mergeCell ref="AC67:AF67"/>
    <mergeCell ref="P64:X64"/>
    <mergeCell ref="T60:W60"/>
    <mergeCell ref="P70:R70"/>
    <mergeCell ref="S70:U70"/>
    <mergeCell ref="V70:X70"/>
    <mergeCell ref="V65:W65"/>
    <mergeCell ref="V69:W69"/>
    <mergeCell ref="V66:X66"/>
    <mergeCell ref="S66:U66"/>
    <mergeCell ref="P66:R66"/>
    <mergeCell ref="AD43:AG43"/>
    <mergeCell ref="W43:Z43"/>
    <mergeCell ref="AC62:AF62"/>
    <mergeCell ref="AC61:AF61"/>
    <mergeCell ref="AC60:AF60"/>
    <mergeCell ref="T62:W62"/>
    <mergeCell ref="T61:W61"/>
    <mergeCell ref="T59:W59"/>
    <mergeCell ref="H35:AG35"/>
    <mergeCell ref="D41:AG41"/>
    <mergeCell ref="L39:Q39"/>
    <mergeCell ref="U37:Y37"/>
    <mergeCell ref="U39:Y39"/>
    <mergeCell ref="AB37:AG37"/>
    <mergeCell ref="U38:Y38"/>
    <mergeCell ref="AB39:AG39"/>
    <mergeCell ref="K37:Q37"/>
    <mergeCell ref="AD42:AG42"/>
    <mergeCell ref="P57:X57"/>
    <mergeCell ref="Y57:AG57"/>
    <mergeCell ref="D45:AG45"/>
    <mergeCell ref="P53:AG53"/>
    <mergeCell ref="E51:F51"/>
    <mergeCell ref="D43:H43"/>
    <mergeCell ref="I43:O43"/>
    <mergeCell ref="R43:U43"/>
    <mergeCell ref="P55:AG55"/>
  </mergeCells>
  <dataValidations count="2">
    <dataValidation type="list" allowBlank="1" showInputMessage="1" showErrorMessage="1" sqref="D43:H43">
      <formula1>"A blank sheet,ASH 25E,ASH 25m,ASK 21,ASK21Mi,Astir CS,ASW19B,Asw20 bl 16mtr,ASW20B,Asw20bl 15mtr,Blanik l13,Blanik L13 aero,Cirrus,DG 400 15mtr,DG 400 17mtr,DG1000 aero 18,DG1000 utility 18,DG1000 utility 20,DG303,DG500M-XQA,Duo Discus M,G103  Acro 600kg"</formula1>
    </dataValidation>
    <dataValidation type="list" allowBlank="1" showInputMessage="1" showErrorMessage="1" sqref="Z83:AA85">
      <formula1>"1,1a,2,3"</formula1>
    </dataValidation>
  </dataValidations>
  <pageMargins left="0.5" right="0" top="0.7" bottom="0" header="0.12" footer="0"/>
  <pageSetup firstPageNumber="1" fitToHeight="1" fitToWidth="1" scale="93"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Y66"/>
  <sheetViews>
    <sheetView workbookViewId="0" showGridLines="0" defaultGridColor="1"/>
  </sheetViews>
  <sheetFormatPr defaultColWidth="9.16667" defaultRowHeight="13.2" customHeight="1" outlineLevelRow="0" outlineLevelCol="0"/>
  <cols>
    <col min="1" max="1" width="12.5" style="274" customWidth="1"/>
    <col min="2" max="2" width="2.5" style="274" customWidth="1"/>
    <col min="3" max="3" width="9.17188" style="274" customWidth="1"/>
    <col min="4" max="4" width="13.5" style="274" customWidth="1"/>
    <col min="5" max="5" width="7.85156" style="274" customWidth="1"/>
    <col min="6" max="6" width="7.5" style="274" customWidth="1"/>
    <col min="7" max="8" width="1.5" style="274" customWidth="1"/>
    <col min="9" max="9" width="9.17188" style="274" customWidth="1"/>
    <col min="10" max="10" width="10.8516" style="274" customWidth="1"/>
    <col min="11" max="11" width="9.67188" style="274" customWidth="1"/>
    <col min="12" max="12" width="11.5" style="274" customWidth="1"/>
    <col min="13" max="13" width="1.35156" style="274" customWidth="1"/>
    <col min="14" max="25" width="9.17188" style="274" customWidth="1"/>
    <col min="26" max="16384" width="9.17188" style="274" customWidth="1"/>
  </cols>
  <sheetData>
    <row r="1" ht="18" customHeight="1">
      <c r="A1" s="5"/>
      <c r="B1" s="275"/>
      <c r="C1" s="275"/>
      <c r="D1" s="275"/>
      <c r="E1" s="275"/>
      <c r="F1" s="275"/>
      <c r="G1" s="275"/>
      <c r="H1" s="275"/>
      <c r="I1" s="275"/>
      <c r="J1" s="275"/>
      <c r="K1" s="275"/>
      <c r="L1" s="275"/>
      <c r="M1" s="6"/>
      <c r="N1" s="6"/>
      <c r="O1" s="6"/>
      <c r="P1" s="6"/>
      <c r="Q1" s="6"/>
      <c r="R1" s="6"/>
      <c r="S1" s="6"/>
      <c r="T1" s="6"/>
      <c r="U1" s="6"/>
      <c r="V1" s="6"/>
      <c r="W1" s="6"/>
      <c r="X1" s="6"/>
      <c r="Y1" s="7"/>
    </row>
    <row r="2" ht="28.5" customHeight="1">
      <c r="A2" s="276"/>
      <c r="B2" t="s" s="277">
        <v>160</v>
      </c>
      <c r="C2" s="278"/>
      <c r="D2" s="278"/>
      <c r="E2" s="278"/>
      <c r="F2" s="278"/>
      <c r="G2" s="278"/>
      <c r="H2" s="278"/>
      <c r="I2" s="278"/>
      <c r="J2" s="278"/>
      <c r="K2" s="278"/>
      <c r="L2" s="279"/>
      <c r="M2" s="21"/>
      <c r="N2" s="9"/>
      <c r="O2" s="9"/>
      <c r="P2" s="9"/>
      <c r="Q2" s="9"/>
      <c r="R2" s="9"/>
      <c r="S2" s="9"/>
      <c r="T2" s="9"/>
      <c r="U2" s="9"/>
      <c r="V2" s="9"/>
      <c r="W2" s="9"/>
      <c r="X2" s="9"/>
      <c r="Y2" s="10"/>
    </row>
    <row r="3" ht="18" customHeight="1">
      <c r="A3" s="276"/>
      <c r="B3" t="s" s="280">
        <v>161</v>
      </c>
      <c r="C3" s="281"/>
      <c r="D3" s="281"/>
      <c r="E3" s="281"/>
      <c r="F3" s="281"/>
      <c r="G3" s="281"/>
      <c r="H3" s="281"/>
      <c r="I3" s="281"/>
      <c r="J3" s="281"/>
      <c r="K3" s="281"/>
      <c r="L3" s="282"/>
      <c r="M3" s="21"/>
      <c r="N3" s="9"/>
      <c r="O3" s="9"/>
      <c r="P3" s="9"/>
      <c r="Q3" s="9"/>
      <c r="R3" s="9"/>
      <c r="S3" s="9"/>
      <c r="T3" s="9"/>
      <c r="U3" s="9"/>
      <c r="V3" s="9"/>
      <c r="W3" s="9"/>
      <c r="X3" s="9"/>
      <c r="Y3" s="10"/>
    </row>
    <row r="4" ht="18" customHeight="1">
      <c r="A4" s="276"/>
      <c r="B4" t="str" s="283" cm="1">
        <f t="array" ref="B4">'W1 Sheet'!D43</f>
        <v>DG1000 utility 18</v>
      </c>
      <c r="C4" s="281"/>
      <c r="D4" s="281"/>
      <c r="E4" s="284" cm="1">
        <f t="array" ref="E4">'W1 Sheet'!W43</f>
        <v>0</v>
      </c>
      <c r="F4" s="281"/>
      <c r="G4" s="281"/>
      <c r="H4" s="281"/>
      <c r="I4" t="s" s="285">
        <v>163</v>
      </c>
      <c r="J4" s="281"/>
      <c r="K4" s="284" cm="1">
        <f t="array" ref="K4">'W1 Sheet'!Z83</f>
        <v>1</v>
      </c>
      <c r="L4" s="286"/>
      <c r="M4" s="21"/>
      <c r="N4" s="9"/>
      <c r="O4" s="9"/>
      <c r="P4" s="9"/>
      <c r="Q4" s="9"/>
      <c r="R4" s="9"/>
      <c r="S4" s="9"/>
      <c r="T4" s="9"/>
      <c r="U4" s="9"/>
      <c r="V4" s="9"/>
      <c r="W4" s="9"/>
      <c r="X4" s="9"/>
      <c r="Y4" s="10"/>
    </row>
    <row r="5" ht="15.9" customHeight="1">
      <c r="A5" s="276"/>
      <c r="B5" s="287"/>
      <c r="C5" t="s" s="288">
        <v>164</v>
      </c>
      <c r="D5" s="289"/>
      <c r="E5" s="289"/>
      <c r="F5" s="289"/>
      <c r="G5" s="290"/>
      <c r="H5" s="291"/>
      <c r="I5" t="s" s="292">
        <v>165</v>
      </c>
      <c r="J5" s="293"/>
      <c r="K5" s="293"/>
      <c r="L5" s="294"/>
      <c r="M5" s="21"/>
      <c r="N5" s="9"/>
      <c r="O5" s="9"/>
      <c r="P5" s="9"/>
      <c r="Q5" s="9"/>
      <c r="R5" s="9"/>
      <c r="S5" s="9"/>
      <c r="T5" s="9"/>
      <c r="U5" s="9"/>
      <c r="V5" s="9"/>
      <c r="W5" s="9"/>
      <c r="X5" s="9"/>
      <c r="Y5" s="10"/>
    </row>
    <row r="6" ht="15.9" customHeight="1">
      <c r="A6" s="276"/>
      <c r="B6" s="23"/>
      <c r="C6" t="s" s="295">
        <v>166</v>
      </c>
      <c r="D6" s="296"/>
      <c r="E6" s="297" cm="1">
        <f t="array" ref="E6">'W1 Sheet'!$AC$76</f>
        <v>114</v>
      </c>
      <c r="F6" t="s" s="298">
        <v>118</v>
      </c>
      <c r="G6" s="299"/>
      <c r="H6" s="300"/>
      <c r="I6" t="s" s="295">
        <v>167</v>
      </c>
      <c r="J6" s="296"/>
      <c r="K6" s="301" cm="1">
        <f t="array" ref="K6">'W1 Sheet'!$AC$83</f>
      </c>
      <c r="L6" t="s" s="302">
        <v>168</v>
      </c>
      <c r="M6" s="21"/>
      <c r="N6" s="9"/>
      <c r="O6" s="9"/>
      <c r="P6" s="9"/>
      <c r="Q6" s="9"/>
      <c r="R6" s="9"/>
      <c r="S6" s="9"/>
      <c r="T6" s="9"/>
      <c r="U6" s="9"/>
      <c r="V6" s="9"/>
      <c r="W6" s="9"/>
      <c r="X6" s="9"/>
      <c r="Y6" s="10"/>
    </row>
    <row r="7" ht="15.9" customHeight="1">
      <c r="A7" s="276"/>
      <c r="B7" s="23"/>
      <c r="C7" t="s" s="295">
        <v>169</v>
      </c>
      <c r="D7" s="296"/>
      <c r="E7" s="297" cm="1">
        <f t="array" ref="E7">'W1 Sheet'!$AC$79</f>
        <v>5189</v>
      </c>
      <c r="F7" t="s" s="298">
        <v>118</v>
      </c>
      <c r="G7" s="299"/>
      <c r="H7" s="300"/>
      <c r="I7" s="296"/>
      <c r="J7" s="296"/>
      <c r="K7" s="212"/>
      <c r="L7" s="299"/>
      <c r="M7" s="21"/>
      <c r="N7" s="9"/>
      <c r="O7" s="9"/>
      <c r="P7" s="9"/>
      <c r="Q7" s="9"/>
      <c r="R7" s="9"/>
      <c r="S7" s="9"/>
      <c r="T7" s="9"/>
      <c r="U7" s="9"/>
      <c r="V7" s="9"/>
      <c r="W7" s="9"/>
      <c r="X7" s="9"/>
      <c r="Y7" s="10"/>
    </row>
    <row r="8" ht="15.9" customHeight="1">
      <c r="A8" s="276"/>
      <c r="B8" s="23"/>
      <c r="C8" s="296"/>
      <c r="D8" s="296"/>
      <c r="E8" s="297"/>
      <c r="F8" s="303"/>
      <c r="G8" s="299"/>
      <c r="H8" s="300"/>
      <c r="I8" t="s" s="295">
        <v>170</v>
      </c>
      <c r="J8" s="212"/>
      <c r="K8" s="301" cm="1">
        <f t="array" ref="K8">SUM($E$19-(0.05*($E$19-$E$18)))</f>
        <v>427.5</v>
      </c>
      <c r="L8" t="s" s="302">
        <v>171</v>
      </c>
      <c r="M8" s="21"/>
      <c r="N8" s="9"/>
      <c r="O8" s="9"/>
      <c r="P8" s="9"/>
      <c r="Q8" s="9"/>
      <c r="R8" s="9"/>
      <c r="S8" s="9"/>
      <c r="T8" s="9"/>
      <c r="U8" s="9"/>
      <c r="V8" s="9"/>
      <c r="W8" s="9"/>
      <c r="X8" s="9"/>
      <c r="Y8" s="10"/>
    </row>
    <row r="9" ht="15.9" customHeight="1">
      <c r="A9" s="276"/>
      <c r="B9" s="23"/>
      <c r="C9" t="s" s="295">
        <v>172</v>
      </c>
      <c r="D9" s="296"/>
      <c r="E9" s="297" cm="1">
        <f t="array" ref="E9">'W1 Sheet'!$U$73</f>
        <v>411.5</v>
      </c>
      <c r="F9" t="s" s="298">
        <v>57</v>
      </c>
      <c r="G9" s="299"/>
      <c r="H9" s="300"/>
      <c r="I9" s="296"/>
      <c r="J9" s="296"/>
      <c r="K9" s="212"/>
      <c r="L9" s="299"/>
      <c r="M9" s="21"/>
      <c r="N9" s="9"/>
      <c r="O9" s="9"/>
      <c r="P9" s="9"/>
      <c r="Q9" s="9"/>
      <c r="R9" s="9"/>
      <c r="S9" s="9"/>
      <c r="T9" s="9"/>
      <c r="U9" s="9"/>
      <c r="V9" s="9"/>
      <c r="W9" s="9"/>
      <c r="X9" s="9"/>
      <c r="Y9" s="10"/>
    </row>
    <row r="10" ht="15.9" customHeight="1">
      <c r="A10" s="276"/>
      <c r="B10" s="23"/>
      <c r="C10" t="s" s="295">
        <v>173</v>
      </c>
      <c r="D10" s="296"/>
      <c r="E10" s="297" cm="1">
        <f t="array" ref="E10">'W1 Sheet'!$V$70</f>
        <v>47</v>
      </c>
      <c r="F10" t="s" s="298">
        <v>57</v>
      </c>
      <c r="G10" s="299"/>
      <c r="H10" s="300"/>
      <c r="I10" t="s" s="304">
        <v>174</v>
      </c>
      <c r="J10" s="305"/>
      <c r="K10" t="str" s="306" cm="1">
        <f t="array" ref="K10">IF(ISERROR(('W1 Sheet'!$U$73*('W1 Sheet'!$AC$83-$K$8)/($K$8-($E$22)))),"No data",ROUNDUP(('W1 Sheet'!$U$73*('W1 Sheet'!$AC$83-$K$8)/($K$8-($E$22))),0))</f>
        <v>No data</v>
      </c>
      <c r="L10" t="s" s="302">
        <v>176</v>
      </c>
      <c r="M10" s="21"/>
      <c r="N10" s="9"/>
      <c r="O10" s="9"/>
      <c r="P10" s="9"/>
      <c r="Q10" s="9"/>
      <c r="R10" s="9"/>
      <c r="S10" s="9"/>
      <c r="T10" s="9"/>
      <c r="U10" s="9"/>
      <c r="V10" s="9"/>
      <c r="W10" s="9"/>
      <c r="X10" s="9"/>
      <c r="Y10" s="10"/>
    </row>
    <row r="11" ht="15.9" customHeight="1">
      <c r="A11" s="276"/>
      <c r="B11" s="23"/>
      <c r="C11" t="s" s="295">
        <v>177</v>
      </c>
      <c r="D11" s="296"/>
      <c r="E11" s="297" cm="1">
        <f t="array" ref="E11">'W1 Sheet'!$V$66</f>
        <v>364.5</v>
      </c>
      <c r="F11" t="s" s="298">
        <v>57</v>
      </c>
      <c r="G11" s="299"/>
      <c r="H11" s="300"/>
      <c r="I11" s="296"/>
      <c r="J11" s="296"/>
      <c r="K11" s="301"/>
      <c r="L11" s="299"/>
      <c r="M11" s="21"/>
      <c r="N11" s="9"/>
      <c r="O11" s="9"/>
      <c r="P11" s="9"/>
      <c r="Q11" s="9"/>
      <c r="R11" s="9"/>
      <c r="S11" s="9"/>
      <c r="T11" s="9"/>
      <c r="U11" s="9"/>
      <c r="V11" s="9"/>
      <c r="W11" s="9"/>
      <c r="X11" s="9"/>
      <c r="Y11" s="10"/>
    </row>
    <row r="12" ht="15.9" customHeight="1">
      <c r="A12" s="276"/>
      <c r="B12" s="23"/>
      <c r="C12" t="s" s="295">
        <v>178</v>
      </c>
      <c r="D12" s="296"/>
      <c r="E12" s="297" cm="1">
        <f t="array" ref="E12">'W1 Sheet'!$AC$62</f>
        <v>93</v>
      </c>
      <c r="F12" t="s" s="298">
        <v>57</v>
      </c>
      <c r="G12" s="299"/>
      <c r="H12" s="300"/>
      <c r="I12" t="s" s="295">
        <v>179</v>
      </c>
      <c r="J12" s="296"/>
      <c r="K12" t="str" s="212" cm="1">
        <f t="array" ref="K12">IF(ISERROR(('W1 Sheet'!$AC$83-$E$18)/($E$18-($E$22))*'W1 Sheet'!$U$73),"No data",SUM('W1 Sheet'!$AC$83-$E$18)/($E$18-($E$22))*'W1 Sheet'!$U$73)</f>
        <v>No data</v>
      </c>
      <c r="L12" t="s" s="302">
        <v>180</v>
      </c>
      <c r="M12" s="21"/>
      <c r="N12" s="9"/>
      <c r="O12" s="9"/>
      <c r="P12" s="9"/>
      <c r="Q12" s="9"/>
      <c r="R12" s="9"/>
      <c r="S12" s="9"/>
      <c r="T12" s="9"/>
      <c r="U12" s="9"/>
      <c r="V12" s="9"/>
      <c r="W12" s="9"/>
      <c r="X12" s="9"/>
      <c r="Y12" s="10"/>
    </row>
    <row r="13" ht="15.9" customHeight="1">
      <c r="A13" s="276"/>
      <c r="B13" s="23"/>
      <c r="C13" t="s" s="295">
        <v>181</v>
      </c>
      <c r="D13" s="296"/>
      <c r="E13" s="297" cm="1">
        <f t="array" ref="E13">'W1 Sheet'!$T$62</f>
        <v>93.5</v>
      </c>
      <c r="F13" t="s" s="298">
        <v>57</v>
      </c>
      <c r="G13" s="299"/>
      <c r="H13" s="300"/>
      <c r="I13" s="296"/>
      <c r="J13" s="296"/>
      <c r="K13" s="301"/>
      <c r="L13" s="299"/>
      <c r="M13" s="21"/>
      <c r="N13" s="9"/>
      <c r="O13" s="9"/>
      <c r="P13" s="9"/>
      <c r="Q13" s="9"/>
      <c r="R13" s="9"/>
      <c r="S13" s="9"/>
      <c r="T13" s="9"/>
      <c r="U13" s="9"/>
      <c r="V13" s="9"/>
      <c r="W13" s="9"/>
      <c r="X13" s="9"/>
      <c r="Y13" s="10"/>
    </row>
    <row r="14" ht="15.9" customHeight="1">
      <c r="A14" s="276"/>
      <c r="B14" s="23"/>
      <c r="C14" t="s" s="295">
        <v>182</v>
      </c>
      <c r="D14" s="296"/>
      <c r="E14" s="297" cm="1">
        <f t="array" ref="E14">'W1 Sheet'!$U$78</f>
        <v>225</v>
      </c>
      <c r="F14" t="s" s="298">
        <v>57</v>
      </c>
      <c r="G14" s="299"/>
      <c r="H14" s="300"/>
      <c r="I14" t="s" s="295">
        <v>183</v>
      </c>
      <c r="J14" s="296"/>
      <c r="K14" s="307">
        <v>110</v>
      </c>
      <c r="L14" t="s" s="308">
        <v>184</v>
      </c>
      <c r="M14" s="21"/>
      <c r="N14" s="9"/>
      <c r="O14" s="9"/>
      <c r="P14" s="9"/>
      <c r="Q14" s="9"/>
      <c r="R14" s="9"/>
      <c r="S14" s="9"/>
      <c r="T14" s="9"/>
      <c r="U14" s="9"/>
      <c r="V14" s="9"/>
      <c r="W14" s="9"/>
      <c r="X14" s="9"/>
      <c r="Y14" s="10"/>
    </row>
    <row r="15" ht="15.9" customHeight="1">
      <c r="A15" s="276"/>
      <c r="B15" s="43"/>
      <c r="C15" s="309"/>
      <c r="D15" s="309"/>
      <c r="E15" s="310"/>
      <c r="F15" s="311"/>
      <c r="G15" s="312"/>
      <c r="H15" s="300"/>
      <c r="I15" s="296"/>
      <c r="J15" s="296"/>
      <c r="K15" s="296"/>
      <c r="L15" s="313"/>
      <c r="M15" s="21"/>
      <c r="N15" s="9"/>
      <c r="O15" s="9"/>
      <c r="P15" s="9"/>
      <c r="Q15" s="9"/>
      <c r="R15" s="9"/>
      <c r="S15" s="9"/>
      <c r="T15" s="9"/>
      <c r="U15" s="9"/>
      <c r="V15" s="9"/>
      <c r="W15" s="9"/>
      <c r="X15" s="9"/>
      <c r="Y15" s="10"/>
    </row>
    <row r="16" ht="15.9" customHeight="1">
      <c r="A16" s="276"/>
      <c r="B16" s="15"/>
      <c r="C16" t="s" s="314">
        <v>185</v>
      </c>
      <c r="D16" s="315"/>
      <c r="E16" s="315"/>
      <c r="F16" s="315"/>
      <c r="G16" s="316"/>
      <c r="H16" s="317"/>
      <c r="I16" t="s" s="295">
        <v>186</v>
      </c>
      <c r="J16" s="296"/>
      <c r="K16" s="318" cm="1">
        <f t="array" ref="K16">IF($E$21=0,0,$E$21-'W1 Sheet'!$U$73)</f>
        <v>244.5</v>
      </c>
      <c r="L16" t="s" s="302">
        <v>187</v>
      </c>
      <c r="M16" s="21"/>
      <c r="N16" s="9"/>
      <c r="O16" s="9"/>
      <c r="P16" s="9"/>
      <c r="Q16" s="9"/>
      <c r="R16" s="9"/>
      <c r="S16" s="9"/>
      <c r="T16" s="9"/>
      <c r="U16" s="9"/>
      <c r="V16" s="9"/>
      <c r="W16" s="9"/>
      <c r="X16" s="9"/>
      <c r="Y16" s="10"/>
    </row>
    <row r="17" ht="15.9" customHeight="1">
      <c r="A17" s="276"/>
      <c r="B17" s="23"/>
      <c r="C17" s="319"/>
      <c r="D17" s="319"/>
      <c r="E17" s="319"/>
      <c r="F17" s="319"/>
      <c r="G17" s="320"/>
      <c r="H17" s="317"/>
      <c r="I17" s="296"/>
      <c r="J17" s="296"/>
      <c r="K17" s="301"/>
      <c r="L17" s="299"/>
      <c r="M17" s="21"/>
      <c r="N17" s="9"/>
      <c r="O17" s="9"/>
      <c r="P17" s="9"/>
      <c r="Q17" s="9"/>
      <c r="R17" s="9"/>
      <c r="S17" s="9"/>
      <c r="T17" s="9"/>
      <c r="U17" s="9"/>
      <c r="V17" s="9"/>
      <c r="W17" s="9"/>
      <c r="X17" s="9"/>
      <c r="Y17" s="10"/>
    </row>
    <row r="18" ht="15.9" customHeight="1">
      <c r="A18" s="276"/>
      <c r="B18" s="23"/>
      <c r="C18" t="s" s="295">
        <v>188</v>
      </c>
      <c r="D18" s="321"/>
      <c r="E18" s="297">
        <v>190</v>
      </c>
      <c r="F18" t="s" s="322">
        <v>118</v>
      </c>
      <c r="G18" s="323"/>
      <c r="H18" s="324"/>
      <c r="I18" t="s" s="295">
        <v>189</v>
      </c>
      <c r="J18" s="296"/>
      <c r="K18" s="318" cm="1">
        <f t="array" ref="K18">IF(OR($E$20=0,$E$26=0),"N/A",$E$20-'W1 Sheet'!$U$73)</f>
        <v>338.5</v>
      </c>
      <c r="L18" t="s" s="302">
        <v>190</v>
      </c>
      <c r="M18" s="21"/>
      <c r="N18" s="325"/>
      <c r="O18" s="325"/>
      <c r="P18" s="325"/>
      <c r="Q18" s="325"/>
      <c r="R18" s="9"/>
      <c r="S18" s="9"/>
      <c r="T18" s="9"/>
      <c r="U18" s="9"/>
      <c r="V18" s="9"/>
      <c r="W18" s="9"/>
      <c r="X18" s="9"/>
      <c r="Y18" s="10"/>
    </row>
    <row r="19" ht="15.9" customHeight="1">
      <c r="A19" s="276"/>
      <c r="B19" s="23"/>
      <c r="C19" t="s" s="295">
        <v>191</v>
      </c>
      <c r="D19" s="321"/>
      <c r="E19" s="297">
        <v>440</v>
      </c>
      <c r="F19" t="s" s="322">
        <v>118</v>
      </c>
      <c r="G19" s="323"/>
      <c r="H19" s="324"/>
      <c r="I19" s="296"/>
      <c r="J19" s="296"/>
      <c r="K19" s="301"/>
      <c r="L19" s="299"/>
      <c r="M19" s="326"/>
      <c r="N19" t="s" s="327">
        <v>192</v>
      </c>
      <c r="O19" s="328"/>
      <c r="P19" s="328"/>
      <c r="Q19" s="329"/>
      <c r="R19" s="330"/>
      <c r="S19" s="9"/>
      <c r="T19" s="9"/>
      <c r="U19" s="9"/>
      <c r="V19" s="9"/>
      <c r="W19" s="9"/>
      <c r="X19" s="9"/>
      <c r="Y19" s="10"/>
    </row>
    <row r="20" ht="15.9" customHeight="1">
      <c r="A20" s="276"/>
      <c r="B20" s="23"/>
      <c r="C20" t="s" s="295">
        <v>193</v>
      </c>
      <c r="D20" s="296"/>
      <c r="E20" s="297">
        <v>750</v>
      </c>
      <c r="F20" t="s" s="322">
        <v>57</v>
      </c>
      <c r="G20" s="323"/>
      <c r="H20" s="324"/>
      <c r="I20" t="s" s="295">
        <v>194</v>
      </c>
      <c r="J20" s="296"/>
      <c r="K20" s="318" cm="1">
        <f t="array" ref="K20">IF($E$24=0,"N/A",$E$24-'W1 Sheet'!$U$78)</f>
        <v>244</v>
      </c>
      <c r="L20" t="s" s="302">
        <v>195</v>
      </c>
      <c r="M20" s="326"/>
      <c r="N20" s="331"/>
      <c r="O20" t="str" s="306">
        <v>No entry req</v>
      </c>
      <c r="P20" s="306"/>
      <c r="Q20" s="332"/>
      <c r="R20" s="330"/>
      <c r="S20" s="9"/>
      <c r="T20" s="9"/>
      <c r="U20" s="9"/>
      <c r="V20" s="9"/>
      <c r="W20" s="9"/>
      <c r="X20" s="9"/>
      <c r="Y20" s="10"/>
    </row>
    <row r="21" ht="15.9" customHeight="1">
      <c r="A21" s="276"/>
      <c r="B21" s="23"/>
      <c r="C21" t="s" s="295">
        <v>197</v>
      </c>
      <c r="D21" s="296"/>
      <c r="E21" s="297">
        <v>656</v>
      </c>
      <c r="F21" t="s" s="322">
        <v>57</v>
      </c>
      <c r="G21" s="323"/>
      <c r="H21" s="324"/>
      <c r="I21" s="296"/>
      <c r="J21" s="296"/>
      <c r="K21" s="296"/>
      <c r="L21" s="313"/>
      <c r="M21" s="326"/>
      <c r="N21" t="s" s="333">
        <v>198</v>
      </c>
      <c r="O21" s="334"/>
      <c r="P21" s="334"/>
      <c r="Q21" s="335"/>
      <c r="R21" s="330"/>
      <c r="S21" s="9"/>
      <c r="T21" s="9"/>
      <c r="U21" s="9"/>
      <c r="V21" s="9"/>
      <c r="W21" s="9"/>
      <c r="X21" s="9"/>
      <c r="Y21" s="10"/>
    </row>
    <row r="22" ht="15.9" customHeight="1">
      <c r="A22" s="276"/>
      <c r="B22" s="23"/>
      <c r="C22" t="s" s="295">
        <v>199</v>
      </c>
      <c r="D22" s="296"/>
      <c r="E22" s="297">
        <v>-1335</v>
      </c>
      <c r="F22" t="s" s="322">
        <v>118</v>
      </c>
      <c r="G22" s="323"/>
      <c r="H22" s="324"/>
      <c r="I22" t="s" s="304">
        <v>200</v>
      </c>
      <c r="J22" s="230"/>
      <c r="K22" s="336">
        <v>110</v>
      </c>
      <c r="L22" t="s" s="308">
        <v>57</v>
      </c>
      <c r="M22" s="326"/>
      <c r="N22" t="s" s="337">
        <v>201</v>
      </c>
      <c r="O22" s="338"/>
      <c r="P22" s="338"/>
      <c r="Q22" s="339"/>
      <c r="R22" s="330"/>
      <c r="S22" s="9"/>
      <c r="T22" s="9"/>
      <c r="U22" s="9"/>
      <c r="V22" s="9"/>
      <c r="W22" s="9"/>
      <c r="X22" s="9"/>
      <c r="Y22" s="10"/>
    </row>
    <row r="23" ht="15.9" customHeight="1">
      <c r="A23" s="276"/>
      <c r="B23" s="23"/>
      <c r="C23" t="s" s="295">
        <v>202</v>
      </c>
      <c r="D23" s="296"/>
      <c r="E23" s="297">
        <v>-272</v>
      </c>
      <c r="F23" t="s" s="322">
        <v>118</v>
      </c>
      <c r="G23" s="323"/>
      <c r="H23" s="324"/>
      <c r="I23" t="str" s="306" cm="1">
        <f t="array" ref="I23">IF($E$23&lt;&gt;0,"If two pilots see max fuselage load below","")</f>
        <v>If two pilots see max fuselage load below</v>
      </c>
      <c r="J23" s="306"/>
      <c r="K23" s="306"/>
      <c r="L23" s="340"/>
      <c r="M23" s="326"/>
      <c r="N23" t="s" s="341">
        <v>204</v>
      </c>
      <c r="O23" s="47"/>
      <c r="P23" s="342">
        <v>0</v>
      </c>
      <c r="Q23" t="s" s="343">
        <v>57</v>
      </c>
      <c r="R23" s="330"/>
      <c r="S23" s="9"/>
      <c r="T23" s="9"/>
      <c r="U23" s="9"/>
      <c r="V23" s="9"/>
      <c r="W23" s="9"/>
      <c r="X23" s="9"/>
      <c r="Y23" s="10"/>
    </row>
    <row r="24" ht="15.9" customHeight="1">
      <c r="A24" s="276"/>
      <c r="B24" s="23"/>
      <c r="C24" t="s" s="295">
        <v>205</v>
      </c>
      <c r="D24" s="296"/>
      <c r="E24" s="297">
        <v>469</v>
      </c>
      <c r="F24" t="s" s="322">
        <v>57</v>
      </c>
      <c r="G24" s="323"/>
      <c r="H24" s="324"/>
      <c r="I24" t="s" s="295">
        <v>206</v>
      </c>
      <c r="J24" s="305"/>
      <c r="K24" s="336" cm="1">
        <f t="array" ref="K24">IF($E$20=0,"N/A",IF($E$23=0,"N/A",$E$20-'W1 Sheet'!$U$73))</f>
        <v>338.5</v>
      </c>
      <c r="L24" t="s" s="308">
        <v>57</v>
      </c>
      <c r="M24" s="326"/>
      <c r="N24" s="344"/>
      <c r="O24" s="16"/>
      <c r="P24" s="16"/>
      <c r="Q24" s="345"/>
      <c r="R24" s="330"/>
      <c r="S24" s="9"/>
      <c r="T24" s="9"/>
      <c r="U24" s="9"/>
      <c r="V24" s="9"/>
      <c r="W24" s="9"/>
      <c r="X24" s="9"/>
      <c r="Y24" s="10"/>
    </row>
    <row r="25" ht="15.9" customHeight="1">
      <c r="A25" s="276"/>
      <c r="B25" s="23"/>
      <c r="C25" t="s" s="295">
        <v>207</v>
      </c>
      <c r="D25" s="296"/>
      <c r="E25" s="297">
        <v>-1960</v>
      </c>
      <c r="F25" t="s" s="322">
        <v>118</v>
      </c>
      <c r="G25" s="323"/>
      <c r="H25" s="324"/>
      <c r="I25" t="s" s="298">
        <v>208</v>
      </c>
      <c r="J25" s="296"/>
      <c r="K25" s="306"/>
      <c r="L25" s="313"/>
      <c r="M25" s="326"/>
      <c r="N25" t="s" s="346">
        <v>209</v>
      </c>
      <c r="O25" s="52"/>
      <c r="P25" s="52"/>
      <c r="Q25" s="347"/>
      <c r="R25" s="330"/>
      <c r="S25" s="9"/>
      <c r="T25" s="9"/>
      <c r="U25" s="9"/>
      <c r="V25" s="9"/>
      <c r="W25" s="9"/>
      <c r="X25" s="9"/>
      <c r="Y25" s="10"/>
    </row>
    <row r="26" ht="15.9" customHeight="1">
      <c r="A26" s="276"/>
      <c r="B26" s="23"/>
      <c r="C26" t="s" s="295">
        <v>210</v>
      </c>
      <c r="D26" s="296"/>
      <c r="E26" s="297">
        <v>160</v>
      </c>
      <c r="F26" t="s" s="322">
        <v>211</v>
      </c>
      <c r="G26" s="348"/>
      <c r="H26" s="349"/>
      <c r="I26" t="s" s="295">
        <v>212</v>
      </c>
      <c r="J26" s="296"/>
      <c r="K26" s="336" cm="1">
        <f t="array" ref="K26">IF($E$21=0,"N/A",IF(OR('W1 Sheet'!$U$78=0,$E$23=0),"N/A",MIN(($E$21-'W1 Sheet'!$U$73),($E$24-'W1 Sheet'!$U$78))))</f>
        <v>244</v>
      </c>
      <c r="L26" t="s" s="308">
        <v>57</v>
      </c>
      <c r="M26" s="326"/>
      <c r="N26" t="s" s="346">
        <v>213</v>
      </c>
      <c r="O26" s="52"/>
      <c r="P26" s="52"/>
      <c r="Q26" s="347"/>
      <c r="R26" s="330"/>
      <c r="S26" s="9"/>
      <c r="T26" s="9"/>
      <c r="U26" s="9"/>
      <c r="V26" s="9"/>
      <c r="W26" s="9"/>
      <c r="X26" s="9"/>
      <c r="Y26" s="10"/>
    </row>
    <row r="27" ht="15.9" customHeight="1">
      <c r="A27" s="276"/>
      <c r="B27" s="23"/>
      <c r="C27" s="296"/>
      <c r="D27" t="s" s="350">
        <v>214</v>
      </c>
      <c r="E27" s="307">
        <v>0</v>
      </c>
      <c r="F27" s="351"/>
      <c r="G27" s="313"/>
      <c r="H27" s="352"/>
      <c r="I27" t="s" s="295">
        <v>208</v>
      </c>
      <c r="J27" s="296"/>
      <c r="K27" s="296"/>
      <c r="L27" s="313"/>
      <c r="M27" s="326"/>
      <c r="N27" s="353"/>
      <c r="O27" s="108"/>
      <c r="P27" s="108"/>
      <c r="Q27" s="354"/>
      <c r="R27" s="330"/>
      <c r="S27" s="9"/>
      <c r="T27" s="9"/>
      <c r="U27" s="9"/>
      <c r="V27" s="9"/>
      <c r="W27" s="9"/>
      <c r="X27" s="9"/>
      <c r="Y27" s="10"/>
    </row>
    <row r="28" ht="15.9" customHeight="1">
      <c r="A28" s="276"/>
      <c r="B28" s="23"/>
      <c r="C28" s="79"/>
      <c r="D28" s="52"/>
      <c r="E28" s="52"/>
      <c r="F28" s="52"/>
      <c r="G28" s="348"/>
      <c r="H28" s="349"/>
      <c r="I28" t="s" s="295">
        <v>215</v>
      </c>
      <c r="J28" s="296"/>
      <c r="K28" s="301" cm="1">
        <f t="array" ref="K28">IF($E$23=0,0,((('W1 Sheet'!$U$73*'W1 Sheet'!$AC$83)+($E$22*20)-($K$8*'W1 Sheet'!$U$73)-($K$8*20))/($K$8-$E$23)))</f>
      </c>
      <c r="L28" t="s" s="355">
        <v>216</v>
      </c>
      <c r="M28" s="21"/>
      <c r="N28" s="356"/>
      <c r="O28" s="356"/>
      <c r="P28" s="356"/>
      <c r="Q28" s="356"/>
      <c r="R28" s="9"/>
      <c r="S28" s="9"/>
      <c r="T28" s="9"/>
      <c r="U28" s="9"/>
      <c r="V28" s="9"/>
      <c r="W28" s="9"/>
      <c r="X28" s="9"/>
      <c r="Y28" s="10"/>
    </row>
    <row r="29" ht="15.9" customHeight="1">
      <c r="A29" s="276"/>
      <c r="B29" s="23"/>
      <c r="C29" t="s" s="322">
        <v>217</v>
      </c>
      <c r="D29" s="212"/>
      <c r="E29" s="212"/>
      <c r="F29" s="212"/>
      <c r="G29" s="313"/>
      <c r="H29" s="352"/>
      <c r="I29" t="s" s="322">
        <v>218</v>
      </c>
      <c r="J29" s="212"/>
      <c r="K29" s="296"/>
      <c r="L29" s="313"/>
      <c r="M29" s="21"/>
      <c r="N29" s="9"/>
      <c r="O29" s="9"/>
      <c r="P29" s="9"/>
      <c r="Q29" s="9"/>
      <c r="R29" s="9"/>
      <c r="S29" s="9"/>
      <c r="T29" s="9"/>
      <c r="U29" s="9"/>
      <c r="V29" s="9"/>
      <c r="W29" s="9"/>
      <c r="X29" s="9"/>
      <c r="Y29" s="10"/>
    </row>
    <row r="30" ht="15.9" customHeight="1">
      <c r="A30" s="276"/>
      <c r="B30" s="23"/>
      <c r="C30" t="s" s="322">
        <v>219</v>
      </c>
      <c r="D30" s="212"/>
      <c r="E30" s="212"/>
      <c r="F30" s="212"/>
      <c r="G30" s="313"/>
      <c r="H30" s="352"/>
      <c r="I30" t="s" s="295">
        <v>220</v>
      </c>
      <c r="J30" s="296"/>
      <c r="K30" s="301" cm="1">
        <f t="array" ref="K30">IF($E$23=0,0,IF($E$26=0,($E$21-'W1 Sheet'!$U$73-20),($E$20-'W1 Sheet'!$U$73-20)))</f>
        <v>318.5</v>
      </c>
      <c r="L30" t="s" s="355">
        <v>221</v>
      </c>
      <c r="M30" s="21"/>
      <c r="N30" s="9"/>
      <c r="O30" s="9"/>
      <c r="P30" s="9"/>
      <c r="Q30" s="9"/>
      <c r="R30" s="9"/>
      <c r="S30" s="9"/>
      <c r="T30" s="9"/>
      <c r="U30" s="9"/>
      <c r="V30" s="9"/>
      <c r="W30" s="9"/>
      <c r="X30" s="9"/>
      <c r="Y30" s="10"/>
    </row>
    <row r="31" ht="15.9" customHeight="1">
      <c r="A31" s="276"/>
      <c r="B31" s="43"/>
      <c r="C31" t="s" s="357">
        <v>222</v>
      </c>
      <c r="D31" s="358"/>
      <c r="E31" s="358"/>
      <c r="F31" s="358"/>
      <c r="G31" s="359"/>
      <c r="H31" s="352"/>
      <c r="I31" t="s" s="322">
        <v>223</v>
      </c>
      <c r="J31" s="212"/>
      <c r="K31" s="296"/>
      <c r="L31" s="313"/>
      <c r="M31" s="21"/>
      <c r="N31" s="9"/>
      <c r="O31" s="9"/>
      <c r="P31" s="9"/>
      <c r="Q31" s="9"/>
      <c r="R31" s="9"/>
      <c r="S31" s="9"/>
      <c r="T31" s="9"/>
      <c r="U31" s="9"/>
      <c r="V31" s="9"/>
      <c r="W31" s="9"/>
      <c r="X31" s="9"/>
      <c r="Y31" s="10"/>
    </row>
    <row r="32" ht="15.9" customHeight="1">
      <c r="A32" s="276"/>
      <c r="B32" t="s" s="360">
        <v>224</v>
      </c>
      <c r="C32" s="361"/>
      <c r="D32" s="361"/>
      <c r="E32" s="361"/>
      <c r="F32" s="361"/>
      <c r="G32" s="362"/>
      <c r="H32" s="352"/>
      <c r="I32" t="s" s="295">
        <v>194</v>
      </c>
      <c r="J32" s="296"/>
      <c r="K32" s="301" cm="1">
        <f t="array" ref="K32">IF(OR($E$23=0,$E$24=0),"N/A",($E$24-'W1 Sheet'!$U$78-20))</f>
        <v>224</v>
      </c>
      <c r="L32" t="s" s="355">
        <v>225</v>
      </c>
      <c r="M32" s="21"/>
      <c r="N32" s="9"/>
      <c r="O32" s="9"/>
      <c r="P32" s="9"/>
      <c r="Q32" s="9"/>
      <c r="R32" s="9"/>
      <c r="S32" s="9"/>
      <c r="T32" s="9"/>
      <c r="U32" s="9"/>
      <c r="V32" s="9"/>
      <c r="W32" s="9"/>
      <c r="X32" s="9"/>
      <c r="Y32" s="10"/>
    </row>
    <row r="33" ht="15.9" customHeight="1">
      <c r="A33" s="276"/>
      <c r="B33" s="23"/>
      <c r="C33" s="11"/>
      <c r="D33" s="11"/>
      <c r="E33" s="363" cm="1">
        <f t="array" ref="E33">IF($E$26=0,"NO water",$K$22)</f>
        <v>110</v>
      </c>
      <c r="F33" s="364" cm="1">
        <f t="array" ref="F33">IF($E$26=0,0,IF(SUM($E$20-'W1 Sheet'!$U$73-$K$22)&gt;$E$26,$E$26,$E$20-'W1 Sheet'!$U$73-$K$22))</f>
        <v>160</v>
      </c>
      <c r="G33" s="365"/>
      <c r="H33" s="366"/>
      <c r="I33" t="s" s="322">
        <v>226</v>
      </c>
      <c r="J33" s="212"/>
      <c r="K33" s="296"/>
      <c r="L33" s="313"/>
      <c r="M33" s="21"/>
      <c r="N33" s="9"/>
      <c r="O33" s="9"/>
      <c r="P33" s="9"/>
      <c r="Q33" s="9"/>
      <c r="R33" s="9"/>
      <c r="S33" s="9"/>
      <c r="T33" s="9"/>
      <c r="U33" s="9"/>
      <c r="V33" s="9"/>
      <c r="W33" s="9"/>
      <c r="X33" s="9"/>
      <c r="Y33" s="10"/>
    </row>
    <row r="34" ht="15.9" customHeight="1">
      <c r="A34" s="276"/>
      <c r="B34" t="s" s="367">
        <v>227</v>
      </c>
      <c r="C34" s="296"/>
      <c r="D34" s="296"/>
      <c r="E34" t="s" s="322">
        <v>57</v>
      </c>
      <c r="F34" t="s" s="322">
        <v>228</v>
      </c>
      <c r="G34" s="348"/>
      <c r="H34" s="349"/>
      <c r="I34" t="s" s="295">
        <v>229</v>
      </c>
      <c r="J34" s="296"/>
      <c r="K34" s="301" cm="1">
        <f t="array" ref="K34">IF($E$23=0,0,SUM(((('W1 Sheet'!$U$73*'W1 Sheet'!$AC$83)+($E$22*20)-($E$18*'W1 Sheet'!$U$73)-($E$18*20))/($E$18-$E$23))))</f>
      </c>
      <c r="L34" t="s" s="355">
        <v>230</v>
      </c>
      <c r="M34" s="21"/>
      <c r="N34" s="9"/>
      <c r="O34" s="9"/>
      <c r="P34" s="9"/>
      <c r="Q34" s="9"/>
      <c r="R34" s="9"/>
      <c r="S34" s="9"/>
      <c r="T34" s="9"/>
      <c r="U34" s="9"/>
      <c r="V34" s="9"/>
      <c r="W34" s="9"/>
      <c r="X34" s="9"/>
      <c r="Y34" s="10"/>
    </row>
    <row r="35" ht="15.9" customHeight="1">
      <c r="A35" s="276"/>
      <c r="B35" s="352"/>
      <c r="C35" s="296"/>
      <c r="D35" s="296"/>
      <c r="E35" s="296"/>
      <c r="F35" s="296"/>
      <c r="G35" s="313"/>
      <c r="H35" s="352"/>
      <c r="I35" t="s" s="322">
        <v>218</v>
      </c>
      <c r="J35" s="212"/>
      <c r="K35" s="296"/>
      <c r="L35" s="313"/>
      <c r="M35" s="21"/>
      <c r="N35" s="9"/>
      <c r="O35" s="9"/>
      <c r="P35" s="9"/>
      <c r="Q35" s="9"/>
      <c r="R35" s="9"/>
      <c r="S35" s="9"/>
      <c r="T35" s="9"/>
      <c r="U35" s="9"/>
      <c r="V35" s="9"/>
      <c r="W35" s="9"/>
      <c r="X35" s="9"/>
      <c r="Y35" s="10"/>
    </row>
    <row r="36" ht="15.9" customHeight="1">
      <c r="A36" s="276"/>
      <c r="B36" s="43"/>
      <c r="C36" s="12"/>
      <c r="D36" s="12"/>
      <c r="E36" s="12"/>
      <c r="F36" s="12"/>
      <c r="G36" s="44"/>
      <c r="H36" s="43"/>
      <c r="I36" t="s" s="368">
        <v>231</v>
      </c>
      <c r="J36" s="12"/>
      <c r="K36" s="12"/>
      <c r="L36" s="44"/>
      <c r="M36" s="21"/>
      <c r="N36" s="9"/>
      <c r="O36" s="9"/>
      <c r="P36" s="9"/>
      <c r="Q36" s="9"/>
      <c r="R36" s="9"/>
      <c r="S36" s="9"/>
      <c r="T36" s="9"/>
      <c r="U36" s="9"/>
      <c r="V36" s="9"/>
      <c r="W36" s="9"/>
      <c r="X36" s="9"/>
      <c r="Y36" s="10"/>
    </row>
    <row r="37" ht="15.9" customHeight="1">
      <c r="A37" s="8"/>
      <c r="B37" s="207"/>
      <c r="C37" s="207"/>
      <c r="D37" s="207"/>
      <c r="E37" s="207"/>
      <c r="F37" s="207"/>
      <c r="G37" s="207"/>
      <c r="H37" s="207"/>
      <c r="I37" s="369"/>
      <c r="J37" s="369"/>
      <c r="K37" s="369"/>
      <c r="L37" s="369"/>
      <c r="M37" s="9"/>
      <c r="N37" s="9"/>
      <c r="O37" s="9"/>
      <c r="P37" s="9"/>
      <c r="Q37" s="9"/>
      <c r="R37" s="9"/>
      <c r="S37" s="9"/>
      <c r="T37" s="9"/>
      <c r="U37" s="9"/>
      <c r="V37" s="9"/>
      <c r="W37" s="9"/>
      <c r="X37" s="9"/>
      <c r="Y37" s="10"/>
    </row>
    <row r="38" ht="15.9" customHeight="1">
      <c r="A38" s="8"/>
      <c r="B38" s="9"/>
      <c r="C38" s="9"/>
      <c r="D38" s="9"/>
      <c r="E38" s="9"/>
      <c r="F38" s="9"/>
      <c r="G38" s="9"/>
      <c r="H38" s="9"/>
      <c r="I38" s="9"/>
      <c r="J38" s="9"/>
      <c r="K38" s="9"/>
      <c r="L38" s="9"/>
      <c r="M38" s="9"/>
      <c r="N38" s="9"/>
      <c r="O38" s="9"/>
      <c r="P38" s="9"/>
      <c r="Q38" s="9"/>
      <c r="R38" s="9"/>
      <c r="S38" s="9"/>
      <c r="T38" s="9"/>
      <c r="U38" s="9"/>
      <c r="V38" s="9"/>
      <c r="W38" s="9"/>
      <c r="X38" s="9"/>
      <c r="Y38" s="10"/>
    </row>
    <row r="39" ht="15.9" customHeight="1">
      <c r="A39" s="8"/>
      <c r="B39" s="9"/>
      <c r="C39" s="370"/>
      <c r="D39" s="370"/>
      <c r="E39" s="371"/>
      <c r="F39" s="371"/>
      <c r="G39" s="371"/>
      <c r="H39" s="371"/>
      <c r="I39" s="372"/>
      <c r="J39" s="9"/>
      <c r="K39" s="9"/>
      <c r="L39" s="9"/>
      <c r="M39" s="9"/>
      <c r="N39" s="9"/>
      <c r="O39" s="9"/>
      <c r="P39" s="9"/>
      <c r="Q39" s="9"/>
      <c r="R39" s="9"/>
      <c r="S39" s="9"/>
      <c r="T39" s="9"/>
      <c r="U39" s="9"/>
      <c r="V39" s="9"/>
      <c r="W39" s="9"/>
      <c r="X39" s="9"/>
      <c r="Y39" s="10"/>
    </row>
    <row r="40" ht="15.9" customHeight="1">
      <c r="A40" s="8"/>
      <c r="B40" s="9"/>
      <c r="C40" s="370"/>
      <c r="D40" s="370"/>
      <c r="E40" s="371"/>
      <c r="F40" s="371"/>
      <c r="G40" s="371"/>
      <c r="H40" s="371"/>
      <c r="I40" s="372"/>
      <c r="J40" s="9"/>
      <c r="K40" s="9"/>
      <c r="L40" s="9"/>
      <c r="M40" s="9"/>
      <c r="N40" s="9"/>
      <c r="O40" s="9"/>
      <c r="P40" s="9"/>
      <c r="Q40" s="9"/>
      <c r="R40" s="9"/>
      <c r="S40" s="9"/>
      <c r="T40" s="9"/>
      <c r="U40" s="9"/>
      <c r="V40" s="9"/>
      <c r="W40" s="9"/>
      <c r="X40" s="9"/>
      <c r="Y40" s="10"/>
    </row>
    <row r="41" ht="15.9" customHeight="1">
      <c r="A41" s="8"/>
      <c r="B41" s="9"/>
      <c r="C41" s="9"/>
      <c r="D41" s="9"/>
      <c r="E41" s="9"/>
      <c r="F41" s="9"/>
      <c r="G41" s="9"/>
      <c r="H41" s="9"/>
      <c r="I41" s="9"/>
      <c r="J41" s="9"/>
      <c r="K41" s="9"/>
      <c r="L41" s="9"/>
      <c r="M41" s="9"/>
      <c r="N41" s="9"/>
      <c r="O41" s="9"/>
      <c r="P41" s="9"/>
      <c r="Q41" s="9"/>
      <c r="R41" s="9"/>
      <c r="S41" s="9"/>
      <c r="T41" s="9"/>
      <c r="U41" s="9"/>
      <c r="V41" s="9"/>
      <c r="W41" s="9"/>
      <c r="X41" s="9"/>
      <c r="Y41" s="10"/>
    </row>
    <row r="42" ht="15.9" customHeight="1">
      <c r="A42" s="8"/>
      <c r="B42" s="9"/>
      <c r="C42" s="9"/>
      <c r="D42" s="9"/>
      <c r="E42" s="9"/>
      <c r="F42" s="9"/>
      <c r="G42" s="9"/>
      <c r="H42" s="9"/>
      <c r="I42" s="9"/>
      <c r="J42" s="373"/>
      <c r="K42" s="374"/>
      <c r="L42" s="375"/>
      <c r="M42" s="9"/>
      <c r="N42" s="9"/>
      <c r="O42" s="9"/>
      <c r="P42" s="9"/>
      <c r="Q42" s="9"/>
      <c r="R42" s="9"/>
      <c r="S42" s="9"/>
      <c r="T42" s="9"/>
      <c r="U42" s="9"/>
      <c r="V42" s="9"/>
      <c r="W42" s="9"/>
      <c r="X42" s="9"/>
      <c r="Y42" s="10"/>
    </row>
    <row r="43" ht="15.9" customHeight="1">
      <c r="A43" s="8"/>
      <c r="B43" s="9"/>
      <c r="C43" s="9"/>
      <c r="D43" s="9"/>
      <c r="E43" s="9"/>
      <c r="F43" s="9"/>
      <c r="G43" s="9"/>
      <c r="H43" s="9"/>
      <c r="I43" s="9"/>
      <c r="J43" s="373"/>
      <c r="K43" s="9"/>
      <c r="L43" s="9"/>
      <c r="M43" s="9"/>
      <c r="N43" s="9"/>
      <c r="O43" s="9"/>
      <c r="P43" s="9"/>
      <c r="Q43" s="9"/>
      <c r="R43" s="9"/>
      <c r="S43" s="9"/>
      <c r="T43" s="9"/>
      <c r="U43" s="9"/>
      <c r="V43" s="9"/>
      <c r="W43" s="9"/>
      <c r="X43" s="9"/>
      <c r="Y43" s="10"/>
    </row>
    <row r="44" ht="13.65" customHeight="1">
      <c r="A44" s="8"/>
      <c r="B44" s="9"/>
      <c r="C44" s="9"/>
      <c r="D44" s="9"/>
      <c r="E44" s="9"/>
      <c r="F44" s="9"/>
      <c r="G44" s="9"/>
      <c r="H44" s="9"/>
      <c r="I44" s="9"/>
      <c r="J44" s="373"/>
      <c r="K44" s="9"/>
      <c r="L44" s="9"/>
      <c r="M44" s="9"/>
      <c r="N44" s="9"/>
      <c r="O44" s="9"/>
      <c r="P44" s="9"/>
      <c r="Q44" s="9"/>
      <c r="R44" s="9"/>
      <c r="S44" s="9"/>
      <c r="T44" s="9"/>
      <c r="U44" s="9"/>
      <c r="V44" s="9"/>
      <c r="W44" s="9"/>
      <c r="X44" s="9"/>
      <c r="Y44" s="10"/>
    </row>
    <row r="45" ht="13.65" customHeight="1">
      <c r="A45" s="8"/>
      <c r="B45" s="9"/>
      <c r="C45" s="9"/>
      <c r="D45" s="9"/>
      <c r="E45" s="9"/>
      <c r="F45" s="9"/>
      <c r="G45" s="9"/>
      <c r="H45" s="9"/>
      <c r="I45" s="9"/>
      <c r="J45" s="9"/>
      <c r="K45" s="9"/>
      <c r="L45" s="9"/>
      <c r="M45" s="9"/>
      <c r="N45" s="9"/>
      <c r="O45" s="9"/>
      <c r="P45" s="9"/>
      <c r="Q45" s="9"/>
      <c r="R45" s="9"/>
      <c r="S45" s="9"/>
      <c r="T45" s="9"/>
      <c r="U45" s="9"/>
      <c r="V45" s="9"/>
      <c r="W45" s="9"/>
      <c r="X45" s="9"/>
      <c r="Y45" s="10"/>
    </row>
    <row r="46" ht="13.65" customHeight="1">
      <c r="A46" s="8"/>
      <c r="B46" s="9"/>
      <c r="C46" s="9"/>
      <c r="D46" s="9"/>
      <c r="E46" s="9"/>
      <c r="F46" s="9"/>
      <c r="G46" s="9"/>
      <c r="H46" s="9"/>
      <c r="I46" s="9"/>
      <c r="J46" s="9"/>
      <c r="K46" s="9"/>
      <c r="L46" s="9"/>
      <c r="M46" s="9"/>
      <c r="N46" s="9"/>
      <c r="O46" s="9"/>
      <c r="P46" s="9"/>
      <c r="Q46" s="9"/>
      <c r="R46" s="9"/>
      <c r="S46" s="9"/>
      <c r="T46" s="9"/>
      <c r="U46" s="9"/>
      <c r="V46" s="9"/>
      <c r="W46" s="9"/>
      <c r="X46" s="9"/>
      <c r="Y46" s="10"/>
    </row>
    <row r="47" ht="13.65" customHeight="1">
      <c r="A47" s="8"/>
      <c r="B47" s="9"/>
      <c r="C47" s="9"/>
      <c r="D47" s="9"/>
      <c r="E47" s="9"/>
      <c r="F47" s="9"/>
      <c r="G47" s="9"/>
      <c r="H47" s="9"/>
      <c r="I47" s="9"/>
      <c r="J47" s="9"/>
      <c r="K47" s="9"/>
      <c r="L47" s="9"/>
      <c r="M47" s="9"/>
      <c r="N47" s="9"/>
      <c r="O47" s="9"/>
      <c r="P47" s="9"/>
      <c r="Q47" s="9"/>
      <c r="R47" s="9"/>
      <c r="S47" s="9"/>
      <c r="T47" s="9"/>
      <c r="U47" s="9"/>
      <c r="V47" s="9"/>
      <c r="W47" s="9"/>
      <c r="X47" s="9"/>
      <c r="Y47" s="10"/>
    </row>
    <row r="48" ht="13.65" customHeight="1">
      <c r="A48" s="8"/>
      <c r="B48" s="9"/>
      <c r="C48" s="9"/>
      <c r="D48" s="9"/>
      <c r="E48" s="9"/>
      <c r="F48" s="9"/>
      <c r="G48" s="9"/>
      <c r="H48" s="9"/>
      <c r="I48" s="9"/>
      <c r="J48" s="9"/>
      <c r="K48" s="9"/>
      <c r="L48" s="9"/>
      <c r="M48" s="9"/>
      <c r="N48" s="9"/>
      <c r="O48" s="9"/>
      <c r="P48" s="9"/>
      <c r="Q48" s="9"/>
      <c r="R48" s="9"/>
      <c r="S48" s="9"/>
      <c r="T48" s="9"/>
      <c r="U48" s="9"/>
      <c r="V48" s="9"/>
      <c r="W48" s="9"/>
      <c r="X48" s="9"/>
      <c r="Y48" s="10"/>
    </row>
    <row r="49" ht="13.65" customHeight="1">
      <c r="A49" s="8"/>
      <c r="B49" s="9"/>
      <c r="C49" s="9"/>
      <c r="D49" s="9"/>
      <c r="E49" s="9"/>
      <c r="F49" s="9"/>
      <c r="G49" s="9"/>
      <c r="H49" s="9"/>
      <c r="I49" s="9"/>
      <c r="J49" s="9"/>
      <c r="K49" s="9"/>
      <c r="L49" s="9"/>
      <c r="M49" s="9"/>
      <c r="N49" s="9"/>
      <c r="O49" s="9"/>
      <c r="P49" s="9"/>
      <c r="Q49" s="9"/>
      <c r="R49" s="9"/>
      <c r="S49" s="9"/>
      <c r="T49" s="9"/>
      <c r="U49" s="9"/>
      <c r="V49" s="9"/>
      <c r="W49" s="9"/>
      <c r="X49" s="9"/>
      <c r="Y49" s="10"/>
    </row>
    <row r="50" ht="13.65" customHeight="1">
      <c r="A50" s="8"/>
      <c r="B50" s="9"/>
      <c r="C50" s="9"/>
      <c r="D50" s="9"/>
      <c r="E50" s="9"/>
      <c r="F50" s="9"/>
      <c r="G50" s="9"/>
      <c r="H50" s="9"/>
      <c r="I50" s="9"/>
      <c r="J50" s="9"/>
      <c r="K50" s="9"/>
      <c r="L50" s="9"/>
      <c r="M50" s="9"/>
      <c r="N50" s="9"/>
      <c r="O50" s="9"/>
      <c r="P50" s="9"/>
      <c r="Q50" s="9"/>
      <c r="R50" s="9"/>
      <c r="S50" s="9"/>
      <c r="T50" s="9"/>
      <c r="U50" s="9"/>
      <c r="V50" s="9"/>
      <c r="W50" s="9"/>
      <c r="X50" s="9"/>
      <c r="Y50" s="10"/>
    </row>
    <row r="51" ht="13.65" customHeight="1">
      <c r="A51" s="8"/>
      <c r="B51" s="9"/>
      <c r="C51" s="9"/>
      <c r="D51" s="9"/>
      <c r="E51" s="9"/>
      <c r="F51" s="9"/>
      <c r="G51" s="9"/>
      <c r="H51" s="9"/>
      <c r="I51" s="9"/>
      <c r="J51" s="9"/>
      <c r="K51" s="9"/>
      <c r="L51" s="9"/>
      <c r="M51" s="9"/>
      <c r="N51" s="9"/>
      <c r="O51" s="9"/>
      <c r="P51" s="9"/>
      <c r="Q51" s="9"/>
      <c r="R51" s="9"/>
      <c r="S51" s="9"/>
      <c r="T51" s="9"/>
      <c r="U51" s="9"/>
      <c r="V51" s="9"/>
      <c r="W51" s="9"/>
      <c r="X51" s="9"/>
      <c r="Y51" s="10"/>
    </row>
    <row r="52" ht="13.65" customHeight="1">
      <c r="A52" s="8"/>
      <c r="B52" s="9"/>
      <c r="C52" s="9"/>
      <c r="D52" s="9"/>
      <c r="E52" s="9"/>
      <c r="F52" s="9"/>
      <c r="G52" s="9"/>
      <c r="H52" s="9"/>
      <c r="I52" s="9"/>
      <c r="J52" s="9"/>
      <c r="K52" s="9"/>
      <c r="L52" s="9"/>
      <c r="M52" s="9"/>
      <c r="N52" s="9"/>
      <c r="O52" s="9"/>
      <c r="P52" s="9"/>
      <c r="Q52" s="9"/>
      <c r="R52" s="9"/>
      <c r="S52" s="9"/>
      <c r="T52" s="9"/>
      <c r="U52" s="9"/>
      <c r="V52" s="9"/>
      <c r="W52" s="9"/>
      <c r="X52" s="9"/>
      <c r="Y52" s="10"/>
    </row>
    <row r="53" ht="13.65" customHeight="1">
      <c r="A53" s="8"/>
      <c r="B53" s="9"/>
      <c r="C53" s="9"/>
      <c r="D53" s="9"/>
      <c r="E53" s="9"/>
      <c r="F53" s="9"/>
      <c r="G53" s="9"/>
      <c r="H53" s="9"/>
      <c r="I53" s="9"/>
      <c r="J53" s="9"/>
      <c r="K53" s="9"/>
      <c r="L53" s="9"/>
      <c r="M53" s="9"/>
      <c r="N53" s="9"/>
      <c r="O53" s="9"/>
      <c r="P53" s="9"/>
      <c r="Q53" s="9"/>
      <c r="R53" s="9"/>
      <c r="S53" s="9"/>
      <c r="T53" s="9"/>
      <c r="U53" s="9"/>
      <c r="V53" s="9"/>
      <c r="W53" s="9"/>
      <c r="X53" s="9"/>
      <c r="Y53" s="10"/>
    </row>
    <row r="54" ht="13.65" customHeight="1">
      <c r="A54" s="8"/>
      <c r="B54" s="9"/>
      <c r="C54" s="9"/>
      <c r="D54" s="9"/>
      <c r="E54" s="9"/>
      <c r="F54" s="9"/>
      <c r="G54" s="9"/>
      <c r="H54" s="9"/>
      <c r="I54" s="9"/>
      <c r="J54" s="9"/>
      <c r="K54" s="9"/>
      <c r="L54" s="9"/>
      <c r="M54" s="9"/>
      <c r="N54" s="9"/>
      <c r="O54" s="9"/>
      <c r="P54" s="9"/>
      <c r="Q54" s="9"/>
      <c r="R54" s="9"/>
      <c r="S54" s="9"/>
      <c r="T54" s="9"/>
      <c r="U54" s="9"/>
      <c r="V54" s="9"/>
      <c r="W54" s="9"/>
      <c r="X54" s="9"/>
      <c r="Y54" s="10"/>
    </row>
    <row r="55" ht="13.65" customHeight="1">
      <c r="A55" s="8"/>
      <c r="B55" s="9"/>
      <c r="C55" s="9"/>
      <c r="D55" s="9"/>
      <c r="E55" s="9"/>
      <c r="F55" s="9"/>
      <c r="G55" s="9"/>
      <c r="H55" s="9"/>
      <c r="I55" s="9"/>
      <c r="J55" s="9"/>
      <c r="K55" s="9"/>
      <c r="L55" s="9"/>
      <c r="M55" s="9"/>
      <c r="N55" s="9"/>
      <c r="O55" s="9"/>
      <c r="P55" s="9"/>
      <c r="Q55" s="9"/>
      <c r="R55" s="9"/>
      <c r="S55" s="9"/>
      <c r="T55" s="9"/>
      <c r="U55" s="9"/>
      <c r="V55" s="9"/>
      <c r="W55" s="9"/>
      <c r="X55" s="9"/>
      <c r="Y55" s="10"/>
    </row>
    <row r="56" ht="13.65" customHeight="1">
      <c r="A56" s="8"/>
      <c r="B56" s="9"/>
      <c r="C56" s="9"/>
      <c r="D56" s="9"/>
      <c r="E56" s="9"/>
      <c r="F56" s="9"/>
      <c r="G56" s="9"/>
      <c r="H56" s="9"/>
      <c r="I56" s="9"/>
      <c r="J56" s="9"/>
      <c r="K56" s="9"/>
      <c r="L56" s="9"/>
      <c r="M56" s="9"/>
      <c r="N56" s="9"/>
      <c r="O56" s="9"/>
      <c r="P56" s="9"/>
      <c r="Q56" s="9"/>
      <c r="R56" s="9"/>
      <c r="S56" s="9"/>
      <c r="T56" s="9"/>
      <c r="U56" s="9"/>
      <c r="V56" s="9"/>
      <c r="W56" s="9"/>
      <c r="X56" s="9"/>
      <c r="Y56" s="10"/>
    </row>
    <row r="57" ht="13.65" customHeight="1">
      <c r="A57" s="8"/>
      <c r="B57" s="9"/>
      <c r="C57" s="9"/>
      <c r="D57" s="9"/>
      <c r="E57" s="9"/>
      <c r="F57" s="9"/>
      <c r="G57" s="9"/>
      <c r="H57" s="9"/>
      <c r="I57" s="9"/>
      <c r="J57" s="9"/>
      <c r="K57" s="9"/>
      <c r="L57" s="9"/>
      <c r="M57" s="9"/>
      <c r="N57" s="9"/>
      <c r="O57" s="9"/>
      <c r="P57" s="9"/>
      <c r="Q57" s="9"/>
      <c r="R57" s="9"/>
      <c r="S57" s="9"/>
      <c r="T57" s="9"/>
      <c r="U57" s="9"/>
      <c r="V57" s="9"/>
      <c r="W57" s="9"/>
      <c r="X57" s="9"/>
      <c r="Y57" s="10"/>
    </row>
    <row r="58" ht="13.65" customHeight="1">
      <c r="A58" s="8"/>
      <c r="B58" s="9"/>
      <c r="C58" s="9"/>
      <c r="D58" s="9"/>
      <c r="E58" s="9"/>
      <c r="F58" s="9"/>
      <c r="G58" s="9"/>
      <c r="H58" s="9"/>
      <c r="I58" s="9"/>
      <c r="J58" s="9"/>
      <c r="K58" s="9"/>
      <c r="L58" s="9"/>
      <c r="M58" s="9"/>
      <c r="N58" s="9"/>
      <c r="O58" s="9"/>
      <c r="P58" s="9"/>
      <c r="Q58" s="9"/>
      <c r="R58" s="9"/>
      <c r="S58" s="9"/>
      <c r="T58" s="9"/>
      <c r="U58" s="9"/>
      <c r="V58" s="9"/>
      <c r="W58" s="9"/>
      <c r="X58" s="9"/>
      <c r="Y58" s="10"/>
    </row>
    <row r="59" ht="13.65" customHeight="1">
      <c r="A59" s="8"/>
      <c r="B59" s="9"/>
      <c r="C59" s="9"/>
      <c r="D59" s="9"/>
      <c r="E59" s="9"/>
      <c r="F59" s="9"/>
      <c r="G59" s="9"/>
      <c r="H59" s="9"/>
      <c r="I59" s="9"/>
      <c r="J59" s="9"/>
      <c r="K59" s="9"/>
      <c r="L59" s="9"/>
      <c r="M59" s="9"/>
      <c r="N59" s="9"/>
      <c r="O59" s="9"/>
      <c r="P59" s="9"/>
      <c r="Q59" s="9"/>
      <c r="R59" s="9"/>
      <c r="S59" s="9"/>
      <c r="T59" s="9"/>
      <c r="U59" s="9"/>
      <c r="V59" s="9"/>
      <c r="W59" s="9"/>
      <c r="X59" s="9"/>
      <c r="Y59" s="10"/>
    </row>
    <row r="60" ht="13.65" customHeight="1">
      <c r="A60" s="8"/>
      <c r="B60" s="9"/>
      <c r="C60" s="9"/>
      <c r="D60" s="9"/>
      <c r="E60" s="9"/>
      <c r="F60" s="9"/>
      <c r="G60" s="9"/>
      <c r="H60" s="9"/>
      <c r="I60" s="9"/>
      <c r="J60" s="9"/>
      <c r="K60" s="9"/>
      <c r="L60" s="9"/>
      <c r="M60" s="9"/>
      <c r="N60" s="9"/>
      <c r="O60" s="9"/>
      <c r="P60" s="9"/>
      <c r="Q60" s="9"/>
      <c r="R60" s="9"/>
      <c r="S60" s="9"/>
      <c r="T60" s="9"/>
      <c r="U60" s="9"/>
      <c r="V60" s="9"/>
      <c r="W60" s="9"/>
      <c r="X60" s="9"/>
      <c r="Y60" s="10"/>
    </row>
    <row r="61" ht="13.65" customHeight="1">
      <c r="A61" s="8"/>
      <c r="B61" s="9"/>
      <c r="C61" s="9"/>
      <c r="D61" s="9"/>
      <c r="E61" s="9"/>
      <c r="F61" s="9"/>
      <c r="G61" s="9"/>
      <c r="H61" s="9"/>
      <c r="I61" s="9"/>
      <c r="J61" s="9"/>
      <c r="K61" s="9"/>
      <c r="L61" s="9"/>
      <c r="M61" s="9"/>
      <c r="N61" s="9"/>
      <c r="O61" s="9"/>
      <c r="P61" s="9"/>
      <c r="Q61" s="9"/>
      <c r="R61" s="9"/>
      <c r="S61" s="9"/>
      <c r="T61" s="9"/>
      <c r="U61" s="9"/>
      <c r="V61" s="9"/>
      <c r="W61" s="9"/>
      <c r="X61" s="9"/>
      <c r="Y61" s="10"/>
    </row>
    <row r="62" ht="13.65" customHeight="1">
      <c r="A62" s="8"/>
      <c r="B62" s="9"/>
      <c r="C62" s="9"/>
      <c r="D62" s="9"/>
      <c r="E62" s="9"/>
      <c r="F62" s="9"/>
      <c r="G62" s="9"/>
      <c r="H62" s="9"/>
      <c r="I62" s="9"/>
      <c r="J62" s="9"/>
      <c r="K62" s="9"/>
      <c r="L62" s="9"/>
      <c r="M62" s="9"/>
      <c r="N62" s="9"/>
      <c r="O62" s="9"/>
      <c r="P62" s="9"/>
      <c r="Q62" s="9"/>
      <c r="R62" s="9"/>
      <c r="S62" s="9"/>
      <c r="T62" s="9"/>
      <c r="U62" s="9"/>
      <c r="V62" s="9"/>
      <c r="W62" s="9"/>
      <c r="X62" s="9"/>
      <c r="Y62" s="10"/>
    </row>
    <row r="63" ht="13.65" customHeight="1">
      <c r="A63" s="8"/>
      <c r="B63" s="9"/>
      <c r="C63" s="9"/>
      <c r="D63" s="9"/>
      <c r="E63" s="9"/>
      <c r="F63" s="9"/>
      <c r="G63" s="9"/>
      <c r="H63" s="9"/>
      <c r="I63" s="9"/>
      <c r="J63" s="9"/>
      <c r="K63" s="9"/>
      <c r="L63" s="9"/>
      <c r="M63" s="9"/>
      <c r="N63" s="9"/>
      <c r="O63" s="9"/>
      <c r="P63" s="9"/>
      <c r="Q63" s="9"/>
      <c r="R63" s="9"/>
      <c r="S63" s="9"/>
      <c r="T63" s="9"/>
      <c r="U63" s="9"/>
      <c r="V63" s="9"/>
      <c r="W63" s="9"/>
      <c r="X63" s="9"/>
      <c r="Y63" s="10"/>
    </row>
    <row r="64" ht="13.65" customHeight="1">
      <c r="A64" s="8"/>
      <c r="B64" s="9"/>
      <c r="C64" s="9"/>
      <c r="D64" s="9"/>
      <c r="E64" s="9"/>
      <c r="F64" s="9"/>
      <c r="G64" s="9"/>
      <c r="H64" s="9"/>
      <c r="I64" s="9"/>
      <c r="J64" s="9"/>
      <c r="K64" s="9"/>
      <c r="L64" s="9"/>
      <c r="M64" s="9"/>
      <c r="N64" s="9"/>
      <c r="O64" s="9"/>
      <c r="P64" s="9"/>
      <c r="Q64" s="9"/>
      <c r="R64" s="9"/>
      <c r="S64" s="9"/>
      <c r="T64" s="9"/>
      <c r="U64" s="9"/>
      <c r="V64" s="9"/>
      <c r="W64" s="9"/>
      <c r="X64" s="9"/>
      <c r="Y64" s="10"/>
    </row>
    <row r="65" ht="13.65" customHeight="1">
      <c r="A65" s="8"/>
      <c r="B65" s="9"/>
      <c r="C65" s="9"/>
      <c r="D65" s="9"/>
      <c r="E65" s="9"/>
      <c r="F65" s="9"/>
      <c r="G65" s="9"/>
      <c r="H65" s="9"/>
      <c r="I65" s="9"/>
      <c r="J65" s="9"/>
      <c r="K65" s="9"/>
      <c r="L65" s="9"/>
      <c r="M65" s="9"/>
      <c r="N65" s="9"/>
      <c r="O65" s="9"/>
      <c r="P65" s="9"/>
      <c r="Q65" s="9"/>
      <c r="R65" s="9"/>
      <c r="S65" s="9"/>
      <c r="T65" s="9"/>
      <c r="U65" s="9"/>
      <c r="V65" s="9"/>
      <c r="W65" s="9"/>
      <c r="X65" s="9"/>
      <c r="Y65" s="10"/>
    </row>
    <row r="66" ht="13.65" customHeight="1">
      <c r="A66" s="270"/>
      <c r="B66" s="271"/>
      <c r="C66" s="271"/>
      <c r="D66" s="271"/>
      <c r="E66" s="271"/>
      <c r="F66" s="271"/>
      <c r="G66" s="271"/>
      <c r="H66" s="271"/>
      <c r="I66" s="271"/>
      <c r="J66" s="271"/>
      <c r="K66" s="271"/>
      <c r="L66" s="271"/>
      <c r="M66" s="271"/>
      <c r="N66" s="271"/>
      <c r="O66" s="271"/>
      <c r="P66" s="271"/>
      <c r="Q66" s="271"/>
      <c r="R66" s="271"/>
      <c r="S66" s="271"/>
      <c r="T66" s="271"/>
      <c r="U66" s="271"/>
      <c r="V66" s="271"/>
      <c r="W66" s="271"/>
      <c r="X66" s="271"/>
      <c r="Y66" s="273"/>
    </row>
  </sheetData>
  <mergeCells count="30">
    <mergeCell ref="I31:J31"/>
    <mergeCell ref="I33:J33"/>
    <mergeCell ref="I35:J35"/>
    <mergeCell ref="E39:F39"/>
    <mergeCell ref="C39:D39"/>
    <mergeCell ref="E40:F40"/>
    <mergeCell ref="C40:D40"/>
    <mergeCell ref="B2:L2"/>
    <mergeCell ref="I4:J4"/>
    <mergeCell ref="I5:L5"/>
    <mergeCell ref="B3:L3"/>
    <mergeCell ref="B4:D4"/>
    <mergeCell ref="C28:F28"/>
    <mergeCell ref="C16:F17"/>
    <mergeCell ref="C5:F5"/>
    <mergeCell ref="N19:Q19"/>
    <mergeCell ref="N23:O23"/>
    <mergeCell ref="N21:Q21"/>
    <mergeCell ref="N22:Q22"/>
    <mergeCell ref="I23:L23"/>
    <mergeCell ref="O20:P20"/>
    <mergeCell ref="I26:J26"/>
    <mergeCell ref="E27:F27"/>
    <mergeCell ref="B32:F32"/>
    <mergeCell ref="N25:Q25"/>
    <mergeCell ref="N26:Q26"/>
    <mergeCell ref="C29:F29"/>
    <mergeCell ref="C30:F30"/>
    <mergeCell ref="C31:F31"/>
    <mergeCell ref="I29:J29"/>
  </mergeCells>
  <conditionalFormatting sqref="P23 E24">
    <cfRule type="cellIs" dxfId="0" priority="1" operator="lessThan" stopIfTrue="1">
      <formula>1</formula>
    </cfRule>
  </conditionalFormatting>
  <pageMargins left="0.89" right="0.393701" top="0.984252" bottom="0.984252"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S36"/>
  <sheetViews>
    <sheetView workbookViewId="0" showGridLines="0" defaultGridColor="1"/>
  </sheetViews>
  <sheetFormatPr defaultColWidth="8.5" defaultRowHeight="13.2" customHeight="1" outlineLevelRow="0" outlineLevelCol="0"/>
  <cols>
    <col min="1" max="8" width="8.5" style="376" customWidth="1"/>
    <col min="9" max="9" width="1.5" style="376" customWidth="1"/>
    <col min="10" max="10" width="1.35156" style="376" customWidth="1"/>
    <col min="11" max="13" width="8.5" style="376" customWidth="1"/>
    <col min="14" max="14" width="9" style="376" customWidth="1"/>
    <col min="15" max="19" width="8.5" style="376" customWidth="1"/>
    <col min="20" max="16384" width="8.5" style="376" customWidth="1"/>
  </cols>
  <sheetData>
    <row r="1" ht="13.65" customHeight="1">
      <c r="A1" s="377"/>
      <c r="B1" s="378"/>
      <c r="C1" s="379"/>
      <c r="D1" s="378"/>
      <c r="E1" s="378"/>
      <c r="F1" s="378"/>
      <c r="G1" s="378"/>
      <c r="H1" s="378"/>
      <c r="I1" s="378"/>
      <c r="J1" s="378"/>
      <c r="K1" s="378"/>
      <c r="L1" s="378"/>
      <c r="M1" s="378"/>
      <c r="N1" s="378"/>
      <c r="O1" s="378"/>
      <c r="P1" s="378"/>
      <c r="Q1" s="378"/>
      <c r="R1" s="378"/>
      <c r="S1" s="380"/>
    </row>
    <row r="2" ht="12.75" customHeight="1">
      <c r="A2" s="381"/>
      <c r="B2" s="11"/>
      <c r="C2" s="11"/>
      <c r="D2" s="382"/>
      <c r="E2" s="382"/>
      <c r="F2" s="382"/>
      <c r="G2" s="382"/>
      <c r="H2" s="11"/>
      <c r="I2" s="11"/>
      <c r="J2" s="11"/>
      <c r="K2" s="11"/>
      <c r="L2" s="11"/>
      <c r="M2" s="11"/>
      <c r="N2" s="11"/>
      <c r="O2" s="11"/>
      <c r="P2" s="11"/>
      <c r="Q2" s="11"/>
      <c r="R2" s="11"/>
      <c r="S2" s="383"/>
    </row>
    <row r="3" ht="20.45" customHeight="1">
      <c r="A3" s="381"/>
      <c r="B3" t="str" s="382" cm="1">
        <f t="array" ref="B3">IF('W1 Sheet'!D43="A blank sheet","",LEFT('W1 Sheet'!D43,11))</f>
        <v>DG1000 util</v>
      </c>
      <c r="C3" s="384"/>
      <c r="D3" s="385" cm="1">
        <f t="array" ref="D3">'W1 Sheet'!W43</f>
        <v>0</v>
      </c>
      <c r="E3" t="s" s="386">
        <v>233</v>
      </c>
      <c r="F3" s="384"/>
      <c r="G3" s="384"/>
      <c r="H3" s="382"/>
      <c r="I3" s="387"/>
      <c r="J3" t="str" s="388" cm="1">
        <f t="array" ref="J3">IF('W1 Sheet'!D43="A blank sheet","",LEFT('W1 Sheet'!D43,11))</f>
        <v>DG1000 util</v>
      </c>
      <c r="K3" s="384"/>
      <c r="L3" s="384"/>
      <c r="M3" s="385" cm="1">
        <f t="array" ref="M3">'W1 Sheet'!W43</f>
        <v>0</v>
      </c>
      <c r="N3" t="s" s="386">
        <v>233</v>
      </c>
      <c r="O3" s="384"/>
      <c r="P3" s="384"/>
      <c r="Q3" s="382"/>
      <c r="R3" s="382"/>
      <c r="S3" s="383"/>
    </row>
    <row r="4" ht="20.45" customHeight="1">
      <c r="A4" s="381"/>
      <c r="B4" t="s" s="389">
        <v>234</v>
      </c>
      <c r="C4" s="390"/>
      <c r="D4" s="390"/>
      <c r="E4" s="390"/>
      <c r="F4" s="390"/>
      <c r="G4" s="390"/>
      <c r="H4" s="390"/>
      <c r="I4" s="390"/>
      <c r="J4" s="11"/>
      <c r="K4" s="11"/>
      <c r="L4" s="391" cm="1">
        <f t="array" ref="L4">$G$28</f>
        <v>0</v>
      </c>
      <c r="M4" t="s" s="392">
        <v>235</v>
      </c>
      <c r="N4" s="393"/>
      <c r="O4" s="393"/>
      <c r="P4" s="393"/>
      <c r="Q4" s="393"/>
      <c r="R4" s="394"/>
      <c r="S4" s="383"/>
    </row>
    <row r="5" ht="14.15" customHeight="1">
      <c r="A5" s="381"/>
      <c r="B5" t="s" s="395">
        <v>236</v>
      </c>
      <c r="C5" s="396"/>
      <c r="D5" s="396"/>
      <c r="E5" s="396"/>
      <c r="F5" s="396"/>
      <c r="G5" s="396"/>
      <c r="H5" s="396"/>
      <c r="I5" s="397"/>
      <c r="J5" s="398"/>
      <c r="K5" t="s" s="395">
        <v>236</v>
      </c>
      <c r="L5" s="396"/>
      <c r="M5" s="396"/>
      <c r="N5" s="396"/>
      <c r="O5" s="396"/>
      <c r="P5" s="396"/>
      <c r="Q5" s="396"/>
      <c r="R5" s="398"/>
      <c r="S5" s="383"/>
    </row>
    <row r="6" ht="18" customHeight="1">
      <c r="A6" s="399"/>
      <c r="B6" s="400"/>
      <c r="C6" t="s" s="401">
        <v>237</v>
      </c>
      <c r="D6" s="402"/>
      <c r="E6" t="s" s="403">
        <v>238</v>
      </c>
      <c r="F6" s="404"/>
      <c r="G6" t="s" s="405">
        <v>239</v>
      </c>
      <c r="H6" s="404"/>
      <c r="I6" s="406"/>
      <c r="J6" s="80"/>
      <c r="K6" s="400"/>
      <c r="L6" t="s" s="405">
        <v>240</v>
      </c>
      <c r="M6" s="404"/>
      <c r="N6" t="s" s="405">
        <v>241</v>
      </c>
      <c r="O6" s="404"/>
      <c r="P6" t="s" s="405">
        <v>242</v>
      </c>
      <c r="Q6" s="404"/>
      <c r="R6" s="23"/>
      <c r="S6" s="383"/>
    </row>
    <row r="7" ht="18" customHeight="1">
      <c r="A7" s="399"/>
      <c r="B7" s="407"/>
      <c r="C7" s="408"/>
      <c r="D7" s="409"/>
      <c r="E7" s="410" cm="1">
        <f t="array" ref="E7">M28/2</f>
        <v>10</v>
      </c>
      <c r="F7" t="s" s="411">
        <v>243</v>
      </c>
      <c r="G7" s="410" cm="1">
        <f t="array" ref="G7">M28</f>
        <v>20</v>
      </c>
      <c r="H7" t="s" s="411">
        <v>243</v>
      </c>
      <c r="I7" s="412"/>
      <c r="J7" s="413"/>
      <c r="K7" s="407"/>
      <c r="L7" s="410" cm="1">
        <f t="array" ref="L7">$G$28</f>
        <v>0</v>
      </c>
      <c r="M7" t="s" s="411">
        <v>57</v>
      </c>
      <c r="N7" s="414" cm="1">
        <f t="array" ref="N7">$G$28</f>
        <v>0</v>
      </c>
      <c r="O7" s="415" cm="1">
        <f t="array" ref="O7">M28/2</f>
        <v>10</v>
      </c>
      <c r="P7" s="414" cm="1">
        <f t="array" ref="P7">$G$28</f>
        <v>0</v>
      </c>
      <c r="Q7" s="415" cm="1">
        <f t="array" ref="Q7">M28</f>
        <v>20</v>
      </c>
      <c r="R7" s="23"/>
      <c r="S7" s="383"/>
    </row>
    <row r="8" ht="14.15" customHeight="1">
      <c r="A8" s="399"/>
      <c r="B8" t="s" s="416">
        <v>244</v>
      </c>
      <c r="C8" t="s" s="417">
        <v>245</v>
      </c>
      <c r="D8" t="s" s="418">
        <v>246</v>
      </c>
      <c r="E8" t="s" s="417">
        <v>245</v>
      </c>
      <c r="F8" t="s" s="418">
        <v>247</v>
      </c>
      <c r="G8" t="s" s="417">
        <v>245</v>
      </c>
      <c r="H8" t="s" s="418">
        <v>247</v>
      </c>
      <c r="I8" s="419"/>
      <c r="J8" s="53"/>
      <c r="K8" t="s" s="416">
        <v>244</v>
      </c>
      <c r="L8" t="s" s="417">
        <v>245</v>
      </c>
      <c r="M8" t="s" s="418">
        <v>247</v>
      </c>
      <c r="N8" t="s" s="417">
        <v>245</v>
      </c>
      <c r="O8" t="s" s="418">
        <v>247</v>
      </c>
      <c r="P8" t="s" s="417">
        <v>245</v>
      </c>
      <c r="Q8" t="s" s="418">
        <v>247</v>
      </c>
      <c r="R8" s="23"/>
      <c r="S8" s="383"/>
    </row>
    <row r="9" ht="13.65" customHeight="1">
      <c r="A9" s="399"/>
      <c r="B9" s="420">
        <v>25</v>
      </c>
      <c r="C9" s="421" cm="1">
        <f t="array" ref="C9">'Placards'!T34</f>
        <v>0</v>
      </c>
      <c r="D9" s="422" cm="1">
        <f t="array" ref="D9">'Placards'!U34</f>
        <v>0</v>
      </c>
      <c r="E9" s="421" cm="1">
        <f t="array" ref="E9">'Placards'!BC34</f>
        <v>0</v>
      </c>
      <c r="F9" s="422" cm="1">
        <f t="array" ref="F9">'Placards'!BD34</f>
        <v>0</v>
      </c>
      <c r="G9" s="421" cm="1">
        <f t="array" ref="G9">'Placards'!BL34</f>
        <v>0</v>
      </c>
      <c r="H9" s="422" cm="1">
        <f t="array" ref="H9">'Placards'!BM34</f>
        <v>0</v>
      </c>
      <c r="I9" s="423"/>
      <c r="J9" s="424"/>
      <c r="K9" s="420">
        <v>25</v>
      </c>
      <c r="L9" s="421" cm="1">
        <f t="array" ref="L9">'Placards'!AB34</f>
        <v>0</v>
      </c>
      <c r="M9" s="422" cm="1">
        <f t="array" ref="M9">'Placards'!AC34</f>
        <v>0</v>
      </c>
      <c r="N9" s="421" cm="1">
        <f t="array" ref="N9">'Placards'!AK34</f>
        <v>0</v>
      </c>
      <c r="O9" s="422" cm="1">
        <f t="array" ref="O9">'Placards'!AL34</f>
        <v>0</v>
      </c>
      <c r="P9" s="421" cm="1">
        <f t="array" ref="P9">'Placards'!AT34</f>
        <v>0</v>
      </c>
      <c r="Q9" s="422" cm="1">
        <f t="array" ref="Q9">'Placards'!AU34</f>
        <v>0</v>
      </c>
      <c r="R9" s="23"/>
      <c r="S9" s="383"/>
    </row>
    <row r="10" ht="13.65" customHeight="1">
      <c r="A10" s="399"/>
      <c r="B10" s="420">
        <v>30</v>
      </c>
      <c r="C10" s="421" cm="1">
        <f t="array" ref="C10">'Placards'!T35</f>
        <v>0</v>
      </c>
      <c r="D10" s="422" cm="1">
        <f t="array" ref="D10">'Placards'!U35</f>
        <v>0</v>
      </c>
      <c r="E10" s="421" cm="1">
        <f t="array" ref="E10">'Placards'!BC35</f>
        <v>0</v>
      </c>
      <c r="F10" s="422" cm="1">
        <f t="array" ref="F10">'Placards'!BD35</f>
        <v>0</v>
      </c>
      <c r="G10" s="421" cm="1">
        <f t="array" ref="G10">'Placards'!BL35</f>
        <v>0</v>
      </c>
      <c r="H10" s="422" cm="1">
        <f t="array" ref="H10">'Placards'!BM35</f>
        <v>0</v>
      </c>
      <c r="I10" s="423"/>
      <c r="J10" s="424"/>
      <c r="K10" s="420">
        <v>30</v>
      </c>
      <c r="L10" s="421" cm="1">
        <f t="array" ref="L10">'Placards'!AB35</f>
        <v>0</v>
      </c>
      <c r="M10" s="422" cm="1">
        <f t="array" ref="M10">'Placards'!AC35</f>
        <v>0</v>
      </c>
      <c r="N10" s="421" cm="1">
        <f t="array" ref="N10">'Placards'!AK35</f>
        <v>0</v>
      </c>
      <c r="O10" s="422" cm="1">
        <f t="array" ref="O10">'Placards'!AL35</f>
        <v>0</v>
      </c>
      <c r="P10" s="421" cm="1">
        <f t="array" ref="P10">'Placards'!AT35</f>
        <v>0</v>
      </c>
      <c r="Q10" s="422" cm="1">
        <f t="array" ref="Q10">'Placards'!AU35</f>
        <v>0</v>
      </c>
      <c r="R10" s="23"/>
      <c r="S10" s="383"/>
    </row>
    <row r="11" ht="13.65" customHeight="1">
      <c r="A11" s="399"/>
      <c r="B11" s="420">
        <v>35</v>
      </c>
      <c r="C11" s="421" cm="1">
        <f t="array" ref="C11">'Placards'!T36</f>
        <v>0</v>
      </c>
      <c r="D11" s="422" cm="1">
        <f t="array" ref="D11">'Placards'!U36</f>
        <v>0</v>
      </c>
      <c r="E11" s="421" cm="1">
        <f t="array" ref="E11">'Placards'!BC36</f>
        <v>0</v>
      </c>
      <c r="F11" s="422" cm="1">
        <f t="array" ref="F11">'Placards'!BD36</f>
        <v>0</v>
      </c>
      <c r="G11" s="421" cm="1">
        <f t="array" ref="G11">'Placards'!BL36</f>
        <v>0</v>
      </c>
      <c r="H11" s="422" cm="1">
        <f t="array" ref="H11">'Placards'!BM36</f>
        <v>0</v>
      </c>
      <c r="I11" s="423"/>
      <c r="J11" s="424"/>
      <c r="K11" s="420">
        <v>35</v>
      </c>
      <c r="L11" s="421" cm="1">
        <f t="array" ref="L11">'Placards'!AB36</f>
        <v>0</v>
      </c>
      <c r="M11" s="422" cm="1">
        <f t="array" ref="M11">'Placards'!AC36</f>
        <v>0</v>
      </c>
      <c r="N11" s="421" cm="1">
        <f t="array" ref="N11">'Placards'!AK36</f>
        <v>0</v>
      </c>
      <c r="O11" s="422" cm="1">
        <f t="array" ref="O11">'Placards'!AL36</f>
        <v>0</v>
      </c>
      <c r="P11" s="421" cm="1">
        <f t="array" ref="P11">'Placards'!AT36</f>
        <v>0</v>
      </c>
      <c r="Q11" s="422" cm="1">
        <f t="array" ref="Q11">'Placards'!AU36</f>
        <v>0</v>
      </c>
      <c r="R11" s="23"/>
      <c r="S11" s="383"/>
    </row>
    <row r="12" ht="13.65" customHeight="1">
      <c r="A12" s="399"/>
      <c r="B12" s="420">
        <v>40</v>
      </c>
      <c r="C12" s="421" cm="1">
        <f t="array" ref="C12">'Placards'!T37</f>
        <v>0</v>
      </c>
      <c r="D12" s="422" cm="1">
        <f t="array" ref="D12">'Placards'!U37</f>
        <v>0</v>
      </c>
      <c r="E12" s="421" cm="1">
        <f t="array" ref="E12">'Placards'!BC37</f>
        <v>0</v>
      </c>
      <c r="F12" s="422" cm="1">
        <f t="array" ref="F12">'Placards'!BD37</f>
        <v>0</v>
      </c>
      <c r="G12" s="421" cm="1">
        <f t="array" ref="G12">'Placards'!BL37</f>
        <v>0</v>
      </c>
      <c r="H12" s="422" cm="1">
        <f t="array" ref="H12">'Placards'!BM37</f>
        <v>0</v>
      </c>
      <c r="I12" s="423"/>
      <c r="J12" s="424"/>
      <c r="K12" s="420">
        <v>40</v>
      </c>
      <c r="L12" s="421" cm="1">
        <f t="array" ref="L12">'Placards'!AB37</f>
        <v>0</v>
      </c>
      <c r="M12" s="422" cm="1">
        <f t="array" ref="M12">'Placards'!AC37</f>
        <v>0</v>
      </c>
      <c r="N12" s="421" cm="1">
        <f t="array" ref="N12">'Placards'!AK37</f>
        <v>0</v>
      </c>
      <c r="O12" s="422" cm="1">
        <f t="array" ref="O12">'Placards'!AL37</f>
        <v>0</v>
      </c>
      <c r="P12" s="421" cm="1">
        <f t="array" ref="P12">'Placards'!AT37</f>
        <v>0</v>
      </c>
      <c r="Q12" s="422" cm="1">
        <f t="array" ref="Q12">'Placards'!AU37</f>
        <v>0</v>
      </c>
      <c r="R12" s="23"/>
      <c r="S12" s="383"/>
    </row>
    <row r="13" ht="13.65" customHeight="1">
      <c r="A13" s="399"/>
      <c r="B13" s="425">
        <v>45</v>
      </c>
      <c r="C13" s="421" cm="1">
        <f t="array" ref="C13">'Placards'!T38</f>
        <v>0</v>
      </c>
      <c r="D13" s="422" cm="1">
        <f t="array" ref="D13">'Placards'!U38</f>
        <v>0</v>
      </c>
      <c r="E13" s="421" cm="1">
        <f t="array" ref="E13">'Placards'!BC38</f>
        <v>0</v>
      </c>
      <c r="F13" s="422" cm="1">
        <f t="array" ref="F13">'Placards'!BD38</f>
        <v>0</v>
      </c>
      <c r="G13" s="421" cm="1">
        <f t="array" ref="G13">'Placards'!BL38</f>
        <v>0</v>
      </c>
      <c r="H13" s="422" cm="1">
        <f t="array" ref="H13">'Placards'!BM38</f>
        <v>0</v>
      </c>
      <c r="I13" s="423"/>
      <c r="J13" s="424"/>
      <c r="K13" s="420">
        <v>45</v>
      </c>
      <c r="L13" s="421" cm="1">
        <f t="array" ref="L13">'Placards'!AB38</f>
        <v>0</v>
      </c>
      <c r="M13" s="422" cm="1">
        <f t="array" ref="M13">'Placards'!AC38</f>
        <v>0</v>
      </c>
      <c r="N13" s="421" cm="1">
        <f t="array" ref="N13">'Placards'!AK38</f>
        <v>0</v>
      </c>
      <c r="O13" s="422" cm="1">
        <f t="array" ref="O13">'Placards'!AL38</f>
        <v>0</v>
      </c>
      <c r="P13" s="421" cm="1">
        <f t="array" ref="P13">'Placards'!AT38</f>
        <v>0</v>
      </c>
      <c r="Q13" s="422" cm="1">
        <f t="array" ref="Q13">'Placards'!AU38</f>
        <v>0</v>
      </c>
      <c r="R13" s="23"/>
      <c r="S13" s="383"/>
    </row>
    <row r="14" ht="13.65" customHeight="1">
      <c r="A14" s="399"/>
      <c r="B14" s="425">
        <v>50</v>
      </c>
      <c r="C14" s="421" cm="1">
        <f t="array" ref="C14">'Placards'!T39</f>
        <v>0</v>
      </c>
      <c r="D14" s="422" cm="1">
        <f t="array" ref="D14">'Placards'!U39</f>
        <v>0</v>
      </c>
      <c r="E14" s="421" cm="1">
        <f t="array" ref="E14">'Placards'!BC39</f>
        <v>0</v>
      </c>
      <c r="F14" s="422" cm="1">
        <f t="array" ref="F14">'Placards'!BD39</f>
        <v>0</v>
      </c>
      <c r="G14" s="421" cm="1">
        <f t="array" ref="G14">'Placards'!BL39</f>
        <v>0</v>
      </c>
      <c r="H14" s="422" cm="1">
        <f t="array" ref="H14">'Placards'!BM39</f>
        <v>0</v>
      </c>
      <c r="I14" s="423"/>
      <c r="J14" s="424"/>
      <c r="K14" s="420">
        <v>50</v>
      </c>
      <c r="L14" s="421" cm="1">
        <f t="array" ref="L14">'Placards'!AB39</f>
        <v>0</v>
      </c>
      <c r="M14" s="422" cm="1">
        <f t="array" ref="M14">'Placards'!AC39</f>
        <v>0</v>
      </c>
      <c r="N14" s="421" cm="1">
        <f t="array" ref="N14">'Placards'!AK39</f>
        <v>0</v>
      </c>
      <c r="O14" s="422" cm="1">
        <f t="array" ref="O14">'Placards'!AL39</f>
        <v>0</v>
      </c>
      <c r="P14" s="421" cm="1">
        <f t="array" ref="P14">'Placards'!AT39</f>
        <v>0</v>
      </c>
      <c r="Q14" s="422" cm="1">
        <f t="array" ref="Q14">'Placards'!AU39</f>
        <v>0</v>
      </c>
      <c r="R14" s="23"/>
      <c r="S14" s="383"/>
    </row>
    <row r="15" ht="13.65" customHeight="1">
      <c r="A15" s="399"/>
      <c r="B15" s="425">
        <v>55</v>
      </c>
      <c r="C15" s="421" cm="1">
        <f t="array" ref="C15">'Placards'!T40</f>
        <v>0</v>
      </c>
      <c r="D15" s="422" cm="1">
        <f t="array" ref="D15">'Placards'!U40</f>
        <v>0</v>
      </c>
      <c r="E15" s="421" cm="1">
        <f t="array" ref="E15">'Placards'!BC40</f>
        <v>0</v>
      </c>
      <c r="F15" s="422" cm="1">
        <f t="array" ref="F15">'Placards'!BD40</f>
        <v>0</v>
      </c>
      <c r="G15" s="421" cm="1">
        <f t="array" ref="G15">'Placards'!BL40</f>
        <v>0</v>
      </c>
      <c r="H15" s="422" cm="1">
        <f t="array" ref="H15">'Placards'!BM40</f>
        <v>0</v>
      </c>
      <c r="I15" s="423"/>
      <c r="J15" s="424"/>
      <c r="K15" s="420">
        <v>55</v>
      </c>
      <c r="L15" s="421" cm="1">
        <f t="array" ref="L15">'Placards'!AB40</f>
        <v>0</v>
      </c>
      <c r="M15" s="422" cm="1">
        <f t="array" ref="M15">'Placards'!AC40</f>
        <v>0</v>
      </c>
      <c r="N15" s="421" cm="1">
        <f t="array" ref="N15">'Placards'!AK40</f>
        <v>0</v>
      </c>
      <c r="O15" s="422" cm="1">
        <f t="array" ref="O15">'Placards'!AL40</f>
        <v>0</v>
      </c>
      <c r="P15" s="421" cm="1">
        <f t="array" ref="P15">'Placards'!AT40</f>
        <v>0</v>
      </c>
      <c r="Q15" s="422" cm="1">
        <f t="array" ref="Q15">'Placards'!AU40</f>
        <v>0</v>
      </c>
      <c r="R15" s="23"/>
      <c r="S15" s="383"/>
    </row>
    <row r="16" ht="13.65" customHeight="1">
      <c r="A16" s="399"/>
      <c r="B16" s="425">
        <v>60</v>
      </c>
      <c r="C16" s="421" cm="1">
        <f t="array" ref="C16">'Placards'!T41</f>
        <v>0</v>
      </c>
      <c r="D16" s="422" cm="1">
        <f t="array" ref="D16">'Placards'!U41</f>
        <v>0</v>
      </c>
      <c r="E16" s="421" cm="1">
        <f t="array" ref="E16">'Placards'!BC41</f>
        <v>0</v>
      </c>
      <c r="F16" s="422" cm="1">
        <f t="array" ref="F16">'Placards'!BD41</f>
        <v>0</v>
      </c>
      <c r="G16" s="421" cm="1">
        <f t="array" ref="G16">'Placards'!BL41</f>
        <v>0</v>
      </c>
      <c r="H16" s="422" cm="1">
        <f t="array" ref="H16">'Placards'!BM41</f>
        <v>0</v>
      </c>
      <c r="I16" s="423"/>
      <c r="J16" s="424"/>
      <c r="K16" s="420">
        <v>60</v>
      </c>
      <c r="L16" s="421" cm="1">
        <f t="array" ref="L16">'Placards'!AB41</f>
        <v>0</v>
      </c>
      <c r="M16" s="422" cm="1">
        <f t="array" ref="M16">'Placards'!AC41</f>
        <v>0</v>
      </c>
      <c r="N16" s="421" cm="1">
        <f t="array" ref="N16">'Placards'!AK41</f>
        <v>0</v>
      </c>
      <c r="O16" s="422" cm="1">
        <f t="array" ref="O16">'Placards'!AL41</f>
        <v>0</v>
      </c>
      <c r="P16" s="421" cm="1">
        <f t="array" ref="P16">'Placards'!AT41</f>
        <v>0</v>
      </c>
      <c r="Q16" s="422" cm="1">
        <f t="array" ref="Q16">'Placards'!AU41</f>
        <v>0</v>
      </c>
      <c r="R16" s="23"/>
      <c r="S16" s="383"/>
    </row>
    <row r="17" ht="13.65" customHeight="1">
      <c r="A17" s="399"/>
      <c r="B17" s="425">
        <v>65</v>
      </c>
      <c r="C17" s="421" cm="1">
        <f t="array" ref="C17">'Placards'!T42</f>
        <v>0</v>
      </c>
      <c r="D17" s="422" cm="1">
        <f t="array" ref="D17">'Placards'!U42</f>
        <v>0</v>
      </c>
      <c r="E17" s="421" cm="1">
        <f t="array" ref="E17">'Placards'!BC42</f>
        <v>0</v>
      </c>
      <c r="F17" s="422" cm="1">
        <f t="array" ref="F17">'Placards'!BD42</f>
        <v>0</v>
      </c>
      <c r="G17" s="421" cm="1">
        <f t="array" ref="G17">'Placards'!BL42</f>
        <v>0</v>
      </c>
      <c r="H17" s="422" cm="1">
        <f t="array" ref="H17">'Placards'!BM42</f>
        <v>0</v>
      </c>
      <c r="I17" s="423"/>
      <c r="J17" s="424"/>
      <c r="K17" s="420">
        <v>65</v>
      </c>
      <c r="L17" s="421" cm="1">
        <f t="array" ref="L17">'Placards'!AB42</f>
        <v>0</v>
      </c>
      <c r="M17" s="422" cm="1">
        <f t="array" ref="M17">'Placards'!AC42</f>
        <v>0</v>
      </c>
      <c r="N17" s="421" cm="1">
        <f t="array" ref="N17">'Placards'!AK42</f>
        <v>0</v>
      </c>
      <c r="O17" s="422" cm="1">
        <f t="array" ref="O17">'Placards'!AL42</f>
        <v>0</v>
      </c>
      <c r="P17" s="421" cm="1">
        <f t="array" ref="P17">'Placards'!AT42</f>
        <v>0</v>
      </c>
      <c r="Q17" s="422" cm="1">
        <f t="array" ref="Q17">'Placards'!AU42</f>
        <v>0</v>
      </c>
      <c r="R17" s="23"/>
      <c r="S17" s="383"/>
    </row>
    <row r="18" ht="13.65" customHeight="1">
      <c r="A18" s="399"/>
      <c r="B18" s="425">
        <v>70</v>
      </c>
      <c r="C18" s="421" cm="1">
        <f t="array" ref="C18">'Placards'!T43</f>
        <v>0</v>
      </c>
      <c r="D18" s="422" cm="1">
        <f t="array" ref="D18">'Placards'!U43</f>
        <v>0</v>
      </c>
      <c r="E18" s="421" cm="1">
        <f t="array" ref="E18">'Placards'!BC43</f>
        <v>0</v>
      </c>
      <c r="F18" s="422" cm="1">
        <f t="array" ref="F18">'Placards'!BD43</f>
        <v>0</v>
      </c>
      <c r="G18" s="421" cm="1">
        <f t="array" ref="G18">'Placards'!BL43</f>
        <v>0</v>
      </c>
      <c r="H18" s="422" cm="1">
        <f t="array" ref="H18">'Placards'!BM43</f>
        <v>0</v>
      </c>
      <c r="I18" s="423"/>
      <c r="J18" s="424"/>
      <c r="K18" s="420">
        <v>70</v>
      </c>
      <c r="L18" s="421" cm="1">
        <f t="array" ref="L18">'Placards'!AB43</f>
        <v>0</v>
      </c>
      <c r="M18" s="422" cm="1">
        <f t="array" ref="M18">'Placards'!AC43</f>
        <v>0</v>
      </c>
      <c r="N18" s="421" cm="1">
        <f t="array" ref="N18">'Placards'!AK43</f>
        <v>0</v>
      </c>
      <c r="O18" s="422" cm="1">
        <f t="array" ref="O18">'Placards'!AL43</f>
        <v>0</v>
      </c>
      <c r="P18" s="421" cm="1">
        <f t="array" ref="P18">'Placards'!AT43</f>
        <v>0</v>
      </c>
      <c r="Q18" s="422" cm="1">
        <f t="array" ref="Q18">'Placards'!AU43</f>
        <v>0</v>
      </c>
      <c r="R18" s="23"/>
      <c r="S18" s="383"/>
    </row>
    <row r="19" ht="13.65" customHeight="1">
      <c r="A19" s="399"/>
      <c r="B19" s="425">
        <v>75</v>
      </c>
      <c r="C19" s="421" cm="1">
        <f t="array" ref="C19">'Placards'!T44</f>
        <v>0</v>
      </c>
      <c r="D19" s="422" cm="1">
        <f t="array" ref="D19">'Placards'!U44</f>
        <v>0</v>
      </c>
      <c r="E19" s="421" cm="1">
        <f t="array" ref="E19">'Placards'!BC44</f>
        <v>0</v>
      </c>
      <c r="F19" s="422" cm="1">
        <f t="array" ref="F19">'Placards'!BD44</f>
        <v>0</v>
      </c>
      <c r="G19" s="421" cm="1">
        <f t="array" ref="G19">'Placards'!BL44</f>
        <v>0</v>
      </c>
      <c r="H19" s="422" cm="1">
        <f t="array" ref="H19">'Placards'!BM44</f>
        <v>0</v>
      </c>
      <c r="I19" s="423"/>
      <c r="J19" s="424"/>
      <c r="K19" s="420">
        <v>75</v>
      </c>
      <c r="L19" s="421" cm="1">
        <f t="array" ref="L19">'Placards'!AB44</f>
        <v>0</v>
      </c>
      <c r="M19" s="422" cm="1">
        <f t="array" ref="M19">'Placards'!AC44</f>
        <v>0</v>
      </c>
      <c r="N19" s="421" cm="1">
        <f t="array" ref="N19">'Placards'!AK44</f>
        <v>0</v>
      </c>
      <c r="O19" s="422" cm="1">
        <f t="array" ref="O19">'Placards'!AL44</f>
        <v>0</v>
      </c>
      <c r="P19" s="421" cm="1">
        <f t="array" ref="P19">'Placards'!AT44</f>
        <v>0</v>
      </c>
      <c r="Q19" s="422" cm="1">
        <f t="array" ref="Q19">'Placards'!AU44</f>
        <v>0</v>
      </c>
      <c r="R19" s="23"/>
      <c r="S19" s="383"/>
    </row>
    <row r="20" ht="13.65" customHeight="1">
      <c r="A20" s="399"/>
      <c r="B20" s="425">
        <v>80</v>
      </c>
      <c r="C20" s="421" cm="1">
        <f t="array" ref="C20">'Placards'!T45</f>
        <v>0</v>
      </c>
      <c r="D20" s="422" cm="1">
        <f t="array" ref="D20">'Placards'!U45</f>
        <v>0</v>
      </c>
      <c r="E20" s="421" cm="1">
        <f t="array" ref="E20">'Placards'!BC45</f>
        <v>0</v>
      </c>
      <c r="F20" s="422" cm="1">
        <f t="array" ref="F20">'Placards'!BD45</f>
        <v>0</v>
      </c>
      <c r="G20" s="421" cm="1">
        <f t="array" ref="G20">'Placards'!BL45</f>
        <v>0</v>
      </c>
      <c r="H20" s="422" cm="1">
        <f t="array" ref="H20">'Placards'!BM45</f>
        <v>0</v>
      </c>
      <c r="I20" s="423"/>
      <c r="J20" s="424"/>
      <c r="K20" s="420">
        <v>80</v>
      </c>
      <c r="L20" s="421" cm="1">
        <f t="array" ref="L20">'Placards'!AB45</f>
        <v>0</v>
      </c>
      <c r="M20" s="422" cm="1">
        <f t="array" ref="M20">'Placards'!AC45</f>
        <v>0</v>
      </c>
      <c r="N20" s="421" cm="1">
        <f t="array" ref="N20">'Placards'!AK45</f>
        <v>0</v>
      </c>
      <c r="O20" s="422" cm="1">
        <f t="array" ref="O20">'Placards'!AL45</f>
        <v>0</v>
      </c>
      <c r="P20" s="421" cm="1">
        <f t="array" ref="P20">'Placards'!AT45</f>
        <v>0</v>
      </c>
      <c r="Q20" s="422" cm="1">
        <f t="array" ref="Q20">'Placards'!AU45</f>
        <v>0</v>
      </c>
      <c r="R20" s="23"/>
      <c r="S20" s="383"/>
    </row>
    <row r="21" ht="13.65" customHeight="1">
      <c r="A21" s="399"/>
      <c r="B21" s="425">
        <v>85</v>
      </c>
      <c r="C21" s="421" cm="1">
        <f t="array" ref="C21">'Placards'!T46</f>
        <v>0</v>
      </c>
      <c r="D21" s="422" cm="1">
        <f t="array" ref="D21">'Placards'!U46</f>
        <v>0</v>
      </c>
      <c r="E21" s="421" cm="1">
        <f t="array" ref="E21">'Placards'!BC46</f>
        <v>0</v>
      </c>
      <c r="F21" s="422" cm="1">
        <f t="array" ref="F21">'Placards'!BD46</f>
        <v>0</v>
      </c>
      <c r="G21" s="421" cm="1">
        <f t="array" ref="G21">'Placards'!BL46</f>
        <v>0</v>
      </c>
      <c r="H21" s="422" cm="1">
        <f t="array" ref="H21">'Placards'!BM46</f>
        <v>0</v>
      </c>
      <c r="I21" s="423"/>
      <c r="J21" s="424"/>
      <c r="K21" s="420">
        <v>85</v>
      </c>
      <c r="L21" s="421" cm="1">
        <f t="array" ref="L21">'Placards'!AB46</f>
        <v>0</v>
      </c>
      <c r="M21" s="422" cm="1">
        <f t="array" ref="M21">'Placards'!AC46</f>
        <v>0</v>
      </c>
      <c r="N21" s="421" cm="1">
        <f t="array" ref="N21">'Placards'!AK46</f>
        <v>0</v>
      </c>
      <c r="O21" s="422" cm="1">
        <f t="array" ref="O21">'Placards'!AL46</f>
        <v>0</v>
      </c>
      <c r="P21" s="421" cm="1">
        <f t="array" ref="P21">'Placards'!AT46</f>
        <v>0</v>
      </c>
      <c r="Q21" s="422" cm="1">
        <f t="array" ref="Q21">'Placards'!AU46</f>
        <v>0</v>
      </c>
      <c r="R21" s="23"/>
      <c r="S21" s="383"/>
    </row>
    <row r="22" ht="13.65" customHeight="1">
      <c r="A22" s="399"/>
      <c r="B22" s="425">
        <v>90</v>
      </c>
      <c r="C22" s="421" cm="1">
        <f t="array" ref="C22">'Placards'!T47</f>
        <v>0</v>
      </c>
      <c r="D22" s="422" cm="1">
        <f t="array" ref="D22">'Placards'!U47</f>
        <v>0</v>
      </c>
      <c r="E22" s="421" cm="1">
        <f t="array" ref="E22">'Placards'!BC47</f>
        <v>0</v>
      </c>
      <c r="F22" s="422" cm="1">
        <f t="array" ref="F22">'Placards'!BD47</f>
        <v>0</v>
      </c>
      <c r="G22" s="421" cm="1">
        <f t="array" ref="G22">'Placards'!BL47</f>
        <v>0</v>
      </c>
      <c r="H22" s="422" cm="1">
        <f t="array" ref="H22">'Placards'!BM47</f>
        <v>0</v>
      </c>
      <c r="I22" s="423"/>
      <c r="J22" s="424"/>
      <c r="K22" s="420">
        <v>90</v>
      </c>
      <c r="L22" s="421" cm="1">
        <f t="array" ref="L22">'Placards'!AB47</f>
        <v>0</v>
      </c>
      <c r="M22" s="422" cm="1">
        <f t="array" ref="M22">'Placards'!AC47</f>
        <v>0</v>
      </c>
      <c r="N22" s="421" cm="1">
        <f t="array" ref="N22">'Placards'!AK47</f>
        <v>0</v>
      </c>
      <c r="O22" s="422" cm="1">
        <f t="array" ref="O22">'Placards'!AL47</f>
        <v>0</v>
      </c>
      <c r="P22" s="421" cm="1">
        <f t="array" ref="P22">'Placards'!AT47</f>
        <v>0</v>
      </c>
      <c r="Q22" s="422" cm="1">
        <f t="array" ref="Q22">'Placards'!AU47</f>
        <v>0</v>
      </c>
      <c r="R22" s="23"/>
      <c r="S22" s="383"/>
    </row>
    <row r="23" ht="13.65" customHeight="1">
      <c r="A23" s="399"/>
      <c r="B23" s="425">
        <v>95</v>
      </c>
      <c r="C23" s="421" cm="1">
        <f t="array" ref="C23">'Placards'!T48</f>
        <v>0</v>
      </c>
      <c r="D23" s="422" cm="1">
        <f t="array" ref="D23">'Placards'!U48</f>
        <v>0</v>
      </c>
      <c r="E23" s="421" cm="1">
        <f t="array" ref="E23">'Placards'!BC48</f>
        <v>0</v>
      </c>
      <c r="F23" s="422" cm="1">
        <f t="array" ref="F23">'Placards'!BD48</f>
        <v>0</v>
      </c>
      <c r="G23" s="421" cm="1">
        <f t="array" ref="G23">'Placards'!BL48</f>
        <v>0</v>
      </c>
      <c r="H23" s="422" cm="1">
        <f t="array" ref="H23">'Placards'!BM48</f>
        <v>0</v>
      </c>
      <c r="I23" s="423"/>
      <c r="J23" s="424"/>
      <c r="K23" s="420">
        <v>95</v>
      </c>
      <c r="L23" s="421" cm="1">
        <f t="array" ref="L23">'Placards'!AB48</f>
        <v>0</v>
      </c>
      <c r="M23" s="422" cm="1">
        <f t="array" ref="M23">'Placards'!AC48</f>
        <v>0</v>
      </c>
      <c r="N23" s="421" cm="1">
        <f t="array" ref="N23">'Placards'!AK48</f>
        <v>0</v>
      </c>
      <c r="O23" s="422" cm="1">
        <f t="array" ref="O23">'Placards'!AL48</f>
        <v>0</v>
      </c>
      <c r="P23" s="421" cm="1">
        <f t="array" ref="P23">'Placards'!AT48</f>
        <v>0</v>
      </c>
      <c r="Q23" s="422" cm="1">
        <f t="array" ref="Q23">'Placards'!AU48</f>
        <v>0</v>
      </c>
      <c r="R23" s="23"/>
      <c r="S23" s="383"/>
    </row>
    <row r="24" ht="13.65" customHeight="1">
      <c r="A24" s="399"/>
      <c r="B24" s="425">
        <v>100</v>
      </c>
      <c r="C24" s="421" cm="1">
        <f t="array" ref="C24">'Placards'!T49</f>
        <v>0</v>
      </c>
      <c r="D24" s="422" cm="1">
        <f t="array" ref="D24">'Placards'!U49</f>
        <v>0</v>
      </c>
      <c r="E24" s="421" cm="1">
        <f t="array" ref="E24">'Placards'!BC49</f>
        <v>0</v>
      </c>
      <c r="F24" s="422" cm="1">
        <f t="array" ref="F24">'Placards'!BD49</f>
        <v>0</v>
      </c>
      <c r="G24" s="421" cm="1">
        <f t="array" ref="G24">'Placards'!BL49</f>
        <v>0</v>
      </c>
      <c r="H24" s="422" cm="1">
        <f t="array" ref="H24">'Placards'!BM49</f>
        <v>0</v>
      </c>
      <c r="I24" s="423"/>
      <c r="J24" s="424"/>
      <c r="K24" s="420">
        <v>100</v>
      </c>
      <c r="L24" s="421" cm="1">
        <f t="array" ref="L24">'Placards'!AB49</f>
        <v>0</v>
      </c>
      <c r="M24" s="422" cm="1">
        <f t="array" ref="M24">'Placards'!AC49</f>
        <v>0</v>
      </c>
      <c r="N24" s="421" cm="1">
        <f t="array" ref="N24">'Placards'!AK49</f>
        <v>0</v>
      </c>
      <c r="O24" s="422" cm="1">
        <f t="array" ref="O24">'Placards'!AL49</f>
        <v>0</v>
      </c>
      <c r="P24" s="421" cm="1">
        <f t="array" ref="P24">'Placards'!AT49</f>
        <v>0</v>
      </c>
      <c r="Q24" s="422" cm="1">
        <f t="array" ref="Q24">'Placards'!AU49</f>
        <v>0</v>
      </c>
      <c r="R24" s="23"/>
      <c r="S24" s="383"/>
    </row>
    <row r="25" ht="13.65" customHeight="1">
      <c r="A25" s="399"/>
      <c r="B25" s="425">
        <v>105</v>
      </c>
      <c r="C25" s="421" cm="1">
        <f t="array" ref="C25">'Placards'!T50</f>
        <v>0</v>
      </c>
      <c r="D25" s="422" cm="1">
        <f t="array" ref="D25">'Placards'!U50</f>
        <v>0</v>
      </c>
      <c r="E25" s="421" cm="1">
        <f t="array" ref="E25">'Placards'!BC50</f>
        <v>0</v>
      </c>
      <c r="F25" s="422" cm="1">
        <f t="array" ref="F25">'Placards'!BD50</f>
        <v>0</v>
      </c>
      <c r="G25" s="421" cm="1">
        <f t="array" ref="G25">'Placards'!BL50</f>
        <v>0</v>
      </c>
      <c r="H25" s="422" cm="1">
        <f t="array" ref="H25">'Placards'!BM50</f>
        <v>0</v>
      </c>
      <c r="I25" s="423"/>
      <c r="J25" s="424"/>
      <c r="K25" s="420">
        <v>105</v>
      </c>
      <c r="L25" s="421" cm="1">
        <f t="array" ref="L25">'Placards'!AB50</f>
        <v>0</v>
      </c>
      <c r="M25" s="422" cm="1">
        <f t="array" ref="M25">'Placards'!AC50</f>
        <v>0</v>
      </c>
      <c r="N25" s="421" cm="1">
        <f t="array" ref="N25">'Placards'!AK50</f>
        <v>0</v>
      </c>
      <c r="O25" s="422" cm="1">
        <f t="array" ref="O25">'Placards'!AL50</f>
        <v>0</v>
      </c>
      <c r="P25" s="421" cm="1">
        <f t="array" ref="P25">'Placards'!AT50</f>
        <v>0</v>
      </c>
      <c r="Q25" s="422" cm="1">
        <f t="array" ref="Q25">'Placards'!AU50</f>
        <v>0</v>
      </c>
      <c r="R25" s="23"/>
      <c r="S25" s="383"/>
    </row>
    <row r="26" ht="14.15" customHeight="1">
      <c r="A26" s="399"/>
      <c r="B26" s="426">
        <v>110</v>
      </c>
      <c r="C26" s="427" cm="1">
        <f t="array" ref="C26">'Placards'!T51</f>
        <v>0</v>
      </c>
      <c r="D26" s="428" cm="1">
        <f t="array" ref="D26">'Placards'!U51</f>
        <v>0</v>
      </c>
      <c r="E26" s="427" cm="1">
        <f t="array" ref="E26">'Placards'!BC51</f>
        <v>0</v>
      </c>
      <c r="F26" s="428" cm="1">
        <f t="array" ref="F26">'Placards'!BD51</f>
        <v>0</v>
      </c>
      <c r="G26" s="427" cm="1">
        <f t="array" ref="G26">'Placards'!BC51</f>
        <v>0</v>
      </c>
      <c r="H26" s="428" cm="1">
        <f t="array" ref="H26">'Placards'!BM51</f>
        <v>0</v>
      </c>
      <c r="I26" s="423"/>
      <c r="J26" s="424"/>
      <c r="K26" s="429">
        <v>110</v>
      </c>
      <c r="L26" s="427" cm="1">
        <f t="array" ref="L26">'Placards'!AB51</f>
        <v>0</v>
      </c>
      <c r="M26" s="428" cm="1">
        <f t="array" ref="M26">'Placards'!AC51</f>
        <v>0</v>
      </c>
      <c r="N26" s="427" cm="1">
        <f t="array" ref="N26">'Placards'!AK51</f>
        <v>0</v>
      </c>
      <c r="O26" s="428" cm="1">
        <f t="array" ref="O26">'Placards'!AL51</f>
        <v>0</v>
      </c>
      <c r="P26" s="427" cm="1">
        <f t="array" ref="P26">'Placards'!AT51</f>
        <v>0</v>
      </c>
      <c r="Q26" s="428" cm="1">
        <f t="array" ref="Q26">'Placards'!AU51</f>
        <v>0</v>
      </c>
      <c r="R26" s="23"/>
      <c r="S26" s="383"/>
    </row>
    <row r="27" ht="14.5" customHeight="1">
      <c r="A27" s="381"/>
      <c r="B27" t="s" s="430">
        <v>248</v>
      </c>
      <c r="C27" s="431"/>
      <c r="D27" s="431"/>
      <c r="E27" s="431"/>
      <c r="F27" s="431"/>
      <c r="G27" s="432"/>
      <c r="H27" s="431"/>
      <c r="I27" s="433"/>
      <c r="J27" s="434"/>
      <c r="K27" t="s" s="430">
        <v>249</v>
      </c>
      <c r="L27" s="431"/>
      <c r="M27" s="432"/>
      <c r="N27" s="431"/>
      <c r="O27" s="431"/>
      <c r="P27" s="431"/>
      <c r="Q27" s="431"/>
      <c r="R27" s="434"/>
      <c r="S27" s="383"/>
    </row>
    <row r="28" ht="16.6" customHeight="1">
      <c r="A28" s="381"/>
      <c r="B28" s="11"/>
      <c r="C28" s="11"/>
      <c r="D28" t="s" s="435">
        <v>250</v>
      </c>
      <c r="E28" s="436"/>
      <c r="F28" s="437"/>
      <c r="G28" s="438">
        <v>0</v>
      </c>
      <c r="H28" t="s" s="439">
        <v>251</v>
      </c>
      <c r="I28" s="436"/>
      <c r="J28" s="436"/>
      <c r="K28" s="436"/>
      <c r="L28" s="437"/>
      <c r="M28" s="440">
        <v>20</v>
      </c>
      <c r="N28" t="s" s="439">
        <v>252</v>
      </c>
      <c r="O28" s="436"/>
      <c r="P28" s="11"/>
      <c r="Q28" s="11"/>
      <c r="R28" s="11"/>
      <c r="S28" s="383"/>
    </row>
    <row r="29" ht="13.65" customHeight="1">
      <c r="A29" s="381"/>
      <c r="B29" s="11"/>
      <c r="C29" s="11"/>
      <c r="D29" t="s" s="265">
        <v>253</v>
      </c>
      <c r="E29" s="11"/>
      <c r="F29" s="11"/>
      <c r="G29" s="98"/>
      <c r="H29" s="11"/>
      <c r="I29" s="11"/>
      <c r="J29" s="11"/>
      <c r="K29" s="11"/>
      <c r="L29" s="11"/>
      <c r="M29" s="98"/>
      <c r="N29" s="11"/>
      <c r="O29" s="11"/>
      <c r="P29" s="11"/>
      <c r="Q29" s="11"/>
      <c r="R29" s="11"/>
      <c r="S29" s="383"/>
    </row>
    <row r="30" ht="13.65" customHeight="1">
      <c r="A30" s="381"/>
      <c r="B30" s="11"/>
      <c r="C30" s="11"/>
      <c r="D30" s="11"/>
      <c r="E30" s="11"/>
      <c r="F30" s="11"/>
      <c r="G30" s="441" cm="1">
        <f t="array" ref="G30">IF(OR($G$28="",$G$28=0),0,$G$28)</f>
        <v>0</v>
      </c>
      <c r="H30" s="11"/>
      <c r="I30" s="11"/>
      <c r="J30" s="11"/>
      <c r="K30" s="11"/>
      <c r="L30" s="11"/>
      <c r="M30" s="441" cm="1">
        <f t="array" ref="M30">IF(OR($M$28="",$M$28=0),0,$M$28)</f>
        <v>20</v>
      </c>
      <c r="N30" s="11"/>
      <c r="O30" s="11"/>
      <c r="P30" s="11"/>
      <c r="Q30" s="11"/>
      <c r="R30" s="11"/>
      <c r="S30" s="383"/>
    </row>
    <row r="31" ht="13.65" customHeight="1">
      <c r="A31" s="381"/>
      <c r="B31" s="11"/>
      <c r="C31" s="11"/>
      <c r="D31" t="s" s="442">
        <v>254</v>
      </c>
      <c r="E31" s="52"/>
      <c r="F31" s="52"/>
      <c r="G31" s="52"/>
      <c r="H31" s="52"/>
      <c r="I31" s="52"/>
      <c r="J31" s="11"/>
      <c r="K31" s="443" cm="1">
        <f t="array" ref="K31">M28</f>
        <v>20</v>
      </c>
      <c r="L31" t="s" s="442">
        <v>255</v>
      </c>
      <c r="M31" s="52"/>
      <c r="N31" s="363" cm="1">
        <f t="array" ref="N31">$M$34</f>
        <v>15</v>
      </c>
      <c r="O31" t="s" s="265">
        <v>256</v>
      </c>
      <c r="P31" s="11"/>
      <c r="Q31" s="11"/>
      <c r="R31" s="11"/>
      <c r="S31" s="383"/>
    </row>
    <row r="32" ht="13.65" customHeight="1">
      <c r="A32" s="381"/>
      <c r="B32" s="11"/>
      <c r="C32" s="11"/>
      <c r="D32" s="11"/>
      <c r="E32" s="11"/>
      <c r="F32" s="11"/>
      <c r="G32" s="11"/>
      <c r="H32" s="11"/>
      <c r="I32" s="11"/>
      <c r="J32" s="11"/>
      <c r="K32" s="11"/>
      <c r="L32" s="11"/>
      <c r="M32" s="11"/>
      <c r="N32" s="11"/>
      <c r="O32" s="11"/>
      <c r="P32" s="11"/>
      <c r="Q32" s="11"/>
      <c r="R32" s="11"/>
      <c r="S32" s="383"/>
    </row>
    <row r="33" ht="13.65" customHeight="1">
      <c r="A33" s="381"/>
      <c r="B33" s="11"/>
      <c r="C33" s="11"/>
      <c r="D33" s="11"/>
      <c r="E33" s="11"/>
      <c r="F33" s="11"/>
      <c r="G33" s="11"/>
      <c r="H33" s="11"/>
      <c r="I33" s="11"/>
      <c r="J33" s="11"/>
      <c r="K33" s="11"/>
      <c r="L33" s="11"/>
      <c r="M33" s="444"/>
      <c r="N33" s="11"/>
      <c r="O33" s="11"/>
      <c r="P33" s="11"/>
      <c r="Q33" s="11"/>
      <c r="R33" s="11"/>
      <c r="S33" s="383"/>
    </row>
    <row r="34" ht="13.65" customHeight="1">
      <c r="A34" s="381"/>
      <c r="B34" s="11"/>
      <c r="C34" s="11"/>
      <c r="D34" s="11"/>
      <c r="E34" s="11"/>
      <c r="F34" s="11"/>
      <c r="G34" s="11"/>
      <c r="H34" s="11"/>
      <c r="I34" s="11"/>
      <c r="J34" s="11"/>
      <c r="K34" s="11"/>
      <c r="L34" s="11"/>
      <c r="M34" s="445" cm="1">
        <f t="array" ref="M34">M28*0.75</f>
        <v>15</v>
      </c>
      <c r="N34" s="11"/>
      <c r="O34" s="11"/>
      <c r="P34" s="11"/>
      <c r="Q34" s="11"/>
      <c r="R34" s="11"/>
      <c r="S34" s="383"/>
    </row>
    <row r="35" ht="13.65" customHeight="1">
      <c r="A35" s="381"/>
      <c r="B35" s="11"/>
      <c r="C35" s="11"/>
      <c r="D35" s="11"/>
      <c r="E35" s="11"/>
      <c r="F35" s="11"/>
      <c r="G35" s="11"/>
      <c r="H35" s="11"/>
      <c r="I35" s="11"/>
      <c r="J35" s="11"/>
      <c r="K35" s="11"/>
      <c r="L35" s="11"/>
      <c r="M35" s="445" cm="1">
        <f t="array" ref="M35">M28*0.75/2</f>
        <v>7.5</v>
      </c>
      <c r="N35" s="11"/>
      <c r="O35" s="11"/>
      <c r="P35" s="11"/>
      <c r="Q35" s="11"/>
      <c r="R35" s="11"/>
      <c r="S35" s="383"/>
    </row>
    <row r="36" ht="13.65" customHeight="1">
      <c r="A36" s="446"/>
      <c r="B36" s="447"/>
      <c r="C36" s="447"/>
      <c r="D36" s="447"/>
      <c r="E36" s="447"/>
      <c r="F36" s="447"/>
      <c r="G36" s="447"/>
      <c r="H36" s="447"/>
      <c r="I36" s="447"/>
      <c r="J36" s="447"/>
      <c r="K36" s="447"/>
      <c r="L36" s="447"/>
      <c r="M36" s="447"/>
      <c r="N36" s="447"/>
      <c r="O36" s="447"/>
      <c r="P36" s="447"/>
      <c r="Q36" s="447"/>
      <c r="R36" s="447"/>
      <c r="S36" s="448"/>
    </row>
  </sheetData>
  <mergeCells count="19">
    <mergeCell ref="E3:G3"/>
    <mergeCell ref="B4:H4"/>
    <mergeCell ref="M4:Q4"/>
    <mergeCell ref="J3:L3"/>
    <mergeCell ref="N3:P3"/>
    <mergeCell ref="B5:H5"/>
    <mergeCell ref="K5:Q5"/>
    <mergeCell ref="P6:Q6"/>
    <mergeCell ref="L6:M6"/>
    <mergeCell ref="N6:O6"/>
    <mergeCell ref="G6:H6"/>
    <mergeCell ref="E6:F6"/>
    <mergeCell ref="B27:H27"/>
    <mergeCell ref="D31:I31"/>
    <mergeCell ref="L31:M31"/>
    <mergeCell ref="H28:L28"/>
    <mergeCell ref="N28:O28"/>
    <mergeCell ref="D28:F28"/>
    <mergeCell ref="K27:Q27"/>
  </mergeCells>
  <conditionalFormatting sqref="C9:C12 C14:C26">
    <cfRule type="cellIs" dxfId="1" priority="1" operator="equal" stopIfTrue="1">
      <formula>0</formula>
    </cfRule>
  </conditionalFormatting>
  <conditionalFormatting sqref="E9 G9 L9 N9 P9 E10 G10 L10 N10 P10 E11 G11 L11 N11 P11 E12 G12 L12 N12 P12 E13 G13 L13 N13 P13 E14 G14 L14 N14 P14 E15 G15 L15 N15 P15 E16 G16 L16 N16 P16 E17 G17 L17 N17 P17 E18 G18 L18 N18 P18 E19 G19 L19 N19 P19 E20 G20 L20 N20 P20 E21 G21 L21 N21 P21 E22 G22 L22 N22 P22 E23 G23 L23 N23 P23 E24 G24 L24 N24 P24 E25 G25 L25 N25 P25 E26 G26 L26 N26 P26">
    <cfRule type="cellIs" dxfId="2" priority="1" operator="equal" stopIfTrue="1">
      <formula>0</formula>
    </cfRule>
  </conditionalFormatting>
  <conditionalFormatting sqref="C13">
    <cfRule type="cellIs" dxfId="3" priority="1" operator="equal" stopIfTrue="1">
      <formula>0</formula>
    </cfRule>
    <cfRule type="cellIs" dxfId="4" priority="2" operator="equal" stopIfTrue="1">
      <formula>54</formula>
    </cfRule>
  </conditionalFormatting>
  <pageMargins left="0.19685" right="0.19685" top="0.748031" bottom="0.748031" header="0.314961" footer="0.314961"/>
  <pageSetup firstPageNumber="1" fitToHeight="1" fitToWidth="1" scale="100" useFirstPageNumber="0" orientation="landscape"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R49"/>
  <sheetViews>
    <sheetView workbookViewId="0" showGridLines="0" defaultGridColor="1"/>
  </sheetViews>
  <sheetFormatPr defaultColWidth="8.83333" defaultRowHeight="13.2" customHeight="1" outlineLevelRow="0" outlineLevelCol="0"/>
  <cols>
    <col min="1" max="1" width="1.35156" style="449" customWidth="1"/>
    <col min="2" max="2" hidden="1" width="8.83333" style="449" customWidth="1"/>
    <col min="3" max="3" width="7.35156" style="449" customWidth="1"/>
    <col min="4" max="4" width="14.5" style="449" customWidth="1"/>
    <col min="5" max="5" width="9.67188" style="449" customWidth="1"/>
    <col min="6" max="6" width="9.5" style="449" customWidth="1"/>
    <col min="7" max="7" width="11.3516" style="449" customWidth="1"/>
    <col min="8" max="8" width="10.1719" style="449" customWidth="1"/>
    <col min="9" max="9" width="8.17188" style="449" customWidth="1"/>
    <col min="10" max="10" width="8" style="449" customWidth="1"/>
    <col min="11" max="12" width="10" style="449" customWidth="1"/>
    <col min="13" max="13" width="14.6719" style="449" customWidth="1"/>
    <col min="14" max="14" width="9.5" style="449" customWidth="1"/>
    <col min="15" max="15" width="8.85156" style="449" customWidth="1"/>
    <col min="16" max="16" width="9.5" style="449" customWidth="1"/>
    <col min="17" max="18" width="8.85156" style="449" customWidth="1"/>
    <col min="19" max="16384" width="8.85156" style="449" customWidth="1"/>
  </cols>
  <sheetData>
    <row r="1" ht="33.75" customHeight="1">
      <c r="A1" s="377"/>
      <c r="B1" s="378"/>
      <c r="C1" s="450"/>
      <c r="D1" s="450"/>
      <c r="E1" s="450"/>
      <c r="F1" s="450"/>
      <c r="G1" s="450"/>
      <c r="H1" s="450"/>
      <c r="I1" s="450"/>
      <c r="J1" s="450"/>
      <c r="K1" s="450"/>
      <c r="L1" s="450"/>
      <c r="M1" s="378"/>
      <c r="N1" s="378"/>
      <c r="O1" s="451"/>
      <c r="P1" s="378"/>
      <c r="Q1" s="451"/>
      <c r="R1" s="452"/>
    </row>
    <row r="2" ht="28.75" customHeight="1">
      <c r="A2" s="399"/>
      <c r="B2" s="453"/>
      <c r="C2" t="s" s="454">
        <v>257</v>
      </c>
      <c r="D2" t="s" s="455">
        <v>258</v>
      </c>
      <c r="E2" s="25"/>
      <c r="F2" s="25"/>
      <c r="G2" s="25"/>
      <c r="H2" s="25"/>
      <c r="I2" s="25"/>
      <c r="J2" s="25"/>
      <c r="K2" s="25"/>
      <c r="L2" s="456"/>
      <c r="M2" s="23"/>
      <c r="N2" s="11"/>
      <c r="O2" s="457"/>
      <c r="P2" s="11"/>
      <c r="Q2" s="457"/>
      <c r="R2" s="458"/>
    </row>
    <row r="3" ht="16.6" customHeight="1">
      <c r="A3" s="399"/>
      <c r="B3" s="453"/>
      <c r="C3" s="23"/>
      <c r="D3" s="459"/>
      <c r="E3" t="s" s="460">
        <v>259</v>
      </c>
      <c r="F3" s="461"/>
      <c r="G3" s="461"/>
      <c r="H3" s="461"/>
      <c r="I3" s="461"/>
      <c r="J3" s="459"/>
      <c r="K3" s="459"/>
      <c r="L3" s="14"/>
      <c r="M3" s="23"/>
      <c r="N3" s="11"/>
      <c r="O3" s="457"/>
      <c r="P3" s="11"/>
      <c r="Q3" s="457"/>
      <c r="R3" s="458"/>
    </row>
    <row r="4" ht="14.15" customHeight="1">
      <c r="A4" s="399"/>
      <c r="B4" s="453"/>
      <c r="C4" s="43"/>
      <c r="D4" s="12"/>
      <c r="E4" s="12"/>
      <c r="F4" s="12"/>
      <c r="G4" s="12"/>
      <c r="H4" s="12"/>
      <c r="I4" s="12"/>
      <c r="J4" s="12"/>
      <c r="K4" s="12"/>
      <c r="L4" s="44"/>
      <c r="M4" s="23"/>
      <c r="N4" s="11"/>
      <c r="O4" s="457"/>
      <c r="P4" s="11"/>
      <c r="Q4" s="457"/>
      <c r="R4" s="458"/>
    </row>
    <row r="5" ht="15.75" customHeight="1">
      <c r="A5" s="399"/>
      <c r="B5" s="453"/>
      <c r="C5" t="s" s="462">
        <v>260</v>
      </c>
      <c r="D5" s="463" cm="1">
        <f t="array" ref="D5">'W1 Sheet'!D43:H43</f>
      </c>
      <c r="E5" s="463"/>
      <c r="F5" t="s" s="81">
        <v>261</v>
      </c>
      <c r="G5" s="464" cm="1">
        <f t="array" ref="G5">'W1 Sheet'!I43</f>
        <v>0</v>
      </c>
      <c r="H5" s="193"/>
      <c r="I5" s="286"/>
      <c r="J5" t="s" s="465">
        <v>262</v>
      </c>
      <c r="K5" s="466" cm="1">
        <f t="array" ref="K5">'W1 Sheet'!W43</f>
        <v>0</v>
      </c>
      <c r="L5" s="286"/>
      <c r="M5" s="23"/>
      <c r="N5" s="11"/>
      <c r="O5" s="457"/>
      <c r="P5" s="11"/>
      <c r="Q5" s="457"/>
      <c r="R5" s="458"/>
    </row>
    <row r="6" ht="17.25" customHeight="1">
      <c r="A6" s="399"/>
      <c r="B6" s="453"/>
      <c r="C6" t="s" s="462">
        <v>263</v>
      </c>
      <c r="D6" t="str" s="467" cm="1">
        <f t="array" ref="D6">'W1 Sheet'!AB39</f>
        <v>WRLE</v>
      </c>
      <c r="E6" s="467"/>
      <c r="F6" s="467"/>
      <c r="G6" s="467"/>
      <c r="H6" s="467"/>
      <c r="I6" s="467"/>
      <c r="J6" s="467"/>
      <c r="K6" s="468"/>
      <c r="L6" s="286"/>
      <c r="M6" s="23"/>
      <c r="N6" s="11"/>
      <c r="O6" s="457"/>
      <c r="P6" s="11"/>
      <c r="Q6" s="457"/>
      <c r="R6" s="458"/>
    </row>
    <row r="7" ht="15.75" customHeight="1">
      <c r="A7" s="399"/>
      <c r="B7" s="453"/>
      <c r="C7" t="s" s="462">
        <v>265</v>
      </c>
      <c r="D7" s="469"/>
      <c r="E7" s="469"/>
      <c r="F7" s="470" cm="1">
        <f t="array" ref="F7">'W1 Sheet'!$U$73</f>
        <v>411.5</v>
      </c>
      <c r="G7" t="s" s="471">
        <v>57</v>
      </c>
      <c r="H7" s="472"/>
      <c r="I7" s="472"/>
      <c r="J7" s="472"/>
      <c r="K7" s="472"/>
      <c r="L7" s="286"/>
      <c r="M7" s="23"/>
      <c r="N7" s="11"/>
      <c r="O7" s="457"/>
      <c r="P7" s="11"/>
      <c r="Q7" s="457"/>
      <c r="R7" s="458"/>
    </row>
    <row r="8" ht="15.75" customHeight="1">
      <c r="A8" s="399"/>
      <c r="B8" s="453"/>
      <c r="C8" t="s" s="462">
        <v>266</v>
      </c>
      <c r="D8" s="469"/>
      <c r="E8" s="469"/>
      <c r="F8" t="s" s="473">
        <v>267</v>
      </c>
      <c r="G8" s="474" cm="1">
        <f t="array" ref="G8">'Calculations'!$E$18</f>
        <v>190</v>
      </c>
      <c r="H8" t="s" s="475">
        <v>268</v>
      </c>
      <c r="I8" t="s" s="81">
        <v>269</v>
      </c>
      <c r="J8" s="476" cm="1">
        <f t="array" ref="J8">'Calculations'!$K$8</f>
        <v>427.5</v>
      </c>
      <c r="K8" t="s" s="477">
        <v>268</v>
      </c>
      <c r="L8" s="286"/>
      <c r="M8" s="23"/>
      <c r="N8" s="11"/>
      <c r="O8" s="457"/>
      <c r="P8" s="11"/>
      <c r="Q8" s="457"/>
      <c r="R8" s="458"/>
    </row>
    <row r="9" ht="15.75" customHeight="1">
      <c r="A9" s="399"/>
      <c r="B9" s="453"/>
      <c r="C9" t="s" s="462">
        <v>270</v>
      </c>
      <c r="D9" s="478"/>
      <c r="E9" s="478"/>
      <c r="F9" s="479"/>
      <c r="G9" s="470" cm="1">
        <f t="array" ref="G9">'Calculations'!$E$24</f>
        <v>469</v>
      </c>
      <c r="H9" t="s" s="471">
        <v>57</v>
      </c>
      <c r="I9" s="472"/>
      <c r="J9" s="472"/>
      <c r="K9" s="480"/>
      <c r="L9" s="286"/>
      <c r="M9" s="23"/>
      <c r="N9" s="11"/>
      <c r="O9" s="457"/>
      <c r="P9" s="11"/>
      <c r="Q9" s="457"/>
      <c r="R9" s="458"/>
    </row>
    <row r="10" ht="17.6" customHeight="1">
      <c r="A10" s="399"/>
      <c r="B10" s="453"/>
      <c r="C10" s="481"/>
      <c r="D10" s="482"/>
      <c r="E10" s="480"/>
      <c r="F10" s="483"/>
      <c r="G10" s="480"/>
      <c r="H10" s="480"/>
      <c r="I10" s="480"/>
      <c r="J10" s="480"/>
      <c r="K10" s="480"/>
      <c r="L10" s="286"/>
      <c r="M10" s="23"/>
      <c r="N10" s="11"/>
      <c r="O10" s="457"/>
      <c r="P10" s="11"/>
      <c r="Q10" s="457"/>
      <c r="R10" s="458"/>
    </row>
    <row r="11" ht="14.65" customHeight="1">
      <c r="A11" s="399"/>
      <c r="B11" s="453"/>
      <c r="C11" s="484"/>
      <c r="D11" s="485"/>
      <c r="E11" s="485"/>
      <c r="F11" t="s" s="486">
        <v>271</v>
      </c>
      <c r="G11" t="s" s="486">
        <v>272</v>
      </c>
      <c r="H11" t="s" s="486">
        <v>273</v>
      </c>
      <c r="I11" t="s" s="486">
        <v>274</v>
      </c>
      <c r="J11" t="s" s="486">
        <v>275</v>
      </c>
      <c r="K11" t="s" s="486">
        <v>274</v>
      </c>
      <c r="L11" t="s" s="487">
        <v>276</v>
      </c>
      <c r="M11" s="23"/>
      <c r="N11" s="11"/>
      <c r="O11" s="457"/>
      <c r="P11" s="11"/>
      <c r="Q11" s="457"/>
      <c r="R11" s="458"/>
    </row>
    <row r="12" ht="14.65" customHeight="1">
      <c r="A12" s="399"/>
      <c r="B12" s="453"/>
      <c r="C12" t="s" s="488">
        <v>277</v>
      </c>
      <c r="D12" t="s" s="489">
        <v>273</v>
      </c>
      <c r="E12" t="s" s="489">
        <v>151</v>
      </c>
      <c r="F12" t="s" s="490">
        <v>278</v>
      </c>
      <c r="G12" t="s" s="490">
        <v>279</v>
      </c>
      <c r="H12" t="s" s="490">
        <v>280</v>
      </c>
      <c r="I12" t="s" s="490">
        <v>281</v>
      </c>
      <c r="J12" t="s" s="490">
        <v>282</v>
      </c>
      <c r="K12" t="s" s="490">
        <v>280</v>
      </c>
      <c r="L12" t="s" s="491">
        <v>283</v>
      </c>
      <c r="M12" s="23"/>
      <c r="N12" s="52"/>
      <c r="O12" s="457"/>
      <c r="P12" s="11"/>
      <c r="Q12" s="457"/>
      <c r="R12" s="458"/>
    </row>
    <row r="13" ht="14.65" customHeight="1">
      <c r="A13" s="399"/>
      <c r="B13" s="453"/>
      <c r="C13" s="484"/>
      <c r="D13" s="484"/>
      <c r="E13" s="484"/>
      <c r="F13" t="s" s="489">
        <v>284</v>
      </c>
      <c r="G13" t="s" s="489">
        <v>285</v>
      </c>
      <c r="H13" s="492"/>
      <c r="I13" t="s" s="489">
        <v>57</v>
      </c>
      <c r="J13" t="s" s="489">
        <v>118</v>
      </c>
      <c r="K13" s="492"/>
      <c r="L13" t="s" s="493">
        <v>286</v>
      </c>
      <c r="M13" s="23"/>
      <c r="N13" s="52"/>
      <c r="O13" s="494"/>
      <c r="P13" s="11"/>
      <c r="Q13" s="457"/>
      <c r="R13" s="458"/>
    </row>
    <row r="14" ht="14.65" customHeight="1">
      <c r="A14" s="399"/>
      <c r="B14" s="453"/>
      <c r="C14" s="495">
        <v>0</v>
      </c>
      <c r="D14" t="s" s="496">
        <v>287</v>
      </c>
      <c r="E14" t="s" s="488">
        <v>288</v>
      </c>
      <c r="F14" t="s" s="488">
        <v>288</v>
      </c>
      <c r="G14" t="s" s="488">
        <v>289</v>
      </c>
      <c r="H14" t="s" s="488">
        <v>288</v>
      </c>
      <c r="I14" s="497" cm="1">
        <f t="array" ref="I14">'W1 Sheet'!$U$73</f>
        <v>411.5</v>
      </c>
      <c r="J14" s="498" cm="1">
        <f t="array" ref="J14">'W1 Sheet'!$AC$83</f>
      </c>
      <c r="K14" s="498" cm="1">
        <f t="array" ref="K14">IF(I14=0,0,J14*I14)</f>
      </c>
      <c r="L14" t="s" s="496">
        <v>289</v>
      </c>
      <c r="M14" s="499"/>
      <c r="N14" s="500"/>
      <c r="O14" s="457"/>
      <c r="P14" s="500"/>
      <c r="Q14" s="457"/>
      <c r="R14" s="458"/>
    </row>
    <row r="15" ht="14.65" customHeight="1">
      <c r="A15" s="399"/>
      <c r="B15" s="453"/>
      <c r="C15" s="495">
        <v>1</v>
      </c>
      <c r="D15" s="478"/>
      <c r="E15" s="501"/>
      <c r="F15" s="484"/>
      <c r="G15" s="484"/>
      <c r="H15" s="484"/>
      <c r="I15" s="484"/>
      <c r="J15" s="497"/>
      <c r="K15" s="498"/>
      <c r="L15" s="478"/>
      <c r="M15" s="499"/>
      <c r="N15" s="11"/>
      <c r="O15" s="457"/>
      <c r="P15" s="500"/>
      <c r="Q15" s="457"/>
      <c r="R15" s="458"/>
    </row>
    <row r="16" ht="14.65" customHeight="1">
      <c r="A16" s="399"/>
      <c r="B16" s="453"/>
      <c r="C16" s="495">
        <v>2</v>
      </c>
      <c r="D16" t="s" s="496">
        <v>290</v>
      </c>
      <c r="E16" s="501" cm="1">
        <f t="array" ref="E16">'Calculations'!$E$22</f>
        <v>-1335</v>
      </c>
      <c r="F16" s="497"/>
      <c r="G16" s="502">
        <v>50</v>
      </c>
      <c r="H16" s="497" cm="1">
        <f t="array" ref="H16">IF(E16=0,0,G16*E16)</f>
        <v>-66750</v>
      </c>
      <c r="I16" s="503" cm="1">
        <f t="array" ref="I16">$I$14+G16</f>
        <v>461.5</v>
      </c>
      <c r="J16" s="498" cm="1">
        <f t="array" ref="J16">IF(ISERROR(K16/I16),0,K16/I16)</f>
        <v>0</v>
      </c>
      <c r="K16" s="498" cm="1">
        <f t="array" ref="K16">$K$14+(H16)</f>
      </c>
      <c r="L16" s="497" cm="1">
        <f t="array" ref="L16">IF(ISERROR(100/(('Calculations'!$E$19-'Calculations'!$E$18)/(J16-'Calculations'!$E$18))),"",100/(('Calculations'!$E$19-'Calculations'!$E$18)/(J16-'Calculations'!$E$18)))</f>
        <v>-76</v>
      </c>
      <c r="M16" s="412"/>
      <c r="N16" t="s" s="504">
        <v>291</v>
      </c>
      <c r="O16" s="505"/>
      <c r="P16" s="500"/>
      <c r="Q16" s="457"/>
      <c r="R16" s="458"/>
    </row>
    <row r="17" ht="14.65" customHeight="1">
      <c r="A17" s="399"/>
      <c r="B17" s="453"/>
      <c r="C17" s="495">
        <v>3</v>
      </c>
      <c r="D17" s="478"/>
      <c r="E17" s="501"/>
      <c r="F17" s="497"/>
      <c r="G17" s="497"/>
      <c r="H17" s="497"/>
      <c r="I17" s="503"/>
      <c r="J17" s="497"/>
      <c r="K17" s="497"/>
      <c r="L17" s="497"/>
      <c r="M17" s="412"/>
      <c r="N17" t="s" s="504">
        <v>292</v>
      </c>
      <c r="O17" s="505"/>
      <c r="P17" s="500"/>
      <c r="Q17" s="457"/>
      <c r="R17" s="458"/>
    </row>
    <row r="18" ht="14.65" customHeight="1">
      <c r="A18" s="399"/>
      <c r="B18" s="453"/>
      <c r="C18" s="495">
        <v>4</v>
      </c>
      <c r="D18" t="s" s="496">
        <v>293</v>
      </c>
      <c r="E18" s="501" cm="1">
        <f t="array" ref="E18">'Calculations'!$E$23</f>
        <v>-272</v>
      </c>
      <c r="F18" s="497"/>
      <c r="G18" s="502">
        <v>110</v>
      </c>
      <c r="H18" s="497" cm="1">
        <f t="array" ref="H18">IF(E18=0,0,G18*E18)</f>
        <v>-29920</v>
      </c>
      <c r="I18" s="503" cm="1">
        <f t="array" ref="I18">IF(G18=0,0,$I$14+G18+G16)</f>
        <v>571.5</v>
      </c>
      <c r="J18" s="498" cm="1">
        <f t="array" ref="J18">IF(ISERROR(K18/I18),0,K18/I18)</f>
        <v>0</v>
      </c>
      <c r="K18" s="498" cm="1">
        <f t="array" ref="K18">IF(H18=0,0,$K$14+H18+H16)</f>
      </c>
      <c r="L18" t="str" s="484" cm="1">
        <f t="array" ref="L18">IF(J18=0,"",(100/(('Calculations'!$E$19-'Calculations'!$E$18)/(J18-'Calculations'!$E$18))))</f>
      </c>
      <c r="M18" s="412"/>
      <c r="N18" t="s" s="504">
        <v>294</v>
      </c>
      <c r="O18" s="505"/>
      <c r="P18" s="500"/>
      <c r="Q18" s="457"/>
      <c r="R18" s="458"/>
    </row>
    <row r="19" ht="14.65" customHeight="1">
      <c r="A19" s="399"/>
      <c r="B19" s="453"/>
      <c r="C19" s="495">
        <v>5</v>
      </c>
      <c r="D19" s="478"/>
      <c r="E19" s="501"/>
      <c r="F19" s="497"/>
      <c r="G19" s="497"/>
      <c r="H19" s="497"/>
      <c r="I19" s="503"/>
      <c r="J19" s="497"/>
      <c r="K19" s="497"/>
      <c r="L19" s="497"/>
      <c r="M19" t="s" s="56">
        <v>295</v>
      </c>
      <c r="N19" s="506"/>
      <c r="O19" s="505"/>
      <c r="P19" s="500"/>
      <c r="Q19" s="457"/>
      <c r="R19" s="458"/>
    </row>
    <row r="20" ht="14.65" customHeight="1">
      <c r="A20" s="399"/>
      <c r="B20" s="453"/>
      <c r="C20" s="495">
        <v>6</v>
      </c>
      <c r="D20" t="s" s="496">
        <v>296</v>
      </c>
      <c r="E20" s="501">
        <v>5400</v>
      </c>
      <c r="F20" s="497"/>
      <c r="G20" s="502"/>
      <c r="H20" s="497" cm="1">
        <f t="array" ref="H20">IF(E20=0,0,G20*E20)</f>
        <v>0</v>
      </c>
      <c r="I20" s="503" cm="1">
        <f t="array" ref="I20">IF(G20=0,0,$I$14+G20+G18+G16)</f>
        <v>0</v>
      </c>
      <c r="J20" s="498" cm="1">
        <f t="array" ref="J20">IF(ISERROR(K20/I20),0,K20/I20)</f>
        <v>0</v>
      </c>
      <c r="K20" s="498" cm="1">
        <f t="array" ref="K20">IF(H20=0,0,$K$14+H20+H18+H16)</f>
        <v>0</v>
      </c>
      <c r="L20" t="str" s="484" cm="1">
        <f t="array" ref="L20">IF(J20=0,"",(100/(('Calculations'!$E$19-'Calculations'!$E$18)/(J20-'Calculations'!$E$18))))</f>
      </c>
      <c r="M20" t="s" s="56">
        <v>297</v>
      </c>
      <c r="N20" s="506"/>
      <c r="O20" s="505"/>
      <c r="P20" s="500"/>
      <c r="Q20" s="457"/>
      <c r="R20" s="458"/>
    </row>
    <row r="21" ht="14.65" customHeight="1">
      <c r="A21" s="399"/>
      <c r="B21" s="453"/>
      <c r="C21" s="495">
        <v>7</v>
      </c>
      <c r="D21" s="478"/>
      <c r="E21" s="501"/>
      <c r="F21" s="507"/>
      <c r="G21" s="497"/>
      <c r="H21" s="497"/>
      <c r="I21" s="503"/>
      <c r="J21" s="498" cm="1">
        <f t="array" ref="J21">IF(ISERROR(K21/I21),0,K21/I21)</f>
        <v>0</v>
      </c>
      <c r="K21" s="497"/>
      <c r="L21" s="497"/>
      <c r="M21" t="s" s="56">
        <v>298</v>
      </c>
      <c r="N21" s="506"/>
      <c r="O21" s="505"/>
      <c r="P21" s="500"/>
      <c r="Q21" s="457"/>
      <c r="R21" s="458"/>
    </row>
    <row r="22" ht="14.65" customHeight="1">
      <c r="A22" s="399"/>
      <c r="B22" s="453"/>
      <c r="C22" s="495">
        <v>8</v>
      </c>
      <c r="D22" t="s" s="496">
        <v>299</v>
      </c>
      <c r="E22" s="501">
        <v>-1960</v>
      </c>
      <c r="F22" s="497"/>
      <c r="G22" s="502"/>
      <c r="H22" s="497" cm="1">
        <f t="array" ref="H22">IF(E22=0,0,G22*E22)</f>
        <v>0</v>
      </c>
      <c r="I22" s="503" cm="1">
        <f t="array" ref="I22">IF(G22=0,0,$I$14+G22+G20+G18+G16)</f>
        <v>0</v>
      </c>
      <c r="J22" s="498" cm="1">
        <f t="array" ref="J22">IF(ISERROR(K22/I22),0,K22/I22)</f>
        <v>0</v>
      </c>
      <c r="K22" s="498" cm="1">
        <f t="array" ref="K22">IF(H22=0,0,$K$14+H20+H18+H16+H22)</f>
        <v>0</v>
      </c>
      <c r="L22" t="str" s="484" cm="1">
        <f t="array" ref="L22">IF(J22=0,"",(100/(('Calculations'!$E$19-'Calculations'!$E$18)/(J22-'Calculations'!$E$18))))</f>
      </c>
      <c r="M22" s="412"/>
      <c r="N22" s="11"/>
      <c r="O22" s="457"/>
      <c r="P22" s="500"/>
      <c r="Q22" s="457"/>
      <c r="R22" s="458"/>
    </row>
    <row r="23" ht="14.65" customHeight="1">
      <c r="A23" s="399"/>
      <c r="B23" s="453"/>
      <c r="C23" s="495">
        <v>9</v>
      </c>
      <c r="D23" s="478"/>
      <c r="E23" s="501"/>
      <c r="F23" s="497"/>
      <c r="G23" s="497"/>
      <c r="H23" s="497"/>
      <c r="I23" s="503"/>
      <c r="J23" s="498"/>
      <c r="K23" s="497"/>
      <c r="L23" s="497"/>
      <c r="M23" s="499"/>
      <c r="N23" s="11"/>
      <c r="O23" s="457"/>
      <c r="P23" s="500"/>
      <c r="Q23" s="457"/>
      <c r="R23" s="458"/>
    </row>
    <row r="24" ht="14.65" customHeight="1">
      <c r="A24" s="399"/>
      <c r="B24" s="453"/>
      <c r="C24" s="495">
        <v>10</v>
      </c>
      <c r="D24" t="s" s="496">
        <v>300</v>
      </c>
      <c r="E24" s="501">
        <v>0</v>
      </c>
      <c r="F24" s="497"/>
      <c r="G24" s="502"/>
      <c r="H24" s="497" cm="1">
        <f t="array" ref="H24">IF(E24=0,0,G24*E24)</f>
        <v>0</v>
      </c>
      <c r="I24" s="503" cm="1">
        <f t="array" ref="I24">IF(G24=0,0,$I$14+G24+G22+G20+G18+G16)</f>
        <v>0</v>
      </c>
      <c r="J24" s="498" cm="1">
        <f t="array" ref="J24">IF(ISERROR(K24/I24),0,K24/I24)</f>
        <v>0</v>
      </c>
      <c r="K24" s="498" cm="1">
        <f t="array" ref="K24">IF(H24=0,0,$K$14+H22+H20+H18+H24+H16)</f>
        <v>0</v>
      </c>
      <c r="L24" t="str" s="484" cm="1">
        <f t="array" ref="L24">IF(J24=0,"",(100/(('Calculations'!$E$19-'Calculations'!$E$18)/(J24-'Calculations'!$E$18))))</f>
      </c>
      <c r="M24" s="499"/>
      <c r="N24" s="11"/>
      <c r="O24" s="457"/>
      <c r="P24" s="500"/>
      <c r="Q24" s="457"/>
      <c r="R24" s="458"/>
    </row>
    <row r="25" ht="14.65" customHeight="1">
      <c r="A25" s="399"/>
      <c r="B25" s="453"/>
      <c r="C25" s="495">
        <v>11</v>
      </c>
      <c r="D25" s="478"/>
      <c r="E25" s="501"/>
      <c r="F25" s="497"/>
      <c r="G25" s="497"/>
      <c r="H25" s="497"/>
      <c r="I25" s="503"/>
      <c r="J25" s="498"/>
      <c r="K25" s="497"/>
      <c r="L25" s="497"/>
      <c r="M25" s="499"/>
      <c r="N25" s="11"/>
      <c r="O25" s="457"/>
      <c r="P25" s="500"/>
      <c r="Q25" s="457"/>
      <c r="R25" s="458"/>
    </row>
    <row r="26" ht="14.65" customHeight="1">
      <c r="A26" s="399"/>
      <c r="B26" s="453"/>
      <c r="C26" s="495">
        <v>12</v>
      </c>
      <c r="D26" s="508"/>
      <c r="E26" s="509"/>
      <c r="F26" s="502"/>
      <c r="G26" s="502"/>
      <c r="H26" s="497" cm="1">
        <f t="array" ref="H26">IF(E26=0,0,(-F26+G26)*E26)</f>
        <v>0</v>
      </c>
      <c r="I26" s="503" cm="1">
        <f t="array" ref="I26">IF(G26=0,0,$I$14+G26+G24+G22+G20+G18+G16-F26)</f>
        <v>0</v>
      </c>
      <c r="J26" s="498" cm="1">
        <f t="array" ref="J26">IF(ISERROR(K26/I26),0,K26/I26)</f>
        <v>0</v>
      </c>
      <c r="K26" s="498" cm="1">
        <f t="array" ref="K26">IF(H26=0,0,$K$14+H24+H22+H20+H26+H18+H16)</f>
        <v>0</v>
      </c>
      <c r="L26" t="str" s="484" cm="1">
        <f t="array" ref="L26">IF(J26=0,"",(100/(('Calculations'!$E$19-'Calculations'!$E$18)/(J26-'Calculations'!$E$18))))</f>
      </c>
      <c r="M26" s="499"/>
      <c r="N26" s="11"/>
      <c r="O26" s="457"/>
      <c r="P26" s="500"/>
      <c r="Q26" s="457"/>
      <c r="R26" s="458"/>
    </row>
    <row r="27" ht="14.65" customHeight="1">
      <c r="A27" s="399"/>
      <c r="B27" s="453"/>
      <c r="C27" s="495">
        <v>13</v>
      </c>
      <c r="D27" s="478"/>
      <c r="E27" s="501"/>
      <c r="F27" s="497"/>
      <c r="G27" s="497"/>
      <c r="H27" s="497" cm="1">
        <f t="array" ref="H27">IF(E27=0,0,(-F27+G27)*E27)</f>
        <v>0</v>
      </c>
      <c r="I27" s="503"/>
      <c r="J27" s="498"/>
      <c r="K27" s="498"/>
      <c r="L27" s="497"/>
      <c r="M27" s="499"/>
      <c r="N27" s="11"/>
      <c r="O27" s="457"/>
      <c r="P27" s="500"/>
      <c r="Q27" s="457"/>
      <c r="R27" s="458"/>
    </row>
    <row r="28" ht="14.65" customHeight="1">
      <c r="A28" s="399"/>
      <c r="B28" s="453"/>
      <c r="C28" s="495">
        <v>14</v>
      </c>
      <c r="D28" s="508"/>
      <c r="E28" s="509"/>
      <c r="F28" s="502"/>
      <c r="G28" s="502"/>
      <c r="H28" s="497" cm="1">
        <f t="array" ref="H28">IF(E28=0,0,(-F28+G28)*E28)</f>
        <v>0</v>
      </c>
      <c r="I28" s="503" cm="1">
        <f t="array" ref="I28">IF(G28=0,0,$I$14+G28+G26+G24+G22+G20+G18+G16-F28-F26)</f>
        <v>0</v>
      </c>
      <c r="J28" s="498" cm="1">
        <f t="array" ref="J28">IF(ISERROR(K28/I28),0,K28/I28)</f>
        <v>0</v>
      </c>
      <c r="K28" s="498" cm="1">
        <f t="array" ref="K28">IF(H28=0,0,$K$14+H26+H24+H22+H28+H20+H18+H16)</f>
        <v>0</v>
      </c>
      <c r="L28" t="str" s="484" cm="1">
        <f t="array" ref="L28">IF(J28=0,"",(100/(('Calculations'!$E$19-'Calculations'!$E$18)/(J28-'Calculations'!$E$18))))</f>
      </c>
      <c r="M28" s="499"/>
      <c r="N28" s="11"/>
      <c r="O28" s="457"/>
      <c r="P28" s="500"/>
      <c r="Q28" s="457"/>
      <c r="R28" s="458"/>
    </row>
    <row r="29" ht="14.65" customHeight="1">
      <c r="A29" s="399"/>
      <c r="B29" s="453"/>
      <c r="C29" s="495">
        <v>15</v>
      </c>
      <c r="D29" s="478"/>
      <c r="E29" s="501"/>
      <c r="F29" s="497"/>
      <c r="G29" s="497"/>
      <c r="H29" s="497" cm="1">
        <f t="array" ref="H29">IF(E29=0,0,(-F29+G29)*E29)</f>
        <v>0</v>
      </c>
      <c r="I29" s="503"/>
      <c r="J29" s="498"/>
      <c r="K29" s="497"/>
      <c r="L29" s="497"/>
      <c r="M29" s="499"/>
      <c r="N29" s="11"/>
      <c r="O29" s="457"/>
      <c r="P29" s="500"/>
      <c r="Q29" s="457"/>
      <c r="R29" s="458"/>
    </row>
    <row r="30" ht="14.65" customHeight="1">
      <c r="A30" s="399"/>
      <c r="B30" s="453"/>
      <c r="C30" s="495">
        <v>16</v>
      </c>
      <c r="D30" s="508"/>
      <c r="E30" s="509"/>
      <c r="F30" s="502"/>
      <c r="G30" s="502"/>
      <c r="H30" s="497" cm="1">
        <f t="array" ref="H30">IF(E30=0,0,(-F30+G30)*E30)</f>
        <v>0</v>
      </c>
      <c r="I30" s="503" cm="1">
        <f t="array" ref="I30">IF(G30=0,0,$I$14+G30+G28+G26+G24+G22+G20+G18+G16-F30-F28-F26)</f>
        <v>0</v>
      </c>
      <c r="J30" s="498" cm="1">
        <f t="array" ref="J30">IF(ISERROR(K30/I30),0,K30/I30)</f>
        <v>0</v>
      </c>
      <c r="K30" s="498" cm="1">
        <f t="array" ref="K30">IF(H30=0,0,$K$14+H28+H26+H24+H30+H22+H20+H18+H16)</f>
        <v>0</v>
      </c>
      <c r="L30" t="str" s="484" cm="1">
        <f t="array" ref="L30">IF(J30=0,"",(100/(('Calculations'!$E$19-'Calculations'!$E$18)/(J30-'Calculations'!$E$18))))</f>
      </c>
      <c r="M30" s="499"/>
      <c r="N30" s="11"/>
      <c r="O30" s="457"/>
      <c r="P30" s="500"/>
      <c r="Q30" s="457"/>
      <c r="R30" s="458"/>
    </row>
    <row r="31" ht="14.65" customHeight="1">
      <c r="A31" s="399"/>
      <c r="B31" s="453"/>
      <c r="C31" s="495">
        <v>17</v>
      </c>
      <c r="D31" s="478"/>
      <c r="E31" s="484"/>
      <c r="F31" s="497"/>
      <c r="G31" s="497"/>
      <c r="H31" s="497"/>
      <c r="I31" s="503"/>
      <c r="J31" s="498"/>
      <c r="K31" s="497"/>
      <c r="L31" s="497"/>
      <c r="M31" s="499"/>
      <c r="N31" s="11"/>
      <c r="O31" s="457"/>
      <c r="P31" s="500"/>
      <c r="Q31" s="457"/>
      <c r="R31" s="458"/>
    </row>
    <row r="32" ht="14.65" customHeight="1">
      <c r="A32" s="399"/>
      <c r="B32" s="453"/>
      <c r="C32" s="15"/>
      <c r="D32" s="480"/>
      <c r="E32" s="480"/>
      <c r="F32" s="480"/>
      <c r="G32" s="480"/>
      <c r="H32" s="480"/>
      <c r="I32" s="16"/>
      <c r="J32" s="16"/>
      <c r="K32" s="16"/>
      <c r="L32" s="17"/>
      <c r="M32" s="499"/>
      <c r="N32" s="11"/>
      <c r="O32" s="457"/>
      <c r="P32" s="500"/>
      <c r="Q32" s="457"/>
      <c r="R32" s="458"/>
    </row>
    <row r="33" ht="14.65" customHeight="1">
      <c r="A33" s="399"/>
      <c r="B33" s="453"/>
      <c r="C33" s="453"/>
      <c r="D33" t="s" s="81">
        <v>301</v>
      </c>
      <c r="E33" s="82"/>
      <c r="F33" s="82"/>
      <c r="G33" s="82"/>
      <c r="H33" s="83"/>
      <c r="I33" s="23"/>
      <c r="J33" s="11"/>
      <c r="K33" s="11"/>
      <c r="L33" s="14"/>
      <c r="M33" s="23"/>
      <c r="N33" s="11"/>
      <c r="O33" s="457"/>
      <c r="P33" s="11"/>
      <c r="Q33" s="457"/>
      <c r="R33" s="458"/>
    </row>
    <row r="34" ht="14.65" customHeight="1">
      <c r="A34" s="399"/>
      <c r="B34" s="453"/>
      <c r="C34" s="453"/>
      <c r="D34" t="s" s="510">
        <v>302</v>
      </c>
      <c r="E34" s="511"/>
      <c r="F34" s="511"/>
      <c r="G34" s="512" cm="1">
        <f t="array" ref="G34">'Calculations'!$E$20</f>
        <v>750</v>
      </c>
      <c r="H34" t="s" s="513">
        <v>303</v>
      </c>
      <c r="I34" s="23"/>
      <c r="J34" s="11"/>
      <c r="K34" s="11"/>
      <c r="L34" s="14"/>
      <c r="M34" s="23"/>
      <c r="N34" s="11"/>
      <c r="O34" s="457"/>
      <c r="P34" s="11"/>
      <c r="Q34" s="457"/>
      <c r="R34" s="458"/>
    </row>
    <row r="35" ht="14.65" customHeight="1">
      <c r="A35" s="399"/>
      <c r="B35" s="453"/>
      <c r="C35" s="453"/>
      <c r="D35" t="s" s="465">
        <v>302</v>
      </c>
      <c r="E35" s="472"/>
      <c r="F35" s="514"/>
      <c r="G35" s="512" cm="1">
        <f t="array" ref="G35">'Calculations'!$E$21</f>
        <v>656</v>
      </c>
      <c r="H35" t="s" s="513">
        <v>304</v>
      </c>
      <c r="I35" s="23"/>
      <c r="J35" s="11"/>
      <c r="K35" s="11"/>
      <c r="L35" s="14"/>
      <c r="M35" s="23"/>
      <c r="N35" s="11"/>
      <c r="O35" s="457"/>
      <c r="P35" s="11"/>
      <c r="Q35" s="457"/>
      <c r="R35" s="458"/>
    </row>
    <row r="36" ht="14.65" customHeight="1">
      <c r="A36" s="399"/>
      <c r="B36" s="453"/>
      <c r="C36" s="453"/>
      <c r="D36" t="s" s="510">
        <v>305</v>
      </c>
      <c r="E36" s="515"/>
      <c r="F36" s="516"/>
      <c r="G36" s="512" cm="1">
        <f t="array" ref="G36">'W1 Sheet'!$U$73</f>
        <v>411.5</v>
      </c>
      <c r="H36" t="s" s="513">
        <v>57</v>
      </c>
      <c r="I36" s="23"/>
      <c r="J36" s="11"/>
      <c r="K36" s="11"/>
      <c r="L36" s="14"/>
      <c r="M36" s="23"/>
      <c r="N36" s="11"/>
      <c r="O36" s="457"/>
      <c r="P36" s="11"/>
      <c r="Q36" s="457"/>
      <c r="R36" s="458"/>
    </row>
    <row r="37" ht="14.65" customHeight="1">
      <c r="A37" s="399"/>
      <c r="B37" s="453"/>
      <c r="C37" s="453"/>
      <c r="D37" t="s" s="510">
        <v>306</v>
      </c>
      <c r="E37" s="511"/>
      <c r="F37" s="511"/>
      <c r="G37" t="str" s="247" cm="1">
        <f t="array" ref="G37">'Calculations'!$K$10</f>
        <v>No data</v>
      </c>
      <c r="H37" t="s" s="513">
        <v>57</v>
      </c>
      <c r="I37" s="23"/>
      <c r="J37" s="11"/>
      <c r="K37" s="11"/>
      <c r="L37" s="14"/>
      <c r="M37" s="23"/>
      <c r="N37" s="11"/>
      <c r="O37" s="457"/>
      <c r="P37" s="11"/>
      <c r="Q37" s="457"/>
      <c r="R37" s="458"/>
    </row>
    <row r="38" ht="14.65" customHeight="1">
      <c r="A38" s="399"/>
      <c r="B38" s="453"/>
      <c r="C38" s="453"/>
      <c r="D38" t="s" s="510">
        <v>308</v>
      </c>
      <c r="E38" s="511"/>
      <c r="F38" s="511"/>
      <c r="G38" s="512" cm="1">
        <f t="array" ref="G38">'Calculations'!$K$22</f>
        <v>110</v>
      </c>
      <c r="H38" t="s" s="513">
        <v>57</v>
      </c>
      <c r="I38" s="23"/>
      <c r="J38" s="11"/>
      <c r="K38" s="11"/>
      <c r="L38" s="14"/>
      <c r="M38" s="23"/>
      <c r="N38" s="11"/>
      <c r="O38" s="457"/>
      <c r="P38" s="11"/>
      <c r="Q38" s="457"/>
      <c r="R38" s="458"/>
    </row>
    <row r="39" ht="14.65" customHeight="1">
      <c r="A39" s="399"/>
      <c r="B39" s="453"/>
      <c r="C39" s="453"/>
      <c r="D39" t="s" s="510">
        <v>309</v>
      </c>
      <c r="E39" s="511"/>
      <c r="F39" s="511"/>
      <c r="G39" s="512">
        <v>244</v>
      </c>
      <c r="H39" t="s" s="513">
        <v>57</v>
      </c>
      <c r="I39" s="23"/>
      <c r="J39" s="11"/>
      <c r="K39" s="11"/>
      <c r="L39" s="14"/>
      <c r="M39" s="23"/>
      <c r="N39" s="11"/>
      <c r="O39" s="457"/>
      <c r="P39" s="11"/>
      <c r="Q39" s="457"/>
      <c r="R39" s="458"/>
    </row>
    <row r="40" ht="17" customHeight="1">
      <c r="A40" s="399"/>
      <c r="B40" s="453"/>
      <c r="C40" s="43"/>
      <c r="D40" s="517"/>
      <c r="E40" s="517"/>
      <c r="F40" s="517"/>
      <c r="G40" s="476"/>
      <c r="H40" s="480"/>
      <c r="I40" s="12"/>
      <c r="J40" s="12"/>
      <c r="K40" s="12"/>
      <c r="L40" t="s" s="518">
        <v>310</v>
      </c>
      <c r="M40" s="23"/>
      <c r="N40" s="11"/>
      <c r="O40" s="457"/>
      <c r="P40" s="11"/>
      <c r="Q40" s="457"/>
      <c r="R40" s="458"/>
    </row>
    <row r="41" ht="14.15" customHeight="1">
      <c r="A41" s="381"/>
      <c r="B41" s="11"/>
      <c r="C41" s="16"/>
      <c r="D41" s="519"/>
      <c r="E41" s="519"/>
      <c r="F41" s="519"/>
      <c r="G41" s="520"/>
      <c r="H41" s="16"/>
      <c r="I41" s="16"/>
      <c r="J41" s="16"/>
      <c r="K41" s="16"/>
      <c r="L41" s="16"/>
      <c r="M41" s="11"/>
      <c r="N41" s="11"/>
      <c r="O41" s="457"/>
      <c r="P41" s="11"/>
      <c r="Q41" s="457"/>
      <c r="R41" s="458"/>
    </row>
    <row r="42" ht="13.65" customHeight="1">
      <c r="A42" s="381"/>
      <c r="B42" s="11"/>
      <c r="C42" s="11"/>
      <c r="D42" s="521"/>
      <c r="E42" s="521"/>
      <c r="F42" s="521"/>
      <c r="G42" s="522"/>
      <c r="H42" s="11"/>
      <c r="I42" s="11"/>
      <c r="J42" s="11"/>
      <c r="K42" s="11"/>
      <c r="L42" s="11"/>
      <c r="M42" s="11"/>
      <c r="N42" s="11"/>
      <c r="O42" s="457"/>
      <c r="P42" s="11"/>
      <c r="Q42" s="457"/>
      <c r="R42" s="458"/>
    </row>
    <row r="43" ht="13.65" customHeight="1">
      <c r="A43" s="381"/>
      <c r="B43" s="11"/>
      <c r="C43" s="11"/>
      <c r="D43" s="11"/>
      <c r="E43" s="11"/>
      <c r="F43" s="11"/>
      <c r="G43" s="11"/>
      <c r="H43" s="11"/>
      <c r="I43" s="11"/>
      <c r="J43" s="11"/>
      <c r="K43" s="11"/>
      <c r="L43" s="11"/>
      <c r="M43" s="11"/>
      <c r="N43" s="11"/>
      <c r="O43" s="457"/>
      <c r="P43" s="11"/>
      <c r="Q43" s="457"/>
      <c r="R43" s="458"/>
    </row>
    <row r="44" ht="13.65" customHeight="1">
      <c r="A44" s="381"/>
      <c r="B44" s="11"/>
      <c r="C44" s="11"/>
      <c r="D44" s="11"/>
      <c r="E44" s="11"/>
      <c r="F44" s="11"/>
      <c r="G44" s="11"/>
      <c r="H44" s="11"/>
      <c r="I44" s="506"/>
      <c r="J44" s="11"/>
      <c r="K44" s="11"/>
      <c r="L44" s="11"/>
      <c r="M44" s="11"/>
      <c r="N44" s="11"/>
      <c r="O44" s="457"/>
      <c r="P44" s="11"/>
      <c r="Q44" s="457"/>
      <c r="R44" s="458"/>
    </row>
    <row r="45" ht="13.65" customHeight="1">
      <c r="A45" s="381"/>
      <c r="B45" s="11"/>
      <c r="C45" s="11"/>
      <c r="D45" s="11"/>
      <c r="E45" s="11"/>
      <c r="F45" s="11"/>
      <c r="G45" s="11"/>
      <c r="H45" s="11"/>
      <c r="I45" s="11"/>
      <c r="J45" s="11"/>
      <c r="K45" s="11"/>
      <c r="L45" s="11"/>
      <c r="M45" s="11"/>
      <c r="N45" s="11"/>
      <c r="O45" s="457"/>
      <c r="P45" s="11"/>
      <c r="Q45" s="457"/>
      <c r="R45" s="458"/>
    </row>
    <row r="46" ht="13.65" customHeight="1">
      <c r="A46" s="381"/>
      <c r="B46" s="11"/>
      <c r="C46" s="11"/>
      <c r="D46" s="115"/>
      <c r="E46" s="115"/>
      <c r="F46" s="115"/>
      <c r="G46" s="115"/>
      <c r="H46" s="115"/>
      <c r="I46" s="11"/>
      <c r="J46" s="11"/>
      <c r="K46" s="11"/>
      <c r="L46" s="11"/>
      <c r="M46" s="11"/>
      <c r="N46" s="11"/>
      <c r="O46" s="457"/>
      <c r="P46" s="11"/>
      <c r="Q46" s="457"/>
      <c r="R46" s="458"/>
    </row>
    <row r="47" ht="13.65" customHeight="1">
      <c r="A47" s="381"/>
      <c r="B47" s="11"/>
      <c r="C47" s="161"/>
      <c r="D47" t="s" s="140">
        <v>311</v>
      </c>
      <c r="E47" s="523"/>
      <c r="F47" t="s" s="524">
        <v>312</v>
      </c>
      <c r="G47" s="525"/>
      <c r="H47" t="s" s="526">
        <v>7</v>
      </c>
      <c r="I47" s="527"/>
      <c r="J47" s="11"/>
      <c r="K47" s="11"/>
      <c r="L47" s="11"/>
      <c r="M47" s="11"/>
      <c r="N47" s="11"/>
      <c r="O47" s="457"/>
      <c r="P47" s="11"/>
      <c r="Q47" s="457"/>
      <c r="R47" s="458"/>
    </row>
    <row r="48" ht="13.65" customHeight="1">
      <c r="A48" s="381"/>
      <c r="B48" s="11"/>
      <c r="C48" s="161"/>
      <c r="D48" s="527"/>
      <c r="E48" s="528"/>
      <c r="F48" s="529"/>
      <c r="G48" s="530"/>
      <c r="H48" s="531"/>
      <c r="I48" s="527"/>
      <c r="J48" s="11"/>
      <c r="K48" s="11"/>
      <c r="L48" s="11"/>
      <c r="M48" s="11"/>
      <c r="N48" s="11"/>
      <c r="O48" s="457"/>
      <c r="P48" s="11"/>
      <c r="Q48" s="457"/>
      <c r="R48" s="458"/>
    </row>
    <row r="49" ht="13.65" customHeight="1">
      <c r="A49" s="446"/>
      <c r="B49" s="447"/>
      <c r="C49" s="532"/>
      <c r="D49" s="114"/>
      <c r="E49" s="116"/>
      <c r="F49" s="114"/>
      <c r="G49" s="116"/>
      <c r="H49" s="533"/>
      <c r="I49" s="534"/>
      <c r="J49" s="447"/>
      <c r="K49" s="447"/>
      <c r="L49" s="447"/>
      <c r="M49" s="447"/>
      <c r="N49" s="447"/>
      <c r="O49" s="535"/>
      <c r="P49" s="447"/>
      <c r="Q49" s="535"/>
      <c r="R49" s="536"/>
    </row>
  </sheetData>
  <mergeCells count="12">
    <mergeCell ref="D39:F39"/>
    <mergeCell ref="D40:F40"/>
    <mergeCell ref="D41:F41"/>
    <mergeCell ref="D42:F42"/>
    <mergeCell ref="D37:F37"/>
    <mergeCell ref="D38:F38"/>
    <mergeCell ref="D34:F34"/>
    <mergeCell ref="D2:K2"/>
    <mergeCell ref="E3:I3"/>
    <mergeCell ref="D6:K6"/>
    <mergeCell ref="D5:E5"/>
    <mergeCell ref="D33:H33"/>
  </mergeCells>
  <conditionalFormatting sqref="H16 K16 H18 K18 H20 K20 H22 K22 H24 K24 H26:H30 K26 K28 K30">
    <cfRule type="cellIs" dxfId="5" priority="1" operator="equal" stopIfTrue="1">
      <formula>0</formula>
    </cfRule>
  </conditionalFormatting>
  <conditionalFormatting sqref="I16 I18 I20 I22">
    <cfRule type="cellIs" dxfId="6" priority="1" operator="equal" stopIfTrue="1">
      <formula>0</formula>
    </cfRule>
  </conditionalFormatting>
  <conditionalFormatting sqref="J16 J18 J20:J22 J24 J26:J31">
    <cfRule type="cellIs" dxfId="7" priority="1" operator="equal" stopIfTrue="1">
      <formula>0</formula>
    </cfRule>
    <cfRule type="cellIs" dxfId="8" priority="2" operator="between" stopIfTrue="1">
      <formula>$G$8</formula>
      <formula>$J$8</formula>
    </cfRule>
  </conditionalFormatting>
  <conditionalFormatting sqref="I17 I19 I23">
    <cfRule type="cellIs" dxfId="9" priority="1" operator="greaterThan" stopIfTrue="1">
      <formula>$G$34</formula>
    </cfRule>
    <cfRule type="cellIs" dxfId="10" priority="2" operator="lessThan" stopIfTrue="1">
      <formula>$G$34</formula>
    </cfRule>
  </conditionalFormatting>
  <conditionalFormatting sqref="I24:I31">
    <cfRule type="cellIs" dxfId="11" priority="1" operator="equal" stopIfTrue="1">
      <formula>0</formula>
    </cfRule>
    <cfRule type="cellIs" dxfId="12" priority="2" operator="greaterThan" stopIfTrue="1">
      <formula>$G$34</formula>
    </cfRule>
  </conditionalFormatting>
  <pageMargins left="0.25" right="0.19685" top="0.984252" bottom="0.984252" header="0.511811" footer="0.511811"/>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BQ71"/>
  <sheetViews>
    <sheetView workbookViewId="0" showGridLines="0" defaultGridColor="1"/>
  </sheetViews>
  <sheetFormatPr defaultColWidth="8.83333" defaultRowHeight="13.2" customHeight="1" outlineLevelRow="0" outlineLevelCol="0"/>
  <cols>
    <col min="1" max="1" width="12.1719" style="537" customWidth="1"/>
    <col min="2" max="2" width="9.85156" style="537" customWidth="1"/>
    <col min="3" max="3" width="4.67188" style="537" customWidth="1"/>
    <col min="4" max="9" width="8.85156" style="537" customWidth="1"/>
    <col min="10" max="10" width="11.8516" style="537" customWidth="1"/>
    <col min="11" max="11" width="12.5" style="537" customWidth="1"/>
    <col min="12" max="12" width="1.35156" style="537" customWidth="1"/>
    <col min="13" max="13" width="5.85156" style="537" customWidth="1"/>
    <col min="14" max="68" hidden="1" width="8.83333" style="537" customWidth="1"/>
    <col min="69" max="69" width="8.85156" style="537" customWidth="1"/>
    <col min="70" max="16384" width="8.85156" style="537" customWidth="1"/>
  </cols>
  <sheetData>
    <row r="1" ht="24.75" customHeight="1">
      <c r="A1" s="377"/>
      <c r="B1" s="450"/>
      <c r="C1" s="450"/>
      <c r="D1" s="538"/>
      <c r="E1" s="538"/>
      <c r="F1" s="538"/>
      <c r="G1" s="538"/>
      <c r="H1" s="538"/>
      <c r="I1" s="538"/>
      <c r="J1" s="450"/>
      <c r="K1" s="450"/>
      <c r="L1" s="450"/>
      <c r="M1" s="378"/>
      <c r="N1" s="378"/>
      <c r="O1" s="378"/>
      <c r="P1" s="378"/>
      <c r="Q1" s="378"/>
      <c r="R1" s="378"/>
      <c r="S1" s="378"/>
      <c r="T1" s="378"/>
      <c r="U1" s="378"/>
      <c r="V1" s="378"/>
      <c r="W1" s="378"/>
      <c r="X1" s="378"/>
      <c r="Y1" s="378"/>
      <c r="Z1" s="378"/>
      <c r="AA1" s="378"/>
      <c r="AB1" s="378"/>
      <c r="AC1" s="378"/>
      <c r="AD1" s="378"/>
      <c r="AE1" s="378"/>
      <c r="AF1" s="378"/>
      <c r="AG1" s="378"/>
      <c r="AH1" s="378"/>
      <c r="AI1" s="378"/>
      <c r="AJ1" s="378"/>
      <c r="AK1" s="378"/>
      <c r="AL1" s="378"/>
      <c r="AM1" s="378"/>
      <c r="AN1" s="378"/>
      <c r="AO1" s="378"/>
      <c r="AP1" s="378"/>
      <c r="AQ1" s="378"/>
      <c r="AR1" s="378"/>
      <c r="AS1" s="378"/>
      <c r="AT1" s="378"/>
      <c r="AU1" s="378"/>
      <c r="AV1" s="378"/>
      <c r="AW1" s="378"/>
      <c r="AX1" s="378"/>
      <c r="AY1" s="378"/>
      <c r="AZ1" s="378"/>
      <c r="BA1" s="378"/>
      <c r="BB1" s="378"/>
      <c r="BC1" s="378"/>
      <c r="BD1" s="378"/>
      <c r="BE1" s="378"/>
      <c r="BF1" s="378"/>
      <c r="BG1" s="378"/>
      <c r="BH1" s="378"/>
      <c r="BI1" s="378"/>
      <c r="BJ1" s="378"/>
      <c r="BK1" s="378"/>
      <c r="BL1" s="378"/>
      <c r="BM1" s="378"/>
      <c r="BN1" s="378"/>
      <c r="BO1" s="378"/>
      <c r="BP1" s="378"/>
      <c r="BQ1" s="380"/>
    </row>
    <row r="2" ht="29.25" customHeight="1">
      <c r="A2" s="399"/>
      <c r="B2" t="s" s="277">
        <v>160</v>
      </c>
      <c r="C2" s="278"/>
      <c r="D2" s="539"/>
      <c r="E2" s="539"/>
      <c r="F2" s="539"/>
      <c r="G2" s="539"/>
      <c r="H2" s="539"/>
      <c r="I2" s="539"/>
      <c r="J2" s="278"/>
      <c r="K2" s="278"/>
      <c r="L2" s="540"/>
      <c r="M2" s="541"/>
      <c r="N2" s="542"/>
      <c r="O2" s="542"/>
      <c r="P2" s="542"/>
      <c r="Q2" s="542"/>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383"/>
    </row>
    <row r="3" ht="17.1" customHeight="1">
      <c r="A3" s="399"/>
      <c r="B3" s="543"/>
      <c r="C3" s="220"/>
      <c r="D3" s="544"/>
      <c r="E3" t="s" s="545">
        <v>313</v>
      </c>
      <c r="F3" s="544"/>
      <c r="G3" s="544"/>
      <c r="H3" s="546" cm="1">
        <f t="array" ref="H3">'W1 Sheet'!Z83</f>
        <v>1</v>
      </c>
      <c r="I3" s="544"/>
      <c r="J3" s="220"/>
      <c r="K3" s="220"/>
      <c r="L3" s="547"/>
      <c r="M3" s="548"/>
      <c r="N3" s="459"/>
      <c r="O3" s="459"/>
      <c r="P3" s="459"/>
      <c r="Q3" s="459"/>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383"/>
    </row>
    <row r="4" ht="13.65" customHeight="1">
      <c r="A4" s="399"/>
      <c r="B4" s="23"/>
      <c r="C4" s="11"/>
      <c r="D4" s="457"/>
      <c r="E4" s="457"/>
      <c r="F4" s="457"/>
      <c r="G4" s="457"/>
      <c r="H4" s="457"/>
      <c r="I4" s="457"/>
      <c r="J4" s="11"/>
      <c r="K4" s="11"/>
      <c r="L4" s="14"/>
      <c r="M4" s="23"/>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c r="BQ4" s="383"/>
    </row>
    <row r="5" ht="13.65" customHeight="1">
      <c r="A5" s="399"/>
      <c r="B5" s="23"/>
      <c r="C5" s="11"/>
      <c r="D5" t="str" s="505" cm="1">
        <f t="array" ref="D5">'W1 Sheet'!D43</f>
        <v>DG1000 utility 18</v>
      </c>
      <c r="E5" s="457"/>
      <c r="F5" s="457"/>
      <c r="G5" s="457"/>
      <c r="H5" t="s" s="549">
        <v>315</v>
      </c>
      <c r="I5" s="550" cm="1">
        <f t="array" ref="I5">'W1 Sheet'!W43</f>
        <v>0</v>
      </c>
      <c r="J5" s="115"/>
      <c r="K5" s="115"/>
      <c r="L5" s="14"/>
      <c r="M5" s="23"/>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383"/>
    </row>
    <row r="6" ht="16.6" customHeight="1">
      <c r="A6" s="399"/>
      <c r="B6" s="23"/>
      <c r="C6" s="11"/>
      <c r="D6" s="551"/>
      <c r="E6" s="551"/>
      <c r="F6" s="457"/>
      <c r="G6" s="552"/>
      <c r="H6" t="s" s="553">
        <v>316</v>
      </c>
      <c r="I6" s="554"/>
      <c r="J6" s="555"/>
      <c r="K6" s="556"/>
      <c r="L6" s="557"/>
      <c r="M6" s="558"/>
      <c r="N6" s="46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383"/>
    </row>
    <row r="7" ht="16.6" customHeight="1">
      <c r="A7" s="399"/>
      <c r="B7" s="23"/>
      <c r="C7" s="161"/>
      <c r="D7" t="s" s="559">
        <v>317</v>
      </c>
      <c r="E7" s="560"/>
      <c r="F7" s="561"/>
      <c r="G7" s="552"/>
      <c r="H7" t="s" s="562">
        <v>318</v>
      </c>
      <c r="I7" s="563"/>
      <c r="J7" s="564"/>
      <c r="K7" s="565"/>
      <c r="L7" s="557"/>
      <c r="M7" s="558"/>
      <c r="N7" s="46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383"/>
    </row>
    <row r="8" ht="13.65" customHeight="1">
      <c r="A8" s="399"/>
      <c r="B8" t="s" s="27">
        <v>319</v>
      </c>
      <c r="C8" s="161"/>
      <c r="D8" t="s" s="566">
        <v>319</v>
      </c>
      <c r="E8" t="s" s="567">
        <v>320</v>
      </c>
      <c r="F8" s="568"/>
      <c r="G8" s="552"/>
      <c r="H8" t="s" s="569">
        <v>321</v>
      </c>
      <c r="I8" t="s" s="569">
        <v>322</v>
      </c>
      <c r="J8" t="s" s="570">
        <v>323</v>
      </c>
      <c r="K8" t="s" s="570">
        <v>274</v>
      </c>
      <c r="L8" s="571"/>
      <c r="M8" s="406"/>
      <c r="N8" s="79"/>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383"/>
    </row>
    <row r="9" ht="13.65" customHeight="1">
      <c r="A9" s="399"/>
      <c r="B9" t="s" s="27">
        <v>324</v>
      </c>
      <c r="C9" s="161"/>
      <c r="D9" t="s" s="572">
        <v>57</v>
      </c>
      <c r="E9" s="573"/>
      <c r="F9" s="568"/>
      <c r="G9" s="552"/>
      <c r="H9" t="s" s="574">
        <v>281</v>
      </c>
      <c r="I9" t="s" s="574">
        <v>325</v>
      </c>
      <c r="J9" t="s" s="575">
        <v>281</v>
      </c>
      <c r="K9" t="s" s="575">
        <v>326</v>
      </c>
      <c r="L9" s="571"/>
      <c r="M9" s="406"/>
      <c r="N9" s="79"/>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383"/>
    </row>
    <row r="10" ht="13.65" customHeight="1">
      <c r="A10" s="399"/>
      <c r="B10" t="s" s="27">
        <v>327</v>
      </c>
      <c r="C10" s="161"/>
      <c r="D10" t="str" s="576" cm="1">
        <f t="array" ref="D10">'Calculations'!$K$10</f>
        <v>No data</v>
      </c>
      <c r="E10" t="str" s="576" cm="1">
        <f t="array" ref="E10">IF(OR('Calculations'!$E$26=0,D10&gt;'Calculations'!$K$22),"",IF(SUM('Calculations'!$E$20-'W1 Sheet'!$U$73-D10)&gt;'Calculations'!$E$26,'Calculations'!$E$26,SUM('Calculations'!$E$20-'W1 Sheet'!$U$73-D10)))</f>
      </c>
      <c r="F10" s="577"/>
      <c r="G10" s="552"/>
      <c r="H10" t="s" s="578">
        <v>57</v>
      </c>
      <c r="I10" t="s" s="578">
        <v>329</v>
      </c>
      <c r="J10" t="s" s="579">
        <v>57</v>
      </c>
      <c r="K10" t="s" s="579">
        <v>330</v>
      </c>
      <c r="L10" s="571"/>
      <c r="M10" s="406"/>
      <c r="N10" s="79"/>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383"/>
    </row>
    <row r="11" ht="13.65" customHeight="1">
      <c r="A11" s="399"/>
      <c r="B11" t="s" s="27">
        <v>331</v>
      </c>
      <c r="C11" s="161"/>
      <c r="D11" t="str" s="576" cm="1">
        <f t="array" ref="D11">IF(OR((D10=""),(D10='Calculations'!$K$22)),"",IF((D10)&gt;='Calculations'!$K$22,"",IF((D10+$B$16)&gt;='Calculations'!$K$22,'Calculations'!$K$22,(D10+$B$16))))</f>
      </c>
      <c r="E11" t="str" s="576" cm="1">
        <f t="array" ref="E11">IF(OR('Calculations'!$E$26=0,D11&gt;'Calculations'!$K$22),"",IF(SUM('Calculations'!$E$20-'W1 Sheet'!$U$73-D11)&gt;'Calculations'!$E$26,'Calculations'!$E$26,SUM('Calculations'!$E$20-'W1 Sheet'!$U$73-D11)))</f>
      </c>
      <c r="F11" s="577"/>
      <c r="G11" s="552"/>
      <c r="H11" t="str" s="576" cm="1">
        <f t="array" ref="H11">IF('Calculations'!$K$10="No data","No data",ROUNDUP(SUM(('W1 Sheet'!$U$73*('W1 Sheet'!$AC$83-'Calculations'!$K$8))+(K11*('Calculations'!$E$25-'Calculations'!$K$8)))/('Calculations'!$K$8-('Calculations'!$E$22)),0))</f>
        <v>No data</v>
      </c>
      <c r="I11" s="580">
        <v>0</v>
      </c>
      <c r="J11" s="581">
        <v>0</v>
      </c>
      <c r="K11" s="582">
        <v>0</v>
      </c>
      <c r="L11" s="583"/>
      <c r="M11" s="419"/>
      <c r="N11" s="52"/>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383"/>
    </row>
    <row r="12" ht="13.65" customHeight="1">
      <c r="A12" s="399"/>
      <c r="B12" t="s" s="27">
        <v>332</v>
      </c>
      <c r="C12" s="161"/>
      <c r="D12" t="str" s="576" cm="1">
        <f t="array" ref="D12">IF(OR((D11=""),(D11='Calculations'!$K$22)),"",IF((D11)&gt;='Calculations'!$K$22,"",IF((D11+$B$16)&gt;='Calculations'!$K$22,'Calculations'!$K$22,(D11+$B$16))))</f>
      </c>
      <c r="E12" t="str" s="576" cm="1">
        <f t="array" ref="E12">IF(OR('Calculations'!$E$26=0,D12&gt;'Calculations'!$K$22),"",IF(SUM('Calculations'!$E$20-'W1 Sheet'!$U$73-D12)&gt;'Calculations'!$E$26,'Calculations'!$E$26,SUM('Calculations'!$E$20-'W1 Sheet'!$U$73-D12)))</f>
      </c>
      <c r="F12" s="577"/>
      <c r="G12" s="552"/>
      <c r="H12" t="str" s="576" cm="1">
        <f t="array" ref="H12">IF('Calculations'!$K$10="No data","",ROUNDUP(SUM(('W1 Sheet'!$U$73*('W1 Sheet'!$AC$83-'Calculations'!$K$8))+(K12*('Calculations'!$E$25-'Calculations'!$K$8)))/('Calculations'!$K$8-('Calculations'!$E$22)),0))</f>
      </c>
      <c r="I12" s="580">
        <v>1</v>
      </c>
      <c r="J12" s="581">
        <v>4</v>
      </c>
      <c r="K12" s="581" cm="1">
        <f t="array" ref="K12">I12*J12</f>
        <v>4</v>
      </c>
      <c r="L12" s="584"/>
      <c r="M12" s="585"/>
      <c r="N12" s="363"/>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383"/>
    </row>
    <row r="13" ht="13.65" customHeight="1">
      <c r="A13" s="399"/>
      <c r="B13" t="s" s="27">
        <v>333</v>
      </c>
      <c r="C13" s="161"/>
      <c r="D13" t="str" s="576" cm="1">
        <f t="array" ref="D13">IF(OR((D12=""),(D12='Calculations'!$K$22)),"",IF((D12)&gt;='Calculations'!$K$22,"",IF((D12+$B$16)&gt;='Calculations'!$K$22,'Calculations'!$K$22,(D12+$B$16))))</f>
      </c>
      <c r="E13" t="str" s="576" cm="1">
        <f t="array" ref="E13">IF(OR('Calculations'!$E$26=0,D13&gt;'Calculations'!$K$22),"",IF(SUM('Calculations'!$E$20-'W1 Sheet'!$U$73-D13)&gt;'Calculations'!$E$26,'Calculations'!$E$26,SUM('Calculations'!$E$20-'W1 Sheet'!$U$73-D13)))</f>
      </c>
      <c r="F13" s="577"/>
      <c r="G13" s="552"/>
      <c r="H13" t="str" s="576" cm="1">
        <f t="array" ref="H13">IF('Calculations'!$K$10="No data","",ROUNDUP(SUM(('W1 Sheet'!$U$73*('W1 Sheet'!$AC$83-'Calculations'!$K$8))+(K13*('Calculations'!$E$25-'Calculations'!$K$8)))/('Calculations'!$K$8-('Calculations'!$E$22)),0))</f>
      </c>
      <c r="I13" s="580">
        <v>2</v>
      </c>
      <c r="J13" s="581">
        <v>4</v>
      </c>
      <c r="K13" s="581" cm="1">
        <f t="array" ref="K13">I13*J13</f>
        <v>8</v>
      </c>
      <c r="L13" s="584"/>
      <c r="M13" s="585"/>
      <c r="N13" s="363"/>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383"/>
    </row>
    <row r="14" ht="13.65" customHeight="1">
      <c r="A14" s="399"/>
      <c r="B14" t="s" s="51">
        <v>334</v>
      </c>
      <c r="C14" s="586"/>
      <c r="D14" t="str" s="576" cm="1">
        <f t="array" ref="D14">IF(OR((D13=""),(D13='Calculations'!$K$22)),"",IF((D13)&gt;='Calculations'!$K$22,"",IF((D13+$B$16)&gt;='Calculations'!$K$22,'Calculations'!$K$22,(D13+$B$16))))</f>
      </c>
      <c r="E14" t="str" s="576" cm="1">
        <f t="array" ref="E14">IF(OR('Calculations'!$E$26=0,D14&gt;'Calculations'!$K$22),"",IF(SUM('Calculations'!$E$20-'W1 Sheet'!$U$73-D14)&gt;'Calculations'!$E$26,'Calculations'!$E$26,SUM('Calculations'!$E$20-'W1 Sheet'!$U$73-D14)))</f>
      </c>
      <c r="F14" s="577"/>
      <c r="G14" s="552"/>
      <c r="H14" t="str" s="576" cm="1">
        <f t="array" ref="H14">IF('Calculations'!$K$10="No data","",ROUNDUP(SUM(('W1 Sheet'!$U$73*('W1 Sheet'!$AC$83-'Calculations'!$K$8))+(K14*('Calculations'!$E$25-'Calculations'!$K$8)))/('Calculations'!$K$8-('Calculations'!$E$22)),0))</f>
      </c>
      <c r="I14" s="580">
        <v>3</v>
      </c>
      <c r="J14" s="581">
        <v>4</v>
      </c>
      <c r="K14" s="581" cm="1">
        <f t="array" ref="K14">I14*J14</f>
        <v>12</v>
      </c>
      <c r="L14" s="584"/>
      <c r="M14" s="585"/>
      <c r="N14" s="363"/>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383"/>
    </row>
    <row r="15" ht="13.65" customHeight="1">
      <c r="A15" s="399"/>
      <c r="B15" s="587">
        <v>1</v>
      </c>
      <c r="C15" s="588"/>
      <c r="D15" t="str" s="576" cm="1">
        <f t="array" ref="D15">IF(OR((D14=""),(D14='Calculations'!$K$22)),"",IF((D14)&gt;='Calculations'!$K$22,"",IF((D14+$B$16)&gt;='Calculations'!$K$22,'Calculations'!$K$22,(D14+$B$16))))</f>
      </c>
      <c r="E15" t="str" s="576" cm="1">
        <f t="array" ref="E15">IF(OR('Calculations'!$E$26=0,D15&gt;'Calculations'!$K$22),"",IF(SUM('Calculations'!$E$20-'W1 Sheet'!$U$73-D15)&gt;'Calculations'!$E$26,'Calculations'!$E$26,SUM('Calculations'!$E$20-'W1 Sheet'!$U$73-D15)))</f>
      </c>
      <c r="F15" s="577"/>
      <c r="G15" s="552"/>
      <c r="H15" t="str" s="576" cm="1">
        <f t="array" ref="H15">IF('Calculations'!$K$10="No data","",ROUNDUP(SUM(('W1 Sheet'!$U$73*('W1 Sheet'!$AC$83-'Calculations'!$K$8))+(K15*('Calculations'!$E$25-'Calculations'!$K$8)))/('Calculations'!$K$8-('Calculations'!$E$22)),0))</f>
      </c>
      <c r="I15" s="580">
        <v>4</v>
      </c>
      <c r="J15" s="581">
        <v>4</v>
      </c>
      <c r="K15" s="581" cm="1">
        <f t="array" ref="K15">I15*J15</f>
        <v>16</v>
      </c>
      <c r="L15" s="584"/>
      <c r="M15" s="585"/>
      <c r="N15" s="363"/>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383"/>
    </row>
    <row r="16" ht="13.65" customHeight="1">
      <c r="A16" s="399"/>
      <c r="B16" s="589" cm="1">
        <f t="array" ref="B16">IF(OR($B$15="",$B$15=0),5,$B$15)</f>
        <v>1</v>
      </c>
      <c r="C16" s="590"/>
      <c r="D16" t="str" s="576" cm="1">
        <f t="array" ref="D16">IF(OR((D15=""),(D15='Calculations'!$K$22)),"",IF((D15)&gt;='Calculations'!$K$22,"",IF((D15+$B$16)&gt;='Calculations'!$K$22,'Calculations'!$K$22,(D15+$B$16))))</f>
      </c>
      <c r="E16" t="str" s="576" cm="1">
        <f t="array" ref="E16">IF(OR('Calculations'!$E$26=0,D16&gt;'Calculations'!$K$22),"",IF(SUM('Calculations'!$E$20-'W1 Sheet'!$U$73-D16)&gt;'Calculations'!$E$26,'Calculations'!$E$26,SUM('Calculations'!$E$20-'W1 Sheet'!$U$73-D16)))</f>
      </c>
      <c r="F16" s="577"/>
      <c r="G16" s="552"/>
      <c r="H16" t="str" s="576" cm="1">
        <f t="array" ref="H16">IF('Calculations'!$K$10="No data","",ROUNDUP(SUM(('W1 Sheet'!$U$73*('W1 Sheet'!$AC$83-'Calculations'!$K$8))+(K16*('Calculations'!$E$25-'Calculations'!$K$8)))/('Calculations'!$K$8-('Calculations'!$E$22)),0))</f>
      </c>
      <c r="I16" s="580"/>
      <c r="J16" s="581"/>
      <c r="K16" s="581"/>
      <c r="L16" s="584"/>
      <c r="M16" s="585"/>
      <c r="N16" s="363"/>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383"/>
    </row>
    <row r="17" ht="13.65" customHeight="1">
      <c r="A17" s="399"/>
      <c r="B17" t="s" s="27">
        <v>335</v>
      </c>
      <c r="C17" s="161"/>
      <c r="D17" t="str" s="576" cm="1">
        <f t="array" ref="D17">IF(OR((D16=""),(D16='Calculations'!$K$22)),"",IF((D16)&gt;='Calculations'!$K$22,"",IF((D16+$B$16)&gt;='Calculations'!$K$22,'Calculations'!$K$22,(D16+$B$16))))</f>
      </c>
      <c r="E17" t="str" s="576" cm="1">
        <f t="array" ref="E17">IF(OR('Calculations'!$E$26=0,D17&gt;'Calculations'!$K$22),"",IF(SUM('Calculations'!$E$20-'W1 Sheet'!$U$73-D17)&gt;'Calculations'!$E$26,'Calculations'!$E$26,SUM('Calculations'!$E$20-'W1 Sheet'!$U$73-D17)))</f>
      </c>
      <c r="F17" s="577"/>
      <c r="G17" s="552"/>
      <c r="H17" t="str" s="576" cm="1">
        <f t="array" ref="H17">IF('Calculations'!$K$10="No data","",ROUNDUP(SUM(('W1 Sheet'!$U$73*('W1 Sheet'!$AC$83-'Calculations'!$K$8))+(K17*('Calculations'!$E$25-'Calculations'!$K$8)))/('Calculations'!$K$8-('Calculations'!$E$22)),0))</f>
      </c>
      <c r="I17" s="580"/>
      <c r="J17" s="581"/>
      <c r="K17" s="581"/>
      <c r="L17" s="584"/>
      <c r="M17" s="585"/>
      <c r="N17" s="363"/>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383"/>
    </row>
    <row r="18" ht="13.65" customHeight="1">
      <c r="A18" s="399"/>
      <c r="B18" t="s" s="51">
        <v>336</v>
      </c>
      <c r="C18" s="586"/>
      <c r="D18" t="str" s="576" cm="1">
        <f t="array" ref="D18">IF(OR((D17=""),(D17='Calculations'!$K$22)),"",IF((D17)&gt;='Calculations'!$K$22,"",IF((D17+$B$16)&gt;='Calculations'!$K$22,'Calculations'!$K$22,(D17+$B$16))))</f>
      </c>
      <c r="E18" t="str" s="576" cm="1">
        <f t="array" ref="E18">IF(OR('Calculations'!$E$26=0,D18&gt;'Calculations'!$K$22),"",IF(SUM('Calculations'!$E$20-'W1 Sheet'!$U$73-D18)&gt;'Calculations'!$E$26,'Calculations'!$E$26,SUM('Calculations'!$E$20-'W1 Sheet'!$U$73-D18)))</f>
      </c>
      <c r="F18" s="577"/>
      <c r="G18" s="552"/>
      <c r="H18" t="str" s="576" cm="1">
        <f t="array" ref="H18">IF('Calculations'!$K$10="No data","",ROUNDUP(SUM(('W1 Sheet'!$U$73*('W1 Sheet'!$AC$83-'Calculations'!$K$8))+(K18*('Calculations'!$E$25-'Calculations'!$K$8)))/('Calculations'!$K$8-('Calculations'!$E$22)),0))</f>
      </c>
      <c r="I18" s="580"/>
      <c r="J18" s="581"/>
      <c r="K18" s="581"/>
      <c r="L18" s="584"/>
      <c r="M18" s="585"/>
      <c r="N18" s="363"/>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383"/>
    </row>
    <row r="19" ht="13.65" customHeight="1">
      <c r="A19" s="399"/>
      <c r="B19" s="23"/>
      <c r="C19" s="161"/>
      <c r="D19" t="str" s="576" cm="1">
        <f t="array" ref="D19">IF(OR((D18=""),(D18='Calculations'!$K$22)),"",IF((D18)&gt;='Calculations'!$K$22,"",IF((D18+$B$16)&gt;='Calculations'!$K$22,'Calculations'!$K$22,(D18+$B$16))))</f>
      </c>
      <c r="E19" t="str" s="576" cm="1">
        <f t="array" ref="E19">IF(OR('Calculations'!$E$26=0,D19&gt;'Calculations'!$K$22),"",IF(SUM('Calculations'!$E$20-'W1 Sheet'!$U$73-D19)&gt;'Calculations'!$E$26,'Calculations'!$E$26,SUM('Calculations'!$E$20-'W1 Sheet'!$U$73-D19)))</f>
      </c>
      <c r="F19" s="577"/>
      <c r="G19" s="552"/>
      <c r="H19" t="str" s="576" cm="1">
        <f t="array" ref="H19">IF('Calculations'!$K$10="No data","",ROUNDUP(SUM(('W1 Sheet'!$U$73*('W1 Sheet'!$AC$83-'Calculations'!$K$8))+(K19*('Calculations'!$E$25-'Calculations'!$K$8)))/('Calculations'!$K$8-('Calculations'!$E$22)),0))</f>
      </c>
      <c r="I19" s="580"/>
      <c r="J19" s="581"/>
      <c r="K19" s="581"/>
      <c r="L19" s="584"/>
      <c r="M19" s="585"/>
      <c r="N19" s="363"/>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383"/>
    </row>
    <row r="20" ht="13.65" customHeight="1">
      <c r="A20" s="399"/>
      <c r="B20" t="s" s="27">
        <v>337</v>
      </c>
      <c r="C20" s="161"/>
      <c r="D20" t="str" s="576" cm="1">
        <f t="array" ref="D20">IF(OR((D19=""),(D19='Calculations'!$K$22)),"",IF((D19)&gt;='Calculations'!$K$22,"",IF((D19+$B$16)&gt;='Calculations'!$K$22,'Calculations'!$K$22,(D19+$B$16))))</f>
      </c>
      <c r="E20" t="str" s="576" cm="1">
        <f t="array" ref="E20">IF(OR('Calculations'!$E$26=0,D20&gt;'Calculations'!$K$22),"",IF(SUM('Calculations'!$E$20-'W1 Sheet'!$U$73-D20)&gt;'Calculations'!$E$26,'Calculations'!$E$26,SUM('Calculations'!$E$20-'W1 Sheet'!$U$73-D20)))</f>
      </c>
      <c r="F20" s="577"/>
      <c r="G20" s="552"/>
      <c r="H20" t="str" s="576" cm="1">
        <f t="array" ref="H20">IF('Calculations'!$K$10="No data","",ROUNDUP(SUM(('W1 Sheet'!$U$73*('W1 Sheet'!$AC$83-'Calculations'!$K$8))+(K20*('Calculations'!$E$25-'Calculations'!$K$8)))/('Calculations'!$K$8-('Calculations'!$E$22)),0))</f>
      </c>
      <c r="I20" s="580"/>
      <c r="J20" s="581"/>
      <c r="K20" s="581"/>
      <c r="L20" s="584"/>
      <c r="M20" s="585"/>
      <c r="N20" s="363"/>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383"/>
    </row>
    <row r="21" ht="13.65" customHeight="1">
      <c r="A21" s="399"/>
      <c r="B21" s="23"/>
      <c r="C21" s="161"/>
      <c r="D21" t="str" s="576" cm="1">
        <f t="array" ref="D21">IF(OR((D20=""),(D20='Calculations'!$K$22)),"",IF((D20)&gt;='Calculations'!$K$22,"",IF((D20+$B$16)&gt;='Calculations'!$K$22,'Calculations'!$K$22,(D20+$B$16))))</f>
      </c>
      <c r="E21" t="str" s="576" cm="1">
        <f t="array" ref="E21">IF(OR('Calculations'!$E$26=0,D21&gt;'Calculations'!$K$22),"",IF(SUM('Calculations'!$E$20-'W1 Sheet'!$U$73-D21)&gt;'Calculations'!$E$26,'Calculations'!$E$26,SUM('Calculations'!$E$20-'W1 Sheet'!$U$73-D21)))</f>
      </c>
      <c r="F21" s="577"/>
      <c r="G21" s="552"/>
      <c r="H21" t="str" s="576" cm="1">
        <f t="array" ref="H21">IF('Calculations'!$K$10="No data","",ROUNDUP(SUM(('W1 Sheet'!$U$73*('W1 Sheet'!$AC$83-'Calculations'!$K$8))+(K21*('Calculations'!$E$25-'Calculations'!$K$8)))/('Calculations'!$K$8-('Calculations'!$E$22)),0))</f>
      </c>
      <c r="I21" s="580"/>
      <c r="J21" s="581"/>
      <c r="K21" s="581"/>
      <c r="L21" s="584"/>
      <c r="M21" s="585"/>
      <c r="N21" s="363"/>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383"/>
    </row>
    <row r="22" ht="13.65" customHeight="1">
      <c r="A22" s="399"/>
      <c r="B22" s="23"/>
      <c r="C22" s="161"/>
      <c r="D22" t="str" s="576" cm="1">
        <f t="array" ref="D22">IF(OR((D21=""),(D21='Calculations'!$K$22)),"",IF((D21)&gt;='Calculations'!$K$22,"",IF((D21+$B$16)&gt;='Calculations'!$K$22,'Calculations'!$K$22,(D21+$B$16))))</f>
      </c>
      <c r="E22" t="str" s="576" cm="1">
        <f t="array" ref="E22">IF(OR('Calculations'!$E$26=0,D22&gt;'Calculations'!$K$22),"",IF(SUM('Calculations'!$E$20-'W1 Sheet'!$U$73-D22)&gt;'Calculations'!$E$26,'Calculations'!$E$26,SUM('Calculations'!$E$20-'W1 Sheet'!$U$73-D22)))</f>
      </c>
      <c r="F22" s="577"/>
      <c r="G22" s="457"/>
      <c r="H22" s="591"/>
      <c r="I22" s="591"/>
      <c r="J22" s="98"/>
      <c r="K22" s="98"/>
      <c r="L22" s="14"/>
      <c r="M22" s="23"/>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383"/>
    </row>
    <row r="23" ht="13.65" customHeight="1">
      <c r="A23" s="399"/>
      <c r="B23" s="23"/>
      <c r="C23" s="161"/>
      <c r="D23" t="str" s="576" cm="1">
        <f t="array" ref="D23">IF(OR((D22=""),(D22='Calculations'!$K$22)),"",IF((D22)&gt;='Calculations'!$K$22,"",IF((D22+$B$16)&gt;='Calculations'!$K$22,'Calculations'!$K$22,(D22+$B$16))))</f>
      </c>
      <c r="E23" t="str" s="576" cm="1">
        <f t="array" ref="E23">IF(OR('Calculations'!$E$26=0,D23&gt;'Calculations'!$K$22),"",IF(SUM('Calculations'!$E$20-'W1 Sheet'!$U$73-D23)&gt;'Calculations'!$E$26,'Calculations'!$E$26,SUM('Calculations'!$E$20-'W1 Sheet'!$U$73-D23)))</f>
      </c>
      <c r="F23" s="577"/>
      <c r="G23" s="457"/>
      <c r="H23" s="457"/>
      <c r="I23" s="457"/>
      <c r="J23" s="11"/>
      <c r="K23" s="11"/>
      <c r="L23" s="14"/>
      <c r="M23" s="23"/>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383"/>
    </row>
    <row r="24" ht="13.65" customHeight="1">
      <c r="A24" s="399"/>
      <c r="B24" s="23"/>
      <c r="C24" s="161"/>
      <c r="D24" t="str" s="576" cm="1">
        <f t="array" ref="D24">IF(OR((D23=""),(D23='Calculations'!$K$22)),"",IF((D23)&gt;='Calculations'!$K$22,"",IF((D23+$B$16)&gt;='Calculations'!$K$22,'Calculations'!$K$22,(D23+$B$16))))</f>
      </c>
      <c r="E24" t="str" s="576" cm="1">
        <f t="array" ref="E24">IF(OR('Calculations'!$E$26=0,D24&gt;'Calculations'!$K$22),"",IF(SUM('Calculations'!$E$20-'W1 Sheet'!$U$73-D24)&gt;'Calculations'!$E$26,'Calculations'!$E$26,SUM('Calculations'!$E$20-'W1 Sheet'!$U$73-D24)))</f>
      </c>
      <c r="F24" s="577"/>
      <c r="G24" s="457"/>
      <c r="H24" s="457"/>
      <c r="I24" s="457"/>
      <c r="J24" s="11"/>
      <c r="K24" s="11"/>
      <c r="L24" s="14"/>
      <c r="M24" s="23"/>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383"/>
    </row>
    <row r="25" ht="13.65" customHeight="1">
      <c r="A25" s="399"/>
      <c r="B25" s="23"/>
      <c r="C25" s="11"/>
      <c r="D25" s="591"/>
      <c r="E25" s="591"/>
      <c r="F25" s="457"/>
      <c r="G25" s="457"/>
      <c r="H25" s="457"/>
      <c r="I25" s="457"/>
      <c r="J25" s="11"/>
      <c r="K25" s="11"/>
      <c r="L25" s="14"/>
      <c r="M25" s="23"/>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383"/>
    </row>
    <row r="26" ht="13.65" customHeight="1">
      <c r="A26" s="399"/>
      <c r="B26" s="23"/>
      <c r="C26" s="11"/>
      <c r="D26" s="457"/>
      <c r="E26" s="457"/>
      <c r="F26" s="457"/>
      <c r="G26" s="457"/>
      <c r="H26" s="457"/>
      <c r="I26" s="457"/>
      <c r="J26" s="11"/>
      <c r="K26" s="11"/>
      <c r="L26" s="14"/>
      <c r="M26" s="23"/>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383"/>
    </row>
    <row r="27" ht="13.65" customHeight="1">
      <c r="A27" s="399"/>
      <c r="B27" s="23"/>
      <c r="C27" s="11"/>
      <c r="D27" s="457"/>
      <c r="E27" s="457"/>
      <c r="F27" s="457"/>
      <c r="G27" s="457"/>
      <c r="H27" s="457"/>
      <c r="I27" s="457"/>
      <c r="J27" s="11"/>
      <c r="K27" s="11"/>
      <c r="L27" s="14"/>
      <c r="M27" s="23"/>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383"/>
    </row>
    <row r="28" ht="13.65" customHeight="1">
      <c r="A28" s="399"/>
      <c r="B28" s="23"/>
      <c r="C28" s="11"/>
      <c r="D28" s="457"/>
      <c r="E28" s="457"/>
      <c r="F28" s="457"/>
      <c r="G28" s="457"/>
      <c r="H28" s="457"/>
      <c r="I28" s="457"/>
      <c r="J28" s="11"/>
      <c r="K28" s="506"/>
      <c r="L28" s="413"/>
      <c r="M28" s="412"/>
      <c r="N28" s="506"/>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383"/>
    </row>
    <row r="29" ht="13.65" customHeight="1">
      <c r="A29" s="399"/>
      <c r="B29" s="23"/>
      <c r="C29" s="11"/>
      <c r="D29" s="457"/>
      <c r="E29" s="457"/>
      <c r="F29" s="457"/>
      <c r="G29" s="457"/>
      <c r="H29" s="457"/>
      <c r="I29" s="457"/>
      <c r="J29" s="11"/>
      <c r="K29" s="11"/>
      <c r="L29" s="14"/>
      <c r="M29" s="23"/>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383"/>
    </row>
    <row r="30" ht="13.65" customHeight="1">
      <c r="A30" s="399"/>
      <c r="B30" s="23"/>
      <c r="C30" s="115"/>
      <c r="D30" t="s" s="592">
        <v>338</v>
      </c>
      <c r="E30" s="593"/>
      <c r="F30" s="593"/>
      <c r="G30" s="551"/>
      <c r="H30" t="s" s="594">
        <v>339</v>
      </c>
      <c r="I30" s="595"/>
      <c r="J30" s="596" cm="1">
        <f t="array" ref="J30">'Calculations'!$K$16</f>
        <v>244.5</v>
      </c>
      <c r="K30" t="s" s="597">
        <v>57</v>
      </c>
      <c r="L30" s="413"/>
      <c r="M30" s="412"/>
      <c r="N30" s="506"/>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83"/>
    </row>
    <row r="31" ht="13.65" customHeight="1">
      <c r="A31" s="399"/>
      <c r="B31" s="598"/>
      <c r="C31" t="s" s="526">
        <v>340</v>
      </c>
      <c r="D31" t="s" s="566">
        <v>341</v>
      </c>
      <c r="E31" t="s" s="599">
        <v>246</v>
      </c>
      <c r="F31" t="s" s="599">
        <v>246</v>
      </c>
      <c r="G31" t="s" s="599">
        <v>246</v>
      </c>
      <c r="H31" t="s" s="599">
        <v>342</v>
      </c>
      <c r="I31" t="s" s="599">
        <v>343</v>
      </c>
      <c r="J31" t="s" s="600">
        <v>344</v>
      </c>
      <c r="K31" t="s" s="600">
        <v>345</v>
      </c>
      <c r="L31" s="601"/>
      <c r="M31" s="23"/>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83"/>
    </row>
    <row r="32" ht="13.65" customHeight="1">
      <c r="A32" s="399"/>
      <c r="B32" s="598"/>
      <c r="C32" t="s" s="602">
        <v>57</v>
      </c>
      <c r="D32" t="s" s="603">
        <v>346</v>
      </c>
      <c r="E32" t="s" s="603">
        <v>347</v>
      </c>
      <c r="F32" t="s" s="603">
        <v>348</v>
      </c>
      <c r="G32" t="s" s="603">
        <v>349</v>
      </c>
      <c r="H32" t="s" s="603">
        <v>350</v>
      </c>
      <c r="I32" t="s" s="603">
        <v>351</v>
      </c>
      <c r="J32" t="s" s="604">
        <v>352</v>
      </c>
      <c r="K32" t="s" s="604">
        <v>353</v>
      </c>
      <c r="L32" s="601"/>
      <c r="M32" s="23"/>
      <c r="N32" s="11"/>
      <c r="O32" s="11"/>
      <c r="P32" s="11"/>
      <c r="Q32" s="11"/>
      <c r="R32" s="11"/>
      <c r="S32" s="11"/>
      <c r="T32" s="11"/>
      <c r="U32" s="11"/>
      <c r="V32" s="605"/>
      <c r="W32" s="605"/>
      <c r="X32" s="605"/>
      <c r="Y32" s="605"/>
      <c r="Z32" s="605"/>
      <c r="AA32" s="605"/>
      <c r="AB32" s="605"/>
      <c r="AC32" s="605"/>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83"/>
    </row>
    <row r="33" ht="13.65" customHeight="1">
      <c r="A33" s="399"/>
      <c r="B33" s="598"/>
      <c r="C33" s="606">
        <v>20</v>
      </c>
      <c r="D33" s="607" cm="1">
        <f t="array" ref="D33">IF('Calculations'!$E$23=0,0,((('W1 Sheet'!$U$73*'W1 Sheet'!$AC$83)+(('Calculations'!$E$22*(C33)))-('Calculations'!$K$8*'W1 Sheet'!$U$73)-('Calculations'!$K$8*(C33)))/('Calculations'!$K$8-'Calculations'!$E$23)))</f>
      </c>
      <c r="E33" s="607" cm="1">
        <f t="array" ref="E33">IF('Calculations'!$E$23=0,0,SUM(((('W1 Sheet'!$U$73*'W1 Sheet'!$AC$83)+('Calculations'!$E$22*(C33))-('Calculations'!$E$18*'W1 Sheet'!$U$73)-('Calculations'!$E$18*(C33)))/('Calculations'!$E$18-'Calculations'!$E$23))))</f>
      </c>
      <c r="F33" s="607" cm="1">
        <f t="array" ref="F33">ROUNDDOWN('Calculations'!$E$21-'W1 Sheet'!$U$73-C33,0)</f>
        <v>224</v>
      </c>
      <c r="G33" s="607" cm="1">
        <f t="array" ref="G33">ROUNDDOWN('Calculations'!$E$20-'W1 Sheet'!$U$73-C33,0)</f>
        <v>318</v>
      </c>
      <c r="H33" s="607" cm="1">
        <f t="array" ref="H33">IF(OR('Calculations'!$E$23=0,'Calculations'!$E$24=0),0,('Calculations'!$E$24-'W1 Sheet'!$U$78-C33))</f>
        <v>224</v>
      </c>
      <c r="I33" s="608">
        <v>20</v>
      </c>
      <c r="J33" s="609" cm="1">
        <f t="array" ref="J33">IF('Calculations'!$E$23=0,0,IF(OR(D33&gt;110,(D33+C33)&gt;$J$30),"",IF(D33&lt;0,0,ROUNDUP(D33,0))))</f>
      </c>
      <c r="K33" s="609" cm="1">
        <f t="array" ref="K33">ROUNDDOWN(MIN(E33,F33,G33,H33,'Calculations'!$K$22),0)</f>
      </c>
      <c r="L33" s="610"/>
      <c r="M33" s="423"/>
      <c r="N33" s="11"/>
      <c r="O33" s="500"/>
      <c r="P33" s="500"/>
      <c r="Q33" s="500"/>
      <c r="R33" s="500"/>
      <c r="S33" s="611"/>
      <c r="T33" s="611"/>
      <c r="U33" s="611"/>
      <c r="V33" s="11"/>
      <c r="W33" s="500"/>
      <c r="X33" s="500"/>
      <c r="Y33" s="500"/>
      <c r="Z33" s="500"/>
      <c r="AA33" s="611"/>
      <c r="AB33" s="611"/>
      <c r="AC33" s="611"/>
      <c r="AD33" s="11"/>
      <c r="AE33" s="11"/>
      <c r="AF33" s="500"/>
      <c r="AG33" s="500"/>
      <c r="AH33" s="500"/>
      <c r="AI33" s="500"/>
      <c r="AJ33" s="611"/>
      <c r="AK33" s="611"/>
      <c r="AL33" s="611"/>
      <c r="AM33" s="11"/>
      <c r="AN33" s="11"/>
      <c r="AO33" s="500"/>
      <c r="AP33" s="500"/>
      <c r="AQ33" s="500"/>
      <c r="AR33" s="500"/>
      <c r="AS33" s="611"/>
      <c r="AT33" s="611"/>
      <c r="AU33" s="611"/>
      <c r="AV33" s="11"/>
      <c r="AW33" s="11"/>
      <c r="AX33" s="500"/>
      <c r="AY33" s="500"/>
      <c r="AZ33" s="500"/>
      <c r="BA33" s="500"/>
      <c r="BB33" s="611"/>
      <c r="BC33" s="611"/>
      <c r="BD33" s="611"/>
      <c r="BE33" s="11"/>
      <c r="BF33" s="11"/>
      <c r="BG33" s="500"/>
      <c r="BH33" s="500"/>
      <c r="BI33" s="500"/>
      <c r="BJ33" s="500"/>
      <c r="BK33" s="611"/>
      <c r="BL33" s="611"/>
      <c r="BM33" s="611"/>
      <c r="BN33" s="11"/>
      <c r="BO33" s="11"/>
      <c r="BP33" s="11"/>
      <c r="BQ33" s="612"/>
    </row>
    <row r="34" ht="13.65" customHeight="1">
      <c r="A34" s="399"/>
      <c r="B34" s="598"/>
      <c r="C34" s="606">
        <v>25</v>
      </c>
      <c r="D34" s="607" cm="1">
        <f t="array" ref="D34">IF('Calculations'!$E$23=0,0,((('W1 Sheet'!$U$73*'W1 Sheet'!$AC$83)+(('Calculations'!$E$22*(C34)))-('Calculations'!$K$8*'W1 Sheet'!$U$73)-('Calculations'!$K$8*(C34)))/('Calculations'!$K$8-'Calculations'!$E$23)))</f>
      </c>
      <c r="E34" s="607" cm="1">
        <f t="array" ref="E34">IF('Calculations'!$E$23=0,0,SUM(((('W1 Sheet'!$U$73*'W1 Sheet'!$AC$83)+('Calculations'!$E$22*(C34))-('Calculations'!$E$18*'W1 Sheet'!$U$73)-('Calculations'!$E$18*(C34)))/('Calculations'!$E$18-'Calculations'!$E$23))))</f>
      </c>
      <c r="F34" s="607" cm="1">
        <f t="array" ref="F34">ROUNDDOWN('Calculations'!$E$21-'W1 Sheet'!$U$73-C34,0)</f>
        <v>219</v>
      </c>
      <c r="G34" s="607" cm="1">
        <f t="array" ref="G34">ROUNDDOWN('Calculations'!$E$20-'W1 Sheet'!$U$73-C34,0)</f>
        <v>313</v>
      </c>
      <c r="H34" s="607" cm="1">
        <f t="array" ref="H34">IF(OR('Calculations'!$E$23=0,'Calculations'!$E$24=0),0,('Calculations'!$E$24-'W1 Sheet'!$U$78-C34))</f>
        <v>219</v>
      </c>
      <c r="I34" s="613">
        <v>25</v>
      </c>
      <c r="J34" s="609" cm="1">
        <f t="array" ref="J34">IF('Calculations'!$E$23=0,0,IF(OR(D34&gt;110,(D34+C34)&gt;$J$30),"",IF(D34&lt;0,0,ROUNDUP(D34,0))))</f>
      </c>
      <c r="K34" s="609" cm="1">
        <f t="array" ref="K34">ROUNDDOWN(MIN(E34,F34,G34,H34,'Calculations'!$K$22),0)</f>
      </c>
      <c r="L34" s="610"/>
      <c r="M34" s="423"/>
      <c r="N34" s="11"/>
      <c r="O34" s="500"/>
      <c r="P34" s="500"/>
      <c r="Q34" s="500"/>
      <c r="R34" s="500"/>
      <c r="S34" s="11"/>
      <c r="T34" s="611"/>
      <c r="U34" s="611"/>
      <c r="V34" s="11"/>
      <c r="W34" s="500"/>
      <c r="X34" s="500"/>
      <c r="Y34" s="500"/>
      <c r="Z34" s="500"/>
      <c r="AA34" s="11"/>
      <c r="AB34" s="611"/>
      <c r="AC34" s="611"/>
      <c r="AD34" s="11"/>
      <c r="AE34" s="11"/>
      <c r="AF34" s="500"/>
      <c r="AG34" s="500"/>
      <c r="AH34" s="500"/>
      <c r="AI34" s="500"/>
      <c r="AJ34" s="11"/>
      <c r="AK34" s="611"/>
      <c r="AL34" s="611"/>
      <c r="AM34" s="11"/>
      <c r="AN34" s="11"/>
      <c r="AO34" s="500"/>
      <c r="AP34" s="500"/>
      <c r="AQ34" s="500"/>
      <c r="AR34" s="500"/>
      <c r="AS34" s="11"/>
      <c r="AT34" s="611"/>
      <c r="AU34" s="611"/>
      <c r="AV34" s="11"/>
      <c r="AW34" s="11"/>
      <c r="AX34" s="500"/>
      <c r="AY34" s="500"/>
      <c r="AZ34" s="500"/>
      <c r="BA34" s="500"/>
      <c r="BB34" s="11"/>
      <c r="BC34" s="611"/>
      <c r="BD34" s="611"/>
      <c r="BE34" s="11"/>
      <c r="BF34" s="11"/>
      <c r="BG34" s="500"/>
      <c r="BH34" s="500"/>
      <c r="BI34" s="500"/>
      <c r="BJ34" s="500"/>
      <c r="BK34" s="11"/>
      <c r="BL34" s="611"/>
      <c r="BM34" s="611"/>
      <c r="BN34" s="11"/>
      <c r="BO34" s="11"/>
      <c r="BP34" s="11"/>
      <c r="BQ34" s="612"/>
    </row>
    <row r="35" ht="13.65" customHeight="1">
      <c r="A35" s="399"/>
      <c r="B35" s="598"/>
      <c r="C35" s="606">
        <v>30</v>
      </c>
      <c r="D35" s="607" cm="1">
        <f t="array" ref="D35">IF('Calculations'!$E$23=0,0,((('W1 Sheet'!$U$73*'W1 Sheet'!$AC$83)+(('Calculations'!$E$22*(C35)))-('Calculations'!$K$8*'W1 Sheet'!$U$73)-('Calculations'!$K$8*(C35)))/('Calculations'!$K$8-'Calculations'!$E$23)))</f>
      </c>
      <c r="E35" s="607" cm="1">
        <f t="array" ref="E35">IF('Calculations'!$E$23=0,0,SUM(((('W1 Sheet'!$U$73*'W1 Sheet'!$AC$83)+('Calculations'!$E$22*(C35))-('Calculations'!$E$18*'W1 Sheet'!$U$73)-('Calculations'!$E$18*(C35)))/('Calculations'!$E$18-'Calculations'!$E$23))))</f>
      </c>
      <c r="F35" s="607" cm="1">
        <f t="array" ref="F35">ROUNDDOWN('Calculations'!$E$21-'W1 Sheet'!$U$73-C35,0)</f>
        <v>214</v>
      </c>
      <c r="G35" s="607" cm="1">
        <f t="array" ref="G35">ROUNDDOWN('Calculations'!$E$20-'W1 Sheet'!$U$73-C35,0)</f>
        <v>308</v>
      </c>
      <c r="H35" s="607" cm="1">
        <f t="array" ref="H35">IF(OR('Calculations'!$E$23=0,'Calculations'!$E$24=0),0,('Calculations'!$E$24-'W1 Sheet'!$U$78-C35))</f>
        <v>214</v>
      </c>
      <c r="I35" s="613">
        <v>30</v>
      </c>
      <c r="J35" s="609" cm="1">
        <f t="array" ref="J35">IF('Calculations'!$E$23=0,0,IF(OR(D35&gt;110,(D35+C35)&gt;$J$30),"",IF(D35&lt;0,0,ROUNDUP(D35,0))))</f>
      </c>
      <c r="K35" s="609" cm="1">
        <f t="array" ref="K35">ROUNDDOWN(MIN(E35,F35,G35,H35,'Calculations'!$K$22),0)</f>
      </c>
      <c r="L35" s="610"/>
      <c r="M35" s="423"/>
      <c r="N35" s="11"/>
      <c r="O35" s="500"/>
      <c r="P35" s="500"/>
      <c r="Q35" s="500"/>
      <c r="R35" s="500"/>
      <c r="S35" s="11"/>
      <c r="T35" s="611"/>
      <c r="U35" s="611"/>
      <c r="V35" s="11"/>
      <c r="W35" s="500"/>
      <c r="X35" s="500"/>
      <c r="Y35" s="500"/>
      <c r="Z35" s="500"/>
      <c r="AA35" s="11"/>
      <c r="AB35" s="611"/>
      <c r="AC35" s="611"/>
      <c r="AD35" s="611"/>
      <c r="AE35" s="11"/>
      <c r="AF35" s="500"/>
      <c r="AG35" s="500"/>
      <c r="AH35" s="500"/>
      <c r="AI35" s="500"/>
      <c r="AJ35" s="11"/>
      <c r="AK35" s="611"/>
      <c r="AL35" s="611"/>
      <c r="AM35" s="11"/>
      <c r="AN35" s="11"/>
      <c r="AO35" s="500"/>
      <c r="AP35" s="500"/>
      <c r="AQ35" s="500"/>
      <c r="AR35" s="500"/>
      <c r="AS35" s="11"/>
      <c r="AT35" s="611"/>
      <c r="AU35" s="611"/>
      <c r="AV35" s="11"/>
      <c r="AW35" s="11"/>
      <c r="AX35" s="500"/>
      <c r="AY35" s="500"/>
      <c r="AZ35" s="500"/>
      <c r="BA35" s="500"/>
      <c r="BB35" s="11"/>
      <c r="BC35" s="611"/>
      <c r="BD35" s="611"/>
      <c r="BE35" s="11"/>
      <c r="BF35" s="11"/>
      <c r="BG35" s="500"/>
      <c r="BH35" s="500"/>
      <c r="BI35" s="500"/>
      <c r="BJ35" s="500"/>
      <c r="BK35" s="11"/>
      <c r="BL35" s="611"/>
      <c r="BM35" s="611"/>
      <c r="BN35" s="11"/>
      <c r="BO35" s="11"/>
      <c r="BP35" s="11"/>
      <c r="BQ35" s="612"/>
    </row>
    <row r="36" ht="13.65" customHeight="1">
      <c r="A36" s="399"/>
      <c r="B36" s="598"/>
      <c r="C36" s="606">
        <v>35</v>
      </c>
      <c r="D36" s="607" cm="1">
        <f t="array" ref="D36">IF('Calculations'!$E$23=0,0,((('W1 Sheet'!$U$73*'W1 Sheet'!$AC$83)+(('Calculations'!$E$22*(C36)))-('Calculations'!$K$8*'W1 Sheet'!$U$73)-('Calculations'!$K$8*(C36)))/('Calculations'!$K$8-'Calculations'!$E$23)))</f>
      </c>
      <c r="E36" s="607" cm="1">
        <f t="array" ref="E36">IF('Calculations'!$E$23=0,0,SUM(((('W1 Sheet'!$U$73*'W1 Sheet'!$AC$83)+('Calculations'!$E$22*(C36))-('Calculations'!$E$18*'W1 Sheet'!$U$73)-('Calculations'!$E$18*(C36)))/('Calculations'!$E$18-'Calculations'!$E$23))))</f>
      </c>
      <c r="F36" s="607" cm="1">
        <f t="array" ref="F36">ROUNDDOWN('Calculations'!$E$21-'W1 Sheet'!$U$73-C36,0)</f>
        <v>209</v>
      </c>
      <c r="G36" s="607" cm="1">
        <f t="array" ref="G36">ROUNDDOWN('Calculations'!$E$20-'W1 Sheet'!$U$73-C36,0)</f>
        <v>303</v>
      </c>
      <c r="H36" s="607" cm="1">
        <f t="array" ref="H36">IF(OR('Calculations'!$E$23=0,'Calculations'!$E$24=0),0,('Calculations'!$E$24-'W1 Sheet'!$U$78-C36))</f>
        <v>209</v>
      </c>
      <c r="I36" s="613">
        <v>35</v>
      </c>
      <c r="J36" s="609" cm="1">
        <f t="array" ref="J36">IF('Calculations'!$E$23=0,0,IF(OR(D36&gt;110,(D36+C36)&gt;$J$30),"",IF(D36&lt;0,0,ROUNDUP(D36,0))))</f>
      </c>
      <c r="K36" s="609" cm="1">
        <f t="array" ref="K36">ROUNDDOWN(MIN(E36,F36,G36,H36,'Calculations'!$K$22),0)</f>
      </c>
      <c r="L36" s="610"/>
      <c r="M36" s="423"/>
      <c r="N36" s="11"/>
      <c r="O36" s="500"/>
      <c r="P36" s="500"/>
      <c r="Q36" s="500"/>
      <c r="R36" s="500"/>
      <c r="S36" s="11"/>
      <c r="T36" s="611"/>
      <c r="U36" s="611"/>
      <c r="V36" s="11"/>
      <c r="W36" s="500"/>
      <c r="X36" s="500"/>
      <c r="Y36" s="500"/>
      <c r="Z36" s="500"/>
      <c r="AA36" s="11"/>
      <c r="AB36" s="611"/>
      <c r="AC36" s="611"/>
      <c r="AD36" s="611"/>
      <c r="AE36" s="11"/>
      <c r="AF36" s="500"/>
      <c r="AG36" s="500"/>
      <c r="AH36" s="500"/>
      <c r="AI36" s="500"/>
      <c r="AJ36" s="11"/>
      <c r="AK36" s="611"/>
      <c r="AL36" s="611"/>
      <c r="AM36" s="11"/>
      <c r="AN36" s="11"/>
      <c r="AO36" s="500"/>
      <c r="AP36" s="500"/>
      <c r="AQ36" s="500"/>
      <c r="AR36" s="500"/>
      <c r="AS36" s="11"/>
      <c r="AT36" s="611"/>
      <c r="AU36" s="611"/>
      <c r="AV36" s="11"/>
      <c r="AW36" s="11"/>
      <c r="AX36" s="500"/>
      <c r="AY36" s="500"/>
      <c r="AZ36" s="500"/>
      <c r="BA36" s="500"/>
      <c r="BB36" s="11"/>
      <c r="BC36" s="611"/>
      <c r="BD36" s="611"/>
      <c r="BE36" s="11"/>
      <c r="BF36" s="11"/>
      <c r="BG36" s="500"/>
      <c r="BH36" s="500"/>
      <c r="BI36" s="500"/>
      <c r="BJ36" s="500"/>
      <c r="BK36" s="11"/>
      <c r="BL36" s="611"/>
      <c r="BM36" s="611"/>
      <c r="BN36" s="11"/>
      <c r="BO36" s="11"/>
      <c r="BP36" s="11"/>
      <c r="BQ36" s="612"/>
    </row>
    <row r="37" ht="13.65" customHeight="1">
      <c r="A37" s="399"/>
      <c r="B37" s="598"/>
      <c r="C37" s="609">
        <v>40</v>
      </c>
      <c r="D37" s="607" cm="1">
        <f t="array" ref="D37">IF('Calculations'!$E$23=0,0,((('W1 Sheet'!$U$73*'W1 Sheet'!$AC$83)+(('Calculations'!$E$22*(C37)))-('Calculations'!$K$8*'W1 Sheet'!$U$73)-('Calculations'!$K$8*(C37)))/('Calculations'!$K$8-'Calculations'!$E$23)))</f>
      </c>
      <c r="E37" s="607" cm="1">
        <f t="array" ref="E37">IF('Calculations'!$E$23=0,0,SUM(((('W1 Sheet'!$U$73*'W1 Sheet'!$AC$83)+('Calculations'!$E$22*(C37))-('Calculations'!$E$18*'W1 Sheet'!$U$73)-('Calculations'!$E$18*(C37)))/('Calculations'!$E$18-'Calculations'!$E$23))))</f>
      </c>
      <c r="F37" s="607" cm="1">
        <f t="array" ref="F37">ROUNDDOWN('Calculations'!$E$21-'W1 Sheet'!$U$73-C37,0)</f>
        <v>204</v>
      </c>
      <c r="G37" s="607" cm="1">
        <f t="array" ref="G37">ROUNDDOWN('Calculations'!$E$20-'W1 Sheet'!$U$73-C37,0)</f>
        <v>298</v>
      </c>
      <c r="H37" s="607" cm="1">
        <f t="array" ref="H37">IF(OR('Calculations'!$E$23=0,'Calculations'!$E$24=0),0,('Calculations'!$E$24-'W1 Sheet'!$U$78-C37))</f>
        <v>204</v>
      </c>
      <c r="I37" s="608">
        <v>40</v>
      </c>
      <c r="J37" s="609" cm="1">
        <f t="array" ref="J37">IF('Calculations'!$E$23=0,0,IF(OR(D37&gt;110,(D37+C37)&gt;$J$30),"",IF(D37&lt;0,0,ROUNDUP(D37,0))))</f>
      </c>
      <c r="K37" s="609" cm="1">
        <f t="array" ref="K37">ROUNDDOWN(MIN(E37,F37,G37,H37,'Calculations'!$K$22),0)</f>
      </c>
      <c r="L37" s="610"/>
      <c r="M37" s="423"/>
      <c r="N37" s="611"/>
      <c r="O37" s="500"/>
      <c r="P37" s="500"/>
      <c r="Q37" s="500"/>
      <c r="R37" s="500"/>
      <c r="S37" s="611"/>
      <c r="T37" s="611"/>
      <c r="U37" s="611"/>
      <c r="V37" s="611"/>
      <c r="W37" s="500"/>
      <c r="X37" s="500"/>
      <c r="Y37" s="500"/>
      <c r="Z37" s="500"/>
      <c r="AA37" s="611"/>
      <c r="AB37" s="611"/>
      <c r="AC37" s="611"/>
      <c r="AD37" s="611"/>
      <c r="AE37" s="611"/>
      <c r="AF37" s="500"/>
      <c r="AG37" s="500"/>
      <c r="AH37" s="500"/>
      <c r="AI37" s="500"/>
      <c r="AJ37" s="611"/>
      <c r="AK37" s="611"/>
      <c r="AL37" s="611"/>
      <c r="AM37" s="11"/>
      <c r="AN37" s="611"/>
      <c r="AO37" s="500"/>
      <c r="AP37" s="500"/>
      <c r="AQ37" s="500"/>
      <c r="AR37" s="500"/>
      <c r="AS37" s="611"/>
      <c r="AT37" s="611"/>
      <c r="AU37" s="611"/>
      <c r="AV37" s="11"/>
      <c r="AW37" s="611"/>
      <c r="AX37" s="500"/>
      <c r="AY37" s="500"/>
      <c r="AZ37" s="500"/>
      <c r="BA37" s="500"/>
      <c r="BB37" s="611"/>
      <c r="BC37" s="611"/>
      <c r="BD37" s="611"/>
      <c r="BE37" s="11"/>
      <c r="BF37" s="611"/>
      <c r="BG37" s="500"/>
      <c r="BH37" s="500"/>
      <c r="BI37" s="500"/>
      <c r="BJ37" s="500"/>
      <c r="BK37" s="611"/>
      <c r="BL37" s="611"/>
      <c r="BM37" s="611"/>
      <c r="BN37" s="11"/>
      <c r="BO37" s="11"/>
      <c r="BP37" s="11"/>
      <c r="BQ37" s="612"/>
    </row>
    <row r="38" ht="13.65" customHeight="1">
      <c r="A38" s="399"/>
      <c r="B38" s="598"/>
      <c r="C38" s="609" cm="1">
        <f t="array" ref="C38">SUM(C37+5)</f>
        <v>45</v>
      </c>
      <c r="D38" s="607" cm="1">
        <f t="array" ref="D38">IF('Calculations'!$E$23=0,0,((('W1 Sheet'!$U$73*'W1 Sheet'!$AC$83)+(('Calculations'!$E$22*(C38)))-('Calculations'!$K$8*'W1 Sheet'!$U$73)-('Calculations'!$K$8*(C38)))/('Calculations'!$K$8-'Calculations'!$E$23)))</f>
      </c>
      <c r="E38" s="607" cm="1">
        <f t="array" ref="E38">IF('Calculations'!$E$23=0,0,SUM(((('W1 Sheet'!$U$73*'W1 Sheet'!$AC$83)+('Calculations'!$E$22*(C38))-('Calculations'!$E$18*'W1 Sheet'!$U$73)-('Calculations'!$E$18*(C38)))/('Calculations'!$E$18-'Calculations'!$E$23))))</f>
      </c>
      <c r="F38" s="607" cm="1">
        <f t="array" ref="F38">ROUNDDOWN('Calculations'!$E$21-'W1 Sheet'!$U$73-C38,0)</f>
        <v>199</v>
      </c>
      <c r="G38" s="607" cm="1">
        <f t="array" ref="G38">ROUNDDOWN('Calculations'!$E$20-'W1 Sheet'!$U$73-C38,0)</f>
        <v>293</v>
      </c>
      <c r="H38" s="607" cm="1">
        <f t="array" ref="H38">IF(OR('Calculations'!$E$23=0,'Calculations'!$E$24=0),0,('Calculations'!$E$24-'W1 Sheet'!$U$78-C38))</f>
        <v>199</v>
      </c>
      <c r="I38" s="608" cm="1">
        <f t="array" ref="I38">SUM(I37+5)</f>
        <v>45</v>
      </c>
      <c r="J38" s="609" cm="1">
        <f t="array" ref="J38">IF('Calculations'!$E$23=0,0,IF(OR(D38&gt;110,(D38+C38)&gt;$J$30),"",IF(D38&lt;0,0,ROUNDUP(D38,0))))</f>
      </c>
      <c r="K38" s="609" cm="1">
        <f t="array" ref="K38">ROUNDDOWN(MIN(E38,F38,G38,H38,'Calculations'!$K$22),0)</f>
      </c>
      <c r="L38" s="610"/>
      <c r="M38" s="423"/>
      <c r="N38" s="611"/>
      <c r="O38" s="500"/>
      <c r="P38" s="500"/>
      <c r="Q38" s="500"/>
      <c r="R38" s="500"/>
      <c r="S38" s="611"/>
      <c r="T38" s="611"/>
      <c r="U38" s="611"/>
      <c r="V38" s="611"/>
      <c r="W38" s="500"/>
      <c r="X38" s="500"/>
      <c r="Y38" s="500"/>
      <c r="Z38" s="500"/>
      <c r="AA38" s="611"/>
      <c r="AB38" s="611"/>
      <c r="AC38" s="611"/>
      <c r="AD38" s="611"/>
      <c r="AE38" s="611"/>
      <c r="AF38" s="500"/>
      <c r="AG38" s="500"/>
      <c r="AH38" s="500"/>
      <c r="AI38" s="500"/>
      <c r="AJ38" s="611"/>
      <c r="AK38" s="611"/>
      <c r="AL38" s="611"/>
      <c r="AM38" s="11"/>
      <c r="AN38" s="611"/>
      <c r="AO38" s="500"/>
      <c r="AP38" s="500"/>
      <c r="AQ38" s="500"/>
      <c r="AR38" s="500"/>
      <c r="AS38" s="611"/>
      <c r="AT38" s="611"/>
      <c r="AU38" s="611"/>
      <c r="AV38" s="11"/>
      <c r="AW38" s="611"/>
      <c r="AX38" s="500"/>
      <c r="AY38" s="500"/>
      <c r="AZ38" s="500"/>
      <c r="BA38" s="500"/>
      <c r="BB38" s="611"/>
      <c r="BC38" s="611"/>
      <c r="BD38" s="611"/>
      <c r="BE38" s="11"/>
      <c r="BF38" s="611"/>
      <c r="BG38" s="500"/>
      <c r="BH38" s="500"/>
      <c r="BI38" s="500"/>
      <c r="BJ38" s="500"/>
      <c r="BK38" s="611"/>
      <c r="BL38" s="611"/>
      <c r="BM38" s="611"/>
      <c r="BN38" s="11"/>
      <c r="BO38" s="11"/>
      <c r="BP38" s="11"/>
      <c r="BQ38" s="612"/>
    </row>
    <row r="39" ht="13.65" customHeight="1">
      <c r="A39" s="399"/>
      <c r="B39" s="598"/>
      <c r="C39" s="609" cm="1">
        <f t="array" ref="C39">SUM(C38+5)</f>
        <v>50</v>
      </c>
      <c r="D39" s="607" cm="1">
        <f t="array" ref="D39">IF('Calculations'!$E$23=0,0,((('W1 Sheet'!$U$73*'W1 Sheet'!$AC$83)+(('Calculations'!$E$22*(C39)))-('Calculations'!$K$8*'W1 Sheet'!$U$73)-('Calculations'!$K$8*(C39)))/('Calculations'!$K$8-'Calculations'!$E$23)))</f>
      </c>
      <c r="E39" s="607" cm="1">
        <f t="array" ref="E39">IF('Calculations'!$E$23=0,0,SUM(((('W1 Sheet'!$U$73*'W1 Sheet'!$AC$83)+('Calculations'!$E$22*(C39))-('Calculations'!$E$18*'W1 Sheet'!$U$73)-('Calculations'!$E$18*(C39)))/('Calculations'!$E$18-'Calculations'!$E$23))))</f>
      </c>
      <c r="F39" s="607" cm="1">
        <f t="array" ref="F39">ROUNDDOWN('Calculations'!$E$21-'W1 Sheet'!$U$73-C39,0)</f>
        <v>194</v>
      </c>
      <c r="G39" s="607" cm="1">
        <f t="array" ref="G39">ROUNDDOWN('Calculations'!$E$20-'W1 Sheet'!$U$73-C39,0)</f>
        <v>288</v>
      </c>
      <c r="H39" s="607" cm="1">
        <f t="array" ref="H39">IF(OR('Calculations'!$E$23=0,'Calculations'!$E$24=0),0,('Calculations'!$E$24-'W1 Sheet'!$U$78-C39))</f>
        <v>194</v>
      </c>
      <c r="I39" s="608" cm="1">
        <f t="array" ref="I39">SUM(I38+5)</f>
        <v>50</v>
      </c>
      <c r="J39" s="609" cm="1">
        <f t="array" ref="J39">IF('Calculations'!$E$23=0,0,IF(OR(D39&gt;110,(D39+C39)&gt;$J$30),"",IF(D39&lt;0,0,ROUNDUP(D39,0))))</f>
      </c>
      <c r="K39" s="609" cm="1">
        <f t="array" ref="K39">ROUNDDOWN(MIN(E39,F39,G39,H39,'Calculations'!$K$22),0)</f>
      </c>
      <c r="L39" s="610"/>
      <c r="M39" s="423"/>
      <c r="N39" s="611"/>
      <c r="O39" s="500"/>
      <c r="P39" s="500"/>
      <c r="Q39" s="500"/>
      <c r="R39" s="500"/>
      <c r="S39" s="611"/>
      <c r="T39" s="611"/>
      <c r="U39" s="611"/>
      <c r="V39" s="611"/>
      <c r="W39" s="500"/>
      <c r="X39" s="500"/>
      <c r="Y39" s="500"/>
      <c r="Z39" s="500"/>
      <c r="AA39" s="611"/>
      <c r="AB39" s="611"/>
      <c r="AC39" s="611"/>
      <c r="AD39" s="611"/>
      <c r="AE39" s="611"/>
      <c r="AF39" s="500"/>
      <c r="AG39" s="500"/>
      <c r="AH39" s="500"/>
      <c r="AI39" s="500"/>
      <c r="AJ39" s="611"/>
      <c r="AK39" s="611"/>
      <c r="AL39" s="611"/>
      <c r="AM39" s="11"/>
      <c r="AN39" s="611"/>
      <c r="AO39" s="500"/>
      <c r="AP39" s="500"/>
      <c r="AQ39" s="500"/>
      <c r="AR39" s="500"/>
      <c r="AS39" s="611"/>
      <c r="AT39" s="611"/>
      <c r="AU39" s="611"/>
      <c r="AV39" s="11"/>
      <c r="AW39" s="611"/>
      <c r="AX39" s="500"/>
      <c r="AY39" s="500"/>
      <c r="AZ39" s="500"/>
      <c r="BA39" s="500"/>
      <c r="BB39" s="611"/>
      <c r="BC39" s="611"/>
      <c r="BD39" s="611"/>
      <c r="BE39" s="11"/>
      <c r="BF39" s="611"/>
      <c r="BG39" s="500"/>
      <c r="BH39" s="500"/>
      <c r="BI39" s="500"/>
      <c r="BJ39" s="500"/>
      <c r="BK39" s="611"/>
      <c r="BL39" s="611"/>
      <c r="BM39" s="611"/>
      <c r="BN39" s="11"/>
      <c r="BO39" s="11"/>
      <c r="BP39" s="11"/>
      <c r="BQ39" s="612"/>
    </row>
    <row r="40" ht="13.65" customHeight="1">
      <c r="A40" s="399"/>
      <c r="B40" s="598"/>
      <c r="C40" s="609" cm="1">
        <f t="array" ref="C40">SUM(C39+5)</f>
        <v>55</v>
      </c>
      <c r="D40" s="607" cm="1">
        <f t="array" ref="D40">IF('Calculations'!$E$23=0,0,((('W1 Sheet'!$U$73*'W1 Sheet'!$AC$83)+(('Calculations'!$E$22*(C40)))-('Calculations'!$K$8*'W1 Sheet'!$U$73)-('Calculations'!$K$8*(C40)))/('Calculations'!$K$8-'Calculations'!$E$23)))</f>
      </c>
      <c r="E40" s="607" cm="1">
        <f t="array" ref="E40">IF('Calculations'!$E$23=0,0,SUM(((('W1 Sheet'!$U$73*'W1 Sheet'!$AC$83)+('Calculations'!$E$22*(C40))-('Calculations'!$E$18*'W1 Sheet'!$U$73)-('Calculations'!$E$18*(C40)))/('Calculations'!$E$18-'Calculations'!$E$23))))</f>
      </c>
      <c r="F40" s="607" cm="1">
        <f t="array" ref="F40">ROUNDDOWN('Calculations'!$E$21-'W1 Sheet'!$U$73-C40,0)</f>
        <v>189</v>
      </c>
      <c r="G40" s="607" cm="1">
        <f t="array" ref="G40">ROUNDDOWN('Calculations'!$E$20-'W1 Sheet'!$U$73-C40,0)</f>
        <v>283</v>
      </c>
      <c r="H40" s="607" cm="1">
        <f t="array" ref="H40">IF(OR('Calculations'!$E$23=0,'Calculations'!$E$24=0),0,('Calculations'!$E$24-'W1 Sheet'!$U$78-C40))</f>
        <v>189</v>
      </c>
      <c r="I40" s="608" cm="1">
        <f t="array" ref="I40">SUM(I39+5)</f>
        <v>55</v>
      </c>
      <c r="J40" s="609" cm="1">
        <f t="array" ref="J40">IF('Calculations'!$E$23=0,0,IF(OR(D40&gt;110,(D40+C40)&gt;$J$30),"",IF(D40&lt;0,0,ROUNDUP(D40,0))))</f>
      </c>
      <c r="K40" s="609" cm="1">
        <f t="array" ref="K40">ROUNDDOWN(MIN(E40,F40,G40,H40,'Calculations'!$K$22),0)</f>
      </c>
      <c r="L40" s="610"/>
      <c r="M40" s="423"/>
      <c r="N40" s="611"/>
      <c r="O40" s="500"/>
      <c r="P40" s="500"/>
      <c r="Q40" s="500"/>
      <c r="R40" s="500"/>
      <c r="S40" s="611"/>
      <c r="T40" s="611"/>
      <c r="U40" s="611"/>
      <c r="V40" s="611"/>
      <c r="W40" s="500"/>
      <c r="X40" s="500"/>
      <c r="Y40" s="500"/>
      <c r="Z40" s="500"/>
      <c r="AA40" s="611"/>
      <c r="AB40" s="611"/>
      <c r="AC40" s="611"/>
      <c r="AD40" s="611"/>
      <c r="AE40" s="611"/>
      <c r="AF40" s="500"/>
      <c r="AG40" s="500"/>
      <c r="AH40" s="500"/>
      <c r="AI40" s="500"/>
      <c r="AJ40" s="611"/>
      <c r="AK40" s="611"/>
      <c r="AL40" s="611"/>
      <c r="AM40" s="11"/>
      <c r="AN40" s="611"/>
      <c r="AO40" s="500"/>
      <c r="AP40" s="500"/>
      <c r="AQ40" s="500"/>
      <c r="AR40" s="500"/>
      <c r="AS40" s="611"/>
      <c r="AT40" s="611"/>
      <c r="AU40" s="611"/>
      <c r="AV40" s="11"/>
      <c r="AW40" s="611"/>
      <c r="AX40" s="500"/>
      <c r="AY40" s="500"/>
      <c r="AZ40" s="500"/>
      <c r="BA40" s="500"/>
      <c r="BB40" s="611"/>
      <c r="BC40" s="611"/>
      <c r="BD40" s="611"/>
      <c r="BE40" s="11"/>
      <c r="BF40" s="611"/>
      <c r="BG40" s="500"/>
      <c r="BH40" s="500"/>
      <c r="BI40" s="500"/>
      <c r="BJ40" s="500"/>
      <c r="BK40" s="611"/>
      <c r="BL40" s="611"/>
      <c r="BM40" s="611"/>
      <c r="BN40" s="11"/>
      <c r="BO40" s="11"/>
      <c r="BP40" s="11"/>
      <c r="BQ40" s="612"/>
    </row>
    <row r="41" ht="13.65" customHeight="1">
      <c r="A41" s="399"/>
      <c r="B41" s="598"/>
      <c r="C41" s="609" cm="1">
        <f t="array" ref="C41">SUM(C40+5)</f>
        <v>60</v>
      </c>
      <c r="D41" s="607" cm="1">
        <f t="array" ref="D41">IF('Calculations'!$E$23=0,0,((('W1 Sheet'!$U$73*'W1 Sheet'!$AC$83)+(('Calculations'!$E$22*(C41)))-('Calculations'!$K$8*'W1 Sheet'!$U$73)-('Calculations'!$K$8*(C41)))/('Calculations'!$K$8-'Calculations'!$E$23)))</f>
      </c>
      <c r="E41" s="607" cm="1">
        <f t="array" ref="E41">IF('Calculations'!$E$23=0,0,SUM(((('W1 Sheet'!$U$73*'W1 Sheet'!$AC$83)+('Calculations'!$E$22*(C41))-('Calculations'!$E$18*'W1 Sheet'!$U$73)-('Calculations'!$E$18*(C41)))/('Calculations'!$E$18-'Calculations'!$E$23))))</f>
      </c>
      <c r="F41" s="607" cm="1">
        <f t="array" ref="F41">ROUNDDOWN('Calculations'!$E$21-'W1 Sheet'!$U$73-C41,0)</f>
        <v>184</v>
      </c>
      <c r="G41" s="607" cm="1">
        <f t="array" ref="G41">ROUNDDOWN('Calculations'!$E$20-'W1 Sheet'!$U$73-C41,0)</f>
        <v>278</v>
      </c>
      <c r="H41" s="607" cm="1">
        <f t="array" ref="H41">IF(OR('Calculations'!$E$23=0,'Calculations'!$E$24=0),0,('Calculations'!$E$24-'W1 Sheet'!$U$78-C41))</f>
        <v>184</v>
      </c>
      <c r="I41" s="608" cm="1">
        <f t="array" ref="I41">SUM(I40+5)</f>
        <v>60</v>
      </c>
      <c r="J41" s="609" cm="1">
        <f t="array" ref="J41">IF('Calculations'!$E$23=0,0,IF(OR(D41&gt;110,(D41+C41)&gt;$J$30),"",IF(D41&lt;0,0,ROUNDUP(D41,0))))</f>
      </c>
      <c r="K41" s="609" cm="1">
        <f t="array" ref="K41">ROUNDDOWN(MIN(E41,F41,G41,H41,'Calculations'!$K$22),0)</f>
      </c>
      <c r="L41" s="610"/>
      <c r="M41" s="423"/>
      <c r="N41" s="611"/>
      <c r="O41" s="500"/>
      <c r="P41" s="500"/>
      <c r="Q41" s="500"/>
      <c r="R41" s="500"/>
      <c r="S41" s="611"/>
      <c r="T41" s="611"/>
      <c r="U41" s="611"/>
      <c r="V41" s="611"/>
      <c r="W41" s="500"/>
      <c r="X41" s="500"/>
      <c r="Y41" s="500"/>
      <c r="Z41" s="500"/>
      <c r="AA41" s="611"/>
      <c r="AB41" s="611"/>
      <c r="AC41" s="611"/>
      <c r="AD41" s="611"/>
      <c r="AE41" s="611"/>
      <c r="AF41" s="500"/>
      <c r="AG41" s="500"/>
      <c r="AH41" s="500"/>
      <c r="AI41" s="500"/>
      <c r="AJ41" s="611"/>
      <c r="AK41" s="611"/>
      <c r="AL41" s="611"/>
      <c r="AM41" s="11"/>
      <c r="AN41" s="611"/>
      <c r="AO41" s="500"/>
      <c r="AP41" s="500"/>
      <c r="AQ41" s="500"/>
      <c r="AR41" s="500"/>
      <c r="AS41" s="611"/>
      <c r="AT41" s="611"/>
      <c r="AU41" s="611"/>
      <c r="AV41" s="11"/>
      <c r="AW41" s="611"/>
      <c r="AX41" s="500"/>
      <c r="AY41" s="500"/>
      <c r="AZ41" s="500"/>
      <c r="BA41" s="500"/>
      <c r="BB41" s="611"/>
      <c r="BC41" s="611"/>
      <c r="BD41" s="611"/>
      <c r="BE41" s="11"/>
      <c r="BF41" s="611"/>
      <c r="BG41" s="500"/>
      <c r="BH41" s="500"/>
      <c r="BI41" s="500"/>
      <c r="BJ41" s="500"/>
      <c r="BK41" s="611"/>
      <c r="BL41" s="611"/>
      <c r="BM41" s="611"/>
      <c r="BN41" s="11"/>
      <c r="BO41" s="11"/>
      <c r="BP41" s="11"/>
      <c r="BQ41" s="612"/>
    </row>
    <row r="42" ht="13.65" customHeight="1">
      <c r="A42" s="399"/>
      <c r="B42" s="598"/>
      <c r="C42" s="609" cm="1">
        <f t="array" ref="C42">SUM(C41+5)</f>
        <v>65</v>
      </c>
      <c r="D42" s="607" cm="1">
        <f t="array" ref="D42">IF('Calculations'!$E$23=0,0,((('W1 Sheet'!$U$73*'W1 Sheet'!$AC$83)+(('Calculations'!$E$22*(C42)))-('Calculations'!$K$8*'W1 Sheet'!$U$73)-('Calculations'!$K$8*(C42)))/('Calculations'!$K$8-'Calculations'!$E$23)))</f>
      </c>
      <c r="E42" s="607" cm="1">
        <f t="array" ref="E42">IF('Calculations'!$E$23=0,0,SUM(((('W1 Sheet'!$U$73*'W1 Sheet'!$AC$83)+('Calculations'!$E$22*(C42))-('Calculations'!$E$18*'W1 Sheet'!$U$73)-('Calculations'!$E$18*(C42)))/('Calculations'!$E$18-'Calculations'!$E$23))))</f>
      </c>
      <c r="F42" s="607" cm="1">
        <f t="array" ref="F42">ROUNDDOWN('Calculations'!$E$21-'W1 Sheet'!$U$73-C42,0)</f>
        <v>179</v>
      </c>
      <c r="G42" s="607" cm="1">
        <f t="array" ref="G42">ROUNDDOWN('Calculations'!$E$20-'W1 Sheet'!$U$73-C42,0)</f>
        <v>273</v>
      </c>
      <c r="H42" s="607" cm="1">
        <f t="array" ref="H42">IF(OR('Calculations'!$E$23=0,'Calculations'!$E$24=0),0,('Calculations'!$E$24-'W1 Sheet'!$U$78-C42))</f>
        <v>179</v>
      </c>
      <c r="I42" s="608" cm="1">
        <f t="array" ref="I42">SUM(I41+5)</f>
        <v>65</v>
      </c>
      <c r="J42" s="609" cm="1">
        <f t="array" ref="J42">IF('Calculations'!$E$23=0,0,IF(OR(D42&gt;110,(D42+C42)&gt;$J$30),"",IF(D42&lt;0,0,ROUNDUP(D42,0))))</f>
      </c>
      <c r="K42" s="609" cm="1">
        <f t="array" ref="K42">ROUNDDOWN(MIN(E42,F42,G42,H42,'Calculations'!$K$22),0)</f>
      </c>
      <c r="L42" s="610"/>
      <c r="M42" s="423"/>
      <c r="N42" s="611"/>
      <c r="O42" s="500"/>
      <c r="P42" s="500"/>
      <c r="Q42" s="500"/>
      <c r="R42" s="500"/>
      <c r="S42" s="611"/>
      <c r="T42" s="611"/>
      <c r="U42" s="611"/>
      <c r="V42" s="611"/>
      <c r="W42" s="500"/>
      <c r="X42" s="500"/>
      <c r="Y42" s="500"/>
      <c r="Z42" s="500"/>
      <c r="AA42" s="611"/>
      <c r="AB42" s="611"/>
      <c r="AC42" s="611"/>
      <c r="AD42" s="611"/>
      <c r="AE42" s="611"/>
      <c r="AF42" s="500"/>
      <c r="AG42" s="500"/>
      <c r="AH42" s="500"/>
      <c r="AI42" s="500"/>
      <c r="AJ42" s="611"/>
      <c r="AK42" s="611"/>
      <c r="AL42" s="611"/>
      <c r="AM42" s="11"/>
      <c r="AN42" s="611"/>
      <c r="AO42" s="500"/>
      <c r="AP42" s="500"/>
      <c r="AQ42" s="500"/>
      <c r="AR42" s="500"/>
      <c r="AS42" s="611"/>
      <c r="AT42" s="611"/>
      <c r="AU42" s="611"/>
      <c r="AV42" s="11"/>
      <c r="AW42" s="611"/>
      <c r="AX42" s="500"/>
      <c r="AY42" s="500"/>
      <c r="AZ42" s="500"/>
      <c r="BA42" s="500"/>
      <c r="BB42" s="611"/>
      <c r="BC42" s="611"/>
      <c r="BD42" s="611"/>
      <c r="BE42" s="11"/>
      <c r="BF42" s="611"/>
      <c r="BG42" s="500"/>
      <c r="BH42" s="500"/>
      <c r="BI42" s="500"/>
      <c r="BJ42" s="500"/>
      <c r="BK42" s="611"/>
      <c r="BL42" s="611"/>
      <c r="BM42" s="611"/>
      <c r="BN42" s="11"/>
      <c r="BO42" s="11"/>
      <c r="BP42" s="11"/>
      <c r="BQ42" s="612"/>
    </row>
    <row r="43" ht="13.65" customHeight="1">
      <c r="A43" s="399"/>
      <c r="B43" s="598"/>
      <c r="C43" s="609" cm="1">
        <f t="array" ref="C43">SUM(C42+5)</f>
        <v>70</v>
      </c>
      <c r="D43" s="607" cm="1">
        <f t="array" ref="D43">IF('Calculations'!$E$23=0,0,((('W1 Sheet'!$U$73*'W1 Sheet'!$AC$83)+(('Calculations'!$E$22*(C43)))-('Calculations'!$K$8*'W1 Sheet'!$U$73)-('Calculations'!$K$8*(C43)))/('Calculations'!$K$8-'Calculations'!$E$23)))</f>
      </c>
      <c r="E43" s="607" cm="1">
        <f t="array" ref="E43">IF('Calculations'!$E$23=0,0,SUM(((('W1 Sheet'!$U$73*'W1 Sheet'!$AC$83)+('Calculations'!$E$22*(C43))-('Calculations'!$E$18*'W1 Sheet'!$U$73)-('Calculations'!$E$18*(C43)))/('Calculations'!$E$18-'Calculations'!$E$23))))</f>
      </c>
      <c r="F43" s="607" cm="1">
        <f t="array" ref="F43">ROUNDDOWN('Calculations'!$E$21-'W1 Sheet'!$U$73-C43,0)</f>
        <v>174</v>
      </c>
      <c r="G43" s="607" cm="1">
        <f t="array" ref="G43">ROUNDDOWN('Calculations'!$E$20-'W1 Sheet'!$U$73-C43,0)</f>
        <v>268</v>
      </c>
      <c r="H43" s="607" cm="1">
        <f t="array" ref="H43">IF(OR('Calculations'!$E$23=0,'Calculations'!$E$24=0),0,('Calculations'!$E$24-'W1 Sheet'!$U$78-C43))</f>
        <v>174</v>
      </c>
      <c r="I43" s="608" cm="1">
        <f t="array" ref="I43">SUM(I42+5)</f>
        <v>70</v>
      </c>
      <c r="J43" s="609" cm="1">
        <f t="array" ref="J43">IF('Calculations'!$E$23=0,0,IF(OR(D43&gt;110,(D43+C43)&gt;$J$30),"",IF(D43&lt;0,0,ROUNDUP(D43,0))))</f>
      </c>
      <c r="K43" s="609" cm="1">
        <f t="array" ref="K43">ROUNDDOWN(MIN(E43,F43,G43,H43,'Calculations'!$K$22),0)</f>
      </c>
      <c r="L43" s="610"/>
      <c r="M43" s="423"/>
      <c r="N43" s="611"/>
      <c r="O43" s="500"/>
      <c r="P43" s="500"/>
      <c r="Q43" s="500"/>
      <c r="R43" s="500"/>
      <c r="S43" s="611"/>
      <c r="T43" s="611"/>
      <c r="U43" s="611"/>
      <c r="V43" s="611"/>
      <c r="W43" s="500"/>
      <c r="X43" s="500"/>
      <c r="Y43" s="500"/>
      <c r="Z43" s="500"/>
      <c r="AA43" s="611"/>
      <c r="AB43" s="611"/>
      <c r="AC43" s="611"/>
      <c r="AD43" s="611"/>
      <c r="AE43" s="611"/>
      <c r="AF43" s="500"/>
      <c r="AG43" s="500"/>
      <c r="AH43" s="500"/>
      <c r="AI43" s="500"/>
      <c r="AJ43" s="611"/>
      <c r="AK43" s="611"/>
      <c r="AL43" s="611"/>
      <c r="AM43" s="11"/>
      <c r="AN43" s="611"/>
      <c r="AO43" s="500"/>
      <c r="AP43" s="500"/>
      <c r="AQ43" s="500"/>
      <c r="AR43" s="500"/>
      <c r="AS43" s="611"/>
      <c r="AT43" s="611"/>
      <c r="AU43" s="611"/>
      <c r="AV43" s="11"/>
      <c r="AW43" s="611"/>
      <c r="AX43" s="500"/>
      <c r="AY43" s="500"/>
      <c r="AZ43" s="500"/>
      <c r="BA43" s="500"/>
      <c r="BB43" s="611"/>
      <c r="BC43" s="611"/>
      <c r="BD43" s="611"/>
      <c r="BE43" s="11"/>
      <c r="BF43" s="611"/>
      <c r="BG43" s="500"/>
      <c r="BH43" s="500"/>
      <c r="BI43" s="500"/>
      <c r="BJ43" s="500"/>
      <c r="BK43" s="611"/>
      <c r="BL43" s="611"/>
      <c r="BM43" s="611"/>
      <c r="BN43" s="11"/>
      <c r="BO43" s="11"/>
      <c r="BP43" s="11"/>
      <c r="BQ43" s="612"/>
    </row>
    <row r="44" ht="13.65" customHeight="1">
      <c r="A44" s="399"/>
      <c r="B44" s="598"/>
      <c r="C44" s="609" cm="1">
        <f t="array" ref="C44">SUM(C43+5)</f>
        <v>75</v>
      </c>
      <c r="D44" s="607" cm="1">
        <f t="array" ref="D44">IF('Calculations'!$E$23=0,0,((('W1 Sheet'!$U$73*'W1 Sheet'!$AC$83)+(('Calculations'!$E$22*(C44)))-('Calculations'!$K$8*'W1 Sheet'!$U$73)-('Calculations'!$K$8*(C44)))/('Calculations'!$K$8-'Calculations'!$E$23)))</f>
      </c>
      <c r="E44" s="607" cm="1">
        <f t="array" ref="E44">IF('Calculations'!$E$23=0,0,SUM(((('W1 Sheet'!$U$73*'W1 Sheet'!$AC$83)+('Calculations'!$E$22*(C44))-('Calculations'!$E$18*'W1 Sheet'!$U$73)-('Calculations'!$E$18*(C44)))/('Calculations'!$E$18-'Calculations'!$E$23))))</f>
      </c>
      <c r="F44" s="607" cm="1">
        <f t="array" ref="F44">ROUNDDOWN('Calculations'!$E$21-'W1 Sheet'!$U$73-C44,0)</f>
        <v>169</v>
      </c>
      <c r="G44" s="607" cm="1">
        <f t="array" ref="G44">ROUNDDOWN('Calculations'!$E$20-'W1 Sheet'!$U$73-C44,0)</f>
        <v>263</v>
      </c>
      <c r="H44" s="607" cm="1">
        <f t="array" ref="H44">IF(OR('Calculations'!$E$23=0,'Calculations'!$E$24=0),0,('Calculations'!$E$24-'W1 Sheet'!$U$78-C44))</f>
        <v>169</v>
      </c>
      <c r="I44" s="608" cm="1">
        <f t="array" ref="I44">SUM(I43+5)</f>
        <v>75</v>
      </c>
      <c r="J44" s="609" cm="1">
        <f t="array" ref="J44">IF('Calculations'!$E$23=0,0,IF(OR(D44&gt;110,(D44+C44)&gt;$J$30),"",IF(D44&lt;0,0,ROUNDUP(D44,0))))</f>
      </c>
      <c r="K44" s="609" cm="1">
        <f t="array" ref="K44">ROUNDDOWN(MIN(E44,F44,G44,H44,'Calculations'!$K$22),0)</f>
      </c>
      <c r="L44" s="610"/>
      <c r="M44" s="423"/>
      <c r="N44" s="611"/>
      <c r="O44" s="500"/>
      <c r="P44" s="500"/>
      <c r="Q44" s="500"/>
      <c r="R44" s="500"/>
      <c r="S44" s="611"/>
      <c r="T44" s="611"/>
      <c r="U44" s="611"/>
      <c r="V44" s="611"/>
      <c r="W44" s="500"/>
      <c r="X44" s="500"/>
      <c r="Y44" s="500"/>
      <c r="Z44" s="500"/>
      <c r="AA44" s="611"/>
      <c r="AB44" s="611"/>
      <c r="AC44" s="611"/>
      <c r="AD44" s="611"/>
      <c r="AE44" s="611"/>
      <c r="AF44" s="500"/>
      <c r="AG44" s="500"/>
      <c r="AH44" s="500"/>
      <c r="AI44" s="500"/>
      <c r="AJ44" s="611"/>
      <c r="AK44" s="611"/>
      <c r="AL44" s="611"/>
      <c r="AM44" s="11"/>
      <c r="AN44" s="611"/>
      <c r="AO44" s="500"/>
      <c r="AP44" s="500"/>
      <c r="AQ44" s="500"/>
      <c r="AR44" s="500"/>
      <c r="AS44" s="611"/>
      <c r="AT44" s="611"/>
      <c r="AU44" s="611"/>
      <c r="AV44" s="11"/>
      <c r="AW44" s="611"/>
      <c r="AX44" s="500"/>
      <c r="AY44" s="500"/>
      <c r="AZ44" s="500"/>
      <c r="BA44" s="500"/>
      <c r="BB44" s="611"/>
      <c r="BC44" s="611"/>
      <c r="BD44" s="611"/>
      <c r="BE44" s="11"/>
      <c r="BF44" s="611"/>
      <c r="BG44" s="500"/>
      <c r="BH44" s="500"/>
      <c r="BI44" s="500"/>
      <c r="BJ44" s="500"/>
      <c r="BK44" s="611"/>
      <c r="BL44" s="611"/>
      <c r="BM44" s="611"/>
      <c r="BN44" s="11"/>
      <c r="BO44" s="11"/>
      <c r="BP44" s="11"/>
      <c r="BQ44" s="612"/>
    </row>
    <row r="45" ht="13.65" customHeight="1">
      <c r="A45" s="399"/>
      <c r="B45" s="598"/>
      <c r="C45" s="609" cm="1">
        <f t="array" ref="C45">SUM(C44+5)</f>
        <v>80</v>
      </c>
      <c r="D45" s="607" cm="1">
        <f t="array" ref="D45">IF('Calculations'!$E$23=0,0,((('W1 Sheet'!$U$73*'W1 Sheet'!$AC$83)+(('Calculations'!$E$22*(C45)))-('Calculations'!$K$8*'W1 Sheet'!$U$73)-('Calculations'!$K$8*(C45)))/('Calculations'!$K$8-'Calculations'!$E$23)))</f>
      </c>
      <c r="E45" s="607" cm="1">
        <f t="array" ref="E45">IF('Calculations'!$E$23=0,0,SUM(((('W1 Sheet'!$U$73*'W1 Sheet'!$AC$83)+('Calculations'!$E$22*(C45))-('Calculations'!$E$18*'W1 Sheet'!$U$73)-('Calculations'!$E$18*(C45)))/('Calculations'!$E$18-'Calculations'!$E$23))))</f>
      </c>
      <c r="F45" s="607" cm="1">
        <f t="array" ref="F45">ROUNDDOWN('Calculations'!$E$21-'W1 Sheet'!$U$73-C45,0)</f>
        <v>164</v>
      </c>
      <c r="G45" s="607" cm="1">
        <f t="array" ref="G45">ROUNDDOWN('Calculations'!$E$20-'W1 Sheet'!$U$73-C45,0)</f>
        <v>258</v>
      </c>
      <c r="H45" s="607" cm="1">
        <f t="array" ref="H45">IF(OR('Calculations'!$E$23=0,'Calculations'!$E$24=0),0,('Calculations'!$E$24-'W1 Sheet'!$U$78-C45))</f>
        <v>164</v>
      </c>
      <c r="I45" s="608" cm="1">
        <f t="array" ref="I45">SUM(I44+5)</f>
        <v>80</v>
      </c>
      <c r="J45" s="609" cm="1">
        <f t="array" ref="J45">IF('Calculations'!$E$23=0,0,IF(OR(D45&gt;110,(D45+C45)&gt;$J$30),"",IF(D45&lt;0,0,ROUNDUP(D45,0))))</f>
      </c>
      <c r="K45" s="609" cm="1">
        <f t="array" ref="K45">ROUNDDOWN(MIN(E45,F45,G45,H45,'Calculations'!$K$22),0)</f>
      </c>
      <c r="L45" s="610"/>
      <c r="M45" s="423"/>
      <c r="N45" s="611"/>
      <c r="O45" s="500"/>
      <c r="P45" s="500"/>
      <c r="Q45" s="500"/>
      <c r="R45" s="500"/>
      <c r="S45" s="611"/>
      <c r="T45" s="611"/>
      <c r="U45" s="611"/>
      <c r="V45" s="611"/>
      <c r="W45" s="500"/>
      <c r="X45" s="500"/>
      <c r="Y45" s="500"/>
      <c r="Z45" s="500"/>
      <c r="AA45" s="611"/>
      <c r="AB45" s="611"/>
      <c r="AC45" s="611"/>
      <c r="AD45" s="611"/>
      <c r="AE45" s="611"/>
      <c r="AF45" s="500"/>
      <c r="AG45" s="500"/>
      <c r="AH45" s="500"/>
      <c r="AI45" s="500"/>
      <c r="AJ45" s="611"/>
      <c r="AK45" s="611"/>
      <c r="AL45" s="611"/>
      <c r="AM45" s="11"/>
      <c r="AN45" s="611"/>
      <c r="AO45" s="500"/>
      <c r="AP45" s="500"/>
      <c r="AQ45" s="500"/>
      <c r="AR45" s="500"/>
      <c r="AS45" s="611"/>
      <c r="AT45" s="611"/>
      <c r="AU45" s="611"/>
      <c r="AV45" s="11"/>
      <c r="AW45" s="611"/>
      <c r="AX45" s="500"/>
      <c r="AY45" s="500"/>
      <c r="AZ45" s="500"/>
      <c r="BA45" s="500"/>
      <c r="BB45" s="611"/>
      <c r="BC45" s="611"/>
      <c r="BD45" s="611"/>
      <c r="BE45" s="11"/>
      <c r="BF45" s="611"/>
      <c r="BG45" s="500"/>
      <c r="BH45" s="500"/>
      <c r="BI45" s="500"/>
      <c r="BJ45" s="500"/>
      <c r="BK45" s="611"/>
      <c r="BL45" s="611"/>
      <c r="BM45" s="611"/>
      <c r="BN45" s="11"/>
      <c r="BO45" s="11"/>
      <c r="BP45" s="11"/>
      <c r="BQ45" s="612"/>
    </row>
    <row r="46" ht="13.65" customHeight="1">
      <c r="A46" s="399"/>
      <c r="B46" s="614"/>
      <c r="C46" s="609" cm="1">
        <f t="array" ref="C46">SUM(C45+5)</f>
        <v>85</v>
      </c>
      <c r="D46" s="607" cm="1">
        <f t="array" ref="D46">IF('Calculations'!$E$23=0,0,((('W1 Sheet'!$U$73*'W1 Sheet'!$AC$83)+(('Calculations'!$E$22*(C46)))-('Calculations'!$K$8*'W1 Sheet'!$U$73)-('Calculations'!$K$8*(C46)))/('Calculations'!$K$8-'Calculations'!$E$23)))</f>
      </c>
      <c r="E46" s="607" cm="1">
        <f t="array" ref="E46">IF('Calculations'!$E$23=0,0,SUM(((('W1 Sheet'!$U$73*'W1 Sheet'!$AC$83)+('Calculations'!$E$22*(C46))-('Calculations'!$E$18*'W1 Sheet'!$U$73)-('Calculations'!$E$18*(C46)))/('Calculations'!$E$18-'Calculations'!$E$23))))</f>
      </c>
      <c r="F46" s="607" cm="1">
        <f t="array" ref="F46">ROUNDDOWN('Calculations'!$E$21-'W1 Sheet'!$U$73-C46,0)</f>
        <v>159</v>
      </c>
      <c r="G46" s="607" cm="1">
        <f t="array" ref="G46">ROUNDDOWN('Calculations'!$E$20-'W1 Sheet'!$U$73-C46,0)</f>
        <v>253</v>
      </c>
      <c r="H46" s="607" cm="1">
        <f t="array" ref="H46">IF(OR('Calculations'!$E$23=0,'Calculations'!$E$24=0),0,('Calculations'!$E$24-'W1 Sheet'!$U$78-C46))</f>
        <v>159</v>
      </c>
      <c r="I46" s="608" cm="1">
        <f t="array" ref="I46">SUM(I45+5)</f>
        <v>85</v>
      </c>
      <c r="J46" s="609" cm="1">
        <f t="array" ref="J46">IF('Calculations'!$E$23=0,0,IF(OR(D46&gt;110,(D46+C46)&gt;$J$30),"",IF(D46&lt;0,0,ROUNDUP(D46,0))))</f>
      </c>
      <c r="K46" s="609" cm="1">
        <f t="array" ref="K46">ROUNDDOWN(MIN(E46,F46,G46,H46,'Calculations'!$K$22),0)</f>
      </c>
      <c r="L46" s="610"/>
      <c r="M46" s="423"/>
      <c r="N46" s="611"/>
      <c r="O46" s="500"/>
      <c r="P46" s="500"/>
      <c r="Q46" s="500"/>
      <c r="R46" s="500"/>
      <c r="S46" s="611"/>
      <c r="T46" s="611"/>
      <c r="U46" s="611"/>
      <c r="V46" s="611"/>
      <c r="W46" s="500"/>
      <c r="X46" s="500"/>
      <c r="Y46" s="500"/>
      <c r="Z46" s="500"/>
      <c r="AA46" s="611"/>
      <c r="AB46" s="611"/>
      <c r="AC46" s="611"/>
      <c r="AD46" s="611"/>
      <c r="AE46" s="611"/>
      <c r="AF46" s="500"/>
      <c r="AG46" s="500"/>
      <c r="AH46" s="500"/>
      <c r="AI46" s="500"/>
      <c r="AJ46" s="611"/>
      <c r="AK46" s="611"/>
      <c r="AL46" s="611"/>
      <c r="AM46" s="11"/>
      <c r="AN46" s="611"/>
      <c r="AO46" s="500"/>
      <c r="AP46" s="500"/>
      <c r="AQ46" s="500"/>
      <c r="AR46" s="500"/>
      <c r="AS46" s="611"/>
      <c r="AT46" s="611"/>
      <c r="AU46" s="611"/>
      <c r="AV46" s="11"/>
      <c r="AW46" s="611"/>
      <c r="AX46" s="500"/>
      <c r="AY46" s="500"/>
      <c r="AZ46" s="500"/>
      <c r="BA46" s="500"/>
      <c r="BB46" s="611"/>
      <c r="BC46" s="611"/>
      <c r="BD46" s="611"/>
      <c r="BE46" s="11"/>
      <c r="BF46" s="611"/>
      <c r="BG46" s="500"/>
      <c r="BH46" s="500"/>
      <c r="BI46" s="500"/>
      <c r="BJ46" s="500"/>
      <c r="BK46" s="611"/>
      <c r="BL46" s="611"/>
      <c r="BM46" s="611"/>
      <c r="BN46" s="11"/>
      <c r="BO46" s="11"/>
      <c r="BP46" s="11"/>
      <c r="BQ46" s="612"/>
    </row>
    <row r="47" ht="13.65" customHeight="1">
      <c r="A47" s="399"/>
      <c r="B47" s="614"/>
      <c r="C47" s="609" cm="1">
        <f t="array" ref="C47">SUM(C46+5)</f>
        <v>90</v>
      </c>
      <c r="D47" s="607" cm="1">
        <f t="array" ref="D47">IF('Calculations'!$E$23=0,0,((('W1 Sheet'!$U$73*'W1 Sheet'!$AC$83)+(('Calculations'!$E$22*(C47)))-('Calculations'!$K$8*'W1 Sheet'!$U$73)-('Calculations'!$K$8*(C47)))/('Calculations'!$K$8-'Calculations'!$E$23)))</f>
      </c>
      <c r="E47" s="607" cm="1">
        <f t="array" ref="E47">IF('Calculations'!$E$23=0,0,SUM(((('W1 Sheet'!$U$73*'W1 Sheet'!$AC$83)+('Calculations'!$E$22*(C47))-('Calculations'!$E$18*'W1 Sheet'!$U$73)-('Calculations'!$E$18*(C47)))/('Calculations'!$E$18-'Calculations'!$E$23))))</f>
      </c>
      <c r="F47" s="607" cm="1">
        <f t="array" ref="F47">ROUNDDOWN('Calculations'!$E$21-'W1 Sheet'!$U$73-C47,0)</f>
        <v>154</v>
      </c>
      <c r="G47" s="607" cm="1">
        <f t="array" ref="G47">ROUNDDOWN('Calculations'!$E$20-'W1 Sheet'!$U$73-C47,0)</f>
        <v>248</v>
      </c>
      <c r="H47" s="607" cm="1">
        <f t="array" ref="H47">IF(OR('Calculations'!$E$23=0,'Calculations'!$E$24=0),0,('Calculations'!$E$24-'W1 Sheet'!$U$78-C47))</f>
        <v>154</v>
      </c>
      <c r="I47" s="608" cm="1">
        <f t="array" ref="I47">SUM(I46+5)</f>
        <v>90</v>
      </c>
      <c r="J47" s="609" cm="1">
        <f t="array" ref="J47">IF('Calculations'!$E$23=0,0,IF(OR(D47&gt;110,(D47+C47)&gt;$J$30),"",IF(D47&lt;0,0,ROUNDUP(D47,0))))</f>
      </c>
      <c r="K47" s="609" cm="1">
        <f t="array" ref="K47">ROUNDDOWN(MIN(E47,F47,G47,H47,'Calculations'!$K$22),0)</f>
      </c>
      <c r="L47" s="610"/>
      <c r="M47" s="423"/>
      <c r="N47" s="611"/>
      <c r="O47" s="500"/>
      <c r="P47" s="500"/>
      <c r="Q47" s="500"/>
      <c r="R47" s="500"/>
      <c r="S47" s="611"/>
      <c r="T47" s="611"/>
      <c r="U47" s="611"/>
      <c r="V47" s="611"/>
      <c r="W47" s="500"/>
      <c r="X47" s="500"/>
      <c r="Y47" s="500"/>
      <c r="Z47" s="500"/>
      <c r="AA47" s="611"/>
      <c r="AB47" s="611"/>
      <c r="AC47" s="611"/>
      <c r="AD47" s="611"/>
      <c r="AE47" s="611"/>
      <c r="AF47" s="500"/>
      <c r="AG47" s="500"/>
      <c r="AH47" s="500"/>
      <c r="AI47" s="500"/>
      <c r="AJ47" s="611"/>
      <c r="AK47" s="611"/>
      <c r="AL47" s="611"/>
      <c r="AM47" s="11"/>
      <c r="AN47" s="611"/>
      <c r="AO47" s="500"/>
      <c r="AP47" s="500"/>
      <c r="AQ47" s="500"/>
      <c r="AR47" s="500"/>
      <c r="AS47" s="611"/>
      <c r="AT47" s="611"/>
      <c r="AU47" s="611"/>
      <c r="AV47" s="11"/>
      <c r="AW47" s="611"/>
      <c r="AX47" s="500"/>
      <c r="AY47" s="500"/>
      <c r="AZ47" s="500"/>
      <c r="BA47" s="500"/>
      <c r="BB47" s="611"/>
      <c r="BC47" s="611"/>
      <c r="BD47" s="611"/>
      <c r="BE47" s="11"/>
      <c r="BF47" s="611"/>
      <c r="BG47" s="500"/>
      <c r="BH47" s="500"/>
      <c r="BI47" s="500"/>
      <c r="BJ47" s="500"/>
      <c r="BK47" s="611"/>
      <c r="BL47" s="611"/>
      <c r="BM47" s="611"/>
      <c r="BN47" s="11"/>
      <c r="BO47" s="11"/>
      <c r="BP47" s="11"/>
      <c r="BQ47" s="612"/>
    </row>
    <row r="48" ht="13.65" customHeight="1">
      <c r="A48" s="399"/>
      <c r="B48" s="614"/>
      <c r="C48" s="609" cm="1">
        <f t="array" ref="C48">SUM(C47+5)</f>
        <v>95</v>
      </c>
      <c r="D48" s="607" cm="1">
        <f t="array" ref="D48">IF('Calculations'!$E$23=0,0,((('W1 Sheet'!$U$73*'W1 Sheet'!$AC$83)+(('Calculations'!$E$22*(C48)))-('Calculations'!$K$8*'W1 Sheet'!$U$73)-('Calculations'!$K$8*(C48)))/('Calculations'!$K$8-'Calculations'!$E$23)))</f>
      </c>
      <c r="E48" s="607" cm="1">
        <f t="array" ref="E48">IF('Calculations'!$E$23=0,0,SUM(((('W1 Sheet'!$U$73*'W1 Sheet'!$AC$83)+('Calculations'!$E$22*(C48))-('Calculations'!$E$18*'W1 Sheet'!$U$73)-('Calculations'!$E$18*(C48)))/('Calculations'!$E$18-'Calculations'!$E$23))))</f>
      </c>
      <c r="F48" s="607" cm="1">
        <f t="array" ref="F48">ROUNDDOWN('Calculations'!$E$21-'W1 Sheet'!$U$73-C48,0)</f>
        <v>149</v>
      </c>
      <c r="G48" s="607" cm="1">
        <f t="array" ref="G48">ROUNDDOWN('Calculations'!$E$20-'W1 Sheet'!$U$73-C48,0)</f>
        <v>243</v>
      </c>
      <c r="H48" s="607" cm="1">
        <f t="array" ref="H48">IF(OR('Calculations'!$E$23=0,'Calculations'!$E$24=0),0,('Calculations'!$E$24-'W1 Sheet'!$U$78-C48))</f>
        <v>149</v>
      </c>
      <c r="I48" s="608" cm="1">
        <f t="array" ref="I48">SUM(I47+5)</f>
        <v>95</v>
      </c>
      <c r="J48" s="609" cm="1">
        <f t="array" ref="J48">IF('Calculations'!$E$23=0,0,IF(OR(D48&gt;110,(D48+C48)&gt;$J$30),"",IF(D48&lt;0,0,ROUNDUP(D48,0))))</f>
      </c>
      <c r="K48" s="609" cm="1">
        <f t="array" ref="K48">ROUNDDOWN(MIN(E48,F48,G48,H48,'Calculations'!$K$22),0)</f>
      </c>
      <c r="L48" s="610"/>
      <c r="M48" s="423"/>
      <c r="N48" s="611"/>
      <c r="O48" s="500"/>
      <c r="P48" s="500"/>
      <c r="Q48" s="500"/>
      <c r="R48" s="500"/>
      <c r="S48" s="611"/>
      <c r="T48" s="611"/>
      <c r="U48" s="611"/>
      <c r="V48" s="611"/>
      <c r="W48" s="500"/>
      <c r="X48" s="500"/>
      <c r="Y48" s="500"/>
      <c r="Z48" s="500"/>
      <c r="AA48" s="611"/>
      <c r="AB48" s="611"/>
      <c r="AC48" s="611"/>
      <c r="AD48" s="611"/>
      <c r="AE48" s="611"/>
      <c r="AF48" s="500"/>
      <c r="AG48" s="500"/>
      <c r="AH48" s="500"/>
      <c r="AI48" s="500"/>
      <c r="AJ48" s="611"/>
      <c r="AK48" s="611"/>
      <c r="AL48" s="611"/>
      <c r="AM48" s="11"/>
      <c r="AN48" s="611"/>
      <c r="AO48" s="500"/>
      <c r="AP48" s="500"/>
      <c r="AQ48" s="500"/>
      <c r="AR48" s="500"/>
      <c r="AS48" s="611"/>
      <c r="AT48" s="611"/>
      <c r="AU48" s="611"/>
      <c r="AV48" s="11"/>
      <c r="AW48" s="611"/>
      <c r="AX48" s="500"/>
      <c r="AY48" s="500"/>
      <c r="AZ48" s="500"/>
      <c r="BA48" s="500"/>
      <c r="BB48" s="611"/>
      <c r="BC48" s="611"/>
      <c r="BD48" s="611"/>
      <c r="BE48" s="11"/>
      <c r="BF48" s="611"/>
      <c r="BG48" s="500"/>
      <c r="BH48" s="500"/>
      <c r="BI48" s="500"/>
      <c r="BJ48" s="500"/>
      <c r="BK48" s="611"/>
      <c r="BL48" s="611"/>
      <c r="BM48" s="611"/>
      <c r="BN48" s="11"/>
      <c r="BO48" s="11"/>
      <c r="BP48" s="11"/>
      <c r="BQ48" s="612"/>
    </row>
    <row r="49" ht="13.65" customHeight="1">
      <c r="A49" s="399"/>
      <c r="B49" s="614"/>
      <c r="C49" s="609" cm="1">
        <f t="array" ref="C49">SUM(C48+5)</f>
        <v>100</v>
      </c>
      <c r="D49" s="607" cm="1">
        <f t="array" ref="D49">IF('Calculations'!$E$23=0,0,((('W1 Sheet'!$U$73*'W1 Sheet'!$AC$83)+(('Calculations'!$E$22*(C49)))-('Calculations'!$K$8*'W1 Sheet'!$U$73)-('Calculations'!$K$8*(C49)))/('Calculations'!$K$8-'Calculations'!$E$23)))</f>
      </c>
      <c r="E49" s="607" cm="1">
        <f t="array" ref="E49">IF('Calculations'!$E$23=0,0,SUM(((('W1 Sheet'!$U$73*'W1 Sheet'!$AC$83)+('Calculations'!$E$22*(C49))-('Calculations'!$E$18*'W1 Sheet'!$U$73)-('Calculations'!$E$18*(C49)))/('Calculations'!$E$18-'Calculations'!$E$23))))</f>
      </c>
      <c r="F49" s="607" cm="1">
        <f t="array" ref="F49">ROUNDDOWN('Calculations'!$E$21-'W1 Sheet'!$U$73-C49,0)</f>
        <v>144</v>
      </c>
      <c r="G49" s="607" cm="1">
        <f t="array" ref="G49">ROUNDDOWN('Calculations'!$E$20-'W1 Sheet'!$U$73-C49,0)</f>
        <v>238</v>
      </c>
      <c r="H49" s="607" cm="1">
        <f t="array" ref="H49">IF(OR('Calculations'!$E$23=0,'Calculations'!$E$24=0),0,('Calculations'!$E$24-'W1 Sheet'!$U$78-C49))</f>
        <v>144</v>
      </c>
      <c r="I49" s="608" cm="1">
        <f t="array" ref="I49">SUM(I48+5)</f>
        <v>100</v>
      </c>
      <c r="J49" s="609" cm="1">
        <f t="array" ref="J49">IF('Calculations'!$E$23=0,0,IF(OR(D49&gt;110,(D49+C49)&gt;$J$30),"",IF(D49&lt;0,0,ROUNDUP(D49,0))))</f>
      </c>
      <c r="K49" s="609" cm="1">
        <f t="array" ref="K49">ROUNDDOWN(MIN(E49,F49,G49,H49,'Calculations'!$K$22),0)</f>
      </c>
      <c r="L49" s="610"/>
      <c r="M49" s="423"/>
      <c r="N49" s="611"/>
      <c r="O49" s="500"/>
      <c r="P49" s="500"/>
      <c r="Q49" s="500"/>
      <c r="R49" s="500"/>
      <c r="S49" s="611"/>
      <c r="T49" s="611"/>
      <c r="U49" s="611"/>
      <c r="V49" s="611"/>
      <c r="W49" s="500"/>
      <c r="X49" s="500"/>
      <c r="Y49" s="500"/>
      <c r="Z49" s="500"/>
      <c r="AA49" s="611"/>
      <c r="AB49" s="611"/>
      <c r="AC49" s="611"/>
      <c r="AD49" s="611"/>
      <c r="AE49" s="611"/>
      <c r="AF49" s="500"/>
      <c r="AG49" s="500"/>
      <c r="AH49" s="500"/>
      <c r="AI49" s="500"/>
      <c r="AJ49" s="611"/>
      <c r="AK49" s="611"/>
      <c r="AL49" s="611"/>
      <c r="AM49" s="11"/>
      <c r="AN49" s="611"/>
      <c r="AO49" s="500"/>
      <c r="AP49" s="500"/>
      <c r="AQ49" s="500"/>
      <c r="AR49" s="500"/>
      <c r="AS49" s="611"/>
      <c r="AT49" s="611"/>
      <c r="AU49" s="611"/>
      <c r="AV49" s="11"/>
      <c r="AW49" s="611"/>
      <c r="AX49" s="500"/>
      <c r="AY49" s="500"/>
      <c r="AZ49" s="500"/>
      <c r="BA49" s="500"/>
      <c r="BB49" s="611"/>
      <c r="BC49" s="611"/>
      <c r="BD49" s="611"/>
      <c r="BE49" s="11"/>
      <c r="BF49" s="611"/>
      <c r="BG49" s="500"/>
      <c r="BH49" s="500"/>
      <c r="BI49" s="500"/>
      <c r="BJ49" s="500"/>
      <c r="BK49" s="611"/>
      <c r="BL49" s="611"/>
      <c r="BM49" s="611"/>
      <c r="BN49" s="11"/>
      <c r="BO49" s="11"/>
      <c r="BP49" s="11"/>
      <c r="BQ49" s="612"/>
    </row>
    <row r="50" ht="13.65" customHeight="1">
      <c r="A50" s="399"/>
      <c r="B50" s="614"/>
      <c r="C50" s="609" cm="1">
        <f t="array" ref="C50">SUM(C49+5)</f>
        <v>105</v>
      </c>
      <c r="D50" s="607" cm="1">
        <f t="array" ref="D50">IF('Calculations'!$E$23=0,0,((('W1 Sheet'!$U$73*'W1 Sheet'!$AC$83)+(('Calculations'!$E$22*(C50)))-('Calculations'!$K$8*'W1 Sheet'!$U$73)-('Calculations'!$K$8*(C50)))/('Calculations'!$K$8-'Calculations'!$E$23)))</f>
      </c>
      <c r="E50" s="607" cm="1">
        <f t="array" ref="E50">IF('Calculations'!$E$23=0,0,SUM(((('W1 Sheet'!$U$73*'W1 Sheet'!$AC$83)+('Calculations'!$E$22*(C50))-('Calculations'!$E$18*'W1 Sheet'!$U$73)-('Calculations'!$E$18*(C50)))/('Calculations'!$E$18-'Calculations'!$E$23))))</f>
      </c>
      <c r="F50" s="607" cm="1">
        <f t="array" ref="F50">ROUNDDOWN('Calculations'!$E$21-'W1 Sheet'!$U$73-C50,0)</f>
        <v>139</v>
      </c>
      <c r="G50" s="607" cm="1">
        <f t="array" ref="G50">ROUNDDOWN('Calculations'!$E$20-'W1 Sheet'!$U$73-C50,0)</f>
        <v>233</v>
      </c>
      <c r="H50" s="607" cm="1">
        <f t="array" ref="H50">IF(OR('Calculations'!$E$23=0,'Calculations'!$E$24=0),0,('Calculations'!$E$24-'W1 Sheet'!$U$78-C50))</f>
        <v>139</v>
      </c>
      <c r="I50" s="608" cm="1">
        <f t="array" ref="I50">SUM(I49+5)</f>
        <v>105</v>
      </c>
      <c r="J50" s="609" cm="1">
        <f t="array" ref="J50">IF('Calculations'!$E$23=0,0,IF(OR(D50&gt;110,(D50+C50)&gt;$J$30),"",IF(D50&lt;0,0,ROUNDUP(D50,0))))</f>
      </c>
      <c r="K50" s="609" cm="1">
        <f t="array" ref="K50">ROUNDDOWN(MIN(E50,F50,G50,H50,'Calculations'!$K$22),0)</f>
      </c>
      <c r="L50" s="610"/>
      <c r="M50" s="423"/>
      <c r="N50" s="611"/>
      <c r="O50" s="500"/>
      <c r="P50" s="500"/>
      <c r="Q50" s="500"/>
      <c r="R50" s="500"/>
      <c r="S50" s="611"/>
      <c r="T50" s="611"/>
      <c r="U50" s="611"/>
      <c r="V50" s="611"/>
      <c r="W50" s="500"/>
      <c r="X50" s="500"/>
      <c r="Y50" s="500"/>
      <c r="Z50" s="500"/>
      <c r="AA50" s="611"/>
      <c r="AB50" s="611"/>
      <c r="AC50" s="611"/>
      <c r="AD50" s="611"/>
      <c r="AE50" s="611"/>
      <c r="AF50" s="500"/>
      <c r="AG50" s="500"/>
      <c r="AH50" s="500"/>
      <c r="AI50" s="500"/>
      <c r="AJ50" s="611"/>
      <c r="AK50" s="611"/>
      <c r="AL50" s="611"/>
      <c r="AM50" s="11"/>
      <c r="AN50" s="611"/>
      <c r="AO50" s="500"/>
      <c r="AP50" s="500"/>
      <c r="AQ50" s="500"/>
      <c r="AR50" s="500"/>
      <c r="AS50" s="611"/>
      <c r="AT50" s="611"/>
      <c r="AU50" s="611"/>
      <c r="AV50" s="11"/>
      <c r="AW50" s="611"/>
      <c r="AX50" s="500"/>
      <c r="AY50" s="500"/>
      <c r="AZ50" s="500"/>
      <c r="BA50" s="500"/>
      <c r="BB50" s="611"/>
      <c r="BC50" s="611"/>
      <c r="BD50" s="611"/>
      <c r="BE50" s="11"/>
      <c r="BF50" s="611"/>
      <c r="BG50" s="500"/>
      <c r="BH50" s="500"/>
      <c r="BI50" s="500"/>
      <c r="BJ50" s="500"/>
      <c r="BK50" s="611"/>
      <c r="BL50" s="611"/>
      <c r="BM50" s="611"/>
      <c r="BN50" s="11"/>
      <c r="BO50" s="11"/>
      <c r="BP50" s="11"/>
      <c r="BQ50" s="612"/>
    </row>
    <row r="51" ht="13.65" customHeight="1">
      <c r="A51" s="399"/>
      <c r="B51" s="614"/>
      <c r="C51" s="609" cm="1">
        <f t="array" ref="C51">SUM(C50+5)</f>
        <v>110</v>
      </c>
      <c r="D51" s="607" cm="1">
        <f t="array" ref="D51">IF('Calculations'!$E$23=0,0,((('W1 Sheet'!$U$73*'W1 Sheet'!$AC$83)+(('Calculations'!$E$22*(C51)))-('Calculations'!$K$8*'W1 Sheet'!$U$73)-('Calculations'!$K$8*(C51)))/('Calculations'!$K$8-'Calculations'!$E$23)))</f>
      </c>
      <c r="E51" s="607" cm="1">
        <f t="array" ref="E51">IF('Calculations'!$E$23=0,0,SUM(((('W1 Sheet'!$U$73*'W1 Sheet'!$AC$83)+('Calculations'!$E$22*(C51))-('Calculations'!$E$18*'W1 Sheet'!$U$73)-('Calculations'!$E$18*(C51)))/('Calculations'!$E$18-'Calculations'!$E$23))))</f>
      </c>
      <c r="F51" s="607" cm="1">
        <f t="array" ref="F51">ROUNDDOWN('Calculations'!$E$21-'W1 Sheet'!$U$73-C51,0)</f>
        <v>134</v>
      </c>
      <c r="G51" s="607" cm="1">
        <f t="array" ref="G51">ROUNDDOWN('Calculations'!$E$20-'W1 Sheet'!$U$73-C51,0)</f>
        <v>228</v>
      </c>
      <c r="H51" s="607" cm="1">
        <f t="array" ref="H51">IF(OR('Calculations'!$E$23=0,'Calculations'!$E$24=0),0,('Calculations'!$E$24-'W1 Sheet'!$U$78-C51))</f>
        <v>134</v>
      </c>
      <c r="I51" s="608" cm="1">
        <f t="array" ref="I51">SUM(I50+5)</f>
        <v>110</v>
      </c>
      <c r="J51" s="609" cm="1">
        <f t="array" ref="J51">IF('Calculations'!$E$23=0,0,IF(OR(D51&gt;110,(D51+C51)&gt;$J$30),"",IF(D51&lt;0,0,ROUNDUP(D51,0))))</f>
      </c>
      <c r="K51" s="609" cm="1">
        <f t="array" ref="K51">ROUNDDOWN(MIN(E51,F51,G51,H51,'Calculations'!$K$22),0)</f>
      </c>
      <c r="L51" s="610"/>
      <c r="M51" s="423"/>
      <c r="N51" s="611"/>
      <c r="O51" s="500"/>
      <c r="P51" s="500"/>
      <c r="Q51" s="500"/>
      <c r="R51" s="500"/>
      <c r="S51" s="611"/>
      <c r="T51" s="611"/>
      <c r="U51" s="611"/>
      <c r="V51" s="611"/>
      <c r="W51" s="500"/>
      <c r="X51" s="500"/>
      <c r="Y51" s="500"/>
      <c r="Z51" s="500"/>
      <c r="AA51" s="611"/>
      <c r="AB51" s="611"/>
      <c r="AC51" s="611"/>
      <c r="AD51" s="611"/>
      <c r="AE51" s="611"/>
      <c r="AF51" s="500"/>
      <c r="AG51" s="500"/>
      <c r="AH51" s="500"/>
      <c r="AI51" s="500"/>
      <c r="AJ51" s="611"/>
      <c r="AK51" s="611"/>
      <c r="AL51" s="611"/>
      <c r="AM51" s="11"/>
      <c r="AN51" s="611"/>
      <c r="AO51" s="500"/>
      <c r="AP51" s="500"/>
      <c r="AQ51" s="500"/>
      <c r="AR51" s="500"/>
      <c r="AS51" s="611"/>
      <c r="AT51" s="611"/>
      <c r="AU51" s="611"/>
      <c r="AV51" s="11"/>
      <c r="AW51" s="611"/>
      <c r="AX51" s="500"/>
      <c r="AY51" s="500"/>
      <c r="AZ51" s="500"/>
      <c r="BA51" s="500"/>
      <c r="BB51" s="611"/>
      <c r="BC51" s="611"/>
      <c r="BD51" s="611"/>
      <c r="BE51" s="11"/>
      <c r="BF51" s="611"/>
      <c r="BG51" s="500"/>
      <c r="BH51" s="500"/>
      <c r="BI51" s="500"/>
      <c r="BJ51" s="500"/>
      <c r="BK51" s="611"/>
      <c r="BL51" s="611"/>
      <c r="BM51" s="611"/>
      <c r="BN51" s="11"/>
      <c r="BO51" s="11"/>
      <c r="BP51" s="11"/>
      <c r="BQ51" s="612"/>
    </row>
    <row r="52" ht="13.65" customHeight="1">
      <c r="A52" s="399"/>
      <c r="B52" s="23"/>
      <c r="C52" s="98"/>
      <c r="D52" s="591"/>
      <c r="E52" s="591"/>
      <c r="F52" s="591"/>
      <c r="G52" s="591"/>
      <c r="H52" s="591"/>
      <c r="I52" s="591"/>
      <c r="J52" s="98"/>
      <c r="K52" s="98"/>
      <c r="L52" s="14"/>
      <c r="M52" s="23"/>
      <c r="N52" s="11"/>
      <c r="O52" s="11"/>
      <c r="P52" s="11"/>
      <c r="Q52" s="11"/>
      <c r="R52" s="11"/>
      <c r="S52" s="11"/>
      <c r="T52" s="11"/>
      <c r="U52" s="11"/>
      <c r="V52" s="605"/>
      <c r="W52" s="605"/>
      <c r="X52" s="605"/>
      <c r="Y52" s="605"/>
      <c r="Z52" s="605"/>
      <c r="AA52" s="605"/>
      <c r="AB52" s="605"/>
      <c r="AC52" s="605"/>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383"/>
    </row>
    <row r="53" ht="13.65" customHeight="1">
      <c r="A53" s="399"/>
      <c r="B53" s="23"/>
      <c r="C53" s="11"/>
      <c r="D53" s="457"/>
      <c r="E53" s="457"/>
      <c r="F53" s="457"/>
      <c r="G53" s="457"/>
      <c r="H53" s="457"/>
      <c r="I53" s="457"/>
      <c r="J53" s="11"/>
      <c r="K53" s="11"/>
      <c r="L53" s="14"/>
      <c r="M53" s="23"/>
      <c r="N53" s="11"/>
      <c r="O53" s="11"/>
      <c r="P53" s="11"/>
      <c r="Q53" s="11"/>
      <c r="R53" s="11"/>
      <c r="S53" s="11"/>
      <c r="T53" s="11"/>
      <c r="U53" s="11"/>
      <c r="V53" s="11"/>
      <c r="W53" s="500"/>
      <c r="X53" s="11"/>
      <c r="Y53" s="500"/>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383"/>
    </row>
    <row r="54" ht="13.65" customHeight="1">
      <c r="A54" s="399"/>
      <c r="B54" s="256"/>
      <c r="C54" s="115"/>
      <c r="D54" s="551"/>
      <c r="E54" s="551"/>
      <c r="F54" s="551"/>
      <c r="G54" s="551"/>
      <c r="H54" s="457"/>
      <c r="I54" s="551"/>
      <c r="J54" s="115"/>
      <c r="K54" s="115"/>
      <c r="L54" s="14"/>
      <c r="M54" s="23"/>
      <c r="N54" s="11"/>
      <c r="O54" s="11"/>
      <c r="P54" s="11"/>
      <c r="Q54" s="11"/>
      <c r="R54" s="11"/>
      <c r="S54" s="11"/>
      <c r="T54" s="11"/>
      <c r="U54" s="11"/>
      <c r="V54" s="11"/>
      <c r="W54" s="11"/>
      <c r="X54" s="11"/>
      <c r="Y54" s="11"/>
      <c r="Z54" s="11"/>
      <c r="AA54" s="11"/>
      <c r="AB54" s="11"/>
      <c r="AC54" s="11"/>
      <c r="AD54" s="11"/>
      <c r="AE54" s="11"/>
      <c r="AF54" s="500"/>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383"/>
    </row>
    <row r="55" ht="13.65" customHeight="1">
      <c r="A55" s="399"/>
      <c r="B55" t="s" s="615">
        <v>354</v>
      </c>
      <c r="C55" s="616"/>
      <c r="D55" s="617"/>
      <c r="E55" s="618">
        <v>0</v>
      </c>
      <c r="F55" s="618"/>
      <c r="G55" t="s" s="619">
        <v>355</v>
      </c>
      <c r="H55" s="620"/>
      <c r="I55" t="s" s="621">
        <v>356</v>
      </c>
      <c r="J55" t="s" s="622">
        <v>357</v>
      </c>
      <c r="K55" s="623" cm="1">
        <f t="array" ref="K55">IF('Calculations'!F33=0,'Calculations'!$E$21,'Calculations'!$E$20)</f>
        <v>750</v>
      </c>
      <c r="L55" s="601"/>
      <c r="M55" s="23"/>
      <c r="N55" s="11"/>
      <c r="O55" s="11"/>
      <c r="P55" s="11"/>
      <c r="Q55" s="11"/>
      <c r="R55" s="11"/>
      <c r="S55" s="11"/>
      <c r="T55" s="11"/>
      <c r="U55" s="11"/>
      <c r="V55" s="11"/>
      <c r="W55" s="500"/>
      <c r="X55" s="500"/>
      <c r="Y55" s="500"/>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383"/>
    </row>
    <row r="56" ht="13.65" customHeight="1">
      <c r="A56" s="399"/>
      <c r="B56" t="s" s="615">
        <v>358</v>
      </c>
      <c r="C56" s="616"/>
      <c r="D56" s="617"/>
      <c r="E56" s="618">
        <v>0</v>
      </c>
      <c r="F56" s="618"/>
      <c r="G56" t="s" s="619">
        <v>355</v>
      </c>
      <c r="H56" s="620"/>
      <c r="I56" t="s" s="621">
        <v>359</v>
      </c>
      <c r="J56" t="s" s="622">
        <v>357</v>
      </c>
      <c r="K56" s="623" cm="1">
        <f t="array" ref="K56">IF('Calculations'!$E$24=0,"N/A",'Calculations'!$E$24)</f>
        <v>469</v>
      </c>
      <c r="L56" s="601"/>
      <c r="M56" s="23"/>
      <c r="N56" s="11"/>
      <c r="O56" s="11"/>
      <c r="P56" s="11"/>
      <c r="Q56" s="11"/>
      <c r="R56" s="11"/>
      <c r="S56" s="11"/>
      <c r="T56" s="11"/>
      <c r="U56" s="500"/>
      <c r="V56" s="500"/>
      <c r="W56" s="500"/>
      <c r="X56" s="500"/>
      <c r="Y56" s="500"/>
      <c r="Z56" s="500"/>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383"/>
    </row>
    <row r="57" ht="13.65" customHeight="1">
      <c r="A57" s="399"/>
      <c r="B57" t="s" s="615">
        <v>360</v>
      </c>
      <c r="C57" s="616"/>
      <c r="D57" s="617"/>
      <c r="E57" s="618">
        <v>0</v>
      </c>
      <c r="F57" s="618"/>
      <c r="G57" t="s" s="619">
        <v>355</v>
      </c>
      <c r="H57" s="620"/>
      <c r="I57" t="s" s="621">
        <v>361</v>
      </c>
      <c r="J57" s="624"/>
      <c r="K57" s="623" cm="1">
        <f t="array" ref="K57">'W1 Sheet'!$U$73</f>
        <v>411.5</v>
      </c>
      <c r="L57" s="601"/>
      <c r="M57" s="23"/>
      <c r="N57" s="11"/>
      <c r="O57" s="11"/>
      <c r="P57" s="11"/>
      <c r="Q57" s="11"/>
      <c r="R57" s="11"/>
      <c r="S57" s="11"/>
      <c r="T57" s="11"/>
      <c r="U57" s="500"/>
      <c r="V57" s="500"/>
      <c r="W57" s="500"/>
      <c r="X57" s="500"/>
      <c r="Y57" s="500"/>
      <c r="Z57" s="500"/>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383"/>
    </row>
    <row r="58" ht="13.65" customHeight="1">
      <c r="A58" s="399"/>
      <c r="B58" t="s" s="615">
        <v>362</v>
      </c>
      <c r="C58" s="616"/>
      <c r="D58" s="617"/>
      <c r="E58" s="618">
        <v>0</v>
      </c>
      <c r="F58" s="618"/>
      <c r="G58" t="s" s="619">
        <v>355</v>
      </c>
      <c r="H58" s="620"/>
      <c r="I58" t="s" s="621">
        <v>363</v>
      </c>
      <c r="J58" s="624"/>
      <c r="K58" t="str" s="625" cm="1">
        <f t="array" ref="K58">'Calculations'!$K$10</f>
        <v>No data</v>
      </c>
      <c r="L58" s="601"/>
      <c r="M58" s="23"/>
      <c r="N58" s="11"/>
      <c r="O58" s="11"/>
      <c r="P58" s="11"/>
      <c r="Q58" s="11"/>
      <c r="R58" s="11"/>
      <c r="S58" s="11"/>
      <c r="T58" s="11"/>
      <c r="U58" s="500"/>
      <c r="V58" s="500"/>
      <c r="W58" s="500"/>
      <c r="X58" s="500"/>
      <c r="Y58" s="500"/>
      <c r="Z58" s="500"/>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383"/>
    </row>
    <row r="59" ht="13.65" customHeight="1">
      <c r="A59" s="399"/>
      <c r="B59" t="s" s="615">
        <v>364</v>
      </c>
      <c r="C59" s="616"/>
      <c r="D59" s="617"/>
      <c r="E59" s="618">
        <v>0</v>
      </c>
      <c r="F59" s="618"/>
      <c r="G59" t="s" s="619">
        <v>355</v>
      </c>
      <c r="H59" s="620"/>
      <c r="I59" t="s" s="621">
        <v>365</v>
      </c>
      <c r="J59" s="624"/>
      <c r="K59" s="623" cm="1">
        <f t="array" ref="K59">IF('Calculations'!$E$23=0,'Calculations'!$K$22,IF('Calculations'!F33=0,(ROUNDDOWN('Calculations'!K26,0)),ROUNDDOWN('Calculations'!$K$24,0)))</f>
        <v>338</v>
      </c>
      <c r="L59" s="601"/>
      <c r="M59" s="23"/>
      <c r="N59" s="11"/>
      <c r="O59" s="11"/>
      <c r="P59" s="11"/>
      <c r="Q59" s="11"/>
      <c r="R59" s="11"/>
      <c r="S59" s="11"/>
      <c r="T59" s="11"/>
      <c r="U59" s="500"/>
      <c r="V59" s="500"/>
      <c r="W59" s="500"/>
      <c r="X59" s="500"/>
      <c r="Y59" s="500"/>
      <c r="Z59" s="500"/>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383"/>
    </row>
    <row r="60" ht="15" customHeight="1">
      <c r="A60" s="399"/>
      <c r="B60" t="s" s="615">
        <v>366</v>
      </c>
      <c r="C60" s="626"/>
      <c r="D60" s="627"/>
      <c r="E60" s="618">
        <v>0</v>
      </c>
      <c r="F60" s="618"/>
      <c r="G60" t="s" s="619">
        <v>57</v>
      </c>
      <c r="H60" s="620"/>
      <c r="I60" t="s" s="628">
        <v>367</v>
      </c>
      <c r="J60" s="629"/>
      <c r="K60" s="630"/>
      <c r="L60" s="601"/>
      <c r="M60" s="23"/>
      <c r="N60" s="11"/>
      <c r="O60" s="11"/>
      <c r="P60" s="11"/>
      <c r="Q60" s="11"/>
      <c r="R60" s="11"/>
      <c r="S60" s="11"/>
      <c r="T60" s="11"/>
      <c r="U60" s="500"/>
      <c r="V60" s="500"/>
      <c r="W60" s="500"/>
      <c r="X60" s="500"/>
      <c r="Y60" s="500"/>
      <c r="Z60" s="500"/>
      <c r="AA60" s="611"/>
      <c r="AB60" s="611"/>
      <c r="AC60" s="6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383"/>
    </row>
    <row r="61" ht="15.5" customHeight="1">
      <c r="A61" s="399"/>
      <c r="B61" s="631"/>
      <c r="C61" s="260"/>
      <c r="D61" s="632"/>
      <c r="E61" s="632"/>
      <c r="F61" s="632"/>
      <c r="G61" s="632"/>
      <c r="H61" s="633"/>
      <c r="I61" s="634"/>
      <c r="J61" s="635"/>
      <c r="K61" s="635"/>
      <c r="L61" s="44"/>
      <c r="M61" s="23"/>
      <c r="N61" s="11"/>
      <c r="O61" s="11"/>
      <c r="P61" s="11"/>
      <c r="Q61" s="11"/>
      <c r="R61" s="11"/>
      <c r="S61" s="11"/>
      <c r="T61" s="11"/>
      <c r="U61" s="500"/>
      <c r="V61" s="500"/>
      <c r="W61" s="500"/>
      <c r="X61" s="500"/>
      <c r="Y61" s="500"/>
      <c r="Z61" s="500"/>
      <c r="AA61" s="11"/>
      <c r="AB61" s="611"/>
      <c r="AC61" s="6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383"/>
    </row>
    <row r="62" ht="14.15" customHeight="1">
      <c r="A62" s="381"/>
      <c r="B62" s="16"/>
      <c r="C62" s="16"/>
      <c r="D62" s="636"/>
      <c r="E62" s="636"/>
      <c r="F62" s="636"/>
      <c r="G62" s="636"/>
      <c r="H62" s="636"/>
      <c r="I62" s="636"/>
      <c r="J62" s="16"/>
      <c r="K62" s="16"/>
      <c r="L62" s="16"/>
      <c r="M62" s="11"/>
      <c r="N62" s="11"/>
      <c r="O62" s="11"/>
      <c r="P62" s="11"/>
      <c r="Q62" s="11"/>
      <c r="R62" s="11"/>
      <c r="S62" s="11"/>
      <c r="T62" s="11"/>
      <c r="U62" s="11"/>
      <c r="V62" s="11"/>
      <c r="W62" s="11"/>
      <c r="X62" s="11"/>
      <c r="Y62" s="611"/>
      <c r="Z62" s="611"/>
      <c r="AA62" s="11"/>
      <c r="AB62" s="611"/>
      <c r="AC62" s="6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383"/>
    </row>
    <row r="63" ht="13.65" customHeight="1">
      <c r="A63" s="381"/>
      <c r="B63" s="11"/>
      <c r="C63" s="611"/>
      <c r="D63" s="637"/>
      <c r="E63" s="457"/>
      <c r="F63" s="457"/>
      <c r="G63" s="457"/>
      <c r="H63" s="457"/>
      <c r="I63" s="457"/>
      <c r="J63" s="11"/>
      <c r="K63" s="11"/>
      <c r="L63" s="11"/>
      <c r="M63" s="11"/>
      <c r="N63" s="11"/>
      <c r="O63" s="11"/>
      <c r="P63" s="11"/>
      <c r="Q63" s="11"/>
      <c r="R63" s="11"/>
      <c r="S63" s="11"/>
      <c r="T63" s="11"/>
      <c r="U63" s="11"/>
      <c r="V63" s="11"/>
      <c r="W63" s="11"/>
      <c r="X63" s="11"/>
      <c r="Y63" s="611"/>
      <c r="Z63" s="611"/>
      <c r="AA63" s="11"/>
      <c r="AB63" s="611"/>
      <c r="AC63" s="6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383"/>
    </row>
    <row r="64" ht="13.65" customHeight="1">
      <c r="A64" s="381"/>
      <c r="B64" s="11"/>
      <c r="C64" s="611"/>
      <c r="D64" s="637"/>
      <c r="E64" s="457"/>
      <c r="F64" s="457"/>
      <c r="G64" s="457"/>
      <c r="H64" s="457"/>
      <c r="I64" s="457"/>
      <c r="J64" s="11"/>
      <c r="K64" s="11"/>
      <c r="L64" s="11"/>
      <c r="M64" s="11"/>
      <c r="N64" s="11"/>
      <c r="O64" s="11"/>
      <c r="P64" s="11"/>
      <c r="Q64" s="11"/>
      <c r="R64" s="11"/>
      <c r="S64" s="11"/>
      <c r="T64" s="11"/>
      <c r="U64" s="11"/>
      <c r="V64" s="11"/>
      <c r="W64" s="11"/>
      <c r="X64" s="611"/>
      <c r="Y64" s="611"/>
      <c r="Z64" s="611"/>
      <c r="AA64" s="611"/>
      <c r="AB64" s="611"/>
      <c r="AC64" s="6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383"/>
    </row>
    <row r="65" ht="13.65" customHeight="1">
      <c r="A65" s="381"/>
      <c r="B65" s="11"/>
      <c r="C65" s="611"/>
      <c r="D65" s="457"/>
      <c r="E65" s="457"/>
      <c r="F65" s="457"/>
      <c r="G65" s="457"/>
      <c r="H65" s="457"/>
      <c r="I65" s="457"/>
      <c r="J65" s="11"/>
      <c r="K65" s="11"/>
      <c r="L65" s="11"/>
      <c r="M65" s="11"/>
      <c r="N65" s="11"/>
      <c r="O65" s="11"/>
      <c r="P65" s="11"/>
      <c r="Q65" s="11"/>
      <c r="R65" s="11"/>
      <c r="S65" s="11"/>
      <c r="T65" s="11"/>
      <c r="U65" s="11"/>
      <c r="V65" s="11"/>
      <c r="W65" s="11"/>
      <c r="X65" s="611"/>
      <c r="Y65" s="611"/>
      <c r="Z65" s="611"/>
      <c r="AA65" s="611"/>
      <c r="AB65" s="611"/>
      <c r="AC65" s="6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383"/>
    </row>
    <row r="66" ht="13.65" customHeight="1">
      <c r="A66" s="381"/>
      <c r="B66" s="11"/>
      <c r="C66" s="11"/>
      <c r="D66" s="637"/>
      <c r="E66" s="637"/>
      <c r="F66" s="637"/>
      <c r="G66" s="637"/>
      <c r="H66" s="457"/>
      <c r="I66" s="457"/>
      <c r="J66" s="11"/>
      <c r="K66" s="11"/>
      <c r="L66" s="11"/>
      <c r="M66" s="11"/>
      <c r="N66" s="11"/>
      <c r="O66" s="11"/>
      <c r="P66" s="11"/>
      <c r="Q66" s="11"/>
      <c r="R66" s="11"/>
      <c r="S66" s="11"/>
      <c r="T66" s="11"/>
      <c r="U66" s="11"/>
      <c r="V66" s="11"/>
      <c r="W66" s="11"/>
      <c r="X66" s="611"/>
      <c r="Y66" s="611"/>
      <c r="Z66" s="611"/>
      <c r="AA66" s="611"/>
      <c r="AB66" s="611"/>
      <c r="AC66" s="6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383"/>
    </row>
    <row r="67" ht="13.65" customHeight="1">
      <c r="A67" s="381"/>
      <c r="B67" s="11"/>
      <c r="C67" s="11"/>
      <c r="D67" s="457"/>
      <c r="E67" s="637"/>
      <c r="F67" s="637"/>
      <c r="G67" s="637"/>
      <c r="H67" s="457"/>
      <c r="I67" s="457"/>
      <c r="J67" s="11"/>
      <c r="K67" s="11"/>
      <c r="L67" s="11"/>
      <c r="M67" s="11"/>
      <c r="N67" s="11"/>
      <c r="O67" s="11"/>
      <c r="P67" s="11"/>
      <c r="Q67" s="11"/>
      <c r="R67" s="11"/>
      <c r="S67" s="11"/>
      <c r="T67" s="11"/>
      <c r="U67" s="11"/>
      <c r="V67" s="11"/>
      <c r="W67" s="11"/>
      <c r="X67" s="611"/>
      <c r="Y67" s="611"/>
      <c r="Z67" s="611"/>
      <c r="AA67" s="611"/>
      <c r="AB67" s="611"/>
      <c r="AC67" s="6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383"/>
    </row>
    <row r="68" ht="13.65" customHeight="1">
      <c r="A68" s="381"/>
      <c r="B68" s="11"/>
      <c r="C68" s="11"/>
      <c r="D68" s="457"/>
      <c r="E68" s="637"/>
      <c r="F68" s="637"/>
      <c r="G68" s="637"/>
      <c r="H68" s="457"/>
      <c r="I68" s="457"/>
      <c r="J68" s="11"/>
      <c r="K68" s="11"/>
      <c r="L68" s="11"/>
      <c r="M68" s="11"/>
      <c r="N68" s="11"/>
      <c r="O68" s="11"/>
      <c r="P68" s="11"/>
      <c r="Q68" s="11"/>
      <c r="R68" s="11"/>
      <c r="S68" s="11"/>
      <c r="T68" s="11"/>
      <c r="U68" s="11"/>
      <c r="V68" s="11"/>
      <c r="W68" s="11"/>
      <c r="X68" s="611"/>
      <c r="Y68" s="611"/>
      <c r="Z68" s="611"/>
      <c r="AA68" s="611"/>
      <c r="AB68" s="611"/>
      <c r="AC68" s="6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383"/>
    </row>
    <row r="69" ht="13.65" customHeight="1">
      <c r="A69" s="381"/>
      <c r="B69" s="11"/>
      <c r="C69" s="611"/>
      <c r="D69" s="457"/>
      <c r="E69" s="637"/>
      <c r="F69" s="637"/>
      <c r="G69" s="637"/>
      <c r="H69" s="457"/>
      <c r="I69" s="457"/>
      <c r="J69" s="11"/>
      <c r="K69" s="11"/>
      <c r="L69" s="11"/>
      <c r="M69" s="11"/>
      <c r="N69" s="11"/>
      <c r="O69" s="11"/>
      <c r="P69" s="11"/>
      <c r="Q69" s="11"/>
      <c r="R69" s="11"/>
      <c r="S69" s="11"/>
      <c r="T69" s="11"/>
      <c r="U69" s="11"/>
      <c r="V69" s="11"/>
      <c r="W69" s="11"/>
      <c r="X69" s="611"/>
      <c r="Y69" s="611"/>
      <c r="Z69" s="611"/>
      <c r="AA69" s="611"/>
      <c r="AB69" s="611"/>
      <c r="AC69" s="6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383"/>
    </row>
    <row r="70" ht="13.65" customHeight="1">
      <c r="A70" s="381"/>
      <c r="B70" s="11"/>
      <c r="C70" s="611"/>
      <c r="D70" s="637"/>
      <c r="E70" s="637"/>
      <c r="F70" s="637"/>
      <c r="G70" s="637"/>
      <c r="H70" s="457"/>
      <c r="I70" s="457"/>
      <c r="J70" s="11"/>
      <c r="K70" s="11"/>
      <c r="L70" s="11"/>
      <c r="M70" s="11"/>
      <c r="N70" s="11"/>
      <c r="O70" s="11"/>
      <c r="P70" s="11"/>
      <c r="Q70" s="11"/>
      <c r="R70" s="11"/>
      <c r="S70" s="11"/>
      <c r="T70" s="11"/>
      <c r="U70" s="11"/>
      <c r="V70" s="11"/>
      <c r="W70" s="11"/>
      <c r="X70" s="611"/>
      <c r="Y70" s="611"/>
      <c r="Z70" s="611"/>
      <c r="AA70" s="611"/>
      <c r="AB70" s="611"/>
      <c r="AC70" s="6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383"/>
    </row>
    <row r="71" ht="13.65" customHeight="1">
      <c r="A71" s="446"/>
      <c r="B71" s="447"/>
      <c r="C71" s="638"/>
      <c r="D71" s="639"/>
      <c r="E71" s="639"/>
      <c r="F71" s="639"/>
      <c r="G71" s="639"/>
      <c r="H71" s="535"/>
      <c r="I71" s="535"/>
      <c r="J71" s="447"/>
      <c r="K71" s="447"/>
      <c r="L71" s="447"/>
      <c r="M71" s="447"/>
      <c r="N71" s="447"/>
      <c r="O71" s="447"/>
      <c r="P71" s="447"/>
      <c r="Q71" s="447"/>
      <c r="R71" s="447"/>
      <c r="S71" s="447"/>
      <c r="T71" s="447"/>
      <c r="U71" s="447"/>
      <c r="V71" s="447"/>
      <c r="W71" s="447"/>
      <c r="X71" s="638"/>
      <c r="Y71" s="638"/>
      <c r="Z71" s="638"/>
      <c r="AA71" s="638"/>
      <c r="AB71" s="638"/>
      <c r="AC71" s="638"/>
      <c r="AD71" s="447"/>
      <c r="AE71" s="447"/>
      <c r="AF71" s="447"/>
      <c r="AG71" s="447"/>
      <c r="AH71" s="447"/>
      <c r="AI71" s="447"/>
      <c r="AJ71" s="447"/>
      <c r="AK71" s="447"/>
      <c r="AL71" s="447"/>
      <c r="AM71" s="447"/>
      <c r="AN71" s="447"/>
      <c r="AO71" s="447"/>
      <c r="AP71" s="447"/>
      <c r="AQ71" s="447"/>
      <c r="AR71" s="447"/>
      <c r="AS71" s="447"/>
      <c r="AT71" s="447"/>
      <c r="AU71" s="447"/>
      <c r="AV71" s="447"/>
      <c r="AW71" s="447"/>
      <c r="AX71" s="447"/>
      <c r="AY71" s="447"/>
      <c r="AZ71" s="447"/>
      <c r="BA71" s="447"/>
      <c r="BB71" s="447"/>
      <c r="BC71" s="447"/>
      <c r="BD71" s="447"/>
      <c r="BE71" s="447"/>
      <c r="BF71" s="447"/>
      <c r="BG71" s="447"/>
      <c r="BH71" s="447"/>
      <c r="BI71" s="447"/>
      <c r="BJ71" s="447"/>
      <c r="BK71" s="447"/>
      <c r="BL71" s="447"/>
      <c r="BM71" s="447"/>
      <c r="BN71" s="447"/>
      <c r="BO71" s="447"/>
      <c r="BP71" s="447"/>
      <c r="BQ71" s="448"/>
    </row>
  </sheetData>
  <mergeCells count="9">
    <mergeCell ref="B2:K2"/>
    <mergeCell ref="H6:K6"/>
    <mergeCell ref="H7:K7"/>
    <mergeCell ref="B59:D59"/>
    <mergeCell ref="E8:E9"/>
    <mergeCell ref="H30:I30"/>
    <mergeCell ref="D7:E7"/>
    <mergeCell ref="B57:D57"/>
    <mergeCell ref="B58:D58"/>
  </mergeCells>
  <pageMargins left="0.13" right="0.104331" top="0.17" bottom="0.31" header="0.36" footer="0.511811"/>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Z64"/>
  <sheetViews>
    <sheetView workbookViewId="0" showGridLines="0" defaultGridColor="1"/>
  </sheetViews>
  <sheetFormatPr defaultColWidth="8.83333" defaultRowHeight="13.2" customHeight="1" outlineLevelRow="0" outlineLevelCol="0"/>
  <cols>
    <col min="1" max="1" width="16.8516" style="640" customWidth="1"/>
    <col min="2" max="7" width="8.85156" style="640" customWidth="1"/>
    <col min="8" max="8" width="11.3516" style="640" customWidth="1"/>
    <col min="9" max="15" width="8.85156" style="640" customWidth="1"/>
    <col min="16" max="16" width="17.3516" style="640" customWidth="1"/>
    <col min="17" max="17" width="10.5" style="640" customWidth="1"/>
    <col min="18" max="18" width="8.85156" style="640" customWidth="1"/>
    <col min="19" max="19" width="22.6719" style="640" customWidth="1"/>
    <col min="20" max="20" width="8.85156" style="640" customWidth="1"/>
    <col min="21" max="21" width="19" style="640" customWidth="1"/>
    <col min="22" max="24" width="8.85156" style="640" customWidth="1"/>
    <col min="25" max="25" width="10.1719" style="640" customWidth="1"/>
    <col min="26" max="26" width="8.85156" style="640" customWidth="1"/>
    <col min="27" max="16384" width="8.85156" style="640" customWidth="1"/>
  </cols>
  <sheetData>
    <row r="1" ht="27" customHeight="1">
      <c r="A1" t="s" s="641">
        <v>20</v>
      </c>
      <c r="B1" t="s" s="641">
        <v>368</v>
      </c>
      <c r="C1" t="s" s="641">
        <v>369</v>
      </c>
      <c r="D1" t="s" s="641">
        <v>370</v>
      </c>
      <c r="E1" t="s" s="641">
        <v>371</v>
      </c>
      <c r="F1" t="s" s="641">
        <v>372</v>
      </c>
      <c r="G1" t="s" s="641">
        <v>373</v>
      </c>
      <c r="H1" t="s" s="641">
        <v>374</v>
      </c>
      <c r="I1" t="s" s="641">
        <v>375</v>
      </c>
      <c r="J1" t="s" s="641">
        <v>376</v>
      </c>
      <c r="K1" t="s" s="641">
        <v>377</v>
      </c>
      <c r="L1" t="s" s="641">
        <v>378</v>
      </c>
      <c r="M1" t="s" s="641">
        <v>379</v>
      </c>
      <c r="N1" t="s" s="641">
        <v>380</v>
      </c>
      <c r="O1" t="s" s="641">
        <v>381</v>
      </c>
      <c r="P1" t="s" s="641">
        <v>382</v>
      </c>
      <c r="Q1" t="s" s="641">
        <v>383</v>
      </c>
      <c r="R1" t="s" s="641">
        <v>14</v>
      </c>
      <c r="S1" t="s" s="641">
        <v>384</v>
      </c>
      <c r="T1" t="s" s="641">
        <v>163</v>
      </c>
      <c r="U1" s="642"/>
      <c r="V1" t="s" s="641">
        <v>385</v>
      </c>
      <c r="W1" t="s" s="643">
        <v>386</v>
      </c>
      <c r="X1" t="s" s="643">
        <v>387</v>
      </c>
      <c r="Y1" t="s" s="643">
        <v>388</v>
      </c>
      <c r="Z1" s="644"/>
    </row>
    <row r="2" ht="13.2" customHeight="1">
      <c r="A2" t="s" s="645">
        <v>389</v>
      </c>
      <c r="B2" s="646"/>
      <c r="C2" s="646"/>
      <c r="D2" s="646"/>
      <c r="E2" s="646"/>
      <c r="F2" s="646"/>
      <c r="G2" s="646"/>
      <c r="H2" s="646"/>
      <c r="I2" s="646"/>
      <c r="J2" s="646"/>
      <c r="K2" s="646"/>
      <c r="L2" s="646"/>
      <c r="M2" s="646"/>
      <c r="N2" s="646"/>
      <c r="O2" s="646"/>
      <c r="P2" s="647"/>
      <c r="Q2" s="648"/>
      <c r="R2" s="649"/>
      <c r="S2" s="650"/>
      <c r="T2" s="651">
        <v>1</v>
      </c>
      <c r="U2" t="s" s="645">
        <v>389</v>
      </c>
      <c r="V2" s="652"/>
      <c r="W2" s="652"/>
      <c r="X2" s="652"/>
      <c r="Y2" s="642"/>
      <c r="Z2" s="652"/>
    </row>
    <row r="3" ht="13.2" customHeight="1">
      <c r="A3" t="s" s="645">
        <v>390</v>
      </c>
      <c r="B3" s="646">
        <v>750</v>
      </c>
      <c r="C3" s="648">
        <v>735</v>
      </c>
      <c r="D3" s="648">
        <v>425</v>
      </c>
      <c r="E3" s="648">
        <v>210</v>
      </c>
      <c r="F3" s="648">
        <v>400</v>
      </c>
      <c r="G3" s="648">
        <v>-1330</v>
      </c>
      <c r="H3" s="648">
        <v>-1849</v>
      </c>
      <c r="I3" s="648">
        <v>55</v>
      </c>
      <c r="J3" s="652"/>
      <c r="K3" s="652"/>
      <c r="L3" s="652"/>
      <c r="M3" s="652"/>
      <c r="N3" s="652"/>
      <c r="O3" s="652"/>
      <c r="P3" s="653">
        <v>35187</v>
      </c>
      <c r="Q3" s="648">
        <v>-363</v>
      </c>
      <c r="R3" t="s" s="654">
        <v>15</v>
      </c>
      <c r="S3" t="s" s="655">
        <v>391</v>
      </c>
      <c r="T3" s="652"/>
      <c r="U3" s="642"/>
      <c r="V3" s="652"/>
      <c r="W3" s="652"/>
      <c r="X3" s="652"/>
      <c r="Y3" s="642"/>
      <c r="Z3" s="652"/>
    </row>
    <row r="4" ht="13.2" customHeight="1">
      <c r="A4" t="s" s="645">
        <v>392</v>
      </c>
      <c r="B4" s="646">
        <v>790</v>
      </c>
      <c r="C4" s="648">
        <v>777</v>
      </c>
      <c r="D4" s="648">
        <v>460</v>
      </c>
      <c r="E4" s="648">
        <v>220</v>
      </c>
      <c r="F4" s="648">
        <v>400</v>
      </c>
      <c r="G4" s="648">
        <v>-1322</v>
      </c>
      <c r="H4" s="648"/>
      <c r="I4" s="648">
        <v>120</v>
      </c>
      <c r="J4" s="648"/>
      <c r="K4" s="648"/>
      <c r="L4" s="648"/>
      <c r="M4" s="648"/>
      <c r="N4" s="648"/>
      <c r="O4" s="648"/>
      <c r="P4" s="647"/>
      <c r="Q4" s="648">
        <v>-339</v>
      </c>
      <c r="R4" s="649"/>
      <c r="S4" s="650"/>
      <c r="T4" s="651">
        <v>1</v>
      </c>
      <c r="U4" t="s" s="645">
        <v>392</v>
      </c>
      <c r="V4" s="656">
        <v>250</v>
      </c>
      <c r="W4" s="656">
        <v>5400</v>
      </c>
      <c r="X4" s="656">
        <v>207</v>
      </c>
      <c r="Y4" s="657">
        <v>207</v>
      </c>
      <c r="Z4" s="652"/>
    </row>
    <row r="5" ht="13.2" customHeight="1">
      <c r="A5" t="s" s="645">
        <v>393</v>
      </c>
      <c r="B5" s="646">
        <v>600</v>
      </c>
      <c r="C5" s="648">
        <v>600</v>
      </c>
      <c r="D5" s="648">
        <v>410</v>
      </c>
      <c r="E5" s="648">
        <v>234</v>
      </c>
      <c r="F5" s="648">
        <v>469</v>
      </c>
      <c r="G5" s="648">
        <v>-1185</v>
      </c>
      <c r="H5" s="648">
        <v>-1640</v>
      </c>
      <c r="I5" s="652"/>
      <c r="J5" s="648">
        <v>151</v>
      </c>
      <c r="K5" s="648">
        <v>108</v>
      </c>
      <c r="L5" s="648">
        <v>97</v>
      </c>
      <c r="M5" s="648">
        <v>97</v>
      </c>
      <c r="N5" s="648">
        <v>81</v>
      </c>
      <c r="O5" s="648">
        <v>600</v>
      </c>
      <c r="P5" s="658">
        <v>35629</v>
      </c>
      <c r="Q5" s="648">
        <v>-80</v>
      </c>
      <c r="R5" t="s" s="654">
        <v>15</v>
      </c>
      <c r="S5" t="s" s="659">
        <v>394</v>
      </c>
      <c r="T5" s="660">
        <v>3</v>
      </c>
      <c r="U5" t="s" s="645">
        <v>395</v>
      </c>
      <c r="V5" s="656">
        <v>900</v>
      </c>
      <c r="W5" s="652"/>
      <c r="X5" s="652"/>
      <c r="Y5" s="642"/>
      <c r="Z5" s="652"/>
    </row>
    <row r="6" ht="13.2" customHeight="1">
      <c r="A6" t="s" s="645">
        <v>396</v>
      </c>
      <c r="B6" s="646">
        <v>0</v>
      </c>
      <c r="C6" s="648">
        <v>705</v>
      </c>
      <c r="D6" s="648">
        <v>510</v>
      </c>
      <c r="E6" s="648">
        <v>234</v>
      </c>
      <c r="F6" s="648">
        <v>469</v>
      </c>
      <c r="G6" s="648">
        <v>-1185</v>
      </c>
      <c r="H6" s="648">
        <v>-1640</v>
      </c>
      <c r="I6" s="652"/>
      <c r="J6" s="648">
        <v>151</v>
      </c>
      <c r="K6" s="648">
        <v>97</v>
      </c>
      <c r="L6" s="648">
        <v>97</v>
      </c>
      <c r="M6" s="648">
        <v>97</v>
      </c>
      <c r="N6" s="648">
        <v>81</v>
      </c>
      <c r="O6" s="648">
        <v>850</v>
      </c>
      <c r="P6" s="658">
        <v>39590</v>
      </c>
      <c r="Q6" s="661">
        <v>-80</v>
      </c>
      <c r="R6" t="s" s="654">
        <v>15</v>
      </c>
      <c r="S6" t="s" s="659">
        <v>397</v>
      </c>
      <c r="T6" s="660">
        <v>1</v>
      </c>
      <c r="U6" t="s" s="645">
        <v>396</v>
      </c>
      <c r="V6" s="652"/>
      <c r="W6" s="652"/>
      <c r="X6" s="652"/>
      <c r="Y6" s="642"/>
      <c r="Z6" s="652"/>
    </row>
    <row r="7" ht="13.2" customHeight="1">
      <c r="A7" t="s" s="645">
        <v>398</v>
      </c>
      <c r="B7" s="646">
        <v>450</v>
      </c>
      <c r="C7" s="648">
        <v>380</v>
      </c>
      <c r="D7" s="648">
        <v>240</v>
      </c>
      <c r="E7" s="648">
        <v>310</v>
      </c>
      <c r="F7" s="648">
        <v>480</v>
      </c>
      <c r="G7" s="648">
        <v>-475</v>
      </c>
      <c r="H7" s="648">
        <v>-1000</v>
      </c>
      <c r="I7" s="648">
        <v>100</v>
      </c>
      <c r="J7" s="648"/>
      <c r="K7" s="648"/>
      <c r="L7" s="648"/>
      <c r="M7" s="648"/>
      <c r="N7" s="648"/>
      <c r="O7" s="648"/>
      <c r="P7" s="647"/>
      <c r="Q7" s="648"/>
      <c r="R7" s="649"/>
      <c r="S7" s="650"/>
      <c r="T7" s="651">
        <v>1</v>
      </c>
      <c r="U7" t="s" s="645">
        <v>398</v>
      </c>
      <c r="V7" s="652"/>
      <c r="W7" s="652"/>
      <c r="X7" s="652"/>
      <c r="Y7" s="642"/>
      <c r="Z7" s="652"/>
    </row>
    <row r="8" ht="13.2" customHeight="1">
      <c r="A8" t="s" s="645">
        <v>399</v>
      </c>
      <c r="B8" s="646">
        <v>454</v>
      </c>
      <c r="C8" s="648">
        <v>375</v>
      </c>
      <c r="D8" s="648">
        <v>230</v>
      </c>
      <c r="E8" s="648">
        <v>240</v>
      </c>
      <c r="F8" s="648">
        <v>384</v>
      </c>
      <c r="G8" s="648">
        <v>-570</v>
      </c>
      <c r="H8" s="648"/>
      <c r="I8" s="648">
        <v>100</v>
      </c>
      <c r="J8" s="648"/>
      <c r="K8" s="648"/>
      <c r="L8" s="648"/>
      <c r="M8" s="648"/>
      <c r="N8" s="648"/>
      <c r="O8" s="648"/>
      <c r="P8" s="647"/>
      <c r="Q8" s="648"/>
      <c r="R8" s="649"/>
      <c r="S8" s="650"/>
      <c r="T8" s="651">
        <v>1</v>
      </c>
      <c r="U8" t="s" s="645">
        <v>399</v>
      </c>
      <c r="V8" s="652"/>
      <c r="W8" s="652"/>
      <c r="X8" s="652"/>
      <c r="Y8" s="642"/>
      <c r="Z8" s="652"/>
    </row>
    <row r="9" ht="13.2" customHeight="1">
      <c r="A9" t="s" s="645">
        <v>400</v>
      </c>
      <c r="B9" s="646">
        <v>430</v>
      </c>
      <c r="C9" s="648">
        <v>411.5</v>
      </c>
      <c r="D9" s="648">
        <v>245</v>
      </c>
      <c r="E9" s="648">
        <v>240</v>
      </c>
      <c r="F9" s="648">
        <v>360</v>
      </c>
      <c r="G9" s="648">
        <v>-550</v>
      </c>
      <c r="H9" s="648">
        <v>-1880</v>
      </c>
      <c r="I9" s="648">
        <v>100</v>
      </c>
      <c r="J9" s="648">
        <v>143</v>
      </c>
      <c r="K9" s="648">
        <v>92</v>
      </c>
      <c r="L9" s="648">
        <v>92</v>
      </c>
      <c r="M9" s="648">
        <v>92</v>
      </c>
      <c r="N9" s="648">
        <v>70</v>
      </c>
      <c r="O9" s="648">
        <v>600</v>
      </c>
      <c r="P9" s="662">
        <v>35860</v>
      </c>
      <c r="Q9" s="650"/>
      <c r="R9" t="s" s="654">
        <v>15</v>
      </c>
      <c r="S9" s="663">
        <v>41.69791666666666</v>
      </c>
      <c r="T9" s="652"/>
      <c r="U9" s="642"/>
      <c r="V9" s="652"/>
      <c r="W9" s="652"/>
      <c r="X9" s="652"/>
      <c r="Y9" s="642"/>
      <c r="Z9" s="652"/>
    </row>
    <row r="10" ht="13.2" customHeight="1">
      <c r="A10" t="s" s="645">
        <v>401</v>
      </c>
      <c r="B10" s="646">
        <v>525</v>
      </c>
      <c r="C10" s="648">
        <v>525</v>
      </c>
      <c r="D10" s="648">
        <v>245</v>
      </c>
      <c r="E10" s="648">
        <v>240</v>
      </c>
      <c r="F10" s="648">
        <v>360</v>
      </c>
      <c r="G10" s="648">
        <v>-550</v>
      </c>
      <c r="H10" s="648">
        <v>-1880</v>
      </c>
      <c r="I10" s="648">
        <v>150</v>
      </c>
      <c r="J10" s="648">
        <v>151</v>
      </c>
      <c r="K10" s="652"/>
      <c r="L10" s="652"/>
      <c r="M10" s="652"/>
      <c r="N10" s="652"/>
      <c r="O10" s="656">
        <v>540</v>
      </c>
      <c r="P10" s="647">
        <v>35949</v>
      </c>
      <c r="Q10" s="650"/>
      <c r="R10" t="s" s="654">
        <v>15</v>
      </c>
      <c r="S10" t="s" s="659">
        <v>402</v>
      </c>
      <c r="T10" s="651">
        <v>1</v>
      </c>
      <c r="U10" t="s" s="645">
        <v>401</v>
      </c>
      <c r="V10" s="652"/>
      <c r="W10" s="652"/>
      <c r="X10" s="652"/>
      <c r="Y10" s="642"/>
      <c r="Z10" s="652"/>
    </row>
    <row r="11" ht="13.2" customHeight="1">
      <c r="A11" t="s" s="645">
        <v>403</v>
      </c>
      <c r="B11" s="646">
        <v>525</v>
      </c>
      <c r="C11" s="648">
        <v>407.5</v>
      </c>
      <c r="D11" s="648">
        <v>245</v>
      </c>
      <c r="E11" s="648">
        <v>240</v>
      </c>
      <c r="F11" s="648">
        <v>360</v>
      </c>
      <c r="G11" s="648">
        <v>-550</v>
      </c>
      <c r="H11" s="648">
        <v>-1880</v>
      </c>
      <c r="I11" s="648">
        <v>150</v>
      </c>
      <c r="J11" s="648">
        <v>143</v>
      </c>
      <c r="K11" s="648">
        <v>92</v>
      </c>
      <c r="L11" s="648">
        <v>92</v>
      </c>
      <c r="M11" s="648">
        <v>92</v>
      </c>
      <c r="N11" s="648">
        <v>70</v>
      </c>
      <c r="O11" s="648">
        <v>600</v>
      </c>
      <c r="P11" s="662">
        <v>35860</v>
      </c>
      <c r="Q11" s="650"/>
      <c r="R11" t="s" s="654">
        <v>15</v>
      </c>
      <c r="S11" s="663">
        <v>41.69791666666666</v>
      </c>
      <c r="T11" s="652"/>
      <c r="U11" s="642"/>
      <c r="V11" s="652"/>
      <c r="W11" s="652"/>
      <c r="X11" s="652"/>
      <c r="Y11" s="642"/>
      <c r="Z11" s="652"/>
    </row>
    <row r="12" ht="13.2" customHeight="1">
      <c r="A12" t="s" s="645">
        <v>404</v>
      </c>
      <c r="B12" s="646"/>
      <c r="C12" s="648">
        <v>500</v>
      </c>
      <c r="D12" s="648"/>
      <c r="E12" s="648">
        <v>112</v>
      </c>
      <c r="F12" s="648">
        <v>300</v>
      </c>
      <c r="G12" s="648">
        <v>-1232</v>
      </c>
      <c r="H12" s="648"/>
      <c r="I12" s="648"/>
      <c r="J12" s="648">
        <v>136</v>
      </c>
      <c r="K12" s="648">
        <v>78</v>
      </c>
      <c r="L12" s="648">
        <v>78</v>
      </c>
      <c r="M12" s="648">
        <v>76</v>
      </c>
      <c r="N12" s="648">
        <v>65</v>
      </c>
      <c r="O12" s="648">
        <v>400</v>
      </c>
      <c r="P12" s="647">
        <v>34828</v>
      </c>
      <c r="Q12" s="648">
        <v>-112</v>
      </c>
      <c r="R12" t="s" s="664">
        <v>15</v>
      </c>
      <c r="S12" t="s" s="664">
        <v>405</v>
      </c>
      <c r="T12" s="665">
        <v>1</v>
      </c>
      <c r="U12" t="s" s="645">
        <v>404</v>
      </c>
      <c r="V12" s="652"/>
      <c r="W12" s="652"/>
      <c r="X12" s="652"/>
      <c r="Y12" s="642"/>
      <c r="Z12" s="652"/>
    </row>
    <row r="13" ht="13.2" customHeight="1">
      <c r="A13" t="s" s="645">
        <v>406</v>
      </c>
      <c r="B13" s="646"/>
      <c r="C13" s="648">
        <v>400</v>
      </c>
      <c r="D13" s="648"/>
      <c r="E13" s="648">
        <v>112</v>
      </c>
      <c r="F13" s="648">
        <v>300</v>
      </c>
      <c r="G13" s="648">
        <v>-1232</v>
      </c>
      <c r="H13" s="648"/>
      <c r="I13" s="648"/>
      <c r="J13" s="648">
        <v>136</v>
      </c>
      <c r="K13" s="648">
        <v>78</v>
      </c>
      <c r="L13" s="648">
        <v>78</v>
      </c>
      <c r="M13" s="648">
        <v>76</v>
      </c>
      <c r="N13" s="648">
        <v>65</v>
      </c>
      <c r="O13" s="648"/>
      <c r="P13" s="647">
        <v>34828</v>
      </c>
      <c r="Q13" s="648">
        <v>-112</v>
      </c>
      <c r="R13" t="s" s="664">
        <v>15</v>
      </c>
      <c r="S13" s="666"/>
      <c r="T13" s="651">
        <v>1</v>
      </c>
      <c r="U13" t="s" s="645">
        <v>406</v>
      </c>
      <c r="V13" s="652"/>
      <c r="W13" s="652"/>
      <c r="X13" s="652"/>
      <c r="Y13" s="642"/>
      <c r="Z13" s="652"/>
    </row>
    <row r="14" ht="13.2" customHeight="1">
      <c r="A14" t="s" s="645">
        <v>407</v>
      </c>
      <c r="B14" s="646">
        <v>390</v>
      </c>
      <c r="C14" s="648">
        <v>390</v>
      </c>
      <c r="D14" s="648">
        <v>220</v>
      </c>
      <c r="E14" s="648">
        <v>250</v>
      </c>
      <c r="F14" s="648">
        <v>400</v>
      </c>
      <c r="G14" s="648">
        <v>-440</v>
      </c>
      <c r="H14" s="648">
        <v>-1600</v>
      </c>
      <c r="I14" s="648">
        <v>80</v>
      </c>
      <c r="J14" s="648"/>
      <c r="K14" s="648"/>
      <c r="L14" s="648"/>
      <c r="M14" s="648"/>
      <c r="N14" s="648"/>
      <c r="O14" s="648"/>
      <c r="P14" s="647"/>
      <c r="Q14" s="648"/>
      <c r="R14" s="649"/>
      <c r="S14" s="650"/>
      <c r="T14" s="651">
        <v>1</v>
      </c>
      <c r="U14" t="s" s="645">
        <v>407</v>
      </c>
      <c r="V14" s="652"/>
      <c r="W14" s="652"/>
      <c r="X14" s="652"/>
      <c r="Y14" s="642"/>
      <c r="Z14" s="652"/>
    </row>
    <row r="15" ht="13.2" customHeight="1">
      <c r="A15" t="s" s="645">
        <v>408</v>
      </c>
      <c r="B15" s="646">
        <v>480</v>
      </c>
      <c r="C15" s="648">
        <v>480</v>
      </c>
      <c r="D15" s="648">
        <v>320</v>
      </c>
      <c r="E15" s="648">
        <v>250</v>
      </c>
      <c r="F15" s="648">
        <v>390</v>
      </c>
      <c r="G15" s="648">
        <v>-526</v>
      </c>
      <c r="H15" s="648"/>
      <c r="I15" s="648">
        <v>90</v>
      </c>
      <c r="J15" s="648"/>
      <c r="K15" s="648"/>
      <c r="L15" s="648"/>
      <c r="M15" s="648"/>
      <c r="N15" s="648"/>
      <c r="O15" s="648"/>
      <c r="P15" s="647"/>
      <c r="Q15" s="648"/>
      <c r="R15" t="s" s="654">
        <v>15</v>
      </c>
      <c r="S15" t="s" s="659">
        <v>409</v>
      </c>
      <c r="T15" s="651">
        <v>1</v>
      </c>
      <c r="U15" t="s" s="645">
        <v>408</v>
      </c>
      <c r="V15" s="652"/>
      <c r="W15" s="652"/>
      <c r="X15" s="652"/>
      <c r="Y15" s="642"/>
      <c r="Z15" s="652"/>
    </row>
    <row r="16" ht="13.2" customHeight="1">
      <c r="A16" t="s" s="645">
        <v>410</v>
      </c>
      <c r="B16" s="646">
        <v>460</v>
      </c>
      <c r="C16" s="648">
        <v>460</v>
      </c>
      <c r="D16" s="648">
        <v>320</v>
      </c>
      <c r="E16" s="648">
        <v>250</v>
      </c>
      <c r="F16" s="648">
        <v>390</v>
      </c>
      <c r="G16" s="648">
        <v>-526</v>
      </c>
      <c r="H16" s="648"/>
      <c r="I16" s="648">
        <v>90</v>
      </c>
      <c r="J16" s="648"/>
      <c r="K16" s="648"/>
      <c r="L16" s="648"/>
      <c r="M16" s="648"/>
      <c r="N16" s="648"/>
      <c r="O16" s="648"/>
      <c r="P16" s="647"/>
      <c r="Q16" s="648"/>
      <c r="R16" t="s" s="654">
        <v>15</v>
      </c>
      <c r="S16" t="s" s="659">
        <v>411</v>
      </c>
      <c r="T16" s="651">
        <v>1</v>
      </c>
      <c r="U16" t="s" s="645">
        <v>410</v>
      </c>
      <c r="V16" s="652"/>
      <c r="W16" s="652"/>
      <c r="X16" s="652"/>
      <c r="Y16" s="642"/>
      <c r="Z16" s="652"/>
    </row>
    <row r="17" ht="13.2" customHeight="1">
      <c r="A17" t="s" s="645">
        <v>412</v>
      </c>
      <c r="B17" s="646">
        <v>630</v>
      </c>
      <c r="C17" s="648">
        <v>630</v>
      </c>
      <c r="D17" s="648">
        <v>469</v>
      </c>
      <c r="E17" s="648">
        <v>190</v>
      </c>
      <c r="F17" s="648">
        <v>440</v>
      </c>
      <c r="G17" s="648">
        <v>-1335</v>
      </c>
      <c r="H17" s="648">
        <v>-1960</v>
      </c>
      <c r="I17" s="648">
        <v>160</v>
      </c>
      <c r="J17" s="652"/>
      <c r="K17" s="652"/>
      <c r="L17" s="652"/>
      <c r="M17" s="652"/>
      <c r="N17" s="652"/>
      <c r="O17" s="652"/>
      <c r="P17" s="650"/>
      <c r="Q17" s="648">
        <v>-272</v>
      </c>
      <c r="R17" t="s" s="654">
        <v>15</v>
      </c>
      <c r="S17" t="s" s="659">
        <v>413</v>
      </c>
      <c r="T17" s="652"/>
      <c r="U17" t="s" s="645">
        <v>414</v>
      </c>
      <c r="V17" s="652"/>
      <c r="W17" s="656">
        <v>5400</v>
      </c>
      <c r="X17" s="652"/>
      <c r="Y17" s="642"/>
      <c r="Z17" s="652"/>
    </row>
    <row r="18" ht="13.2" customHeight="1">
      <c r="A18" t="s" s="645">
        <v>26</v>
      </c>
      <c r="B18" s="646">
        <v>750</v>
      </c>
      <c r="C18" s="648">
        <v>656</v>
      </c>
      <c r="D18" s="648">
        <v>469</v>
      </c>
      <c r="E18" s="648">
        <v>190</v>
      </c>
      <c r="F18" s="648">
        <v>440</v>
      </c>
      <c r="G18" s="648">
        <v>-1335</v>
      </c>
      <c r="H18" s="648">
        <v>-1960</v>
      </c>
      <c r="I18" s="648">
        <v>160</v>
      </c>
      <c r="J18" s="652"/>
      <c r="K18" s="652"/>
      <c r="L18" s="652"/>
      <c r="M18" s="652"/>
      <c r="N18" s="652"/>
      <c r="O18" s="652"/>
      <c r="P18" s="650"/>
      <c r="Q18" s="661">
        <v>-272</v>
      </c>
      <c r="R18" t="s" s="654">
        <v>15</v>
      </c>
      <c r="S18" t="s" s="659">
        <v>413</v>
      </c>
      <c r="T18" s="652"/>
      <c r="U18" t="s" s="645">
        <v>415</v>
      </c>
      <c r="V18" s="652"/>
      <c r="W18" s="656">
        <v>5400</v>
      </c>
      <c r="X18" s="652"/>
      <c r="Y18" s="642"/>
      <c r="Z18" s="652"/>
    </row>
    <row r="19" ht="13.2" customHeight="1">
      <c r="A19" t="s" s="645">
        <v>416</v>
      </c>
      <c r="B19" s="646">
        <v>750</v>
      </c>
      <c r="C19" s="648">
        <v>661</v>
      </c>
      <c r="D19" s="648">
        <v>469</v>
      </c>
      <c r="E19" s="648">
        <v>190</v>
      </c>
      <c r="F19" s="648">
        <v>440</v>
      </c>
      <c r="G19" s="648">
        <v>-1335</v>
      </c>
      <c r="H19" s="648">
        <v>-1960</v>
      </c>
      <c r="I19" s="648">
        <v>160</v>
      </c>
      <c r="J19" s="652"/>
      <c r="K19" s="652"/>
      <c r="L19" s="652"/>
      <c r="M19" s="652"/>
      <c r="N19" s="652"/>
      <c r="O19" s="652"/>
      <c r="P19" s="647"/>
      <c r="Q19" s="661">
        <v>-272</v>
      </c>
      <c r="R19" t="s" s="654">
        <v>15</v>
      </c>
      <c r="S19" t="s" s="659">
        <v>413</v>
      </c>
      <c r="T19" s="652"/>
      <c r="U19" t="s" s="645">
        <v>417</v>
      </c>
      <c r="V19" s="652"/>
      <c r="W19" s="656">
        <v>5400</v>
      </c>
      <c r="X19" s="652"/>
      <c r="Y19" s="642"/>
      <c r="Z19" s="652"/>
    </row>
    <row r="20" ht="13.2" customHeight="1">
      <c r="A20" t="s" s="645">
        <v>418</v>
      </c>
      <c r="B20" s="646">
        <v>450</v>
      </c>
      <c r="C20" s="648">
        <v>376.5</v>
      </c>
      <c r="D20" s="648">
        <v>240</v>
      </c>
      <c r="E20" s="648">
        <v>160</v>
      </c>
      <c r="F20" s="648">
        <v>325</v>
      </c>
      <c r="G20" s="648">
        <v>-549</v>
      </c>
      <c r="H20" s="648">
        <v>-1250</v>
      </c>
      <c r="I20" s="648">
        <v>130</v>
      </c>
      <c r="J20" s="648"/>
      <c r="K20" s="648"/>
      <c r="L20" s="648"/>
      <c r="M20" s="648"/>
      <c r="N20" s="648"/>
      <c r="O20" s="648"/>
      <c r="P20" s="647"/>
      <c r="Q20" s="648"/>
      <c r="R20" s="649"/>
      <c r="S20" s="650"/>
      <c r="T20" s="651">
        <v>1</v>
      </c>
      <c r="U20" t="s" s="645">
        <v>418</v>
      </c>
      <c r="V20" s="652"/>
      <c r="W20" s="652"/>
      <c r="X20" s="652"/>
      <c r="Y20" s="642"/>
      <c r="Z20" s="652"/>
    </row>
    <row r="21" ht="13.2" customHeight="1">
      <c r="A21" t="s" s="667">
        <v>419</v>
      </c>
      <c r="B21" s="646">
        <v>825</v>
      </c>
      <c r="C21" s="648">
        <v>803.4</v>
      </c>
      <c r="D21" s="648">
        <v>560</v>
      </c>
      <c r="E21" s="648">
        <v>255</v>
      </c>
      <c r="F21" s="648">
        <v>480</v>
      </c>
      <c r="G21" s="648">
        <v>-1295</v>
      </c>
      <c r="H21" s="648">
        <v>-2455</v>
      </c>
      <c r="I21" s="648">
        <v>100</v>
      </c>
      <c r="J21" s="648">
        <v>146</v>
      </c>
      <c r="K21" s="648">
        <v>106</v>
      </c>
      <c r="L21" s="648">
        <v>106</v>
      </c>
      <c r="M21" s="648">
        <v>106</v>
      </c>
      <c r="N21" s="648">
        <v>76</v>
      </c>
      <c r="O21" s="648">
        <v>1000</v>
      </c>
      <c r="P21" s="653">
        <v>34668</v>
      </c>
      <c r="Q21" s="648">
        <v>-232</v>
      </c>
      <c r="R21" t="s" s="654">
        <v>15</v>
      </c>
      <c r="S21" s="668">
        <v>41.6895833333333</v>
      </c>
      <c r="T21" s="651">
        <v>1</v>
      </c>
      <c r="U21" t="s" s="645">
        <v>420</v>
      </c>
      <c r="V21" s="656">
        <v>409</v>
      </c>
      <c r="W21" s="652"/>
      <c r="X21" s="652"/>
      <c r="Y21" s="642"/>
      <c r="Z21" s="652"/>
    </row>
    <row r="22" ht="13.2" customHeight="1">
      <c r="A22" t="s" s="645">
        <v>421</v>
      </c>
      <c r="B22" s="646">
        <v>700</v>
      </c>
      <c r="C22" s="648">
        <v>700</v>
      </c>
      <c r="D22" s="648">
        <v>490</v>
      </c>
      <c r="E22" s="648">
        <v>45</v>
      </c>
      <c r="F22" s="648">
        <v>250</v>
      </c>
      <c r="G22" s="648">
        <v>-1400</v>
      </c>
      <c r="H22" s="648">
        <v>-1855</v>
      </c>
      <c r="I22" s="652"/>
      <c r="J22" s="648">
        <v>135</v>
      </c>
      <c r="K22" s="648">
        <v>97</v>
      </c>
      <c r="L22" s="648">
        <v>97</v>
      </c>
      <c r="M22" s="648">
        <v>97</v>
      </c>
      <c r="N22" s="648">
        <v>81</v>
      </c>
      <c r="O22" s="648">
        <v>910</v>
      </c>
      <c r="P22" s="647">
        <v>37624</v>
      </c>
      <c r="Q22" s="648">
        <v>-290</v>
      </c>
      <c r="R22" t="s" s="654">
        <v>15</v>
      </c>
      <c r="S22" t="s" s="659">
        <v>422</v>
      </c>
      <c r="T22" s="651">
        <v>1</v>
      </c>
      <c r="U22" t="s" s="645">
        <v>423</v>
      </c>
      <c r="V22" s="652"/>
      <c r="W22" s="652"/>
      <c r="X22" s="652"/>
      <c r="Y22" s="642"/>
      <c r="Z22" s="652"/>
    </row>
    <row r="23" ht="13.2" customHeight="1">
      <c r="A23" t="s" s="645">
        <v>424</v>
      </c>
      <c r="B23" s="652"/>
      <c r="C23" s="648">
        <v>600</v>
      </c>
      <c r="D23" s="648">
        <v>400</v>
      </c>
      <c r="E23" s="648">
        <v>260</v>
      </c>
      <c r="F23" s="648">
        <v>460</v>
      </c>
      <c r="G23" s="648">
        <v>-1150</v>
      </c>
      <c r="H23" s="648">
        <v>-1450</v>
      </c>
      <c r="I23" s="652"/>
      <c r="J23" s="652"/>
      <c r="K23" s="652"/>
      <c r="L23" s="652"/>
      <c r="M23" s="652"/>
      <c r="N23" s="652"/>
      <c r="O23" s="652"/>
      <c r="P23" s="642"/>
      <c r="Q23" s="648">
        <v>40</v>
      </c>
      <c r="R23" s="652"/>
      <c r="S23" s="642"/>
      <c r="T23" s="652"/>
      <c r="U23" t="s" s="645">
        <v>425</v>
      </c>
      <c r="V23" s="652"/>
      <c r="W23" s="652"/>
      <c r="X23" s="652"/>
      <c r="Y23" s="642"/>
      <c r="Z23" s="652"/>
    </row>
    <row r="24" ht="13.2" customHeight="1">
      <c r="A24" t="s" s="645">
        <v>426</v>
      </c>
      <c r="B24" s="646">
        <v>0</v>
      </c>
      <c r="C24" s="648">
        <v>825</v>
      </c>
      <c r="D24" s="648">
        <v>640</v>
      </c>
      <c r="E24" s="648">
        <v>380</v>
      </c>
      <c r="F24" s="648">
        <v>465</v>
      </c>
      <c r="G24" s="648">
        <v>90</v>
      </c>
      <c r="H24" s="648">
        <v>-300</v>
      </c>
      <c r="I24" s="648">
        <v>0</v>
      </c>
      <c r="J24" s="648">
        <v>130</v>
      </c>
      <c r="K24" s="648">
        <v>100</v>
      </c>
      <c r="L24" s="648">
        <v>100</v>
      </c>
      <c r="M24" s="652"/>
      <c r="N24" s="652"/>
      <c r="O24" s="652"/>
      <c r="P24" s="658">
        <v>35592</v>
      </c>
      <c r="Q24" s="661">
        <v>90</v>
      </c>
      <c r="R24" t="s" s="654">
        <v>15</v>
      </c>
      <c r="S24" t="s" s="659">
        <v>427</v>
      </c>
      <c r="T24" s="651">
        <v>1</v>
      </c>
      <c r="U24" t="s" s="645">
        <v>428</v>
      </c>
      <c r="V24" s="656">
        <v>1035</v>
      </c>
      <c r="W24" s="652"/>
      <c r="X24" s="652"/>
      <c r="Y24" s="642"/>
      <c r="Z24" s="652"/>
    </row>
    <row r="25" ht="13.2" customHeight="1">
      <c r="A25" t="s" s="645">
        <v>429</v>
      </c>
      <c r="B25" s="652"/>
      <c r="C25" s="648">
        <v>580</v>
      </c>
      <c r="D25" s="648">
        <v>400</v>
      </c>
      <c r="E25" s="648">
        <v>260</v>
      </c>
      <c r="F25" s="648">
        <v>460</v>
      </c>
      <c r="G25" s="648">
        <v>-1150</v>
      </c>
      <c r="H25" s="648">
        <v>-1450</v>
      </c>
      <c r="I25" s="652"/>
      <c r="J25" s="648">
        <v>135</v>
      </c>
      <c r="K25" s="648">
        <v>92</v>
      </c>
      <c r="L25" s="648">
        <v>92</v>
      </c>
      <c r="M25" s="648">
        <v>92</v>
      </c>
      <c r="N25" s="648">
        <v>65</v>
      </c>
      <c r="O25" s="648">
        <v>600</v>
      </c>
      <c r="P25" s="653">
        <v>38825</v>
      </c>
      <c r="Q25" s="648">
        <v>40</v>
      </c>
      <c r="R25" t="s" s="654">
        <v>15</v>
      </c>
      <c r="S25" t="s" s="655">
        <v>430</v>
      </c>
      <c r="T25" s="651">
        <v>1</v>
      </c>
      <c r="U25" t="s" s="645">
        <v>431</v>
      </c>
      <c r="V25" s="652"/>
      <c r="W25" s="652"/>
      <c r="X25" s="652"/>
      <c r="Y25" s="642"/>
      <c r="Z25" s="652"/>
    </row>
    <row r="26" ht="13.2" customHeight="1">
      <c r="A26" t="s" s="645">
        <v>432</v>
      </c>
      <c r="B26" s="646">
        <v>420</v>
      </c>
      <c r="C26" s="648">
        <v>420</v>
      </c>
      <c r="D26" s="648">
        <v>225</v>
      </c>
      <c r="E26" s="648">
        <v>250</v>
      </c>
      <c r="F26" s="648">
        <v>375</v>
      </c>
      <c r="G26" s="648">
        <v>-410</v>
      </c>
      <c r="H26" s="642"/>
      <c r="I26" s="648">
        <v>100</v>
      </c>
      <c r="J26" s="648">
        <v>135</v>
      </c>
      <c r="K26" s="648">
        <v>81</v>
      </c>
      <c r="L26" s="648">
        <v>81</v>
      </c>
      <c r="M26" s="648">
        <v>73</v>
      </c>
      <c r="N26" s="648">
        <v>81</v>
      </c>
      <c r="O26" s="648">
        <v>500</v>
      </c>
      <c r="P26" s="653">
        <v>34166</v>
      </c>
      <c r="Q26" s="642"/>
      <c r="R26" t="s" s="654">
        <v>433</v>
      </c>
      <c r="S26" s="668">
        <v>4.20277777777778</v>
      </c>
      <c r="T26" s="651">
        <v>1</v>
      </c>
      <c r="U26" t="s" s="645">
        <v>432</v>
      </c>
      <c r="V26" s="652"/>
      <c r="W26" s="652"/>
      <c r="X26" s="652"/>
      <c r="Y26" s="642"/>
      <c r="Z26" s="652"/>
    </row>
    <row r="27" ht="13.2" customHeight="1">
      <c r="A27" t="s" s="645">
        <v>434</v>
      </c>
      <c r="B27" s="646">
        <v>590</v>
      </c>
      <c r="C27" s="648">
        <v>590</v>
      </c>
      <c r="D27" s="648"/>
      <c r="E27" s="648">
        <v>249</v>
      </c>
      <c r="F27" s="648">
        <v>531</v>
      </c>
      <c r="G27" s="648">
        <v>-1361</v>
      </c>
      <c r="H27" s="648">
        <v>-1835</v>
      </c>
      <c r="I27" s="648"/>
      <c r="J27" s="648">
        <v>124</v>
      </c>
      <c r="K27" s="648">
        <v>89</v>
      </c>
      <c r="L27" s="648">
        <v>89</v>
      </c>
      <c r="M27" s="648">
        <v>75</v>
      </c>
      <c r="N27" s="648">
        <v>67</v>
      </c>
      <c r="O27" s="648">
        <v>770</v>
      </c>
      <c r="P27" s="647">
        <v>37776</v>
      </c>
      <c r="Q27" s="648">
        <v>-254</v>
      </c>
      <c r="R27" t="s" s="664">
        <v>15</v>
      </c>
      <c r="S27" t="s" s="664">
        <v>435</v>
      </c>
      <c r="T27" s="665">
        <v>1</v>
      </c>
      <c r="U27" t="s" s="645">
        <v>434</v>
      </c>
      <c r="V27" s="652"/>
      <c r="W27" s="652"/>
      <c r="X27" s="652"/>
      <c r="Y27" s="642"/>
      <c r="Z27" s="652"/>
    </row>
    <row r="28" ht="13.2" customHeight="1">
      <c r="A28" t="s" s="645">
        <v>436</v>
      </c>
      <c r="B28" s="646">
        <v>520</v>
      </c>
      <c r="C28" s="648">
        <v>520</v>
      </c>
      <c r="D28" s="648"/>
      <c r="E28" s="648">
        <v>249</v>
      </c>
      <c r="F28" s="648">
        <v>531</v>
      </c>
      <c r="G28" s="648">
        <v>-1361</v>
      </c>
      <c r="H28" s="648">
        <v>-1835</v>
      </c>
      <c r="I28" s="648">
        <v>0</v>
      </c>
      <c r="J28" s="648">
        <v>124</v>
      </c>
      <c r="K28" s="648">
        <v>89</v>
      </c>
      <c r="L28" s="648">
        <v>89</v>
      </c>
      <c r="M28" s="648">
        <v>75</v>
      </c>
      <c r="N28" s="648">
        <v>67</v>
      </c>
      <c r="O28" s="648">
        <v>680</v>
      </c>
      <c r="P28" s="647">
        <v>37776</v>
      </c>
      <c r="Q28" s="648">
        <v>-254</v>
      </c>
      <c r="R28" t="s" s="664">
        <v>15</v>
      </c>
      <c r="S28" t="s" s="664">
        <v>437</v>
      </c>
      <c r="T28" s="665">
        <v>1</v>
      </c>
      <c r="U28" t="s" s="645">
        <v>436</v>
      </c>
      <c r="V28" s="652"/>
      <c r="W28" s="652"/>
      <c r="X28" s="652"/>
      <c r="Y28" s="642"/>
      <c r="Z28" s="652"/>
    </row>
    <row r="29" ht="13.2" customHeight="1">
      <c r="A29" t="s" s="645">
        <v>438</v>
      </c>
      <c r="B29" s="646">
        <v>380</v>
      </c>
      <c r="C29" s="648">
        <v>380</v>
      </c>
      <c r="D29" s="648">
        <v>275</v>
      </c>
      <c r="E29" s="648">
        <v>287</v>
      </c>
      <c r="F29" s="648">
        <v>482</v>
      </c>
      <c r="G29" s="648">
        <v>-500</v>
      </c>
      <c r="H29" s="648">
        <v>-970</v>
      </c>
      <c r="I29" s="652"/>
      <c r="J29" s="652"/>
      <c r="K29" s="652"/>
      <c r="L29" s="652"/>
      <c r="M29" s="652"/>
      <c r="N29" s="652"/>
      <c r="O29" s="652"/>
      <c r="P29" s="650"/>
      <c r="Q29" t="s" s="659">
        <v>439</v>
      </c>
      <c r="R29" t="s" s="654">
        <v>15</v>
      </c>
      <c r="S29" t="s" s="659">
        <v>440</v>
      </c>
      <c r="T29" s="652"/>
      <c r="U29" s="642"/>
      <c r="V29" s="652"/>
      <c r="W29" s="652"/>
      <c r="X29" s="652"/>
      <c r="Y29" s="642"/>
      <c r="Z29" s="652"/>
    </row>
    <row r="30" ht="13.2" customHeight="1">
      <c r="A30" t="s" s="645">
        <v>441</v>
      </c>
      <c r="B30" s="646">
        <v>535</v>
      </c>
      <c r="C30" s="648">
        <v>385</v>
      </c>
      <c r="D30" s="648">
        <v>245</v>
      </c>
      <c r="E30" s="648">
        <v>148</v>
      </c>
      <c r="F30" s="648">
        <v>336</v>
      </c>
      <c r="G30" s="648">
        <v>-616</v>
      </c>
      <c r="H30" s="648"/>
      <c r="I30" s="648">
        <v>150</v>
      </c>
      <c r="J30" s="648">
        <v>154</v>
      </c>
      <c r="K30" s="648">
        <v>108</v>
      </c>
      <c r="L30" s="648">
        <v>92</v>
      </c>
      <c r="M30" s="648">
        <v>81</v>
      </c>
      <c r="N30" s="648">
        <v>67</v>
      </c>
      <c r="O30" s="648">
        <v>690</v>
      </c>
      <c r="P30" s="647">
        <v>35676</v>
      </c>
      <c r="Q30" s="648"/>
      <c r="R30" t="s" s="654">
        <v>15</v>
      </c>
      <c r="S30" t="s" s="659">
        <v>442</v>
      </c>
      <c r="T30" s="651">
        <v>1</v>
      </c>
      <c r="U30" t="s" s="645">
        <v>441</v>
      </c>
      <c r="V30" s="652"/>
      <c r="W30" s="652"/>
      <c r="X30" s="652"/>
      <c r="Y30" s="642"/>
      <c r="Z30" s="652"/>
    </row>
    <row r="31" ht="13.2" customHeight="1">
      <c r="A31" t="s" s="645">
        <v>443</v>
      </c>
      <c r="B31" s="646">
        <v>540</v>
      </c>
      <c r="C31" s="648">
        <v>390</v>
      </c>
      <c r="D31" s="648">
        <v>243</v>
      </c>
      <c r="E31" s="648">
        <v>148</v>
      </c>
      <c r="F31" s="648">
        <v>336</v>
      </c>
      <c r="G31" s="648">
        <v>-605</v>
      </c>
      <c r="H31" s="642"/>
      <c r="I31" s="648">
        <v>150</v>
      </c>
      <c r="J31" s="648">
        <v>154</v>
      </c>
      <c r="K31" s="648">
        <v>108</v>
      </c>
      <c r="L31" s="648">
        <v>92</v>
      </c>
      <c r="M31" s="648">
        <v>81</v>
      </c>
      <c r="N31" s="648">
        <v>67</v>
      </c>
      <c r="O31" s="648">
        <v>690</v>
      </c>
      <c r="P31" s="653">
        <v>41155</v>
      </c>
      <c r="Q31" s="642"/>
      <c r="R31" t="s" s="654">
        <v>15</v>
      </c>
      <c r="S31" t="s" s="655">
        <v>442</v>
      </c>
      <c r="T31" s="651">
        <v>1</v>
      </c>
      <c r="U31" t="s" s="645">
        <v>444</v>
      </c>
      <c r="V31" s="652"/>
      <c r="W31" s="652"/>
      <c r="X31" s="652"/>
      <c r="Y31" s="642"/>
      <c r="Z31" s="652"/>
    </row>
    <row r="32" ht="13.2" customHeight="1">
      <c r="A32" t="s" s="645">
        <v>445</v>
      </c>
      <c r="B32" s="646">
        <v>390</v>
      </c>
      <c r="C32" s="648">
        <v>390</v>
      </c>
      <c r="D32" s="648">
        <v>230</v>
      </c>
      <c r="E32" s="648">
        <v>220</v>
      </c>
      <c r="F32" s="648">
        <v>420</v>
      </c>
      <c r="G32" s="648">
        <v>-600</v>
      </c>
      <c r="H32" s="642"/>
      <c r="I32" s="648">
        <v>90</v>
      </c>
      <c r="J32" s="648">
        <v>135</v>
      </c>
      <c r="K32" s="648">
        <v>135</v>
      </c>
      <c r="L32" s="648">
        <v>92</v>
      </c>
      <c r="M32" s="648">
        <v>92</v>
      </c>
      <c r="N32" s="648">
        <v>70</v>
      </c>
      <c r="O32" s="648">
        <v>500</v>
      </c>
      <c r="P32" s="658">
        <v>35012</v>
      </c>
      <c r="Q32" s="650"/>
      <c r="R32" t="s" s="654">
        <v>15</v>
      </c>
      <c r="S32" t="s" s="659">
        <v>446</v>
      </c>
      <c r="T32" s="651">
        <v>1</v>
      </c>
      <c r="U32" t="s" s="645">
        <v>445</v>
      </c>
      <c r="V32" s="652"/>
      <c r="W32" s="652"/>
      <c r="X32" s="652"/>
      <c r="Y32" s="642"/>
      <c r="Z32" s="652"/>
    </row>
    <row r="33" ht="13.2" customHeight="1">
      <c r="A33" t="s" s="645">
        <v>447</v>
      </c>
      <c r="B33" s="646">
        <v>472</v>
      </c>
      <c r="C33" s="648">
        <v>472</v>
      </c>
      <c r="D33" s="648">
        <v>230</v>
      </c>
      <c r="E33" s="648">
        <v>225</v>
      </c>
      <c r="F33" s="648">
        <v>375</v>
      </c>
      <c r="G33" s="648">
        <v>-527</v>
      </c>
      <c r="H33" s="642"/>
      <c r="I33" s="648">
        <v>140</v>
      </c>
      <c r="J33" s="648">
        <v>146</v>
      </c>
      <c r="K33" s="648">
        <v>97</v>
      </c>
      <c r="L33" s="648">
        <v>97</v>
      </c>
      <c r="M33" s="648">
        <v>97</v>
      </c>
      <c r="N33" s="648">
        <v>70</v>
      </c>
      <c r="O33" s="648">
        <v>600</v>
      </c>
      <c r="P33" s="669">
        <v>35599</v>
      </c>
      <c r="Q33" s="650"/>
      <c r="R33" t="s" s="664">
        <v>15</v>
      </c>
      <c r="S33" t="s" s="659">
        <v>448</v>
      </c>
      <c r="T33" s="651">
        <v>1</v>
      </c>
      <c r="U33" t="s" s="645">
        <v>447</v>
      </c>
      <c r="V33" s="652"/>
      <c r="W33" s="652"/>
      <c r="X33" s="652"/>
      <c r="Y33" s="642"/>
      <c r="Z33" s="652"/>
    </row>
    <row r="34" ht="13.2" customHeight="1">
      <c r="A34" t="s" s="645">
        <v>449</v>
      </c>
      <c r="B34" s="646">
        <v>525</v>
      </c>
      <c r="C34" s="648">
        <v>525</v>
      </c>
      <c r="D34" s="648">
        <v>230</v>
      </c>
      <c r="E34" s="648">
        <v>225</v>
      </c>
      <c r="F34" s="648">
        <v>400</v>
      </c>
      <c r="G34" s="648">
        <v>-527</v>
      </c>
      <c r="H34" s="642"/>
      <c r="I34" s="648">
        <v>170</v>
      </c>
      <c r="J34" s="648">
        <v>151</v>
      </c>
      <c r="K34" s="648">
        <v>103</v>
      </c>
      <c r="L34" s="648">
        <v>103</v>
      </c>
      <c r="M34" s="648">
        <v>103</v>
      </c>
      <c r="N34" s="648">
        <v>76</v>
      </c>
      <c r="O34" s="648">
        <v>600</v>
      </c>
      <c r="P34" s="647">
        <v>35599</v>
      </c>
      <c r="Q34" s="650"/>
      <c r="R34" t="s" s="654">
        <v>15</v>
      </c>
      <c r="S34" t="s" s="659">
        <v>450</v>
      </c>
      <c r="T34" s="651">
        <v>1</v>
      </c>
      <c r="U34" t="s" s="645">
        <v>449</v>
      </c>
      <c r="V34" s="652"/>
      <c r="W34" s="652"/>
      <c r="X34" s="652"/>
      <c r="Y34" s="642"/>
      <c r="Z34" s="652"/>
    </row>
    <row r="35" ht="13.2" customHeight="1">
      <c r="A35" t="s" s="645">
        <v>451</v>
      </c>
      <c r="B35" s="646">
        <v>525</v>
      </c>
      <c r="C35" s="648">
        <v>380</v>
      </c>
      <c r="D35" s="648">
        <v>237</v>
      </c>
      <c r="E35" s="648">
        <v>250</v>
      </c>
      <c r="F35" s="648">
        <v>400</v>
      </c>
      <c r="G35" s="648">
        <v>-500</v>
      </c>
      <c r="H35" s="648">
        <v>-1650</v>
      </c>
      <c r="I35" s="648">
        <v>140</v>
      </c>
      <c r="J35" s="652"/>
      <c r="K35" s="652"/>
      <c r="L35" s="652"/>
      <c r="M35" s="652"/>
      <c r="N35" s="652"/>
      <c r="O35" s="652"/>
      <c r="P35" s="650"/>
      <c r="Q35" s="650"/>
      <c r="R35" t="s" s="654">
        <v>15</v>
      </c>
      <c r="S35" t="s" s="659">
        <v>452</v>
      </c>
      <c r="T35" s="652"/>
      <c r="U35" s="642"/>
      <c r="V35" s="652"/>
      <c r="W35" s="652"/>
      <c r="X35" s="652"/>
      <c r="Y35" s="642"/>
      <c r="Z35" s="652"/>
    </row>
    <row r="36" ht="13.2" customHeight="1">
      <c r="A36" t="s" s="645">
        <v>453</v>
      </c>
      <c r="B36" s="646">
        <v>525</v>
      </c>
      <c r="C36" s="648">
        <v>412</v>
      </c>
      <c r="D36" s="648">
        <v>239</v>
      </c>
      <c r="E36" s="648">
        <v>280</v>
      </c>
      <c r="F36" s="648">
        <v>400</v>
      </c>
      <c r="G36" s="648">
        <v>-500</v>
      </c>
      <c r="H36" s="648">
        <v>-1400</v>
      </c>
      <c r="I36" s="648">
        <v>190</v>
      </c>
      <c r="J36" s="648">
        <v>151</v>
      </c>
      <c r="K36" s="648">
        <v>103</v>
      </c>
      <c r="L36" s="648">
        <v>103</v>
      </c>
      <c r="M36" s="648">
        <v>103</v>
      </c>
      <c r="N36" s="648">
        <v>76</v>
      </c>
      <c r="O36" s="648">
        <v>660</v>
      </c>
      <c r="P36" s="669">
        <v>32961</v>
      </c>
      <c r="Q36" s="650"/>
      <c r="R36" t="s" s="664">
        <v>15</v>
      </c>
      <c r="S36" t="s" s="659">
        <v>454</v>
      </c>
      <c r="T36" s="651">
        <v>1</v>
      </c>
      <c r="U36" t="s" s="645">
        <v>453</v>
      </c>
      <c r="V36" s="652"/>
      <c r="W36" s="652"/>
      <c r="X36" s="652"/>
      <c r="Y36" s="642"/>
      <c r="Z36" s="652"/>
    </row>
    <row r="37" ht="13.2" customHeight="1">
      <c r="A37" t="s" s="645">
        <v>455</v>
      </c>
      <c r="B37" s="646">
        <v>450</v>
      </c>
      <c r="C37" s="648">
        <v>380</v>
      </c>
      <c r="D37" s="648">
        <v>240</v>
      </c>
      <c r="E37" s="648">
        <v>235</v>
      </c>
      <c r="F37" s="648">
        <v>360</v>
      </c>
      <c r="G37" s="648">
        <v>-444</v>
      </c>
      <c r="H37" s="648">
        <v>-1570</v>
      </c>
      <c r="I37" s="652"/>
      <c r="J37" s="652"/>
      <c r="K37" s="652"/>
      <c r="L37" s="652"/>
      <c r="M37" s="652"/>
      <c r="N37" s="652"/>
      <c r="O37" s="652"/>
      <c r="P37" s="642"/>
      <c r="Q37" s="642"/>
      <c r="R37" t="s" s="654">
        <v>456</v>
      </c>
      <c r="S37" s="642"/>
      <c r="T37" s="652"/>
      <c r="U37" s="642"/>
      <c r="V37" s="652"/>
      <c r="W37" s="652"/>
      <c r="X37" s="652"/>
      <c r="Y37" s="642"/>
      <c r="Z37" s="652"/>
    </row>
    <row r="38" ht="13.2" customHeight="1">
      <c r="A38" t="s" s="645">
        <v>457</v>
      </c>
      <c r="B38" s="646">
        <v>820</v>
      </c>
      <c r="C38" s="648">
        <v>820</v>
      </c>
      <c r="D38" s="648">
        <v>515</v>
      </c>
      <c r="E38" s="648">
        <v>70</v>
      </c>
      <c r="F38" s="648">
        <v>230</v>
      </c>
      <c r="G38" s="648">
        <v>-1468</v>
      </c>
      <c r="H38" s="648">
        <v>-1960</v>
      </c>
      <c r="I38" s="648">
        <v>110</v>
      </c>
      <c r="J38" s="652"/>
      <c r="K38" s="652"/>
      <c r="L38" s="652"/>
      <c r="M38" s="652"/>
      <c r="N38" s="652"/>
      <c r="O38" s="652"/>
      <c r="P38" s="647"/>
      <c r="Q38" s="661">
        <v>-339</v>
      </c>
      <c r="R38" t="s" s="654">
        <v>15</v>
      </c>
      <c r="S38" t="s" s="659">
        <v>458</v>
      </c>
      <c r="T38" s="651">
        <v>1</v>
      </c>
      <c r="U38" t="s" s="645">
        <v>457</v>
      </c>
      <c r="V38" s="652"/>
      <c r="W38" s="652"/>
      <c r="X38" s="652"/>
      <c r="Y38" s="642"/>
      <c r="Z38" s="652"/>
    </row>
    <row r="39" ht="13.2" customHeight="1">
      <c r="A39" t="s" s="645">
        <v>459</v>
      </c>
      <c r="B39" s="646">
        <v>750</v>
      </c>
      <c r="C39" s="648">
        <v>750</v>
      </c>
      <c r="D39" s="648">
        <v>300</v>
      </c>
      <c r="E39" s="648">
        <v>270</v>
      </c>
      <c r="F39" s="648">
        <v>400</v>
      </c>
      <c r="G39" s="648">
        <v>-596</v>
      </c>
      <c r="H39" s="648">
        <v>-1800</v>
      </c>
      <c r="I39" s="648">
        <v>338</v>
      </c>
      <c r="J39" s="648">
        <v>146</v>
      </c>
      <c r="K39" s="648">
        <v>102</v>
      </c>
      <c r="L39" s="648">
        <v>102</v>
      </c>
      <c r="M39" s="648">
        <v>97</v>
      </c>
      <c r="N39" s="648">
        <v>81</v>
      </c>
      <c r="O39" s="670">
        <v>910</v>
      </c>
      <c r="P39" s="647">
        <v>34971</v>
      </c>
      <c r="Q39" s="650"/>
      <c r="R39" t="s" s="654">
        <v>15</v>
      </c>
      <c r="S39" t="s" s="659">
        <v>460</v>
      </c>
      <c r="T39" s="651">
        <v>1</v>
      </c>
      <c r="U39" t="s" s="645">
        <v>461</v>
      </c>
      <c r="V39" s="652"/>
      <c r="W39" s="652"/>
      <c r="X39" s="652"/>
      <c r="Y39" s="642"/>
      <c r="Z39" s="652"/>
    </row>
    <row r="40" ht="13.2" customHeight="1">
      <c r="A40" t="s" s="645">
        <v>462</v>
      </c>
      <c r="B40" s="646">
        <v>750</v>
      </c>
      <c r="C40" s="648">
        <v>750</v>
      </c>
      <c r="D40" s="648">
        <v>300</v>
      </c>
      <c r="E40" s="648">
        <v>270</v>
      </c>
      <c r="F40" s="648">
        <v>400</v>
      </c>
      <c r="G40" s="648">
        <v>-596</v>
      </c>
      <c r="H40" s="648">
        <v>-1800</v>
      </c>
      <c r="I40" s="648">
        <v>338</v>
      </c>
      <c r="J40" s="648">
        <v>146</v>
      </c>
      <c r="K40" s="648">
        <v>102</v>
      </c>
      <c r="L40" s="648">
        <v>102</v>
      </c>
      <c r="M40" s="648">
        <v>97</v>
      </c>
      <c r="N40" s="648">
        <v>81</v>
      </c>
      <c r="O40" s="648">
        <v>910</v>
      </c>
      <c r="P40" t="s" s="664">
        <v>463</v>
      </c>
      <c r="Q40" s="650"/>
      <c r="R40" t="s" s="654">
        <v>15</v>
      </c>
      <c r="S40" t="s" s="659">
        <v>464</v>
      </c>
      <c r="T40" s="651">
        <v>1</v>
      </c>
      <c r="U40" t="s" s="645">
        <v>462</v>
      </c>
      <c r="V40" s="652"/>
      <c r="W40" s="652"/>
      <c r="X40" s="652"/>
      <c r="Y40" s="642"/>
      <c r="Z40" s="652"/>
    </row>
    <row r="41" ht="13.2" customHeight="1">
      <c r="A41" t="s" s="645">
        <v>465</v>
      </c>
      <c r="B41" s="646">
        <v>750</v>
      </c>
      <c r="C41" s="648">
        <v>750</v>
      </c>
      <c r="D41" s="648">
        <v>300</v>
      </c>
      <c r="E41" s="648">
        <v>270</v>
      </c>
      <c r="F41" s="648">
        <v>385</v>
      </c>
      <c r="G41" s="648">
        <v>-596</v>
      </c>
      <c r="H41" s="648">
        <v>-1800</v>
      </c>
      <c r="I41" s="648">
        <v>338</v>
      </c>
      <c r="J41" s="648">
        <v>146</v>
      </c>
      <c r="K41" s="648">
        <v>102</v>
      </c>
      <c r="L41" s="648">
        <v>102</v>
      </c>
      <c r="M41" s="648">
        <v>97</v>
      </c>
      <c r="N41" s="648">
        <v>81</v>
      </c>
      <c r="O41" s="648">
        <v>910</v>
      </c>
      <c r="P41" s="647">
        <v>34971</v>
      </c>
      <c r="Q41" s="650"/>
      <c r="R41" t="s" s="654">
        <v>15</v>
      </c>
      <c r="S41" t="s" s="659">
        <v>460</v>
      </c>
      <c r="T41" s="651">
        <v>1</v>
      </c>
      <c r="U41" t="s" s="645">
        <v>465</v>
      </c>
      <c r="V41" s="652"/>
      <c r="W41" s="652"/>
      <c r="X41" s="652"/>
      <c r="Y41" s="642"/>
      <c r="Z41" s="652"/>
    </row>
    <row r="42" ht="13.2" customHeight="1">
      <c r="A42" t="s" s="645">
        <v>466</v>
      </c>
      <c r="B42" s="646">
        <v>700</v>
      </c>
      <c r="C42" s="648"/>
      <c r="D42" s="648"/>
      <c r="E42" s="648"/>
      <c r="F42" s="648"/>
      <c r="G42" s="648"/>
      <c r="H42" s="648"/>
      <c r="I42" s="648"/>
      <c r="J42" s="648"/>
      <c r="K42" s="648"/>
      <c r="L42" s="648"/>
      <c r="M42" s="648"/>
      <c r="N42" s="648"/>
      <c r="O42" s="648"/>
      <c r="P42" s="647"/>
      <c r="Q42" s="648"/>
      <c r="R42" s="649"/>
      <c r="S42" s="650"/>
      <c r="T42" s="651">
        <v>1</v>
      </c>
      <c r="U42" t="s" s="645">
        <v>466</v>
      </c>
      <c r="V42" s="652"/>
      <c r="W42" s="652"/>
      <c r="X42" s="652"/>
      <c r="Y42" s="642"/>
      <c r="Z42" s="652"/>
    </row>
    <row r="43" ht="13.2" customHeight="1">
      <c r="A43" t="s" s="645">
        <v>467</v>
      </c>
      <c r="B43" s="646">
        <v>450</v>
      </c>
      <c r="C43" s="648">
        <v>450</v>
      </c>
      <c r="D43" s="648">
        <v>230</v>
      </c>
      <c r="E43" s="648">
        <v>185</v>
      </c>
      <c r="F43" s="648">
        <v>325</v>
      </c>
      <c r="G43" s="648">
        <v>-440</v>
      </c>
      <c r="H43" s="648">
        <v>-1670</v>
      </c>
      <c r="I43" s="648">
        <v>80</v>
      </c>
      <c r="J43" s="648">
        <v>131</v>
      </c>
      <c r="K43" s="648">
        <v>100</v>
      </c>
      <c r="L43" s="648">
        <v>100</v>
      </c>
      <c r="M43" s="648">
        <v>100</v>
      </c>
      <c r="N43" s="648">
        <v>67</v>
      </c>
      <c r="O43" s="648">
        <v>500</v>
      </c>
      <c r="P43" s="647">
        <v>35656</v>
      </c>
      <c r="Q43" s="648"/>
      <c r="R43" t="s" s="654">
        <v>15</v>
      </c>
      <c r="S43" s="650"/>
      <c r="T43" s="651">
        <v>1</v>
      </c>
      <c r="U43" t="s" s="645">
        <v>467</v>
      </c>
      <c r="V43" s="652"/>
      <c r="W43" s="652"/>
      <c r="X43" s="652"/>
      <c r="Y43" s="642"/>
      <c r="Z43" s="652"/>
    </row>
    <row r="44" ht="13.2" customHeight="1">
      <c r="A44" t="s" s="645">
        <v>468</v>
      </c>
      <c r="B44" s="646">
        <v>450</v>
      </c>
      <c r="C44" s="648">
        <v>450</v>
      </c>
      <c r="D44" s="648">
        <v>220</v>
      </c>
      <c r="E44" s="648">
        <v>185</v>
      </c>
      <c r="F44" s="648">
        <v>325</v>
      </c>
      <c r="G44" s="648">
        <v>-440</v>
      </c>
      <c r="H44" s="648">
        <v>-1670</v>
      </c>
      <c r="I44" s="648">
        <v>140</v>
      </c>
      <c r="J44" s="648">
        <v>158</v>
      </c>
      <c r="K44" s="648">
        <v>108</v>
      </c>
      <c r="L44" s="648">
        <v>103</v>
      </c>
      <c r="M44" s="648">
        <v>103</v>
      </c>
      <c r="N44" s="648">
        <v>67</v>
      </c>
      <c r="O44" s="648">
        <v>500</v>
      </c>
      <c r="P44" s="647">
        <v>34850</v>
      </c>
      <c r="Q44" s="648"/>
      <c r="R44" t="s" s="664">
        <v>15</v>
      </c>
      <c r="S44" t="s" s="664">
        <v>469</v>
      </c>
      <c r="T44" s="651">
        <v>1</v>
      </c>
      <c r="U44" t="s" s="645">
        <v>468</v>
      </c>
      <c r="V44" s="652"/>
      <c r="W44" s="652"/>
      <c r="X44" s="652"/>
      <c r="Y44" s="642"/>
      <c r="Z44" s="652"/>
    </row>
    <row r="45" ht="13.2" customHeight="1">
      <c r="A45" t="s" s="645">
        <v>470</v>
      </c>
      <c r="B45" s="646">
        <v>300</v>
      </c>
      <c r="C45" s="648">
        <v>300</v>
      </c>
      <c r="D45" s="648">
        <v>300</v>
      </c>
      <c r="E45" s="648">
        <v>-374</v>
      </c>
      <c r="F45" s="648">
        <v>-283</v>
      </c>
      <c r="G45" s="648">
        <v>-1004</v>
      </c>
      <c r="H45" s="648">
        <v>-2200</v>
      </c>
      <c r="I45" s="652"/>
      <c r="J45" s="652"/>
      <c r="K45" s="652"/>
      <c r="L45" s="652"/>
      <c r="M45" s="652"/>
      <c r="N45" s="652"/>
      <c r="O45" s="652"/>
      <c r="P45" s="647"/>
      <c r="Q45" s="650"/>
      <c r="R45" s="649"/>
      <c r="S45" s="650"/>
      <c r="T45" s="652"/>
      <c r="U45" t="s" s="645">
        <v>471</v>
      </c>
      <c r="V45" s="652"/>
      <c r="W45" s="652"/>
      <c r="X45" s="652"/>
      <c r="Y45" s="642"/>
      <c r="Z45" s="652"/>
    </row>
    <row r="46" ht="13.2" customHeight="1">
      <c r="A46" t="s" s="645">
        <v>472</v>
      </c>
      <c r="B46" s="646">
        <v>540</v>
      </c>
      <c r="C46" s="648">
        <v>540</v>
      </c>
      <c r="D46" s="648">
        <v>398</v>
      </c>
      <c r="E46" s="648">
        <v>132</v>
      </c>
      <c r="F46" s="648">
        <v>203</v>
      </c>
      <c r="G46" s="648">
        <v>-1339</v>
      </c>
      <c r="H46" s="648">
        <v>-1745</v>
      </c>
      <c r="I46" s="652"/>
      <c r="J46" s="670">
        <v>116</v>
      </c>
      <c r="K46" s="648">
        <v>86</v>
      </c>
      <c r="L46" s="656">
        <v>81</v>
      </c>
      <c r="M46" s="648">
        <v>81</v>
      </c>
      <c r="N46" s="648">
        <v>59</v>
      </c>
      <c r="O46" s="648">
        <v>690</v>
      </c>
      <c r="P46" s="658">
        <v>34556</v>
      </c>
      <c r="Q46" s="648">
        <v>-247</v>
      </c>
      <c r="R46" s="649"/>
      <c r="S46" s="650"/>
      <c r="T46" s="652"/>
      <c r="U46" s="642"/>
      <c r="V46" s="652"/>
      <c r="W46" s="652"/>
      <c r="X46" s="652"/>
      <c r="Y46" s="642"/>
      <c r="Z46" s="652"/>
    </row>
    <row r="47" ht="13.2" customHeight="1">
      <c r="A47" t="s" s="645">
        <v>473</v>
      </c>
      <c r="B47" s="646">
        <v>540</v>
      </c>
      <c r="C47" s="648">
        <v>540</v>
      </c>
      <c r="D47" s="648">
        <v>398</v>
      </c>
      <c r="E47" s="648">
        <v>132</v>
      </c>
      <c r="F47" s="648">
        <v>333</v>
      </c>
      <c r="G47" s="648">
        <v>-1339</v>
      </c>
      <c r="H47" s="648">
        <v>-1745</v>
      </c>
      <c r="I47" s="652"/>
      <c r="J47" s="648">
        <v>116</v>
      </c>
      <c r="K47" s="648">
        <v>86</v>
      </c>
      <c r="L47" s="648">
        <v>81</v>
      </c>
      <c r="M47" s="648">
        <v>81</v>
      </c>
      <c r="N47" s="648">
        <v>59</v>
      </c>
      <c r="O47" s="648">
        <v>690</v>
      </c>
      <c r="P47" s="658">
        <v>34556</v>
      </c>
      <c r="Q47" s="661">
        <v>-247</v>
      </c>
      <c r="R47" s="649"/>
      <c r="S47" s="650"/>
      <c r="T47" s="652"/>
      <c r="U47" s="642"/>
      <c r="V47" s="652"/>
      <c r="W47" s="652"/>
      <c r="X47" s="652"/>
      <c r="Y47" s="642"/>
      <c r="Z47" s="652"/>
    </row>
    <row r="48" ht="13.2" customHeight="1">
      <c r="A48" t="s" s="645">
        <v>474</v>
      </c>
      <c r="B48" s="646">
        <v>570</v>
      </c>
      <c r="C48" s="648">
        <v>570</v>
      </c>
      <c r="D48" s="648">
        <v>398</v>
      </c>
      <c r="E48" s="648">
        <v>92</v>
      </c>
      <c r="F48" s="648">
        <v>333</v>
      </c>
      <c r="G48" s="648">
        <v>-1339</v>
      </c>
      <c r="H48" s="648">
        <v>-1745</v>
      </c>
      <c r="I48" s="652"/>
      <c r="J48" s="648">
        <v>116</v>
      </c>
      <c r="K48" s="648">
        <v>86</v>
      </c>
      <c r="L48" s="648">
        <v>81</v>
      </c>
      <c r="M48" s="648">
        <v>81</v>
      </c>
      <c r="N48" s="648">
        <v>59</v>
      </c>
      <c r="O48" s="648">
        <v>690</v>
      </c>
      <c r="P48" s="658">
        <v>34556</v>
      </c>
      <c r="Q48" s="661">
        <v>-247</v>
      </c>
      <c r="R48" t="s" s="654">
        <v>15</v>
      </c>
      <c r="S48" t="s" s="659">
        <v>475</v>
      </c>
      <c r="T48" s="651">
        <v>3</v>
      </c>
      <c r="U48" t="s" s="645">
        <v>476</v>
      </c>
      <c r="V48" s="652"/>
      <c r="W48" s="652"/>
      <c r="X48" s="652"/>
      <c r="Y48" s="642"/>
      <c r="Z48" s="652"/>
    </row>
    <row r="49" ht="13.2" customHeight="1">
      <c r="A49" t="s" s="645">
        <v>477</v>
      </c>
      <c r="B49" s="646">
        <v>380</v>
      </c>
      <c r="C49" s="648">
        <v>380</v>
      </c>
      <c r="D49" s="648">
        <v>275</v>
      </c>
      <c r="E49" s="648">
        <v>287</v>
      </c>
      <c r="F49" s="648">
        <v>482</v>
      </c>
      <c r="G49" s="648">
        <v>-500</v>
      </c>
      <c r="H49" s="648">
        <v>-970</v>
      </c>
      <c r="I49" s="648">
        <v>0</v>
      </c>
      <c r="J49" s="648"/>
      <c r="K49" s="648"/>
      <c r="L49" s="648"/>
      <c r="M49" s="648"/>
      <c r="N49" s="648"/>
      <c r="O49" s="648"/>
      <c r="P49" s="647"/>
      <c r="Q49" s="648"/>
      <c r="R49" s="649"/>
      <c r="S49" s="650"/>
      <c r="T49" s="651">
        <v>1</v>
      </c>
      <c r="U49" t="s" s="645">
        <v>477</v>
      </c>
      <c r="V49" s="652"/>
      <c r="W49" s="652"/>
      <c r="X49" s="652"/>
      <c r="Y49" s="642"/>
      <c r="Z49" s="652"/>
    </row>
    <row r="50" ht="13.2" customHeight="1">
      <c r="A50" t="s" s="645">
        <v>478</v>
      </c>
      <c r="B50" s="646">
        <v>650</v>
      </c>
      <c r="C50" s="648">
        <v>650</v>
      </c>
      <c r="D50" s="648">
        <v>470</v>
      </c>
      <c r="E50" s="648">
        <v>260</v>
      </c>
      <c r="F50" s="648">
        <v>460</v>
      </c>
      <c r="G50" s="648">
        <v>-1140</v>
      </c>
      <c r="H50" s="648">
        <v>-1600</v>
      </c>
      <c r="I50" s="648">
        <v>100</v>
      </c>
      <c r="J50" s="648">
        <v>135</v>
      </c>
      <c r="K50" s="648">
        <v>108</v>
      </c>
      <c r="L50" s="648">
        <v>92</v>
      </c>
      <c r="M50" s="648">
        <v>92</v>
      </c>
      <c r="N50" s="648">
        <v>65</v>
      </c>
      <c r="O50" s="648">
        <v>600</v>
      </c>
      <c r="P50" s="647">
        <v>35556</v>
      </c>
      <c r="Q50" s="648">
        <v>11</v>
      </c>
      <c r="R50" t="s" s="664">
        <v>15</v>
      </c>
      <c r="S50" t="s" s="664">
        <v>479</v>
      </c>
      <c r="T50" s="665">
        <v>1</v>
      </c>
      <c r="U50" t="s" s="645">
        <v>478</v>
      </c>
      <c r="V50" s="656">
        <v>-370</v>
      </c>
      <c r="W50" s="652"/>
      <c r="X50" s="652"/>
      <c r="Y50" s="642"/>
      <c r="Z50" s="652"/>
    </row>
    <row r="51" ht="13.2" customHeight="1">
      <c r="A51" t="s" s="645">
        <v>480</v>
      </c>
      <c r="B51" s="646">
        <v>565</v>
      </c>
      <c r="C51" s="652"/>
      <c r="D51" s="648">
        <v>340</v>
      </c>
      <c r="E51" s="648">
        <v>290</v>
      </c>
      <c r="F51" s="648">
        <v>380</v>
      </c>
      <c r="G51" s="648">
        <v>-530</v>
      </c>
      <c r="H51" s="648">
        <v>-1740</v>
      </c>
      <c r="I51" s="652"/>
      <c r="J51" s="648">
        <v>154</v>
      </c>
      <c r="K51" s="648">
        <v>108</v>
      </c>
      <c r="L51" s="648">
        <v>108</v>
      </c>
      <c r="M51" s="648">
        <v>97</v>
      </c>
      <c r="N51" s="648">
        <v>81</v>
      </c>
      <c r="O51" s="648">
        <v>735</v>
      </c>
      <c r="P51" s="653">
        <v>38428</v>
      </c>
      <c r="Q51" s="642"/>
      <c r="R51" t="s" s="654">
        <v>15</v>
      </c>
      <c r="S51" s="668">
        <v>41.6972222222222</v>
      </c>
      <c r="T51" s="651">
        <v>1</v>
      </c>
      <c r="U51" t="s" s="645">
        <v>481</v>
      </c>
      <c r="V51" s="656">
        <v>335</v>
      </c>
      <c r="W51" s="656">
        <v>4275</v>
      </c>
      <c r="X51" s="652"/>
      <c r="Y51" s="642"/>
      <c r="Z51" s="652"/>
    </row>
    <row r="52" ht="13.2" customHeight="1">
      <c r="A52" t="s" s="645">
        <v>482</v>
      </c>
      <c r="B52" s="646">
        <v>500</v>
      </c>
      <c r="C52" s="648">
        <v>331</v>
      </c>
      <c r="D52" s="648">
        <v>210</v>
      </c>
      <c r="E52" s="648">
        <v>200</v>
      </c>
      <c r="F52" s="648">
        <v>340</v>
      </c>
      <c r="G52" s="648">
        <v>-440</v>
      </c>
      <c r="H52" s="648"/>
      <c r="I52" s="648">
        <v>160</v>
      </c>
      <c r="J52" s="648"/>
      <c r="K52" s="648"/>
      <c r="L52" s="648"/>
      <c r="M52" s="648"/>
      <c r="N52" s="648"/>
      <c r="O52" s="648"/>
      <c r="P52" s="647"/>
      <c r="Q52" s="648"/>
      <c r="R52" t="s" s="654">
        <v>15</v>
      </c>
      <c r="S52" s="650"/>
      <c r="T52" s="651"/>
      <c r="U52" t="s" s="645">
        <v>482</v>
      </c>
      <c r="V52" s="652"/>
      <c r="W52" s="652"/>
      <c r="X52" s="652"/>
      <c r="Y52" s="642"/>
      <c r="Z52" s="652"/>
    </row>
    <row r="53" ht="13.2" customHeight="1">
      <c r="A53" t="s" s="645">
        <v>483</v>
      </c>
      <c r="B53" s="646">
        <v>775</v>
      </c>
      <c r="C53" s="648">
        <v>775</v>
      </c>
      <c r="D53" s="652"/>
      <c r="E53" s="648">
        <v>360</v>
      </c>
      <c r="F53" s="648">
        <v>474</v>
      </c>
      <c r="G53" s="648">
        <v>600</v>
      </c>
      <c r="H53" s="642"/>
      <c r="I53" s="652"/>
      <c r="J53" s="652"/>
      <c r="K53" s="652"/>
      <c r="L53" s="652"/>
      <c r="M53" s="652"/>
      <c r="N53" s="652"/>
      <c r="O53" s="652"/>
      <c r="P53" s="650"/>
      <c r="Q53" s="648">
        <v>600</v>
      </c>
      <c r="R53" t="s" s="654">
        <v>15</v>
      </c>
      <c r="S53" s="650"/>
      <c r="T53" s="652"/>
      <c r="U53" t="s" s="645">
        <v>484</v>
      </c>
      <c r="V53" s="652"/>
      <c r="W53" s="652"/>
      <c r="X53" s="652"/>
      <c r="Y53" s="642"/>
      <c r="Z53" s="652"/>
    </row>
    <row r="54" ht="13.2" customHeight="1">
      <c r="A54" t="s" s="645">
        <v>485</v>
      </c>
      <c r="B54" s="652"/>
      <c r="C54" s="652"/>
      <c r="D54" s="652"/>
      <c r="E54" s="652"/>
      <c r="F54" s="652"/>
      <c r="G54" s="652"/>
      <c r="H54" s="642"/>
      <c r="I54" s="652"/>
      <c r="J54" s="652"/>
      <c r="K54" s="652"/>
      <c r="L54" s="652"/>
      <c r="M54" s="652"/>
      <c r="N54" s="652"/>
      <c r="O54" s="652"/>
      <c r="P54" s="642"/>
      <c r="Q54" s="642"/>
      <c r="R54" s="652"/>
      <c r="S54" s="642"/>
      <c r="T54" s="652"/>
      <c r="U54" s="642"/>
      <c r="V54" s="652"/>
      <c r="W54" s="652"/>
      <c r="X54" s="652"/>
      <c r="Y54" s="642"/>
      <c r="Z54" s="652"/>
    </row>
    <row r="55" ht="13.2" customHeight="1">
      <c r="A55" t="s" s="645">
        <v>486</v>
      </c>
      <c r="B55" s="652"/>
      <c r="C55" s="652"/>
      <c r="D55" s="652"/>
      <c r="E55" s="652"/>
      <c r="F55" s="652"/>
      <c r="G55" s="652"/>
      <c r="H55" s="642"/>
      <c r="I55" s="652"/>
      <c r="J55" s="652"/>
      <c r="K55" s="652"/>
      <c r="L55" s="652"/>
      <c r="M55" s="652"/>
      <c r="N55" s="652"/>
      <c r="O55" s="652"/>
      <c r="P55" s="642"/>
      <c r="Q55" s="642"/>
      <c r="R55" s="652"/>
      <c r="S55" s="642"/>
      <c r="T55" s="652"/>
      <c r="U55" s="642"/>
      <c r="V55" s="652"/>
      <c r="W55" s="652"/>
      <c r="X55" s="652"/>
      <c r="Y55" s="642"/>
      <c r="Z55" s="652"/>
    </row>
    <row r="56" ht="13.2" customHeight="1">
      <c r="A56" t="s" s="645">
        <v>471</v>
      </c>
      <c r="B56" s="652"/>
      <c r="C56" s="652"/>
      <c r="D56" s="652"/>
      <c r="E56" s="652"/>
      <c r="F56" s="652"/>
      <c r="G56" s="652"/>
      <c r="H56" s="642"/>
      <c r="I56" s="652"/>
      <c r="J56" s="652"/>
      <c r="K56" s="652"/>
      <c r="L56" s="652"/>
      <c r="M56" s="652"/>
      <c r="N56" s="652"/>
      <c r="O56" s="652"/>
      <c r="P56" s="642"/>
      <c r="Q56" s="642"/>
      <c r="R56" s="652"/>
      <c r="S56" s="642"/>
      <c r="T56" s="652"/>
      <c r="U56" s="642"/>
      <c r="V56" s="652"/>
      <c r="W56" s="652"/>
      <c r="X56" s="652"/>
      <c r="Y56" s="642"/>
      <c r="Z56" s="652"/>
    </row>
    <row r="57" ht="13.2" customHeight="1">
      <c r="A57" s="642"/>
      <c r="B57" s="652"/>
      <c r="C57" s="652"/>
      <c r="D57" s="652"/>
      <c r="E57" s="652"/>
      <c r="F57" s="652"/>
      <c r="G57" s="652"/>
      <c r="H57" s="642"/>
      <c r="I57" s="652"/>
      <c r="J57" s="652"/>
      <c r="K57" s="652"/>
      <c r="L57" s="652"/>
      <c r="M57" s="652"/>
      <c r="N57" s="652"/>
      <c r="O57" s="652"/>
      <c r="P57" s="642"/>
      <c r="Q57" s="642"/>
      <c r="R57" s="652"/>
      <c r="S57" s="642"/>
      <c r="T57" s="652"/>
      <c r="U57" s="642"/>
      <c r="V57" s="652"/>
      <c r="W57" s="652"/>
      <c r="X57" s="652"/>
      <c r="Y57" s="642"/>
      <c r="Z57" s="652"/>
    </row>
    <row r="58" ht="13.2" customHeight="1">
      <c r="A58" s="642"/>
      <c r="B58" s="652"/>
      <c r="C58" s="652"/>
      <c r="D58" s="652"/>
      <c r="E58" s="652"/>
      <c r="F58" s="652"/>
      <c r="G58" s="652"/>
      <c r="H58" s="642"/>
      <c r="I58" s="652"/>
      <c r="J58" s="652"/>
      <c r="K58" s="652"/>
      <c r="L58" s="652"/>
      <c r="M58" s="652"/>
      <c r="N58" s="652"/>
      <c r="O58" s="652"/>
      <c r="P58" s="642"/>
      <c r="Q58" s="642"/>
      <c r="R58" s="652"/>
      <c r="S58" s="642"/>
      <c r="T58" s="652"/>
      <c r="U58" s="642"/>
      <c r="V58" s="652"/>
      <c r="W58" s="652"/>
      <c r="X58" s="652"/>
      <c r="Y58" s="642"/>
      <c r="Z58" s="652"/>
    </row>
    <row r="59" ht="13.2" customHeight="1">
      <c r="A59" s="642"/>
      <c r="B59" s="652"/>
      <c r="C59" s="652"/>
      <c r="D59" s="652"/>
      <c r="E59" s="652"/>
      <c r="F59" s="652"/>
      <c r="G59" s="652"/>
      <c r="H59" s="642"/>
      <c r="I59" s="652"/>
      <c r="J59" s="652"/>
      <c r="K59" s="652"/>
      <c r="L59" s="652"/>
      <c r="M59" s="652"/>
      <c r="N59" s="652"/>
      <c r="O59" s="652"/>
      <c r="P59" s="642"/>
      <c r="Q59" s="642"/>
      <c r="R59" s="652"/>
      <c r="S59" s="642"/>
      <c r="T59" s="652"/>
      <c r="U59" s="642"/>
      <c r="V59" s="652"/>
      <c r="W59" s="652"/>
      <c r="X59" s="652"/>
      <c r="Y59" s="642"/>
      <c r="Z59" s="652"/>
    </row>
    <row r="60" ht="13.2" customHeight="1">
      <c r="A60" s="642"/>
      <c r="B60" s="652"/>
      <c r="C60" s="652"/>
      <c r="D60" s="652"/>
      <c r="E60" s="652"/>
      <c r="F60" s="652"/>
      <c r="G60" s="652"/>
      <c r="H60" s="642"/>
      <c r="I60" s="652"/>
      <c r="J60" s="652"/>
      <c r="K60" s="652"/>
      <c r="L60" s="652"/>
      <c r="M60" s="652"/>
      <c r="N60" s="652"/>
      <c r="O60" s="652"/>
      <c r="P60" s="642"/>
      <c r="Q60" s="642"/>
      <c r="R60" s="652"/>
      <c r="S60" s="642"/>
      <c r="T60" s="652"/>
      <c r="U60" s="642"/>
      <c r="V60" s="652"/>
      <c r="W60" s="652"/>
      <c r="X60" s="652"/>
      <c r="Y60" s="642"/>
      <c r="Z60" s="652"/>
    </row>
    <row r="61" ht="13.2" customHeight="1">
      <c r="A61" s="642"/>
      <c r="B61" s="652"/>
      <c r="C61" s="652"/>
      <c r="D61" s="652"/>
      <c r="E61" s="652"/>
      <c r="F61" s="652"/>
      <c r="G61" s="652"/>
      <c r="H61" s="642"/>
      <c r="I61" s="652"/>
      <c r="J61" s="652"/>
      <c r="K61" s="652"/>
      <c r="L61" s="652"/>
      <c r="M61" s="652"/>
      <c r="N61" s="652"/>
      <c r="O61" s="652"/>
      <c r="P61" s="642"/>
      <c r="Q61" s="642"/>
      <c r="R61" s="652"/>
      <c r="S61" s="642"/>
      <c r="T61" s="652"/>
      <c r="U61" s="642"/>
      <c r="V61" s="652"/>
      <c r="W61" s="652"/>
      <c r="X61" s="652"/>
      <c r="Y61" s="642"/>
      <c r="Z61" s="652"/>
    </row>
    <row r="62" ht="13.2" customHeight="1">
      <c r="A62" s="642"/>
      <c r="B62" s="652"/>
      <c r="C62" s="652"/>
      <c r="D62" s="652"/>
      <c r="E62" s="652"/>
      <c r="F62" s="652"/>
      <c r="G62" s="652"/>
      <c r="H62" s="642"/>
      <c r="I62" s="652"/>
      <c r="J62" s="652"/>
      <c r="K62" s="652"/>
      <c r="L62" s="652"/>
      <c r="M62" s="652"/>
      <c r="N62" s="652"/>
      <c r="O62" s="652"/>
      <c r="P62" s="642"/>
      <c r="Q62" s="642"/>
      <c r="R62" s="652"/>
      <c r="S62" s="642"/>
      <c r="T62" s="652"/>
      <c r="U62" s="642"/>
      <c r="V62" s="652"/>
      <c r="W62" s="652"/>
      <c r="X62" s="652"/>
      <c r="Y62" s="642"/>
      <c r="Z62" s="652"/>
    </row>
    <row r="63" ht="13.2" customHeight="1">
      <c r="A63" s="642"/>
      <c r="B63" s="652"/>
      <c r="C63" s="652"/>
      <c r="D63" s="652"/>
      <c r="E63" s="652"/>
      <c r="F63" s="652"/>
      <c r="G63" s="652"/>
      <c r="H63" s="642"/>
      <c r="I63" s="652"/>
      <c r="J63" s="652"/>
      <c r="K63" s="652"/>
      <c r="L63" s="652"/>
      <c r="M63" s="652"/>
      <c r="N63" s="652"/>
      <c r="O63" s="652"/>
      <c r="P63" s="642"/>
      <c r="Q63" s="642"/>
      <c r="R63" s="652"/>
      <c r="S63" s="642"/>
      <c r="T63" s="652"/>
      <c r="U63" s="642"/>
      <c r="V63" s="652"/>
      <c r="W63" s="652"/>
      <c r="X63" s="652"/>
      <c r="Y63" s="642"/>
      <c r="Z63" s="652"/>
    </row>
    <row r="64" ht="13.2" customHeight="1">
      <c r="A64" s="642"/>
      <c r="B64" s="652"/>
      <c r="C64" s="652"/>
      <c r="D64" s="652"/>
      <c r="E64" s="652"/>
      <c r="F64" s="652"/>
      <c r="G64" s="652"/>
      <c r="H64" s="642"/>
      <c r="I64" s="652"/>
      <c r="J64" s="652"/>
      <c r="K64" s="652"/>
      <c r="L64" s="652"/>
      <c r="M64" s="652"/>
      <c r="N64" s="652"/>
      <c r="O64" s="652"/>
      <c r="P64" s="642"/>
      <c r="Q64" s="642"/>
      <c r="R64" s="652"/>
      <c r="S64" s="642"/>
      <c r="T64" s="652"/>
      <c r="U64" s="642"/>
      <c r="V64" s="652"/>
      <c r="W64" s="652"/>
      <c r="X64" s="652"/>
      <c r="Y64" s="642"/>
      <c r="Z64" s="652"/>
    </row>
  </sheetData>
  <pageMargins left="0.75" right="0.75" top="1" bottom="1" header="0.5" footer="0.5"/>
  <pageSetup firstPageNumber="1" fitToHeight="1" fitToWidth="1" scale="100"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