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b057d5822a790b/Documents/"/>
    </mc:Choice>
  </mc:AlternateContent>
  <xr:revisionPtr revIDLastSave="6" documentId="8_{9BE0CD22-D9A2-1745-9DC6-AD7663F799E7}" xr6:coauthVersionLast="47" xr6:coauthVersionMax="47" xr10:uidLastSave="{D1549D25-6BCA-514E-B558-FBD8C3EE8B00}"/>
  <bookViews>
    <workbookView xWindow="13940" yWindow="780" windowWidth="20300" windowHeight="19880" firstSheet="2" activeTab="4" xr2:uid="{00000000-000D-0000-FFFF-FFFF00000000}"/>
  </bookViews>
  <sheets>
    <sheet name="Crowdfunding" sheetId="1" r:id="rId1"/>
    <sheet name="Pivot Country &amp; SubCat Filter" sheetId="6" r:id="rId2"/>
    <sheet name="Pivot Date Created" sheetId="7" r:id="rId3"/>
    <sheet name="Crwdfnd Goal Analysis" sheetId="8" r:id="rId4"/>
    <sheet name="Statistical Analysis" sheetId="9" r:id="rId5"/>
    <sheet name="Pivot Category" sheetId="2" r:id="rId6"/>
    <sheet name="Pivot Country Filter" sheetId="4" r:id="rId7"/>
    <sheet name="Pivot Sub Cat Filter" sheetId="5" r:id="rId8"/>
  </sheets>
  <definedNames>
    <definedName name="_xlnm._FilterDatabase" localSheetId="0" hidden="1">Crowdfunding!$A$1:$T$1001</definedName>
    <definedName name="_xlchart.v1.0" hidden="1">'Statistical Analysis'!$B$2:$B$566</definedName>
    <definedName name="_xlchart.v1.1" hidden="1">'Statistical Analysis'!$E$2:$E$365</definedName>
    <definedName name="_xlchart.v1.2" hidden="1">'Statistical Analysis'!$B$2:$B$566</definedName>
  </definedNames>
  <calcPr calcId="191029" concurrentCalc="0"/>
  <pivotCaches>
    <pivotCache cacheId="15" r:id="rId9"/>
    <pivotCache cacheId="2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9" l="1"/>
  <c r="I13" i="9"/>
  <c r="J12" i="9"/>
  <c r="I12" i="9"/>
  <c r="J11" i="9"/>
  <c r="J10" i="9"/>
  <c r="J9" i="9"/>
  <c r="J8" i="9"/>
  <c r="I8" i="9"/>
  <c r="I9" i="9"/>
  <c r="I11" i="9"/>
  <c r="I10" i="9"/>
  <c r="C2" i="8"/>
  <c r="B2" i="8"/>
  <c r="D2" i="8"/>
  <c r="E2" i="8"/>
  <c r="G2" i="8"/>
  <c r="H2" i="8"/>
  <c r="C3" i="8"/>
  <c r="B3" i="8"/>
  <c r="D3" i="8"/>
  <c r="E3" i="8"/>
  <c r="G3" i="8"/>
  <c r="H3" i="8"/>
  <c r="C4" i="8"/>
  <c r="B4" i="8"/>
  <c r="D4" i="8"/>
  <c r="E4" i="8"/>
  <c r="G4" i="8"/>
  <c r="H4" i="8"/>
  <c r="C5" i="8"/>
  <c r="B5" i="8"/>
  <c r="D5" i="8"/>
  <c r="E5" i="8"/>
  <c r="G5" i="8"/>
  <c r="H5" i="8"/>
  <c r="C6" i="8"/>
  <c r="B6" i="8"/>
  <c r="D6" i="8"/>
  <c r="E6" i="8"/>
  <c r="G6" i="8"/>
  <c r="H6" i="8"/>
  <c r="C7" i="8"/>
  <c r="B7" i="8"/>
  <c r="D7" i="8"/>
  <c r="E7" i="8"/>
  <c r="G7" i="8"/>
  <c r="H7" i="8"/>
  <c r="C8" i="8"/>
  <c r="B8" i="8"/>
  <c r="D8" i="8"/>
  <c r="E8" i="8"/>
  <c r="G8" i="8"/>
  <c r="H8" i="8"/>
  <c r="C9" i="8"/>
  <c r="B9" i="8"/>
  <c r="D9" i="8"/>
  <c r="E9" i="8"/>
  <c r="G9" i="8"/>
  <c r="H9" i="8"/>
  <c r="C10" i="8"/>
  <c r="B10" i="8"/>
  <c r="D10" i="8"/>
  <c r="E10" i="8"/>
  <c r="G10" i="8"/>
  <c r="H10" i="8"/>
  <c r="C11" i="8"/>
  <c r="B11" i="8"/>
  <c r="D11" i="8"/>
  <c r="E11" i="8"/>
  <c r="G11" i="8"/>
  <c r="H11" i="8"/>
  <c r="C12" i="8"/>
  <c r="B12" i="8"/>
  <c r="D12" i="8"/>
  <c r="E12" i="8"/>
  <c r="G12" i="8"/>
  <c r="H12" i="8"/>
  <c r="C13" i="8"/>
  <c r="B13" i="8"/>
  <c r="D13" i="8"/>
  <c r="E13" i="8"/>
  <c r="G13" i="8"/>
  <c r="H13" i="8"/>
  <c r="F3" i="8"/>
  <c r="F4" i="8"/>
  <c r="F5" i="8"/>
  <c r="F6" i="8"/>
  <c r="F7" i="8"/>
  <c r="F8" i="8"/>
  <c r="F9" i="8"/>
  <c r="F10" i="8"/>
  <c r="F11" i="8"/>
  <c r="F12" i="8"/>
  <c r="F13" i="8"/>
  <c r="F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<sst xmlns="http://schemas.openxmlformats.org/spreadsheetml/2006/main" count="7087" uniqueCount="2091">
  <si>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</si>
  <si>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</si>
  <si>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</si>
  <si>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</si>
  <si>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</si>
  <si>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</si>
  <si>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</si>
  <si>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</si>
  <si>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</si>
  <si>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</si>
  <si>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</si>
  <si>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</si>
  <si>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</si>
  <si>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</si>
  <si>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</si>
  <si>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</si>
  <si>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</si>
  <si>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</si>
  <si>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</si>
  <si>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</si>
  <si>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</si>
  <si>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</si>
  <si>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</si>
  <si>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</si>
  <si>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</si>
  <si>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</si>
  <si>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</si>
  <si>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</si>
  <si>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</si>
  <si>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</si>
  <si>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</si>
  <si>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</si>
  <si>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</si>
  <si>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</si>
  <si>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</si>
  <si>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</si>
  <si>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</si>
  <si>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</si>
  <si>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</si>
  <si>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</si>
  <si>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</si>
  <si>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</si>
  <si>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</si>
  <si>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</si>
  <si>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</si>
  <si>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</si>
  <si>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</si>
  <si>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</si>
  <si>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</si>
  <si>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</si>
  <si>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</si>
  <si>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</si>
  <si>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</si>
  <si>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</si>
  <si>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</si>
  <si>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</si>
  <si>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</si>
  <si>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</si>
  <si>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</si>
  <si>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</si>
  <si>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</si>
  <si>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</si>
  <si>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</si>
  <si>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</si>
  <si>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</si>
  <si>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</si>
  <si>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</si>
  <si>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</si>
  <si>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</si>
  <si>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</si>
  <si>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</si>
  <si>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</si>
  <si>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</si>
  <si>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</si>
  <si>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</si>
  <si>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</si>
  <si>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</si>
  <si>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</si>
  <si>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</si>
  <si>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</si>
  <si>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</si>
  <si>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</si>
  <si>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</si>
  <si>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</si>
  <si>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</si>
  <si>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</si>
  <si>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</si>
  <si>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</si>
  <si>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</si>
  <si>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</si>
  <si>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</si>
  <si>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</si>
  <si>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</si>
  <si>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</si>
  <si>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</si>
  <si>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</si>
  <si>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</si>
  <si>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</si>
  <si>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</si>
  <si>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</si>
  <si>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</si>
  <si>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</si>
  <si>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</si>
  <si>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</si>
  <si>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</si>
  <si>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</si>
  <si>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</si>
  <si>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</si>
  <si>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</si>
  <si>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</si>
  <si>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</si>
  <si>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</si>
  <si>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</si>
  <si>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</si>
  <si>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</si>
  <si>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</si>
  <si>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</si>
  <si>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</si>
  <si>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</si>
  <si>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</si>
  <si>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</si>
  <si>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</si>
  <si>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</si>
  <si>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</si>
  <si>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</si>
  <si>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</si>
  <si>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</si>
  <si>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</si>
  <si>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</si>
  <si>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</si>
  <si>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</si>
  <si>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</si>
  <si>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</si>
  <si>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</si>
  <si>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</si>
  <si>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</si>
  <si>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</si>
  <si>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</si>
  <si>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</si>
  <si>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</si>
  <si>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</si>
  <si>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</si>
  <si>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</si>
  <si>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</si>
  <si>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</si>
  <si>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</si>
  <si>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</si>
  <si>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</si>
  <si>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</si>
  <si>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</si>
  <si>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</si>
  <si>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</si>
  <si>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</si>
  <si>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</si>
  <si>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</si>
  <si>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</si>
  <si>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</si>
  <si>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</si>
  <si>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</si>
  <si>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</si>
  <si>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</si>
  <si>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</si>
  <si>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</si>
  <si>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</si>
  <si>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</si>
  <si>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</si>
  <si>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</si>
  <si>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</si>
  <si>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</si>
  <si>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</si>
  <si>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</si>
  <si>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</si>
  <si>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</si>
  <si>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</si>
  <si>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</si>
  <si>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</si>
  <si>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</si>
  <si>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</si>
  <si>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</si>
  <si>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</si>
  <si>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</si>
  <si>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</si>
  <si>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</si>
  <si>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</si>
  <si>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</si>
  <si>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</si>
  <si>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</si>
  <si>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</si>
  <si>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</si>
  <si>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</si>
  <si>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</si>
  <si>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</si>
  <si>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</si>
  <si>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</si>
  <si>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</si>
  <si>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</si>
  <si>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</si>
  <si>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</si>
  <si>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</si>
  <si>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</si>
  <si>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</si>
  <si>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</si>
  <si>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</si>
  <si>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</si>
  <si>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</si>
  <si>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</si>
  <si>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</si>
  <si>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</si>
  <si>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</si>
  <si>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</si>
  <si>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</si>
  <si>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</si>
  <si>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</si>
  <si>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</si>
  <si>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</si>
  <si>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</si>
  <si>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</si>
  <si>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</si>
  <si>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</si>
  <si>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</si>
  <si>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</si>
  <si>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</si>
  <si>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</si>
  <si>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</si>
  <si>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</si>
  <si>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</si>
  <si>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</si>
  <si>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</si>
  <si>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</si>
  <si>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</si>
  <si>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</si>
  <si>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</si>
  <si>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</si>
  <si>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</si>
  <si>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</si>
  <si>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</si>
  <si>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</si>
  <si>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</si>
  <si>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</si>
  <si>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</si>
  <si>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</si>
  <si>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</si>
  <si>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</si>
  <si>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</si>
  <si>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</si>
  <si>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</si>
  <si>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</si>
  <si>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</si>
  <si>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</si>
  <si>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</si>
  <si>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</si>
  <si>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</si>
  <si>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</si>
  <si>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</si>
  <si>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</si>
  <si>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</si>
  <si>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</si>
  <si>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</si>
  <si>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</si>
  <si>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</si>
  <si>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</si>
  <si>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</si>
  <si>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</si>
  <si>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</si>
  <si>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</si>
  <si>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</si>
  <si>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</si>
  <si>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</si>
  <si>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</si>
  <si>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</si>
  <si>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</si>
  <si>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</si>
  <si>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</si>
  <si>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</si>
  <si>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</si>
  <si>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</si>
  <si>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</si>
  <si>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</si>
  <si>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</si>
  <si>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</si>
  <si>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</si>
  <si>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</si>
  <si>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</si>
  <si>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</si>
  <si>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</si>
  <si>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</si>
  <si>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</si>
  <si>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</si>
  <si>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</si>
  <si>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</si>
  <si>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</si>
  <si>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</si>
  <si>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</si>
  <si>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</si>
  <si>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</si>
  <si>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</si>
  <si>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</si>
  <si>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</si>
  <si>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</si>
  <si>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</si>
  <si>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</si>
  <si>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</si>
  <si>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</si>
  <si>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</si>
  <si>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</si>
  <si>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</si>
  <si>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</si>
  <si>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</si>
  <si>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</si>
  <si>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</si>
  <si>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</si>
  <si>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</si>
  <si>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</si>
  <si>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</si>
  <si>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</si>
  <si>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</si>
  <si>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</si>
  <si>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</si>
  <si>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</si>
  <si>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</si>
  <si>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</si>
  <si>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</si>
  <si>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</si>
  <si>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</si>
  <si>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</si>
  <si>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</si>
  <si>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</si>
  <si>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</si>
  <si>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</si>
  <si>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</si>
  <si>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</si>
  <si>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</si>
  <si>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</si>
  <si>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</si>
  <si>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</si>
  <si>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</si>
  <si>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</si>
  <si>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</si>
  <si>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</si>
  <si>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</si>
  <si>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</si>
  <si>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</si>
  <si>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</si>
  <si>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</si>
  <si>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</si>
  <si>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</si>
  <si>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</si>
  <si>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</si>
  <si>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</si>
  <si>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</si>
  <si>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</si>
  <si>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</si>
  <si>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</si>
  <si>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</si>
  <si>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</si>
  <si>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</si>
  <si>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</si>
  <si>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</si>
  <si>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</si>
  <si>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</si>
  <si>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</si>
  <si>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</si>
  <si>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</si>
  <si>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</si>
  <si>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</si>
  <si>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</si>
  <si>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</si>
  <si>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</si>
  <si>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</si>
  <si>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</si>
  <si>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</si>
  <si>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</si>
  <si>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</si>
  <si>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</si>
  <si>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</si>
  <si>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</si>
  <si>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</si>
  <si>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</si>
  <si>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</si>
  <si>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</si>
  <si>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</si>
  <si>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</si>
  <si>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</si>
  <si>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</si>
  <si>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</si>
  <si>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</si>
  <si>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</si>
  <si>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</si>
  <si>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</si>
  <si>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</si>
  <si>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</si>
  <si>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</si>
  <si>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</si>
  <si>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</si>
  <si>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</si>
  <si>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</si>
  <si>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</si>
  <si>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</si>
  <si>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</si>
  <si>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</si>
  <si>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</si>
  <si>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</si>
  <si>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</si>
  <si>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</si>
  <si>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</si>
  <si>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</si>
  <si>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</si>
  <si>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</si>
  <si>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</si>
  <si>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</si>
  <si>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</si>
  <si>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</si>
  <si>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</si>
  <si>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</si>
  <si>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</si>
  <si>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</si>
  <si>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</si>
  <si>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</si>
  <si>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</si>
  <si>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</si>
  <si>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</si>
  <si>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</si>
  <si>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</si>
  <si>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</si>
  <si>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</si>
  <si>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</si>
  <si>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</si>
  <si>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</si>
  <si>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</si>
  <si>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</si>
  <si>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</si>
  <si>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</si>
  <si>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</si>
  <si>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</si>
  <si>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</si>
  <si>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</si>
  <si>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</si>
  <si>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</si>
  <si>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</si>
  <si>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</si>
  <si>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</si>
  <si>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</si>
  <si>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</si>
  <si>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</si>
  <si>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</si>
  <si>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</si>
  <si>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</si>
  <si>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</si>
  <si>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</si>
  <si>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</si>
  <si>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</si>
  <si>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</si>
  <si>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</si>
  <si>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</si>
  <si>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</si>
  <si>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</si>
  <si>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</si>
  <si>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</si>
  <si>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</si>
  <si>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</si>
  <si>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</si>
  <si>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</si>
  <si>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</si>
  <si>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</si>
  <si>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</si>
  <si>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</si>
  <si>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</si>
  <si>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</si>
  <si>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</si>
  <si>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</si>
  <si>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</si>
  <si>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</si>
  <si>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</si>
  <si>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</si>
  <si>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</si>
  <si>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</si>
  <si>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</si>
  <si>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</si>
  <si>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</si>
  <si>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</si>
  <si>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</si>
  <si>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</si>
  <si>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</si>
  <si>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</si>
  <si>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</si>
  <si>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</si>
  <si>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</si>
  <si>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</si>
  <si>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</si>
  <si>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</si>
  <si>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</si>
  <si>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</si>
  <si>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</si>
  <si>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</si>
  <si>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</si>
  <si>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</si>
  <si>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</si>
  <si>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</si>
  <si>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</si>
  <si>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</si>
  <si>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</si>
  <si>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</si>
  <si>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</si>
  <si>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</si>
  <si>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</si>
  <si>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</si>
  <si>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</si>
  <si>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</si>
  <si>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</si>
  <si>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</si>
  <si>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</si>
  <si>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</si>
  <si>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</si>
  <si>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</si>
  <si>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</si>
  <si>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</si>
  <si>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</si>
  <si>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</si>
  <si>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</si>
  <si>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</si>
  <si>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</si>
  <si>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</si>
  <si>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</si>
  <si>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</si>
  <si>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</si>
  <si>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</si>
  <si>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</si>
  <si>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</si>
  <si>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</si>
  <si>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</si>
  <si>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</si>
  <si>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</si>
  <si>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</si>
  <si>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</si>
  <si>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</si>
  <si>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</si>
  <si>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</si>
  <si>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</si>
  <si>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</si>
  <si>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</si>
  <si>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</si>
  <si>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</si>
  <si>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</si>
  <si>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</si>
  <si>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</si>
  <si>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</si>
  <si>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</si>
  <si>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</si>
  <si>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</si>
  <si>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</si>
  <si>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</si>
  <si>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</si>
  <si>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</si>
  <si>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</si>
  <si>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</si>
  <si>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</si>
  <si>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</si>
  <si>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</si>
  <si>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</si>
  <si>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</si>
  <si>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</si>
  <si>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</si>
  <si>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</si>
  <si>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</si>
  <si>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</si>
  <si>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</si>
  <si>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</si>
  <si>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</si>
  <si>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</si>
  <si>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</si>
  <si>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</si>
  <si>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</si>
  <si>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</si>
  <si>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</si>
  <si>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</si>
  <si>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</si>
  <si>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</si>
  <si>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</si>
  <si>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</si>
  <si>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</si>
  <si>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</si>
  <si>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</si>
  <si>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</si>
  <si>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</si>
  <si>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</si>
  <si>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</si>
  <si>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</si>
  <si>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</si>
  <si>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</si>
  <si>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</si>
  <si>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</si>
  <si>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</si>
  <si>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</si>
  <si>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</si>
  <si>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</si>
  <si>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</si>
  <si>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</si>
  <si>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</si>
  <si>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</si>
  <si>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</si>
  <si>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</si>
  <si>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</si>
  <si>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</si>
  <si>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</si>
  <si>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</si>
  <si>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</si>
  <si>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</si>
  <si>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</si>
  <si>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</si>
  <si>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</si>
  <si>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</si>
  <si>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</si>
  <si>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</si>
  <si>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</si>
  <si>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</si>
  <si>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</si>
  <si>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</si>
  <si>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</si>
  <si>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</si>
  <si>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</si>
  <si>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</si>
  <si>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</si>
  <si>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</si>
  <si>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</si>
  <si>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</si>
  <si>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</si>
  <si>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</si>
  <si>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</si>
  <si>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</si>
  <si>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</si>
  <si>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</si>
  <si>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</si>
  <si>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</si>
  <si>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</si>
  <si>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</si>
  <si>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</si>
  <si>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</si>
  <si>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</si>
  <si>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</si>
  <si>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</si>
  <si>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</si>
  <si>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</si>
  <si>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</si>
  <si>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</si>
  <si>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</si>
  <si>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</si>
  <si>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</si>
  <si>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</si>
  <si>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</si>
  <si>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</si>
  <si>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</si>
  <si>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</si>
  <si>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</si>
  <si>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</si>
  <si>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</si>
  <si>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</si>
  <si>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</si>
  <si>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</si>
  <si>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</si>
  <si>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</si>
  <si>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</si>
  <si>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</si>
  <si>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</si>
  <si>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</si>
  <si>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</si>
  <si>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</si>
  <si>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</si>
  <si>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</si>
  <si>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</si>
  <si>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</si>
  <si>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</si>
  <si>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</si>
  <si>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</si>
  <si>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</si>
  <si>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</si>
  <si>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</si>
  <si>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</si>
  <si>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</si>
  <si>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</si>
  <si>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</si>
  <si>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</si>
  <si>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</si>
  <si>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</si>
  <si>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</si>
  <si>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</si>
  <si>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</si>
  <si>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</si>
  <si>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</si>
  <si>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</si>
  <si>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</si>
  <si>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</si>
  <si>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</si>
  <si>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</si>
  <si>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</si>
  <si>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</si>
  <si>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</si>
  <si>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</si>
  <si>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</si>
  <si>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</si>
  <si>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</si>
  <si>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</si>
  <si>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</si>
  <si>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</si>
  <si>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</si>
  <si>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</si>
  <si>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</si>
  <si>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</si>
  <si>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</si>
  <si>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</si>
  <si>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</si>
  <si>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</si>
  <si>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</si>
  <si>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</si>
  <si>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</si>
  <si>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</si>
  <si>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</si>
  <si>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</si>
  <si>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</si>
  <si>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</si>
  <si>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</si>
  <si>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</si>
  <si>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</si>
  <si>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</si>
  <si>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</si>
  <si>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</si>
  <si>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</si>
  <si>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</si>
  <si>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</si>
  <si>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</si>
  <si>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</si>
  <si>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</si>
  <si>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</si>
  <si>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</si>
  <si>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</si>
  <si>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</si>
  <si>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</si>
  <si>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</si>
  <si>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</si>
  <si>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</si>
  <si>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</si>
  <si>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</si>
  <si>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</si>
  <si>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</si>
  <si>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</si>
  <si>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</si>
  <si>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</si>
  <si>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</si>
  <si>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</si>
  <si>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</si>
  <si>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</si>
  <si>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</si>
  <si>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</si>
  <si>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</si>
  <si>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</si>
  <si>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</si>
  <si>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</si>
  <si>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</si>
  <si>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</si>
  <si>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</si>
  <si>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</si>
  <si>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</si>
  <si>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</si>
  <si>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</si>
  <si>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</si>
  <si>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</si>
  <si>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</si>
  <si>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</si>
  <si>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</si>
  <si>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</si>
  <si>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</si>
  <si>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</si>
  <si>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</si>
  <si>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</si>
  <si>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</si>
  <si>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</si>
  <si>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</si>
  <si>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</si>
  <si>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</si>
  <si>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</si>
  <si>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</si>
  <si>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</si>
  <si>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</si>
  <si>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</si>
  <si>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</si>
  <si>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</si>
  <si>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</si>
  <si>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</si>
  <si>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</si>
  <si>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</si>
  <si>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</si>
  <si>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</si>
  <si>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</si>
  <si>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</si>
  <si>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</si>
  <si>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</si>
  <si>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</si>
  <si>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</si>
  <si>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</si>
  <si>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</si>
  <si>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</si>
  <si>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</si>
  <si>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</si>
  <si>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</si>
  <si>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</si>
  <si>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</si>
  <si>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</si>
  <si>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</si>
  <si>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</si>
  <si>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</si>
  <si>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</si>
  <si>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</si>
  <si>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</si>
  <si>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</si>
  <si>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</si>
  <si>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</si>
  <si>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</si>
  <si>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</si>
  <si>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</si>
  <si>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</si>
  <si>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</si>
  <si>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</si>
  <si>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</si>
  <si>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</si>
  <si>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</si>
  <si>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</si>
  <si>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</si>
  <si>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</si>
  <si>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</si>
  <si>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</si>
  <si>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</si>
  <si>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</si>
  <si>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</si>
  <si>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</si>
  <si>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</si>
  <si>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</si>
  <si>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</si>
  <si>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</si>
  <si>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</si>
  <si>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</si>
  <si>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</si>
  <si>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</si>
  <si>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</si>
  <si>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</si>
  <si>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</si>
  <si>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</si>
  <si>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</si>
  <si>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</si>
  <si>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</si>
  <si>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</si>
  <si>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</si>
  <si>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</si>
  <si>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</si>
  <si>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</si>
  <si>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</si>
  <si>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</si>
  <si>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</si>
  <si>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</si>
  <si>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</si>
  <si>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</si>
  <si>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</si>
  <si>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</si>
  <si>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</si>
  <si>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</si>
  <si>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</si>
  <si>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</si>
  <si>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</si>
  <si>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</si>
  <si>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</si>
  <si>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</si>
  <si>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</si>
  <si>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</si>
  <si>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</si>
  <si>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</si>
  <si>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</si>
  <si>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</si>
  <si>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</si>
  <si>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</si>
  <si>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</si>
  <si>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</si>
  <si>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</si>
  <si>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</si>
  <si>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</si>
  <si>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</si>
  <si>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</si>
  <si>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</si>
  <si>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</si>
  <si>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</si>
  <si>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</si>
  <si>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</si>
  <si>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</si>
  <si>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</si>
  <si>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</si>
  <si>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</si>
  <si>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</si>
  <si>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</si>
  <si>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</si>
  <si>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</si>
  <si>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</si>
  <si>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</si>
  <si>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</si>
  <si>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</si>
  <si>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</si>
  <si>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</si>
  <si>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</si>
  <si>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</si>
  <si>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</si>
  <si>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</si>
  <si>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</si>
  <si>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</si>
  <si>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</si>
  <si>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</si>
  <si>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</si>
  <si>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</si>
  <si>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</si>
  <si>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</si>
  <si>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</si>
  <si>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</si>
  <si>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</si>
  <si>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</si>
  <si>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</si>
  <si>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</si>
  <si>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</si>
  <si>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</si>
  <si>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</si>
  <si>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</si>
  <si>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</si>
  <si>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</si>
  <si>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</si>
  <si>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</si>
  <si>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</si>
  <si>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</si>
  <si>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</si>
  <si>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</si>
  <si>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</si>
  <si>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</si>
  <si>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</si>
  <si>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</si>
  <si>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</si>
  <si>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</si>
  <si>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</si>
  <si>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</si>
  <si>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</si>
  <si>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</si>
  <si>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</si>
  <si>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</si>
  <si>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</si>
  <si>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</si>
  <si>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</si>
  <si>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</si>
  <si>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</si>
  <si>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</si>
  <si>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</si>
  <si>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</si>
  <si>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</si>
  <si>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</si>
  <si>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</si>
  <si>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</si>
  <si>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</si>
  <si>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</si>
  <si>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</si>
  <si>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</si>
  <si>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</si>
  <si>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</si>
  <si>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</si>
  <si>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</si>
  <si>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</si>
  <si>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</si>
  <si>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</si>
  <si>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</si>
  <si>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</si>
  <si>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</si>
  <si>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</si>
  <si>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</si>
  <si>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</si>
  <si>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</si>
  <si>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</si>
  <si>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</si>
  <si>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</si>
  <si>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</si>
  <si>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</si>
  <si>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</si>
  <si>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</si>
  <si>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</si>
  <si>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</si>
  <si>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</si>
  <si>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</si>
  <si>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</si>
  <si>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</si>
  <si>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</si>
  <si>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</si>
  <si>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</si>
  <si>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</si>
  <si>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</si>
  <si>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</si>
  <si>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</si>
  <si>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</si>
  <si>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</si>
  <si>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</si>
  <si>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</si>
  <si>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</si>
  <si>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</si>
  <si>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</si>
  <si>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</si>
  <si>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</si>
  <si>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</si>
  <si>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</si>
  <si>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</si>
  <si>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</si>
  <si>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</si>
  <si>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</si>
  <si>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</si>
  <si>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</si>
  <si>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</si>
  <si>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</si>
  <si>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</si>
  <si>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</si>
  <si>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</si>
  <si>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</si>
  <si>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</si>
  <si>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</si>
  <si>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</si>
  <si>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</si>
  <si>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</si>
  <si>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</si>
  <si>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</si>
  <si>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</si>
  <si>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</si>
  <si>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</si>
  <si>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</si>
  <si>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</si>
  <si>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</si>
  <si>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</si>
  <si>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</si>
  <si>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</si>
  <si>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</si>
  <si>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</si>
  <si>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</si>
  <si>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</si>
  <si>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</si>
  <si>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</si>
  <si>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</si>
  <si>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</si>
  <si>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</si>
  <si>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</si>
  <si>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</si>
  <si>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</si>
  <si>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</si>
  <si>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</si>
  <si>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</si>
  <si>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</si>
  <si>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</si>
  <si>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</si>
  <si>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</si>
  <si>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</si>
  <si>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</si>
  <si>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</si>
  <si>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</si>
  <si>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</si>
  <si>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</si>
  <si>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</si>
  <si>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</si>
  <si>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</si>
  <si>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</si>
  <si>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</si>
  <si>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</si>
  <si>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</si>
  <si>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</si>
  <si>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</si>
  <si>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</si>
  <si>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</si>
  <si>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</si>
  <si>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</si>
  <si>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</si>
  <si>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</si>
  <si>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</si>
  <si>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</si>
  <si>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</si>
  <si>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</si>
  <si>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</si>
  <si>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</si>
  <si>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</si>
  <si>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</si>
  <si>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</si>
  <si>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</si>
  <si>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</si>
  <si>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</si>
  <si>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</si>
  <si>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</si>
  <si>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</si>
  <si>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</si>
  <si>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</si>
  <si>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</si>
  <si>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</si>
  <si>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</si>
  <si>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</si>
  <si>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</si>
  <si>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</si>
  <si>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</si>
  <si>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</si>
  <si>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</si>
  <si>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</si>
  <si>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</si>
  <si>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</si>
  <si>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</si>
  <si>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</si>
  <si>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</si>
  <si>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</si>
  <si>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</si>
  <si>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</si>
  <si>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</si>
  <si>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</si>
  <si>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</si>
  <si>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</si>
  <si>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</si>
  <si>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</si>
  <si>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</si>
  <si>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</si>
  <si>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</si>
  <si>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</si>
  <si>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</si>
  <si>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</si>
  <si>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</si>
  <si>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</si>
  <si>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</si>
  <si>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</si>
  <si>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</si>
  <si>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</si>
  <si>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</si>
  <si>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</si>
  <si>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</si>
  <si>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</si>
  <si>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</si>
  <si>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</si>
  <si>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</si>
  <si>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</si>
  <si>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</si>
  <si>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</si>
  <si>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</si>
  <si>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</si>
  <si>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</si>
  <si>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</si>
  <si>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</si>
  <si>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</si>
  <si>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</si>
  <si>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</si>
  <si>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</si>
  <si>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</si>
  <si>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</si>
  <si>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</si>
  <si>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</si>
  <si>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</si>
  <si>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</si>
  <si>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</si>
  <si>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</si>
  <si>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</si>
  <si>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</si>
  <si>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</si>
  <si>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</si>
  <si>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</si>
  <si>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</si>
  <si>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</si>
  <si>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</si>
  <si>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</si>
  <si>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</si>
  <si>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</si>
  <si>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</si>
  <si>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</si>
  <si>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</si>
  <si>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</si>
  <si>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</si>
  <si>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</si>
  <si>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</si>
  <si>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</si>
  <si>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</si>
  <si>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</si>
  <si>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</si>
  <si>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</si>
  <si>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</si>
  <si>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</si>
  <si>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</si>
  <si>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</si>
  <si>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</si>
  <si>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</si>
  <si>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</si>
  <si>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</si>
  <si>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</si>
  <si>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</si>
  <si>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</si>
  <si>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</si>
  <si>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</si>
  <si>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</si>
  <si>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</si>
  <si>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</si>
  <si>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</si>
  <si>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</si>
  <si>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</si>
  <si>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</si>
  <si>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</si>
  <si>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</si>
  <si>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</si>
  <si>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</si>
  <si>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</si>
  <si>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</si>
  <si>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</si>
  <si>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</si>
  <si>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</si>
  <si>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</si>
  <si>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</si>
  <si>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</si>
  <si>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</si>
  <si>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</si>
  <si>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</si>
  <si>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</si>
  <si>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</si>
  <si>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</si>
  <si>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</si>
  <si>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</si>
  <si>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</si>
  <si>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</si>
  <si>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</si>
  <si>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</si>
  <si>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</si>
  <si>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</si>
  <si>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</si>
  <si>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</si>
  <si>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</si>
  <si>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</si>
  <si>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</si>
  <si>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</si>
  <si>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</si>
  <si>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</si>
  <si>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</si>
  <si>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</si>
  <si>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</si>
  <si>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</si>
  <si>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</si>
  <si>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</si>
  <si>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</si>
  <si>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</si>
  <si>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</si>
  <si>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</si>
  <si>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</si>
  <si>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</si>
  <si>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</si>
  <si>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</si>
  <si>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</si>
  <si>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</si>
  <si>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</si>
  <si>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</si>
  <si>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</si>
  <si>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</si>
  <si>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</si>
  <si>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</si>
  <si>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</si>
  <si>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</si>
  <si>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</si>
  <si>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</si>
  <si>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</si>
  <si>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</si>
  <si>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</si>
  <si>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</si>
  <si>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</si>
  <si>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</si>
  <si>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</si>
  <si>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</si>
  <si>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</si>
  <si>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</si>
  <si>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</si>
  <si>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</si>
  <si>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</si>
  <si>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</si>
  <si>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</si>
  <si>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</si>
  <si>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</si>
  <si>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</si>
  <si>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</si>
  <si>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</si>
  <si>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</si>
  <si>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</si>
  <si>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</si>
  <si>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</si>
  <si>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</si>
  <si>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</si>
  <si>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</si>
  <si>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</si>
  <si>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</si>
  <si>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</si>
  <si>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</si>
  <si>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</si>
  <si>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</si>
  <si>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</si>
  <si>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</si>
  <si>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</si>
  <si>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</si>
  <si>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</si>
  <si>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</si>
  <si>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</si>
  <si>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</si>
  <si>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</si>
  <si>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</si>
  <si>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</si>
  <si>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</si>
  <si>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</si>
  <si>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</si>
  <si>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</si>
  <si>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</si>
  <si>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</si>
  <si>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</si>
  <si>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</si>
  <si>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</si>
  <si>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</si>
  <si>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</si>
  <si>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</si>
  <si>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</si>
  <si>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</si>
  <si>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</si>
  <si>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</si>
  <si>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</si>
  <si>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</si>
  <si>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</si>
  <si>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</si>
  <si>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</si>
  <si>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</si>
  <si>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</si>
  <si>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</si>
  <si>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</si>
  <si>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</si>
  <si>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</si>
  <si>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</si>
  <si>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</si>
  <si>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</si>
  <si>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</si>
  <si>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</si>
  <si>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</si>
  <si>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</si>
  <si>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</si>
  <si>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</si>
  <si>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</si>
  <si>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</si>
  <si>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</si>
  <si>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</si>
  <si>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</si>
  <si>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</si>
  <si>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</si>
  <si>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</si>
  <si>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</si>
  <si>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</si>
  <si>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</si>
  <si>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</si>
  <si>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</si>
  <si>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</si>
  <si>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</si>
  <si>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</si>
  <si>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</si>
  <si>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</si>
  <si>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</si>
  <si>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</si>
  <si>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</si>
  <si>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</si>
  <si>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</si>
  <si>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</si>
  <si>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</si>
  <si>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</si>
  <si>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</si>
  <si>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</si>
  <si>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</si>
  <si>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</si>
  <si>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</si>
  <si>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</si>
  <si>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</si>
  <si>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</si>
  <si>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</si>
  <si>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</si>
  <si>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</si>
  <si>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</si>
  <si>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</si>
  <si>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</si>
  <si>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</si>
  <si>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</si>
  <si>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</si>
  <si>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</si>
  <si>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</si>
  <si>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</si>
  <si>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</si>
  <si>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</si>
  <si>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</si>
  <si>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</si>
  <si>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</si>
  <si>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</si>
  <si>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</si>
  <si>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</si>
  <si>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</si>
  <si>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</si>
  <si>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</si>
  <si>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</si>
  <si>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</si>
  <si>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</si>
  <si>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</si>
  <si>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</si>
  <si>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</si>
  <si>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</si>
  <si>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</si>
  <si>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</si>
  <si>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</si>
  <si>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</si>
  <si>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</si>
  <si>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</si>
  <si>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</si>
  <si>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</si>
  <si>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</si>
  <si>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</si>
  <si>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</si>
  <si>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</si>
  <si>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</si>
  <si>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</si>
  <si>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</si>
  <si>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</si>
  <si>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</si>
  <si>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</si>
  <si>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</si>
  <si>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</si>
  <si>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</si>
  <si>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</si>
  <si>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</si>
  <si>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</si>
  <si>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</si>
  <si>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</si>
  <si>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</si>
  <si>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</si>
  <si>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</si>
  <si>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</si>
  <si>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</si>
  <si>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</si>
  <si>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</si>
  <si>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</si>
  <si>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</si>
  <si>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</si>
  <si>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</si>
  <si>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</si>
  <si>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</si>
  <si>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</si>
  <si>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</si>
  <si>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</si>
  <si>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</si>
  <si>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</si>
  <si>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</si>
  <si>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</si>
  <si>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</si>
  <si>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</si>
  <si>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</si>
  <si>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</si>
  <si>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</si>
  <si>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</si>
  <si>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</si>
  <si>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</si>
  <si>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</si>
  <si>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</si>
  <si>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</si>
  <si>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</si>
  <si>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</si>
  <si>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</si>
  <si>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</si>
  <si>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</si>
  <si>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</si>
  <si>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</si>
  <si>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</si>
  <si>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</si>
  <si>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</si>
  <si>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</si>
  <si>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</si>
  <si>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</si>
  <si>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</si>
  <si>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</si>
  <si>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</si>
  <si>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</si>
  <si>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</si>
  <si>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</si>
  <si>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</si>
  <si>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</si>
  <si>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</si>
  <si>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</si>
  <si>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</si>
  <si>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</si>
  <si>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</si>
  <si>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</si>
  <si>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</si>
  <si>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</si>
  <si>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</si>
  <si>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</si>
  <si>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</si>
  <si>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</si>
  <si>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</si>
  <si>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</si>
  <si>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</si>
  <si>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</si>
  <si>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</si>
  <si>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</si>
  <si>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</si>
  <si>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</si>
  <si>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</si>
  <si>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</si>
  <si>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</si>
  <si>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</si>
  <si>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</si>
  <si>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</si>
  <si>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</si>
  <si>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</si>
  <si>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</si>
  <si>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</si>
  <si>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</si>
  <si>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</si>
  <si>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</si>
  <si>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</si>
  <si>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</si>
  <si>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</si>
  <si>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</si>
  <si>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</si>
  <si>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</si>
  <si>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</si>
  <si>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</si>
  <si>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</si>
  <si>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</si>
  <si>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</si>
  <si>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</si>
  <si>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</si>
  <si>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</si>
  <si>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</si>
  <si>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</si>
  <si>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</si>
  <si>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</si>
  <si>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</si>
  <si>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</si>
  <si>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</si>
  <si>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</si>
  <si>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</si>
  <si>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</si>
  <si>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</si>
  <si>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</si>
  <si>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</si>
  <si>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</si>
  <si>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</si>
  <si>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</si>
  <si>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</si>
  <si>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</si>
  <si>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</si>
  <si>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</si>
  <si>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</si>
  <si>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</si>
  <si>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</si>
  <si>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</si>
  <si>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</si>
  <si>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</si>
  <si>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</si>
  <si>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</si>
  <si>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</si>
  <si>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</si>
  <si>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</si>
  <si>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</si>
  <si>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</si>
  <si>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</si>
  <si>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</si>
  <si>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</si>
  <si>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</si>
  <si>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</si>
  <si>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</si>
  <si>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</si>
  <si>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</si>
  <si>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</si>
  <si>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</si>
  <si>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</si>
  <si>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</si>
  <si>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</si>
  <si>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</si>
  <si>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</si>
  <si>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</si>
  <si>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</si>
  <si>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</si>
  <si>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</si>
  <si>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</si>
  <si>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</si>
  <si>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</si>
  <si>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</si>
  <si>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</si>
  <si>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</si>
  <si>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</si>
  <si>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</si>
  <si>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</si>
  <si>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</si>
  <si>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</si>
  <si>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</si>
  <si>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</si>
  <si>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</si>
  <si>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</si>
  <si>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</si>
  <si>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</si>
  <si>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</si>
  <si>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</si>
  <si>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</si>
  <si>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</si>
  <si>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</si>
  <si>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</si>
  <si>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</si>
  <si>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</si>
  <si>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</si>
  <si>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</si>
  <si>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</si>
  <si>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</si>
  <si>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</si>
  <si>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</si>
  <si>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</si>
  <si>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</si>
  <si>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</si>
  <si>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</si>
  <si>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</si>
  <si>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</si>
  <si>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</si>
  <si>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</si>
  <si>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</si>
  <si>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</si>
  <si>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</si>
  <si>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</si>
  <si>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</si>
  <si>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</si>
  <si>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</si>
  <si>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</si>
  <si>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</si>
  <si>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</si>
  <si>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</si>
  <si>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</si>
  <si>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</si>
  <si>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</si>
  <si>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</si>
  <si>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</si>
  <si>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</si>
  <si>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</si>
  <si>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</si>
  <si>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</si>
  <si>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</si>
  <si>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</si>
  <si>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</si>
  <si>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</si>
  <si>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</si>
  <si>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</si>
  <si>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</si>
  <si>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</si>
  <si>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</si>
  <si>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</si>
  <si>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</si>
  <si>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</si>
  <si>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</si>
  <si>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</si>
  <si>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</si>
  <si>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</si>
  <si>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</si>
  <si>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</si>
  <si>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</si>
  <si>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</si>
  <si>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</si>
  <si>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</si>
  <si>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</si>
  <si>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</si>
  <si>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</si>
  <si>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</si>
  <si>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</si>
  <si>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</si>
  <si>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</si>
  <si>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</si>
  <si>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</si>
  <si>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</si>
  <si>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</si>
  <si>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</si>
  <si>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</si>
  <si>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</si>
  <si>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</si>
  <si>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</si>
  <si>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</si>
  <si>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</si>
  <si>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</si>
  <si>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</si>
  <si>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</si>
  <si>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</si>
  <si>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</si>
  <si>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</si>
  <si>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</si>
  <si>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</si>
  <si>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</si>
  <si>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</si>
  <si>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</si>
  <si>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</si>
  <si>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</si>
  <si>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</si>
  <si>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</si>
  <si>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</si>
  <si>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</si>
  <si>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</si>
  <si>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</si>
  <si>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</si>
  <si>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</si>
  <si>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</si>
  <si>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</si>
  <si>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</si>
  <si>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</si>
  <si>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</si>
  <si>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</si>
  <si>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</si>
  <si>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</si>
  <si>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</si>
  <si>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</si>
  <si>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</si>
  <si>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</si>
  <si>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</si>
  <si>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</si>
  <si>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</si>
  <si>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</si>
  <si>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</si>
  <si>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</si>
  <si>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</si>
  <si>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</si>
  <si>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</si>
  <si>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</si>
  <si>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</si>
  <si>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</si>
  <si>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</si>
  <si>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</si>
  <si>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</si>
  <si>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</si>
  <si>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</si>
  <si>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</si>
  <si>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</si>
  <si>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</si>
  <si>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</si>
  <si>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</si>
  <si>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</si>
  <si>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</si>
  <si>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</si>
  <si>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</si>
  <si>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</si>
  <si>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</si>
  <si>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</si>
  <si>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</si>
  <si>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</si>
  <si>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</si>
  <si>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</si>
  <si>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</si>
  <si>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</si>
  <si>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</si>
  <si>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</si>
  <si>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</si>
  <si>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</si>
  <si>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</si>
  <si>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</si>
  <si>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</si>
  <si>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</si>
  <si>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</si>
  <si>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</si>
  <si>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</si>
  <si>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</si>
  <si>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</si>
  <si>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</si>
  <si>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</si>
  <si>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</si>
  <si>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</si>
  <si>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</si>
  <si>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</si>
  <si>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</si>
  <si>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</si>
  <si>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</si>
  <si>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</si>
  <si>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</si>
  <si>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</si>
  <si>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</si>
  <si>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</si>
  <si>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</si>
  <si>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</si>
  <si>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</si>
  <si>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</si>
  <si>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</si>
  <si>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</si>
  <si>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</si>
  <si>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</si>
  <si>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</si>
  <si>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</si>
  <si>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</si>
  <si>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</si>
  <si>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</si>
  <si>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</si>
  <si>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</si>
  <si>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</si>
  <si>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</si>
  <si>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</si>
  <si>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</si>
  <si>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</si>
  <si>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</si>
  <si>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</si>
  <si>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</si>
  <si>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</si>
  <si>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</si>
  <si>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</si>
  <si>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</si>
  <si>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</si>
  <si>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</si>
  <si>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</si>
  <si>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</si>
  <si>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</si>
  <si>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</si>
  <si>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</si>
  <si>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</si>
  <si>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</si>
  <si>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</si>
  <si>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</si>
  <si>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</si>
  <si>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</si>
  <si>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</si>
  <si>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</si>
  <si>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</si>
  <si>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</si>
  <si>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</si>
  <si>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</si>
  <si>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</si>
  <si>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</si>
  <si>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</si>
  <si>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</si>
  <si>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</si>
  <si>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</si>
  <si>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</si>
  <si>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</si>
  <si>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</si>
  <si>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</si>
  <si>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</si>
  <si>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</si>
  <si>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</si>
  <si>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</si>
  <si>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</si>
  <si>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</si>
  <si>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</si>
  <si>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</si>
  <si>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</si>
  <si>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</si>
  <si>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</si>
  <si>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</si>
  <si>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</si>
  <si>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</si>
  <si>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</si>
  <si>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</si>
  <si>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</si>
  <si>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</si>
  <si>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</si>
  <si>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</si>
  <si>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</si>
  <si>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</si>
  <si>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</si>
  <si>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</si>
  <si>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</si>
  <si>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</si>
  <si>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</si>
  <si>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</si>
  <si>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</si>
  <si>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</si>
  <si>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</si>
  <si>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</si>
  <si>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</si>
  <si>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</si>
  <si>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</si>
  <si>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</si>
  <si>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</si>
  <si>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</si>
  <si>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</si>
  <si>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</si>
  <si>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</si>
  <si>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</si>
  <si>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</si>
  <si>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</si>
  <si>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</si>
  <si>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</si>
  <si>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</si>
  <si>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</si>
  <si>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</si>
  <si>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</si>
  <si>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</si>
  <si>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</si>
  <si>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</si>
  <si>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</si>
  <si>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</si>
  <si>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</si>
  <si>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</si>
  <si>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</si>
  <si>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</si>
  <si>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</si>
  <si>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</si>
  <si>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</si>
  <si>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</si>
  <si>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</si>
  <si>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</si>
  <si>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</si>
  <si>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</si>
  <si>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</si>
  <si>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</si>
  <si>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</si>
  <si>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</si>
  <si>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</si>
  <si>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</si>
  <si>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</si>
  <si>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</si>
  <si>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</si>
  <si>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</si>
  <si>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</si>
  <si>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</si>
  <si>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</si>
  <si>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</si>
  <si>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</si>
  <si>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</si>
  <si>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</si>
  <si>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</si>
  <si>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</si>
  <si>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</si>
  <si>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</si>
  <si>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</si>
  <si>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</si>
  <si>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</si>
  <si>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</si>
  <si>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</si>
  <si>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</si>
  <si>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</si>
  <si>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</si>
  <si>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</si>
  <si>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</si>
  <si>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</si>
  <si>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</si>
  <si>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</si>
  <si>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</si>
  <si>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</si>
  <si>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</si>
  <si>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</si>
  <si>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</si>
  <si>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</si>
  <si>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</si>
  <si>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</si>
  <si>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</si>
  <si>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</si>
  <si>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</si>
  <si>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</si>
  <si>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</si>
  <si>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</si>
  <si>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</si>
  <si>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</si>
  <si>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</si>
  <si>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</si>
  <si>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</si>
  <si>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</si>
  <si>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</si>
  <si>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</si>
  <si>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</si>
  <si>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</si>
  <si>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</si>
  <si>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</si>
  <si>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</si>
  <si>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</si>
  <si>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</si>
  <si>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</si>
  <si>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</si>
  <si>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</si>
  <si>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</si>
  <si>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</si>
  <si>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</si>
  <si>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</si>
  <si>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</si>
  <si>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</si>
  <si>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</si>
  <si>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</si>
  <si>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</si>
  <si>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</si>
  <si>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</si>
  <si>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</si>
  <si>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</si>
  <si>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</si>
  <si>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</si>
  <si>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</si>
  <si>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</si>
  <si>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</si>
  <si>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</si>
  <si>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</si>
  <si>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</si>
  <si>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</si>
  <si>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</si>
  <si>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</si>
  <si>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</si>
  <si>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</si>
  <si>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</si>
  <si>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</si>
  <si>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</si>
  <si>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</si>
  <si>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</si>
  <si>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</si>
  <si>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</si>
  <si>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</si>
  <si>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</si>
  <si>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</si>
  <si>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</si>
  <si>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</si>
  <si>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</si>
  <si>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</si>
  <si>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</si>
  <si>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</si>
  <si>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</si>
  <si>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</si>
  <si>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</si>
  <si>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</si>
  <si>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</si>
  <si>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</si>
  <si>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</si>
  <si>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</si>
  <si>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</si>
  <si>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</si>
  <si>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</si>
  <si>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</si>
  <si>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</si>
  <si>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</si>
  <si>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</si>
  <si>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</si>
  <si>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</si>
  <si>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</si>
  <si>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</si>
  <si>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</si>
  <si>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</si>
  <si>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</si>
  <si>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</si>
  <si>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</si>
  <si>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</si>
  <si>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</si>
  <si>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</si>
  <si>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</si>
  <si>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</si>
  <si>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</si>
  <si>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Count of outcome</t>
  </si>
  <si>
    <t>(All)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</si>
  <si>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</si>
  <si>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</si>
  <si>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</si>
  <si>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</si>
  <si>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</si>
  <si>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</si>
  <si>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</si>
  <si>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</si>
  <si>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</si>
  <si>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</si>
  <si>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</si>
  <si>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</si>
  <si>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P</t>
  </si>
  <si>
    <t>date_created_conversion</t>
  </si>
  <si>
    <t>date_ended_converstion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</si>
  <si>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</si>
  <si>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</si>
  <si>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</si>
  <si>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</si>
  <si>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</si>
  <si>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</si>
  <si>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</si>
  <si>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</si>
  <si>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</si>
  <si>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</si>
  <si>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</si>
  <si>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</si>
  <si>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</si>
  <si>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</si>
  <si>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</si>
  <si>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</si>
  <si>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</si>
  <si>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</si>
  <si>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 Canceled</t>
  </si>
  <si>
    <t>Percent Successful</t>
  </si>
  <si>
    <t>Percent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</si>
  <si>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</si>
  <si>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</si>
  <si>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</si>
  <si>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</si>
  <si>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</si>
  <si>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</si>
  <si>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</si>
  <si>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</si>
  <si>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</si>
  <si>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</si>
  <si>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</si>
  <si>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</si>
  <si>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backer_count</t>
  </si>
  <si>
    <t>mean</t>
  </si>
  <si>
    <t>median</t>
  </si>
  <si>
    <t>minimum</t>
  </si>
  <si>
    <t>maximum</t>
  </si>
  <si>
    <t>variance</t>
  </si>
  <si>
    <t>standard deviation</t>
  </si>
  <si>
    <t>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</si>
</sst>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" fontId="0" fillId="0" borderId="0" xfId="42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6" xfId="0" applyBorder="1"/>
    <xf numFmtId="0" fontId="16" fillId="0" borderId="17" xfId="0" applyFont="1" applyBorder="1"/>
    <xf numFmtId="0" fontId="0" fillId="0" borderId="19" xfId="0" applyBorder="1"/>
    <xf numFmtId="0" fontId="0" fillId="0" borderId="23" xfId="0" applyBorder="1"/>
    <xf numFmtId="1" fontId="0" fillId="0" borderId="20" xfId="0" applyNumberFormat="1" applyBorder="1"/>
    <xf numFmtId="1" fontId="0" fillId="0" borderId="21" xfId="0" applyNumberFormat="1" applyBorder="1"/>
    <xf numFmtId="1" fontId="0" fillId="0" borderId="16" xfId="0" applyNumberFormat="1" applyBorder="1"/>
    <xf numFmtId="1" fontId="0" fillId="0" borderId="19" xfId="0" applyNumberFormat="1" applyBorder="1"/>
    <xf numFmtId="1" fontId="0" fillId="0" borderId="18" xfId="0" applyNumberFormat="1" applyBorder="1"/>
    <xf numFmtId="1" fontId="0" fillId="0" borderId="22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[Mod1_Crowdfunding_Book.xlsx]Pivot Country &amp; SubCat Filter!PivotTable5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Country &amp; SubCat Filter'!$B$4:$B$5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Country &amp; SubCat Filter'!$A$6:$A$15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&amp; SubCat Filter'!$B$6:$B$15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7-6E47-999E-E016513A26B1}"/>
            </c:ext>
          </c:extLst>
        </c:ser>
        <c:ser>
          <c:idx val="1"/>
          <c:order val="1"/>
          <c:tx>
            <c:strRef>
              <c:f>'Pivot Country &amp; SubCat Filter'!$C$4:$C$5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Country &amp; SubCat Filter'!$A$6:$A$15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&amp; SubCat Filter'!$C$6:$C$15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17-6E47-999E-E016513A26B1}"/>
            </c:ext>
          </c:extLst>
        </c:ser>
        <c:ser>
          <c:idx val="2"/>
          <c:order val="2"/>
          <c:tx>
            <c:strRef>
              <c:f>'Pivot Country &amp; SubCat Filter'!$D$4:$D$5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Country &amp; SubCat Filter'!$A$6:$A$15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&amp; SubCat Filter'!$D$6:$D$15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17-6E47-999E-E016513A26B1}"/>
            </c:ext>
          </c:extLst>
        </c:ser>
        <c:ser>
          <c:idx val="3"/>
          <c:order val="3"/>
          <c:tx>
            <c:strRef>
              <c:f>'Pivot Country &amp; SubCat Filter'!$E$4:$E$5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Country &amp; SubCat Filter'!$A$6:$A$15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&amp; SubCat Filter'!$E$6:$E$15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17-6E47-999E-E016513A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44221455"/>
        <c:axId val="1444223183"/>
      </c:barChart>
      <c:catAx>
        <c:axId val="144422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3183"/>
        <c:crosses val="autoZero"/>
        <c:auto val="1"/>
        <c:lblAlgn val="ctr"/>
        <c:lblOffset val="100"/>
        <c:noMultiLvlLbl val="0"/>
      </c:catAx>
      <c:valAx>
        <c:axId val="1444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2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[Mod1_Crowdfunding_Book.xlsx]Pivot Date Created!PivotTable6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AD47-8A6A-CFACA1C7E49F}"/>
            </c:ext>
          </c:extLst>
        </c:ser>
        <c:ser>
          <c:idx val="1"/>
          <c:order val="1"/>
          <c:tx>
            <c:strRef>
              <c:f>'Pivot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2B6F-AD47-8A6A-CFACA1C7E49F}"/>
            </c:ext>
          </c:extLst>
        </c:ser>
        <c:ser>
          <c:idx val="2"/>
          <c:order val="2"/>
          <c:tx>
            <c:strRef>
              <c:f>'Pivot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2B6F-AD47-8A6A-CFACA1C7E49F}"/>
            </c:ext>
          </c:extLst>
        </c:ser>
        <c:ser>
          <c:idx val="3"/>
          <c:order val="3"/>
          <c:tx>
            <c:strRef>
              <c:f>'Pivot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2B6F-AD47-8A6A-CFACA1C7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29360"/>
        <c:axId val="22530816"/>
      </c:lineChart>
      <c:catAx>
        <c:axId val="209382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0816"/>
        <c:crosses val="autoZero"/>
        <c:auto val="1"/>
        <c:lblAlgn val="ctr"/>
        <c:lblOffset val="100"/>
        <c:noMultiLvlLbl val="0"/>
      </c:catAx>
      <c:valAx>
        <c:axId val="22530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'Crwdfnd Goal Analysis'!$F$1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'Crwdfnd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'Crwdfnd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6-164E-9642-BCA0B58A1733}"/>
            </c:ext>
          </c:extLst>
        </c:ser>
        <c:ser>
          <c:idx val="1"/>
          <c:order val="1"/>
          <c:tx>
            <c:strRef>
              <c:f>'Crwdfnd Goal Analysis'!$G$1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'Crwdfnd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'Crwdfnd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6-164E-9642-BCA0B58A1733}"/>
            </c:ext>
          </c:extLst>
        </c:ser>
        <c:ser>
          <c:idx val="2"/>
          <c:order val="2"/>
          <c:tx>
            <c:strRef>
              <c:f>'Crwdfnd Goal Analysis'!$H$1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'Crwdfnd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'Crwdfnd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164E-9642-BCA0B58A1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959295"/>
        <c:axId val="699287119"/>
      </c:lineChart>
      <c:catAx>
        <c:axId val="6989592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7119"/>
        <c:crosses val="autoZero"/>
        <c:auto val="1"/>
        <c:lblAlgn val="ctr"/>
        <c:lblOffset val="100"/>
        <c:noMultiLvlLbl val="0"/>
      </c:catAx>
      <c:valAx>
        <c:axId val="699287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[Mod1_Crowdfunding_Book.xlsx]Pivot 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Category'!$B$1:$B$2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Category'!$B$3:$B$12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2-6743-91A2-027E208F2E52}"/>
            </c:ext>
          </c:extLst>
        </c:ser>
        <c:ser>
          <c:idx val="1"/>
          <c:order val="1"/>
          <c:tx>
            <c:strRef>
              <c:f>'Pivot Category'!$C$1:$C$2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Category'!$C$3:$C$12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2-6743-91A2-027E208F2E52}"/>
            </c:ext>
          </c:extLst>
        </c:ser>
        <c:ser>
          <c:idx val="2"/>
          <c:order val="2"/>
          <c:tx>
            <c:strRef>
              <c:f>'Pivot Category'!$D$1:$D$2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Category'!$D$3:$D$12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C2-6743-91A2-027E208F2E52}"/>
            </c:ext>
          </c:extLst>
        </c:ser>
        <c:ser>
          <c:idx val="3"/>
          <c:order val="3"/>
          <c:tx>
            <c:strRef>
              <c:f>'Pivot Category'!$E$1:$E$2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Category'!$E$3:$E$12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C2-6743-91A2-027E208F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82927"/>
        <c:axId val="1249187423"/>
      </c:barChart>
      <c:catAx>
        <c:axId val="12738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87423"/>
        <c:crosses val="autoZero"/>
        <c:auto val="1"/>
        <c:lblAlgn val="ctr"/>
        <c:lblOffset val="100"/>
        <c:noMultiLvlLbl val="0"/>
      </c:catAx>
      <c:valAx>
        <c:axId val="12491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[Mod1_Crowdfunding_Book.xlsx]Pivot 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Category'!$B$1:$B$2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Category'!$B$3:$B$12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0-9442-B157-064401F3959A}"/>
            </c:ext>
          </c:extLst>
        </c:ser>
        <c:ser>
          <c:idx val="1"/>
          <c:order val="1"/>
          <c:tx>
            <c:strRef>
              <c:f>'Pivot Category'!$C$1:$C$2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Category'!$C$3:$C$12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0-9442-B157-064401F3959A}"/>
            </c:ext>
          </c:extLst>
        </c:ser>
        <c:ser>
          <c:idx val="2"/>
          <c:order val="2"/>
          <c:tx>
            <c:strRef>
              <c:f>'Pivot Category'!$D$1:$D$2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Category'!$D$3:$D$12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0-9442-B157-064401F3959A}"/>
            </c:ext>
          </c:extLst>
        </c:ser>
        <c:ser>
          <c:idx val="3"/>
          <c:order val="3"/>
          <c:tx>
            <c:strRef>
              <c:f>'Pivot Category'!$E$1:$E$2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Category'!$E$3:$E$12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F0-9442-B157-064401F3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72528"/>
        <c:axId val="664813696"/>
      </c:barChart>
      <c:catAx>
        <c:axId val="20902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13696"/>
        <c:crosses val="autoZero"/>
        <c:auto val="1"/>
        <c:lblAlgn val="ctr"/>
        <c:lblOffset val="100"/>
        <c:noMultiLvlLbl val="0"/>
      </c:catAx>
      <c:valAx>
        <c:axId val="6648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[Mod1_Crowdfunding_Book.xlsx]Pivot Country Filter!PivotTable3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Country Filter'!$B$3:$B$4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Country Filter'!$A$5:$A$14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Filter'!$B$5:$B$14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F-2B41-B9D4-9EB2DB912A16}"/>
            </c:ext>
          </c:extLst>
        </c:ser>
        <c:ser>
          <c:idx val="1"/>
          <c:order val="1"/>
          <c:tx>
            <c:strRef>
              <c:f>'Pivot Country Filter'!$C$3:$C$4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Country Filter'!$A$5:$A$14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Filter'!$C$5:$C$14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54F-2B41-B9D4-9EB2DB912A16}"/>
            </c:ext>
          </c:extLst>
        </c:ser>
        <c:ser>
          <c:idx val="2"/>
          <c:order val="2"/>
          <c:tx>
            <c:strRef>
              <c:f>'Pivot Country Filter'!$D$3:$D$4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Country Filter'!$A$5:$A$14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Filter'!$D$5:$D$14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54F-2B41-B9D4-9EB2DB912A16}"/>
            </c:ext>
          </c:extLst>
        </c:ser>
        <c:ser>
          <c:idx val="3"/>
          <c:order val="3"/>
          <c:tx>
            <c:strRef>
              <c:f>'Pivot Country Filter'!$E$3:$E$4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Country Filter'!$A$5:$A$14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Filter'!$E$5:$E$14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54F-2B41-B9D4-9EB2DB91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7470640"/>
        <c:axId val="1249140927"/>
      </c:barChart>
      <c:catAx>
        <c:axId val="6474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40927"/>
        <c:crosses val="autoZero"/>
        <c:auto val="1"/>
        <c:lblAlgn val="ctr"/>
        <c:lblOffset val="100"/>
        <c:noMultiLvlLbl val="0"/>
      </c:catAx>
      <c:valAx>
        <c:axId val="12491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[Mod1_Crowdfunding_Book.xlsx]Pivot Sub Cat Filter!PivotTable4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 Cat Filter'!$B$3:$B$4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 Cat Filter'!$A$5:$A$14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Sub Cat Filter'!$B$5:$B$14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5-914E-8305-50EC6D92DD6F}"/>
            </c:ext>
          </c:extLst>
        </c:ser>
        <c:ser>
          <c:idx val="1"/>
          <c:order val="1"/>
          <c:tx>
            <c:strRef>
              <c:f>'Pivot Sub Cat Filter'!$C$3:$C$4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 Cat Filter'!$A$5:$A$14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Sub Cat Filter'!$C$5:$C$14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B15-914E-8305-50EC6D92DD6F}"/>
            </c:ext>
          </c:extLst>
        </c:ser>
        <c:ser>
          <c:idx val="2"/>
          <c:order val="2"/>
          <c:tx>
            <c:strRef>
              <c:f>'Pivot Sub Cat Filter'!$D$3:$D$4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 Cat Filter'!$A$5:$A$14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Sub Cat Filter'!$D$5:$D$14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B15-914E-8305-50EC6D92DD6F}"/>
            </c:ext>
          </c:extLst>
        </c:ser>
        <c:ser>
          <c:idx val="3"/>
          <c:order val="3"/>
          <c:tx>
            <c:strRef>
              <c:f>'Pivot Sub Cat Filter'!$E$3:$E$4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 Cat Filter'!$A$5:$A$14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Sub Cat Filter'!$E$5:$E$14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B15-914E-8305-50EC6D92D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6884527"/>
        <c:axId val="1246886255"/>
      </c:barChart>
      <c:catAx>
        <c:axId val="124688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86255"/>
        <c:crosses val="autoZero"/>
        <c:auto val="1"/>
        <c:lblAlgn val="ctr"/>
        <c:lblOffset val="100"/>
        <c:noMultiLvlLbl val="0"/>
      </c:catAx>
      <c:valAx>
        <c:axId val="124688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8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16</xdr:row>
      <xdr:rowOff>25400</xdr:rowOff>
    </xdr:from>
    <xdr:to>
      <xdr:col>12</xdr:col>
      <xdr:colOff>393700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B519A-2C88-534C-FBD2-0782495FA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</xdr:row>
      <xdr:rowOff>101600</xdr:rowOff>
    </xdr:from>
    <xdr:to>
      <xdr:col>14</xdr:col>
      <xdr:colOff>190500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4C2E1-CD2A-95B5-B0D7-3B3FD7723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15</xdr:row>
      <xdr:rowOff>190500</xdr:rowOff>
    </xdr:from>
    <xdr:to>
      <xdr:col>9</xdr:col>
      <xdr:colOff>114300</xdr:colOff>
      <xdr:row>41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29D2A-1BE7-BD33-C03A-F8447F1A6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908050</xdr:colOff>
      <xdr:row>15</xdr:row>
      <xdr:rowOff>190500</xdr:rowOff>
    </xdr:from>
    <xdr:to>
      <xdr:col>6</xdr:col>
      <xdr:colOff>107950</xdr:colOff>
      <xdr:row>29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0206B-0248-5B35-A0AD-216AA04D9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850900</xdr:colOff>
      <xdr:row>14</xdr:row>
      <xdr:rowOff>76200</xdr:rowOff>
    </xdr:from>
    <xdr:to>
      <xdr:col>13</xdr:col>
      <xdr:colOff>38100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3C9697-728A-63C4-B9E4-6759E07F1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17</xdr:row>
      <xdr:rowOff>63500</xdr:rowOff>
    </xdr:from>
    <xdr:to>
      <xdr:col>11</xdr:col>
      <xdr:colOff>139700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20D2A-9A15-39B7-1F2F-FC1D03EB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0</xdr:rowOff>
    </xdr:from>
    <xdr:to>
      <xdr:col>10</xdr:col>
      <xdr:colOff>127000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5FE78-C256-FAD9-D829-F3A0BBD78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 Bean" refreshedDate="45352.649313657406" createdVersion="8" refreshedVersion="8" minRefreshableVersion="3" recordCount="1000" xr:uid="{D218F46E-4906-1843-AA99-ECCDEEE2FEA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">
      <sharedItems containsSemiMixedTypes="0" containsString="0" containsNumber="1" minValue="0" maxValue="2338.833333333333"/>
    </cacheField>
    <cacheField name="average_donation" numFmtId="2">
      <sharedItems containsMixedTypes="1" containsNumber="1" minValue="1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 Bean" refreshedDate="45353.669242476855" createdVersion="8" refreshedVersion="8" minRefreshableVersion="3" recordCount="1000" xr:uid="{84BCC397-D350-FF46-BBCE-CA67ECD442B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">
      <sharedItems containsSemiMixedTypes="0" containsString="0" containsNumber="1" minValue="0" maxValue="2338.833333333333"/>
    </cacheField>
    <cacheField name="average_donation" numFmtId="2">
      <sharedItems containsMixedTypes="1" containsNumber="1" minValue="1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_ended_converst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s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s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78577-E04F-124D-810C-55B639F8D527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Page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3461B-6A30-0B4A-96A9-0074A434944A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9D03D-F630-044F-B82A-4ED02F7B66AF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F12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ECC99-0156-6148-B8C1-D4AE3626BDC4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P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0BB09-F2B4-164F-AEDC-66F81C92C282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Page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G13" sqref="G1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20" style="6" customWidth="1"/>
    <col min="16" max="16" width="18.83203125" customWidth="1"/>
    <col min="17" max="17" width="17.5" customWidth="1"/>
    <col min="18" max="18" width="16.5" customWidth="1"/>
    <col min="19" max="19" width="22.6640625" customWidth="1"/>
    <col min="20" max="20" width="21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2031</v>
      </c>
      <c r="R1" s="1" t="s">
        <v>2032</v>
      </c>
      <c r="S1" s="1" t="s">
        <v>2048</v>
      </c>
      <c r="T1" s="1" t="s">
        <v>2049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7">
        <f>E2/D2*100</f>
        <v>0</v>
      </c>
      <c r="P2" s="8" t="str">
        <f>IFERROR(E2/G2, "0")</f>
        <v>0</v>
      </c>
      <c r="Q2" t="str">
        <f>_xlfn.TEXTBEFORE(N2,"/")</f>
        <v>food</v>
      </c>
      <c r="R2" t="str">
        <f>_xlfn.TEXTAFTER(N2,"/")</f>
        <v>food trucks</v>
      </c>
      <c r="S2" s="12">
        <f>(((J2/60)/60)/24)+DATE(1970,1,1)</f>
        <v>42336.25</v>
      </c>
      <c r="T2" s="12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7">
        <f t="shared" ref="O3:O66" si="0">E3/D3*100</f>
        <v>1040</v>
      </c>
      <c r="P3" s="8">
        <f t="shared" ref="P3:P66" si="1">IFERROR(E3/G3, "0")</f>
        <v>92.151898734177209</v>
      </c>
      <c r="Q3" t="str">
        <f t="shared" ref="Q3:Q66" si="2">_xlfn.TEXTBEFORE(N3,"/")</f>
        <v>music</v>
      </c>
      <c r="R3" t="str">
        <f t="shared" ref="R3:R66" si="3">_xlfn.TEXTAFTER(N3,"/")</f>
        <v>rock</v>
      </c>
      <c r="S3" s="12">
        <f t="shared" ref="S3:S66" si="4">(((J3/60)/60)/24)+DATE(1970,1,1)</f>
        <v>41870.208333333336</v>
      </c>
      <c r="T3" s="12">
        <f t="shared" ref="T3:T66" si="5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7">
        <f t="shared" si="0"/>
        <v>131.4787822878229</v>
      </c>
      <c r="P4" s="8">
        <f t="shared" si="1"/>
        <v>100.01614035087719</v>
      </c>
      <c r="Q4" t="str">
        <f t="shared" si="2"/>
        <v>technology</v>
      </c>
      <c r="R4" t="str">
        <f t="shared" si="3"/>
        <v>web</v>
      </c>
      <c r="S4" s="12">
        <f t="shared" si="4"/>
        <v>41595.25</v>
      </c>
      <c r="T4" s="12">
        <f t="shared" si="5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7">
        <f t="shared" si="0"/>
        <v>58.976190476190467</v>
      </c>
      <c r="P5" s="8">
        <f t="shared" si="1"/>
        <v>103.20833333333333</v>
      </c>
      <c r="Q5" t="str">
        <f t="shared" si="2"/>
        <v>music</v>
      </c>
      <c r="R5" t="str">
        <f t="shared" si="3"/>
        <v>rock</v>
      </c>
      <c r="S5" s="12">
        <f t="shared" si="4"/>
        <v>43688.208333333328</v>
      </c>
      <c r="T5" s="12">
        <f t="shared" si="5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7">
        <f t="shared" si="0"/>
        <v>69.276315789473685</v>
      </c>
      <c r="P6" s="8">
        <f t="shared" si="1"/>
        <v>99.339622641509436</v>
      </c>
      <c r="Q6" t="str">
        <f t="shared" si="2"/>
        <v>theater</v>
      </c>
      <c r="R6" t="str">
        <f t="shared" si="3"/>
        <v>plays</v>
      </c>
      <c r="S6" s="12">
        <f t="shared" si="4"/>
        <v>43485.25</v>
      </c>
      <c r="T6" s="12">
        <f t="shared" si="5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7">
        <f t="shared" si="0"/>
        <v>173.61842105263159</v>
      </c>
      <c r="P7" s="8">
        <f t="shared" si="1"/>
        <v>75.833333333333329</v>
      </c>
      <c r="Q7" t="str">
        <f t="shared" si="2"/>
        <v>theater</v>
      </c>
      <c r="R7" t="str">
        <f t="shared" si="3"/>
        <v>plays</v>
      </c>
      <c r="S7" s="12">
        <f t="shared" si="4"/>
        <v>41149.208333333336</v>
      </c>
      <c r="T7" s="12">
        <f t="shared" si="5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7">
        <f t="shared" si="0"/>
        <v>20.961538461538463</v>
      </c>
      <c r="P8" s="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2">
        <f t="shared" si="4"/>
        <v>42991.208333333328</v>
      </c>
      <c r="T8" s="12">
        <f t="shared" si="5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7">
        <f t="shared" si="0"/>
        <v>327.57777777777778</v>
      </c>
      <c r="P9" s="8">
        <f t="shared" si="1"/>
        <v>64.93832599118943</v>
      </c>
      <c r="Q9" t="str">
        <f t="shared" si="2"/>
        <v>theater</v>
      </c>
      <c r="R9" t="str">
        <f t="shared" si="3"/>
        <v>plays</v>
      </c>
      <c r="S9" s="12">
        <f t="shared" si="4"/>
        <v>42229.208333333328</v>
      </c>
      <c r="T9" s="12">
        <f t="shared" si="5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7">
        <f t="shared" si="0"/>
        <v>19.932788374205266</v>
      </c>
      <c r="P10" s="8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2">
        <f t="shared" si="4"/>
        <v>40399.208333333336</v>
      </c>
      <c r="T10" s="12">
        <f t="shared" si="5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7">
        <f t="shared" si="0"/>
        <v>51.741935483870968</v>
      </c>
      <c r="P11" s="8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2">
        <f t="shared" si="4"/>
        <v>41536.208333333336</v>
      </c>
      <c r="T11" s="12">
        <f t="shared" si="5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7">
        <f t="shared" si="0"/>
        <v>266.11538461538464</v>
      </c>
      <c r="P12" s="8">
        <f t="shared" si="1"/>
        <v>62.9</v>
      </c>
      <c r="Q12" t="str">
        <f t="shared" si="2"/>
        <v>film &amp; video</v>
      </c>
      <c r="R12" t="str">
        <f t="shared" si="3"/>
        <v>drama</v>
      </c>
      <c r="S12" s="12">
        <f t="shared" si="4"/>
        <v>40404.208333333336</v>
      </c>
      <c r="T12" s="12">
        <f t="shared" si="5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7">
        <f t="shared" si="0"/>
        <v>48.095238095238095</v>
      </c>
      <c r="P13" s="8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2">
        <f t="shared" si="4"/>
        <v>40442.208333333336</v>
      </c>
      <c r="T13" s="12">
        <f t="shared" si="5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7">
        <f t="shared" si="0"/>
        <v>89.349206349206341</v>
      </c>
      <c r="P14" s="8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2">
        <f t="shared" si="4"/>
        <v>43760.208333333328</v>
      </c>
      <c r="T14" s="12">
        <f t="shared" si="5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7">
        <f t="shared" si="0"/>
        <v>245.11904761904765</v>
      </c>
      <c r="P15" s="8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2">
        <f t="shared" si="4"/>
        <v>42532.208333333328</v>
      </c>
      <c r="T15" s="12">
        <f t="shared" si="5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7">
        <f t="shared" si="0"/>
        <v>66.769503546099301</v>
      </c>
      <c r="P16" s="8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2">
        <f t="shared" si="4"/>
        <v>40974.25</v>
      </c>
      <c r="T16" s="12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7">
        <f t="shared" si="0"/>
        <v>47.307881773399011</v>
      </c>
      <c r="P17" s="8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2">
        <f t="shared" si="4"/>
        <v>43809.25</v>
      </c>
      <c r="T17" s="12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7">
        <f t="shared" si="0"/>
        <v>649.47058823529414</v>
      </c>
      <c r="P18" s="8">
        <f t="shared" si="1"/>
        <v>110.41</v>
      </c>
      <c r="Q18" t="str">
        <f t="shared" si="2"/>
        <v>publishing</v>
      </c>
      <c r="R18" t="str">
        <f t="shared" si="3"/>
        <v>nonfiction</v>
      </c>
      <c r="S18" s="12">
        <f t="shared" si="4"/>
        <v>41661.25</v>
      </c>
      <c r="T18" s="12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7">
        <f t="shared" si="0"/>
        <v>159.39125295508273</v>
      </c>
      <c r="P19" s="8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2">
        <f t="shared" si="4"/>
        <v>40555.25</v>
      </c>
      <c r="T19" s="12">
        <f t="shared" si="5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7">
        <f t="shared" si="0"/>
        <v>66.912087912087912</v>
      </c>
      <c r="P20" s="8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2">
        <f t="shared" si="4"/>
        <v>43351.208333333328</v>
      </c>
      <c r="T20" s="12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7">
        <f t="shared" si="0"/>
        <v>48.529600000000002</v>
      </c>
      <c r="P21" s="8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2">
        <f t="shared" si="4"/>
        <v>43528.25</v>
      </c>
      <c r="T21" s="12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7">
        <f t="shared" si="0"/>
        <v>112.24279210925646</v>
      </c>
      <c r="P22" s="8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2">
        <f t="shared" si="4"/>
        <v>41848.208333333336</v>
      </c>
      <c r="T22" s="12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7">
        <f t="shared" si="0"/>
        <v>40.992553191489364</v>
      </c>
      <c r="P23" s="8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2">
        <f t="shared" si="4"/>
        <v>40770.208333333336</v>
      </c>
      <c r="T23" s="12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7">
        <f t="shared" si="0"/>
        <v>128.07106598984771</v>
      </c>
      <c r="P24" s="8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2">
        <f t="shared" si="4"/>
        <v>43193.208333333328</v>
      </c>
      <c r="T24" s="12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7">
        <f t="shared" si="0"/>
        <v>332.04444444444448</v>
      </c>
      <c r="P25" s="8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2">
        <f t="shared" si="4"/>
        <v>43510.25</v>
      </c>
      <c r="T25" s="12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7">
        <f t="shared" si="0"/>
        <v>112.83225108225108</v>
      </c>
      <c r="P26" s="8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2">
        <f t="shared" si="4"/>
        <v>41811.208333333336</v>
      </c>
      <c r="T26" s="12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7">
        <f t="shared" si="0"/>
        <v>216.43636363636364</v>
      </c>
      <c r="P27" s="8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2">
        <f t="shared" si="4"/>
        <v>40681.208333333336</v>
      </c>
      <c r="T27" s="12">
        <f t="shared" si="5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7">
        <f t="shared" si="0"/>
        <v>48.199069767441863</v>
      </c>
      <c r="P28" s="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2">
        <f t="shared" si="4"/>
        <v>43312.208333333328</v>
      </c>
      <c r="T28" s="12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7">
        <f t="shared" si="0"/>
        <v>79.95</v>
      </c>
      <c r="P29" s="8">
        <f t="shared" si="1"/>
        <v>106.6</v>
      </c>
      <c r="Q29" t="str">
        <f t="shared" si="2"/>
        <v>music</v>
      </c>
      <c r="R29" t="str">
        <f t="shared" si="3"/>
        <v>rock</v>
      </c>
      <c r="S29" s="12">
        <f t="shared" si="4"/>
        <v>42280.208333333328</v>
      </c>
      <c r="T29" s="12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7">
        <f t="shared" si="0"/>
        <v>105.22553516819573</v>
      </c>
      <c r="P30" s="8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2">
        <f t="shared" si="4"/>
        <v>40218.25</v>
      </c>
      <c r="T30" s="12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7">
        <f t="shared" si="0"/>
        <v>328.89978213507629</v>
      </c>
      <c r="P31" s="8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2">
        <f t="shared" si="4"/>
        <v>43301.208333333328</v>
      </c>
      <c r="T31" s="12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7">
        <f t="shared" si="0"/>
        <v>160.61111111111111</v>
      </c>
      <c r="P32" s="8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2">
        <f t="shared" si="4"/>
        <v>43609.208333333328</v>
      </c>
      <c r="T32" s="12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7">
        <f t="shared" si="0"/>
        <v>310</v>
      </c>
      <c r="P33" s="8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2">
        <f t="shared" si="4"/>
        <v>42374.25</v>
      </c>
      <c r="T33" s="12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7">
        <f t="shared" si="0"/>
        <v>86.807920792079202</v>
      </c>
      <c r="P34" s="8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2">
        <f t="shared" si="4"/>
        <v>43110.25</v>
      </c>
      <c r="T34" s="12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7">
        <f t="shared" si="0"/>
        <v>377.82071713147411</v>
      </c>
      <c r="P35" s="8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2">
        <f t="shared" si="4"/>
        <v>41917.208333333336</v>
      </c>
      <c r="T35" s="12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7">
        <f t="shared" si="0"/>
        <v>150.80645161290323</v>
      </c>
      <c r="P36" s="8">
        <f t="shared" si="1"/>
        <v>85</v>
      </c>
      <c r="Q36" t="str">
        <f t="shared" si="2"/>
        <v>film &amp; video</v>
      </c>
      <c r="R36" t="str">
        <f t="shared" si="3"/>
        <v>documentary</v>
      </c>
      <c r="S36" s="12">
        <f t="shared" si="4"/>
        <v>42817.208333333328</v>
      </c>
      <c r="T36" s="12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7">
        <f t="shared" si="0"/>
        <v>150.30119521912351</v>
      </c>
      <c r="P37" s="8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2">
        <f t="shared" si="4"/>
        <v>43484.25</v>
      </c>
      <c r="T37" s="12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7">
        <f t="shared" si="0"/>
        <v>157.28571428571431</v>
      </c>
      <c r="P38" s="8">
        <f t="shared" si="1"/>
        <v>68.8125</v>
      </c>
      <c r="Q38" t="str">
        <f t="shared" si="2"/>
        <v>theater</v>
      </c>
      <c r="R38" t="str">
        <f t="shared" si="3"/>
        <v>plays</v>
      </c>
      <c r="S38" s="12">
        <f t="shared" si="4"/>
        <v>40600.25</v>
      </c>
      <c r="T38" s="12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7">
        <f t="shared" si="0"/>
        <v>139.98765432098764</v>
      </c>
      <c r="P39" s="8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2">
        <f t="shared" si="4"/>
        <v>43744.208333333328</v>
      </c>
      <c r="T39" s="12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7">
        <f t="shared" si="0"/>
        <v>325.32258064516128</v>
      </c>
      <c r="P40" s="8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2">
        <f t="shared" si="4"/>
        <v>40469.208333333336</v>
      </c>
      <c r="T40" s="12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7">
        <f t="shared" si="0"/>
        <v>50.777777777777779</v>
      </c>
      <c r="P41" s="8">
        <f t="shared" si="1"/>
        <v>57.125</v>
      </c>
      <c r="Q41" t="str">
        <f t="shared" si="2"/>
        <v>theater</v>
      </c>
      <c r="R41" t="str">
        <f t="shared" si="3"/>
        <v>plays</v>
      </c>
      <c r="S41" s="12">
        <f t="shared" si="4"/>
        <v>41330.25</v>
      </c>
      <c r="T41" s="12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7">
        <f t="shared" si="0"/>
        <v>169.06818181818181</v>
      </c>
      <c r="P42" s="8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2">
        <f t="shared" si="4"/>
        <v>40334.208333333336</v>
      </c>
      <c r="T42" s="12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7">
        <f t="shared" si="0"/>
        <v>212.92857142857144</v>
      </c>
      <c r="P43" s="8">
        <f t="shared" si="1"/>
        <v>107.42342342342343</v>
      </c>
      <c r="Q43" t="str">
        <f t="shared" si="2"/>
        <v>music</v>
      </c>
      <c r="R43" t="str">
        <f t="shared" si="3"/>
        <v>rock</v>
      </c>
      <c r="S43" s="12">
        <f t="shared" si="4"/>
        <v>41156.208333333336</v>
      </c>
      <c r="T43" s="12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7">
        <f t="shared" si="0"/>
        <v>443.94444444444446</v>
      </c>
      <c r="P44" s="8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2">
        <f t="shared" si="4"/>
        <v>40728.208333333336</v>
      </c>
      <c r="T44" s="12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7">
        <f t="shared" si="0"/>
        <v>185.9390243902439</v>
      </c>
      <c r="P45" s="8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2">
        <f t="shared" si="4"/>
        <v>41844.208333333336</v>
      </c>
      <c r="T45" s="12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7">
        <f t="shared" si="0"/>
        <v>658.8125</v>
      </c>
      <c r="P46" s="8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2">
        <f t="shared" si="4"/>
        <v>43541.208333333328</v>
      </c>
      <c r="T46" s="12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7">
        <f t="shared" si="0"/>
        <v>47.684210526315788</v>
      </c>
      <c r="P47" s="8">
        <f t="shared" si="1"/>
        <v>94.375</v>
      </c>
      <c r="Q47" t="str">
        <f t="shared" si="2"/>
        <v>theater</v>
      </c>
      <c r="R47" t="str">
        <f t="shared" si="3"/>
        <v>plays</v>
      </c>
      <c r="S47" s="12">
        <f t="shared" si="4"/>
        <v>42676.208333333328</v>
      </c>
      <c r="T47" s="12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7">
        <f t="shared" si="0"/>
        <v>114.78378378378378</v>
      </c>
      <c r="P48" s="8">
        <f t="shared" si="1"/>
        <v>46.163043478260867</v>
      </c>
      <c r="Q48" t="str">
        <f t="shared" si="2"/>
        <v>music</v>
      </c>
      <c r="R48" t="str">
        <f t="shared" si="3"/>
        <v>rock</v>
      </c>
      <c r="S48" s="12">
        <f t="shared" si="4"/>
        <v>40367.208333333336</v>
      </c>
      <c r="T48" s="12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7">
        <f t="shared" si="0"/>
        <v>475.26666666666665</v>
      </c>
      <c r="P49" s="8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2">
        <f t="shared" si="4"/>
        <v>41727.208333333336</v>
      </c>
      <c r="T49" s="12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7">
        <f t="shared" si="0"/>
        <v>386.97297297297297</v>
      </c>
      <c r="P50" s="8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2">
        <f t="shared" si="4"/>
        <v>42180.208333333328</v>
      </c>
      <c r="T50" s="12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7">
        <f t="shared" si="0"/>
        <v>189.625</v>
      </c>
      <c r="P51" s="8">
        <f t="shared" si="1"/>
        <v>45.059405940594061</v>
      </c>
      <c r="Q51" t="str">
        <f t="shared" si="2"/>
        <v>music</v>
      </c>
      <c r="R51" t="str">
        <f t="shared" si="3"/>
        <v>rock</v>
      </c>
      <c r="S51" s="12">
        <f t="shared" si="4"/>
        <v>43758.208333333328</v>
      </c>
      <c r="T51" s="12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7">
        <f t="shared" si="0"/>
        <v>2</v>
      </c>
      <c r="P52" s="8">
        <f t="shared" si="1"/>
        <v>2</v>
      </c>
      <c r="Q52" t="str">
        <f t="shared" si="2"/>
        <v>music</v>
      </c>
      <c r="R52" t="str">
        <f t="shared" si="3"/>
        <v>metal</v>
      </c>
      <c r="S52" s="12">
        <f t="shared" si="4"/>
        <v>41487.208333333336</v>
      </c>
      <c r="T52" s="12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7">
        <f t="shared" si="0"/>
        <v>91.867805186590772</v>
      </c>
      <c r="P53" s="8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2">
        <f t="shared" si="4"/>
        <v>40995.208333333336</v>
      </c>
      <c r="T53" s="12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7">
        <f t="shared" si="0"/>
        <v>34.152777777777779</v>
      </c>
      <c r="P54" s="8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2">
        <f t="shared" si="4"/>
        <v>40436.208333333336</v>
      </c>
      <c r="T54" s="12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7">
        <f t="shared" si="0"/>
        <v>140.40909090909091</v>
      </c>
      <c r="P55" s="8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2">
        <f t="shared" si="4"/>
        <v>41779.208333333336</v>
      </c>
      <c r="T55" s="12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7">
        <f t="shared" si="0"/>
        <v>89.86666666666666</v>
      </c>
      <c r="P56" s="8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2">
        <f t="shared" si="4"/>
        <v>43170.25</v>
      </c>
      <c r="T56" s="12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7">
        <f t="shared" si="0"/>
        <v>177.96969696969697</v>
      </c>
      <c r="P57" s="8">
        <f t="shared" si="1"/>
        <v>89.664122137404576</v>
      </c>
      <c r="Q57" t="str">
        <f t="shared" si="2"/>
        <v>music</v>
      </c>
      <c r="R57" t="str">
        <f t="shared" si="3"/>
        <v>jazz</v>
      </c>
      <c r="S57" s="12">
        <f t="shared" si="4"/>
        <v>43311.208333333328</v>
      </c>
      <c r="T57" s="12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7">
        <f t="shared" si="0"/>
        <v>143.66249999999999</v>
      </c>
      <c r="P58" s="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2">
        <f t="shared" si="4"/>
        <v>42014.25</v>
      </c>
      <c r="T58" s="12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7">
        <f t="shared" si="0"/>
        <v>215.27586206896552</v>
      </c>
      <c r="P59" s="8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2">
        <f t="shared" si="4"/>
        <v>42979.208333333328</v>
      </c>
      <c r="T59" s="12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7">
        <f t="shared" si="0"/>
        <v>227.11111111111114</v>
      </c>
      <c r="P60" s="8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2">
        <f t="shared" si="4"/>
        <v>42268.208333333328</v>
      </c>
      <c r="T60" s="12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7">
        <f t="shared" si="0"/>
        <v>275.07142857142861</v>
      </c>
      <c r="P61" s="8">
        <f t="shared" si="1"/>
        <v>30.0859375</v>
      </c>
      <c r="Q61" t="str">
        <f t="shared" si="2"/>
        <v>theater</v>
      </c>
      <c r="R61" t="str">
        <f t="shared" si="3"/>
        <v>plays</v>
      </c>
      <c r="S61" s="12">
        <f t="shared" si="4"/>
        <v>42898.208333333328</v>
      </c>
      <c r="T61" s="12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7">
        <f t="shared" si="0"/>
        <v>144.37048832271762</v>
      </c>
      <c r="P62" s="8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2">
        <f t="shared" si="4"/>
        <v>41107.208333333336</v>
      </c>
      <c r="T62" s="12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7">
        <f t="shared" si="0"/>
        <v>92.74598393574297</v>
      </c>
      <c r="P63" s="8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2">
        <f t="shared" si="4"/>
        <v>40595.25</v>
      </c>
      <c r="T63" s="12">
        <f t="shared" si="5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7">
        <f t="shared" si="0"/>
        <v>722.6</v>
      </c>
      <c r="P64" s="8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2">
        <f t="shared" si="4"/>
        <v>42160.208333333328</v>
      </c>
      <c r="T64" s="12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7">
        <f t="shared" si="0"/>
        <v>11.851063829787234</v>
      </c>
      <c r="P65" s="8">
        <f t="shared" si="1"/>
        <v>111.4</v>
      </c>
      <c r="Q65" t="str">
        <f t="shared" si="2"/>
        <v>theater</v>
      </c>
      <c r="R65" t="str">
        <f t="shared" si="3"/>
        <v>plays</v>
      </c>
      <c r="S65" s="12">
        <f t="shared" si="4"/>
        <v>42853.208333333328</v>
      </c>
      <c r="T65" s="12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7">
        <f t="shared" si="0"/>
        <v>97.642857142857139</v>
      </c>
      <c r="P66" s="8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2">
        <f t="shared" si="4"/>
        <v>43283.208333333328</v>
      </c>
      <c r="T66" s="12">
        <f t="shared" si="5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7">
        <f t="shared" ref="O67:O130" si="6">E67/D67*100</f>
        <v>236.14754098360655</v>
      </c>
      <c r="P67" s="8">
        <f t="shared" ref="P67:P130" si="7">IFERROR(E67/G67, "0")</f>
        <v>61.038135593220339</v>
      </c>
      <c r="Q67" t="str">
        <f t="shared" ref="Q67:Q130" si="8">_xlfn.TEXTBEFORE(N67,"/")</f>
        <v>theater</v>
      </c>
      <c r="R67" t="str">
        <f t="shared" ref="R67:R130" si="9">_xlfn.TEXTAFTER(N67,"/")</f>
        <v>plays</v>
      </c>
      <c r="S67" s="12">
        <f t="shared" ref="S67:S130" si="10">(((J67/60)/60)/24)+DATE(1970,1,1)</f>
        <v>40570.25</v>
      </c>
      <c r="T67" s="12">
        <f t="shared" ref="T67:T130" si="11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7">
        <f t="shared" si="6"/>
        <v>45.068965517241381</v>
      </c>
      <c r="P68" s="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2">
        <f t="shared" si="10"/>
        <v>42102.208333333328</v>
      </c>
      <c r="T68" s="12">
        <f t="shared" si="11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7">
        <f t="shared" si="6"/>
        <v>162.38567493112947</v>
      </c>
      <c r="P69" s="8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2">
        <f t="shared" si="10"/>
        <v>40203.25</v>
      </c>
      <c r="T69" s="12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7">
        <f t="shared" si="6"/>
        <v>254.52631578947367</v>
      </c>
      <c r="P70" s="8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2">
        <f t="shared" si="10"/>
        <v>42943.208333333328</v>
      </c>
      <c r="T70" s="12">
        <f t="shared" si="11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7">
        <f t="shared" si="6"/>
        <v>24.063291139240505</v>
      </c>
      <c r="P71" s="8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2">
        <f t="shared" si="10"/>
        <v>40531.25</v>
      </c>
      <c r="T71" s="12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7">
        <f t="shared" si="6"/>
        <v>123.74140625000001</v>
      </c>
      <c r="P72" s="8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2">
        <f t="shared" si="10"/>
        <v>40484.208333333336</v>
      </c>
      <c r="T72" s="12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7">
        <f t="shared" si="6"/>
        <v>108.06666666666666</v>
      </c>
      <c r="P73" s="8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2">
        <f t="shared" si="10"/>
        <v>43799.25</v>
      </c>
      <c r="T73" s="12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7">
        <f t="shared" si="6"/>
        <v>670.33333333333326</v>
      </c>
      <c r="P74" s="8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2">
        <f t="shared" si="10"/>
        <v>42186.208333333328</v>
      </c>
      <c r="T74" s="12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7">
        <f t="shared" si="6"/>
        <v>660.92857142857144</v>
      </c>
      <c r="P75" s="8">
        <f t="shared" si="7"/>
        <v>105.14772727272727</v>
      </c>
      <c r="Q75" t="str">
        <f t="shared" si="8"/>
        <v>music</v>
      </c>
      <c r="R75" t="str">
        <f t="shared" si="9"/>
        <v>jazz</v>
      </c>
      <c r="S75" s="12">
        <f t="shared" si="10"/>
        <v>42701.25</v>
      </c>
      <c r="T75" s="12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7">
        <f t="shared" si="6"/>
        <v>122.46153846153847</v>
      </c>
      <c r="P76" s="8">
        <f t="shared" si="7"/>
        <v>56.188235294117646</v>
      </c>
      <c r="Q76" t="str">
        <f t="shared" si="8"/>
        <v>music</v>
      </c>
      <c r="R76" t="str">
        <f t="shared" si="9"/>
        <v>metal</v>
      </c>
      <c r="S76" s="12">
        <f t="shared" si="10"/>
        <v>42456.208333333328</v>
      </c>
      <c r="T76" s="12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7">
        <f t="shared" si="6"/>
        <v>150.57731958762886</v>
      </c>
      <c r="P77" s="8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2">
        <f t="shared" si="10"/>
        <v>43296.208333333328</v>
      </c>
      <c r="T77" s="12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7">
        <f t="shared" si="6"/>
        <v>78.106590724165997</v>
      </c>
      <c r="P78" s="8">
        <f t="shared" si="7"/>
        <v>57.00296912114014</v>
      </c>
      <c r="Q78" t="str">
        <f t="shared" si="8"/>
        <v>theater</v>
      </c>
      <c r="R78" t="str">
        <f t="shared" si="9"/>
        <v>plays</v>
      </c>
      <c r="S78" s="12">
        <f t="shared" si="10"/>
        <v>42027.25</v>
      </c>
      <c r="T78" s="12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7">
        <f t="shared" si="6"/>
        <v>46.94736842105263</v>
      </c>
      <c r="P79" s="8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2">
        <f t="shared" si="10"/>
        <v>40448.208333333336</v>
      </c>
      <c r="T79" s="12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7">
        <f t="shared" si="6"/>
        <v>300.8</v>
      </c>
      <c r="P80" s="8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2">
        <f t="shared" si="10"/>
        <v>43206.208333333328</v>
      </c>
      <c r="T80" s="12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7">
        <f t="shared" si="6"/>
        <v>69.598615916955026</v>
      </c>
      <c r="P81" s="8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2">
        <f t="shared" si="10"/>
        <v>43267.208333333328</v>
      </c>
      <c r="T81" s="12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7">
        <f t="shared" si="6"/>
        <v>637.4545454545455</v>
      </c>
      <c r="P82" s="8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2">
        <f t="shared" si="10"/>
        <v>42976.208333333328</v>
      </c>
      <c r="T82" s="12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7">
        <f t="shared" si="6"/>
        <v>225.33928571428569</v>
      </c>
      <c r="P83" s="8">
        <f t="shared" si="7"/>
        <v>92.109489051094897</v>
      </c>
      <c r="Q83" t="str">
        <f t="shared" si="8"/>
        <v>music</v>
      </c>
      <c r="R83" t="str">
        <f t="shared" si="9"/>
        <v>rock</v>
      </c>
      <c r="S83" s="12">
        <f t="shared" si="10"/>
        <v>43062.25</v>
      </c>
      <c r="T83" s="12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7">
        <f t="shared" si="6"/>
        <v>1497.3000000000002</v>
      </c>
      <c r="P84" s="8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2">
        <f t="shared" si="10"/>
        <v>43482.25</v>
      </c>
      <c r="T84" s="12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7">
        <f t="shared" si="6"/>
        <v>37.590225563909776</v>
      </c>
      <c r="P85" s="8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2">
        <f t="shared" si="10"/>
        <v>42579.208333333328</v>
      </c>
      <c r="T85" s="12">
        <f t="shared" si="11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7">
        <f t="shared" si="6"/>
        <v>132.36942675159236</v>
      </c>
      <c r="P86" s="8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2">
        <f t="shared" si="10"/>
        <v>41118.208333333336</v>
      </c>
      <c r="T86" s="12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7">
        <f t="shared" si="6"/>
        <v>131.22448979591837</v>
      </c>
      <c r="P87" s="8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2">
        <f t="shared" si="10"/>
        <v>40797.208333333336</v>
      </c>
      <c r="T87" s="12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7">
        <f t="shared" si="6"/>
        <v>167.63513513513513</v>
      </c>
      <c r="P88" s="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2">
        <f t="shared" si="10"/>
        <v>42128.208333333328</v>
      </c>
      <c r="T88" s="12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7">
        <f t="shared" si="6"/>
        <v>61.984886649874063</v>
      </c>
      <c r="P89" s="8">
        <f t="shared" si="7"/>
        <v>83.022941970310384</v>
      </c>
      <c r="Q89" t="str">
        <f t="shared" si="8"/>
        <v>music</v>
      </c>
      <c r="R89" t="str">
        <f t="shared" si="9"/>
        <v>rock</v>
      </c>
      <c r="S89" s="12">
        <f t="shared" si="10"/>
        <v>40610.25</v>
      </c>
      <c r="T89" s="12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7">
        <f t="shared" si="6"/>
        <v>260.75</v>
      </c>
      <c r="P90" s="8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2">
        <f t="shared" si="10"/>
        <v>42110.208333333328</v>
      </c>
      <c r="T90" s="12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7">
        <f t="shared" si="6"/>
        <v>252.58823529411765</v>
      </c>
      <c r="P91" s="8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2">
        <f t="shared" si="10"/>
        <v>40283.208333333336</v>
      </c>
      <c r="T91" s="12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7">
        <f t="shared" si="6"/>
        <v>78.615384615384613</v>
      </c>
      <c r="P92" s="8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2">
        <f t="shared" si="10"/>
        <v>42425.25</v>
      </c>
      <c r="T92" s="12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7">
        <f t="shared" si="6"/>
        <v>48.404406999351913</v>
      </c>
      <c r="P93" s="8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2">
        <f t="shared" si="10"/>
        <v>42588.208333333328</v>
      </c>
      <c r="T93" s="12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7">
        <f t="shared" si="6"/>
        <v>258.875</v>
      </c>
      <c r="P94" s="8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2">
        <f t="shared" si="10"/>
        <v>40352.208333333336</v>
      </c>
      <c r="T94" s="12">
        <f t="shared" si="11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7">
        <f t="shared" si="6"/>
        <v>60.548713235294116</v>
      </c>
      <c r="P95" s="8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2">
        <f t="shared" si="10"/>
        <v>41202.208333333336</v>
      </c>
      <c r="T95" s="12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7">
        <f t="shared" si="6"/>
        <v>303.68965517241378</v>
      </c>
      <c r="P96" s="8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2">
        <f t="shared" si="10"/>
        <v>43562.208333333328</v>
      </c>
      <c r="T96" s="12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7">
        <f t="shared" si="6"/>
        <v>112.99999999999999</v>
      </c>
      <c r="P97" s="8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2">
        <f t="shared" si="10"/>
        <v>43752.208333333328</v>
      </c>
      <c r="T97" s="12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7">
        <f t="shared" si="6"/>
        <v>217.37876614060258</v>
      </c>
      <c r="P98" s="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2">
        <f t="shared" si="10"/>
        <v>40612.25</v>
      </c>
      <c r="T98" s="12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7">
        <f t="shared" si="6"/>
        <v>926.69230769230762</v>
      </c>
      <c r="P99" s="8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2">
        <f t="shared" si="10"/>
        <v>42180.208333333328</v>
      </c>
      <c r="T99" s="12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7">
        <f t="shared" si="6"/>
        <v>33.692229038854805</v>
      </c>
      <c r="P100" s="8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2">
        <f t="shared" si="10"/>
        <v>42212.208333333328</v>
      </c>
      <c r="T100" s="12">
        <f t="shared" si="11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7">
        <f t="shared" si="6"/>
        <v>196.7236842105263</v>
      </c>
      <c r="P101" s="8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2">
        <f t="shared" si="10"/>
        <v>41968.25</v>
      </c>
      <c r="T101" s="12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7">
        <f t="shared" si="6"/>
        <v>1</v>
      </c>
      <c r="P102" s="8">
        <f t="shared" si="7"/>
        <v>1</v>
      </c>
      <c r="Q102" t="str">
        <f t="shared" si="8"/>
        <v>theater</v>
      </c>
      <c r="R102" t="str">
        <f t="shared" si="9"/>
        <v>plays</v>
      </c>
      <c r="S102" s="12">
        <f t="shared" si="10"/>
        <v>40835.208333333336</v>
      </c>
      <c r="T102" s="12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7">
        <f t="shared" si="6"/>
        <v>1021.4444444444445</v>
      </c>
      <c r="P103" s="8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2">
        <f t="shared" si="10"/>
        <v>42056.25</v>
      </c>
      <c r="T103" s="12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7">
        <f t="shared" si="6"/>
        <v>281.67567567567568</v>
      </c>
      <c r="P104" s="8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2">
        <f t="shared" si="10"/>
        <v>43234.208333333328</v>
      </c>
      <c r="T104" s="12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7">
        <f t="shared" si="6"/>
        <v>24.610000000000003</v>
      </c>
      <c r="P105" s="8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2">
        <f t="shared" si="10"/>
        <v>40475.208333333336</v>
      </c>
      <c r="T105" s="12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7">
        <f t="shared" si="6"/>
        <v>143.14010067114094</v>
      </c>
      <c r="P106" s="8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2">
        <f t="shared" si="10"/>
        <v>42878.208333333328</v>
      </c>
      <c r="T106" s="12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7">
        <f t="shared" si="6"/>
        <v>144.54411764705884</v>
      </c>
      <c r="P107" s="8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2">
        <f t="shared" si="10"/>
        <v>41366.208333333336</v>
      </c>
      <c r="T107" s="12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7">
        <f t="shared" si="6"/>
        <v>359.12820512820514</v>
      </c>
      <c r="P108" s="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2">
        <f t="shared" si="10"/>
        <v>43716.208333333328</v>
      </c>
      <c r="T108" s="12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7">
        <f t="shared" si="6"/>
        <v>186.48571428571427</v>
      </c>
      <c r="P109" s="8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2">
        <f t="shared" si="10"/>
        <v>43213.208333333328</v>
      </c>
      <c r="T109" s="12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7">
        <f t="shared" si="6"/>
        <v>595.26666666666665</v>
      </c>
      <c r="P110" s="8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2">
        <f t="shared" si="10"/>
        <v>41005.208333333336</v>
      </c>
      <c r="T110" s="12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7">
        <f t="shared" si="6"/>
        <v>59.21153846153846</v>
      </c>
      <c r="P111" s="8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2">
        <f t="shared" si="10"/>
        <v>41651.25</v>
      </c>
      <c r="T111" s="12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7">
        <f t="shared" si="6"/>
        <v>14.962780898876405</v>
      </c>
      <c r="P112" s="8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2">
        <f t="shared" si="10"/>
        <v>43354.208333333328</v>
      </c>
      <c r="T112" s="12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7">
        <f t="shared" si="6"/>
        <v>119.95602605863192</v>
      </c>
      <c r="P113" s="8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2">
        <f t="shared" si="10"/>
        <v>41174.208333333336</v>
      </c>
      <c r="T113" s="12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7">
        <f t="shared" si="6"/>
        <v>268.82978723404256</v>
      </c>
      <c r="P114" s="8">
        <f t="shared" si="7"/>
        <v>35</v>
      </c>
      <c r="Q114" t="str">
        <f t="shared" si="8"/>
        <v>technology</v>
      </c>
      <c r="R114" t="str">
        <f t="shared" si="9"/>
        <v>web</v>
      </c>
      <c r="S114" s="12">
        <f t="shared" si="10"/>
        <v>41875.208333333336</v>
      </c>
      <c r="T114" s="12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7">
        <f t="shared" si="6"/>
        <v>376.87878787878788</v>
      </c>
      <c r="P115" s="8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2">
        <f t="shared" si="10"/>
        <v>42990.208333333328</v>
      </c>
      <c r="T115" s="12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7">
        <f t="shared" si="6"/>
        <v>727.15789473684208</v>
      </c>
      <c r="P116" s="8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2">
        <f t="shared" si="10"/>
        <v>43564.208333333328</v>
      </c>
      <c r="T116" s="12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7">
        <f t="shared" si="6"/>
        <v>87.211757648470297</v>
      </c>
      <c r="P117" s="8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2">
        <f t="shared" si="10"/>
        <v>43056.25</v>
      </c>
      <c r="T117" s="12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7">
        <f t="shared" si="6"/>
        <v>88</v>
      </c>
      <c r="P118" s="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2">
        <f t="shared" si="10"/>
        <v>42265.208333333328</v>
      </c>
      <c r="T118" s="12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7">
        <f t="shared" si="6"/>
        <v>173.9387755102041</v>
      </c>
      <c r="P119" s="8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2">
        <f t="shared" si="10"/>
        <v>40808.208333333336</v>
      </c>
      <c r="T119" s="12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7">
        <f t="shared" si="6"/>
        <v>117.61111111111111</v>
      </c>
      <c r="P120" s="8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2">
        <f t="shared" si="10"/>
        <v>41665.25</v>
      </c>
      <c r="T120" s="12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7">
        <f t="shared" si="6"/>
        <v>214.96</v>
      </c>
      <c r="P121" s="8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2">
        <f t="shared" si="10"/>
        <v>41806.208333333336</v>
      </c>
      <c r="T121" s="12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7">
        <f t="shared" si="6"/>
        <v>149.49667110519306</v>
      </c>
      <c r="P122" s="8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2">
        <f t="shared" si="10"/>
        <v>42111.208333333328</v>
      </c>
      <c r="T122" s="12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7">
        <f t="shared" si="6"/>
        <v>219.33995584988963</v>
      </c>
      <c r="P123" s="8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2">
        <f t="shared" si="10"/>
        <v>41917.208333333336</v>
      </c>
      <c r="T123" s="12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7">
        <f t="shared" si="6"/>
        <v>64.367690058479525</v>
      </c>
      <c r="P124" s="8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2">
        <f t="shared" si="10"/>
        <v>41970.25</v>
      </c>
      <c r="T124" s="12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7">
        <f t="shared" si="6"/>
        <v>18.622397298818232</v>
      </c>
      <c r="P125" s="8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2">
        <f t="shared" si="10"/>
        <v>42332.25</v>
      </c>
      <c r="T125" s="12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7">
        <f t="shared" si="6"/>
        <v>367.76923076923077</v>
      </c>
      <c r="P126" s="8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2">
        <f t="shared" si="10"/>
        <v>43598.208333333328</v>
      </c>
      <c r="T126" s="12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7">
        <f t="shared" si="6"/>
        <v>159.90566037735849</v>
      </c>
      <c r="P127" s="8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2">
        <f t="shared" si="10"/>
        <v>43362.208333333328</v>
      </c>
      <c r="T127" s="12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7">
        <f t="shared" si="6"/>
        <v>38.633185349611544</v>
      </c>
      <c r="P128" s="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2">
        <f t="shared" si="10"/>
        <v>42596.208333333328</v>
      </c>
      <c r="T128" s="12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7">
        <f t="shared" si="6"/>
        <v>51.42151162790698</v>
      </c>
      <c r="P129" s="8">
        <f t="shared" si="7"/>
        <v>78.96875</v>
      </c>
      <c r="Q129" t="str">
        <f t="shared" si="8"/>
        <v>theater</v>
      </c>
      <c r="R129" t="str">
        <f t="shared" si="9"/>
        <v>plays</v>
      </c>
      <c r="S129" s="12">
        <f t="shared" si="10"/>
        <v>40310.208333333336</v>
      </c>
      <c r="T129" s="12">
        <f t="shared" si="11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7">
        <f t="shared" si="6"/>
        <v>60.334277620396605</v>
      </c>
      <c r="P130" s="8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2">
        <f t="shared" si="10"/>
        <v>40417.208333333336</v>
      </c>
      <c r="T130" s="12">
        <f t="shared" si="11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7">
        <f t="shared" ref="O131:O194" si="12">E131/D131*100</f>
        <v>3.202693602693603</v>
      </c>
      <c r="P131" s="8">
        <f t="shared" ref="P131:P194" si="13">IFERROR(E131/G131, "0")</f>
        <v>86.472727272727269</v>
      </c>
      <c r="Q131" t="str">
        <f t="shared" ref="Q131:Q194" si="14">_xlfn.TEXTBEFORE(N131,"/")</f>
        <v>food</v>
      </c>
      <c r="R131" t="str">
        <f t="shared" ref="R131:R194" si="15">_xlfn.TEXTAFTER(N131,"/")</f>
        <v>food trucks</v>
      </c>
      <c r="S131" s="12">
        <f t="shared" ref="S131:S194" si="16">(((J131/60)/60)/24)+DATE(1970,1,1)</f>
        <v>42038.25</v>
      </c>
      <c r="T131" s="12">
        <f t="shared" ref="T131:T194" si="17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7">
        <f t="shared" si="12"/>
        <v>155.46875</v>
      </c>
      <c r="P132" s="8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2">
        <f t="shared" si="16"/>
        <v>40842.208333333336</v>
      </c>
      <c r="T132" s="12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7">
        <f t="shared" si="12"/>
        <v>100.85974499089254</v>
      </c>
      <c r="P133" s="8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2">
        <f t="shared" si="16"/>
        <v>41607.25</v>
      </c>
      <c r="T133" s="12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7">
        <f t="shared" si="12"/>
        <v>116.18181818181819</v>
      </c>
      <c r="P134" s="8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2">
        <f t="shared" si="16"/>
        <v>43112.25</v>
      </c>
      <c r="T134" s="12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7">
        <f t="shared" si="12"/>
        <v>310.77777777777777</v>
      </c>
      <c r="P135" s="8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2">
        <f t="shared" si="16"/>
        <v>40767.208333333336</v>
      </c>
      <c r="T135" s="12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7">
        <f t="shared" si="12"/>
        <v>89.73668341708543</v>
      </c>
      <c r="P136" s="8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2">
        <f t="shared" si="16"/>
        <v>40713.208333333336</v>
      </c>
      <c r="T136" s="12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7">
        <f t="shared" si="12"/>
        <v>71.27272727272728</v>
      </c>
      <c r="P137" s="8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2">
        <f t="shared" si="16"/>
        <v>41340.25</v>
      </c>
      <c r="T137" s="12">
        <f t="shared" si="1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7">
        <f t="shared" si="12"/>
        <v>3.2862318840579712</v>
      </c>
      <c r="P138" s="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2">
        <f t="shared" si="16"/>
        <v>41797.208333333336</v>
      </c>
      <c r="T138" s="12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7">
        <f t="shared" si="12"/>
        <v>261.77777777777777</v>
      </c>
      <c r="P139" s="8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2">
        <f t="shared" si="16"/>
        <v>40457.208333333336</v>
      </c>
      <c r="T139" s="12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7">
        <f t="shared" si="12"/>
        <v>96</v>
      </c>
      <c r="P140" s="8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2">
        <f t="shared" si="16"/>
        <v>41180.208333333336</v>
      </c>
      <c r="T140" s="12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7">
        <f t="shared" si="12"/>
        <v>20.896851248642779</v>
      </c>
      <c r="P141" s="8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2">
        <f t="shared" si="16"/>
        <v>42115.208333333328</v>
      </c>
      <c r="T141" s="12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7">
        <f t="shared" si="12"/>
        <v>223.16363636363636</v>
      </c>
      <c r="P142" s="8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2">
        <f t="shared" si="16"/>
        <v>43156.25</v>
      </c>
      <c r="T142" s="12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7">
        <f t="shared" si="12"/>
        <v>101.59097978227061</v>
      </c>
      <c r="P143" s="8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2">
        <f t="shared" si="16"/>
        <v>42167.208333333328</v>
      </c>
      <c r="T143" s="12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7">
        <f t="shared" si="12"/>
        <v>230.03999999999996</v>
      </c>
      <c r="P144" s="8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2">
        <f t="shared" si="16"/>
        <v>41005.208333333336</v>
      </c>
      <c r="T144" s="12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7">
        <f t="shared" si="12"/>
        <v>135.59259259259261</v>
      </c>
      <c r="P145" s="8">
        <f t="shared" si="13"/>
        <v>104.6</v>
      </c>
      <c r="Q145" t="str">
        <f t="shared" si="14"/>
        <v>music</v>
      </c>
      <c r="R145" t="str">
        <f t="shared" si="15"/>
        <v>indie rock</v>
      </c>
      <c r="S145" s="12">
        <f t="shared" si="16"/>
        <v>40357.208333333336</v>
      </c>
      <c r="T145" s="12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7">
        <f t="shared" si="12"/>
        <v>129.1</v>
      </c>
      <c r="P146" s="8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2">
        <f t="shared" si="16"/>
        <v>43633.208333333328</v>
      </c>
      <c r="T146" s="12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7">
        <f t="shared" si="12"/>
        <v>236.512</v>
      </c>
      <c r="P147" s="8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2">
        <f t="shared" si="16"/>
        <v>41889.208333333336</v>
      </c>
      <c r="T147" s="12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7">
        <f t="shared" si="12"/>
        <v>17.25</v>
      </c>
      <c r="P148" s="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2">
        <f t="shared" si="16"/>
        <v>40855.25</v>
      </c>
      <c r="T148" s="12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7">
        <f t="shared" si="12"/>
        <v>112.49397590361446</v>
      </c>
      <c r="P149" s="8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2">
        <f t="shared" si="16"/>
        <v>42534.208333333328</v>
      </c>
      <c r="T149" s="12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7">
        <f t="shared" si="12"/>
        <v>121.02150537634408</v>
      </c>
      <c r="P150" s="8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2">
        <f t="shared" si="16"/>
        <v>42941.208333333328</v>
      </c>
      <c r="T150" s="12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7">
        <f t="shared" si="12"/>
        <v>219.87096774193549</v>
      </c>
      <c r="P151" s="8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2">
        <f t="shared" si="16"/>
        <v>41275.25</v>
      </c>
      <c r="T151" s="12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7">
        <f t="shared" si="12"/>
        <v>1</v>
      </c>
      <c r="P152" s="8">
        <f t="shared" si="13"/>
        <v>1</v>
      </c>
      <c r="Q152" t="str">
        <f t="shared" si="14"/>
        <v>music</v>
      </c>
      <c r="R152" t="str">
        <f t="shared" si="15"/>
        <v>rock</v>
      </c>
      <c r="S152" s="12">
        <f t="shared" si="16"/>
        <v>43450.25</v>
      </c>
      <c r="T152" s="12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7">
        <f t="shared" si="12"/>
        <v>64.166909620991248</v>
      </c>
      <c r="P153" s="8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2">
        <f t="shared" si="16"/>
        <v>41799.208333333336</v>
      </c>
      <c r="T153" s="12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7">
        <f t="shared" si="12"/>
        <v>423.06746987951806</v>
      </c>
      <c r="P154" s="8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2">
        <f t="shared" si="16"/>
        <v>42783.25</v>
      </c>
      <c r="T154" s="12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7">
        <f t="shared" si="12"/>
        <v>92.984160506863773</v>
      </c>
      <c r="P155" s="8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2">
        <f t="shared" si="16"/>
        <v>41201.208333333336</v>
      </c>
      <c r="T155" s="12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7">
        <f t="shared" si="12"/>
        <v>58.756567425569173</v>
      </c>
      <c r="P156" s="8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2">
        <f t="shared" si="16"/>
        <v>42502.208333333328</v>
      </c>
      <c r="T156" s="12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7">
        <f t="shared" si="12"/>
        <v>65.022222222222226</v>
      </c>
      <c r="P157" s="8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2">
        <f t="shared" si="16"/>
        <v>40262.208333333336</v>
      </c>
      <c r="T157" s="12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7">
        <f t="shared" si="12"/>
        <v>73.939560439560438</v>
      </c>
      <c r="P158" s="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2">
        <f t="shared" si="16"/>
        <v>43743.208333333328</v>
      </c>
      <c r="T158" s="12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7">
        <f t="shared" si="12"/>
        <v>52.666666666666664</v>
      </c>
      <c r="P159" s="8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2">
        <f t="shared" si="16"/>
        <v>41638.25</v>
      </c>
      <c r="T159" s="12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7">
        <f t="shared" si="12"/>
        <v>220.95238095238096</v>
      </c>
      <c r="P160" s="8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2">
        <f t="shared" si="16"/>
        <v>42346.25</v>
      </c>
      <c r="T160" s="12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7">
        <f t="shared" si="12"/>
        <v>100.01150627615063</v>
      </c>
      <c r="P161" s="8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2">
        <f t="shared" si="16"/>
        <v>43551.208333333328</v>
      </c>
      <c r="T161" s="12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7">
        <f t="shared" si="12"/>
        <v>162.3125</v>
      </c>
      <c r="P162" s="8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2">
        <f t="shared" si="16"/>
        <v>43582.208333333328</v>
      </c>
      <c r="T162" s="12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7">
        <f t="shared" si="12"/>
        <v>78.181818181818187</v>
      </c>
      <c r="P163" s="8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2">
        <f t="shared" si="16"/>
        <v>42270.208333333328</v>
      </c>
      <c r="T163" s="12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7">
        <f t="shared" si="12"/>
        <v>149.73770491803279</v>
      </c>
      <c r="P164" s="8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2">
        <f t="shared" si="16"/>
        <v>43442.25</v>
      </c>
      <c r="T164" s="12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7">
        <f t="shared" si="12"/>
        <v>253.25714285714284</v>
      </c>
      <c r="P165" s="8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2">
        <f t="shared" si="16"/>
        <v>43028.208333333328</v>
      </c>
      <c r="T165" s="12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7">
        <f t="shared" si="12"/>
        <v>100.16943521594683</v>
      </c>
      <c r="P166" s="8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2">
        <f t="shared" si="16"/>
        <v>43016.208333333328</v>
      </c>
      <c r="T166" s="12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7">
        <f t="shared" si="12"/>
        <v>121.99004424778761</v>
      </c>
      <c r="P167" s="8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2">
        <f t="shared" si="16"/>
        <v>42948.208333333328</v>
      </c>
      <c r="T167" s="12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7">
        <f t="shared" si="12"/>
        <v>137.13265306122449</v>
      </c>
      <c r="P168" s="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2">
        <f t="shared" si="16"/>
        <v>40534.25</v>
      </c>
      <c r="T168" s="12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7">
        <f t="shared" si="12"/>
        <v>415.53846153846149</v>
      </c>
      <c r="P169" s="8">
        <f t="shared" si="13"/>
        <v>74</v>
      </c>
      <c r="Q169" t="str">
        <f t="shared" si="14"/>
        <v>theater</v>
      </c>
      <c r="R169" t="str">
        <f t="shared" si="15"/>
        <v>plays</v>
      </c>
      <c r="S169" s="12">
        <f t="shared" si="16"/>
        <v>41435.208333333336</v>
      </c>
      <c r="T169" s="12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7">
        <f t="shared" si="12"/>
        <v>31.30913348946136</v>
      </c>
      <c r="P170" s="8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2">
        <f t="shared" si="16"/>
        <v>43518.25</v>
      </c>
      <c r="T170" s="12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7">
        <f t="shared" si="12"/>
        <v>424.08154506437768</v>
      </c>
      <c r="P171" s="8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2">
        <f t="shared" si="16"/>
        <v>41077.208333333336</v>
      </c>
      <c r="T171" s="12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7">
        <f t="shared" si="12"/>
        <v>2.93886230728336</v>
      </c>
      <c r="P172" s="8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2">
        <f t="shared" si="16"/>
        <v>42950.208333333328</v>
      </c>
      <c r="T172" s="12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7">
        <f t="shared" si="12"/>
        <v>10.63265306122449</v>
      </c>
      <c r="P173" s="8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2">
        <f t="shared" si="16"/>
        <v>41718.208333333336</v>
      </c>
      <c r="T173" s="12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7">
        <f t="shared" si="12"/>
        <v>82.875</v>
      </c>
      <c r="P174" s="8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2">
        <f t="shared" si="16"/>
        <v>41839.208333333336</v>
      </c>
      <c r="T174" s="12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7">
        <f t="shared" si="12"/>
        <v>163.01447776628748</v>
      </c>
      <c r="P175" s="8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2">
        <f t="shared" si="16"/>
        <v>41412.208333333336</v>
      </c>
      <c r="T175" s="12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7">
        <f t="shared" si="12"/>
        <v>894.66666666666674</v>
      </c>
      <c r="P176" s="8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2">
        <f t="shared" si="16"/>
        <v>42282.208333333328</v>
      </c>
      <c r="T176" s="12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7">
        <f t="shared" si="12"/>
        <v>26.191501103752756</v>
      </c>
      <c r="P177" s="8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2">
        <f t="shared" si="16"/>
        <v>42613.208333333328</v>
      </c>
      <c r="T177" s="12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7">
        <f t="shared" si="12"/>
        <v>74.834782608695647</v>
      </c>
      <c r="P178" s="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2">
        <f t="shared" si="16"/>
        <v>42616.208333333328</v>
      </c>
      <c r="T178" s="12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7">
        <f t="shared" si="12"/>
        <v>416.47680412371136</v>
      </c>
      <c r="P179" s="8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2">
        <f t="shared" si="16"/>
        <v>40497.25</v>
      </c>
      <c r="T179" s="12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7">
        <f t="shared" si="12"/>
        <v>96.208333333333329</v>
      </c>
      <c r="P180" s="8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2">
        <f t="shared" si="16"/>
        <v>42999.208333333328</v>
      </c>
      <c r="T180" s="12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7">
        <f t="shared" si="12"/>
        <v>357.71910112359546</v>
      </c>
      <c r="P181" s="8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2">
        <f t="shared" si="16"/>
        <v>41350.208333333336</v>
      </c>
      <c r="T181" s="12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7">
        <f t="shared" si="12"/>
        <v>308.45714285714286</v>
      </c>
      <c r="P182" s="8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2">
        <f t="shared" si="16"/>
        <v>40259.208333333336</v>
      </c>
      <c r="T182" s="12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7">
        <f t="shared" si="12"/>
        <v>61.802325581395344</v>
      </c>
      <c r="P183" s="8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2">
        <f t="shared" si="16"/>
        <v>43012.208333333328</v>
      </c>
      <c r="T183" s="12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7">
        <f t="shared" si="12"/>
        <v>722.32472324723244</v>
      </c>
      <c r="P184" s="8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2">
        <f t="shared" si="16"/>
        <v>43631.208333333328</v>
      </c>
      <c r="T184" s="12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7">
        <f t="shared" si="12"/>
        <v>69.117647058823522</v>
      </c>
      <c r="P185" s="8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2">
        <f t="shared" si="16"/>
        <v>40430.208333333336</v>
      </c>
      <c r="T185" s="12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7">
        <f t="shared" si="12"/>
        <v>293.05555555555554</v>
      </c>
      <c r="P186" s="8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2">
        <f t="shared" si="16"/>
        <v>43588.208333333328</v>
      </c>
      <c r="T186" s="12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7">
        <f t="shared" si="12"/>
        <v>71.8</v>
      </c>
      <c r="P187" s="8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2">
        <f t="shared" si="16"/>
        <v>43233.208333333328</v>
      </c>
      <c r="T187" s="12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7">
        <f t="shared" si="12"/>
        <v>31.934684684684683</v>
      </c>
      <c r="P188" s="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2">
        <f t="shared" si="16"/>
        <v>41782.208333333336</v>
      </c>
      <c r="T188" s="12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7">
        <f t="shared" si="12"/>
        <v>229.87375415282392</v>
      </c>
      <c r="P189" s="8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2">
        <f t="shared" si="16"/>
        <v>41328.25</v>
      </c>
      <c r="T189" s="12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7">
        <f t="shared" si="12"/>
        <v>32.012195121951223</v>
      </c>
      <c r="P190" s="8">
        <f t="shared" si="13"/>
        <v>75</v>
      </c>
      <c r="Q190" t="str">
        <f t="shared" si="14"/>
        <v>theater</v>
      </c>
      <c r="R190" t="str">
        <f t="shared" si="15"/>
        <v>plays</v>
      </c>
      <c r="S190" s="12">
        <f t="shared" si="16"/>
        <v>41975.25</v>
      </c>
      <c r="T190" s="12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7">
        <f t="shared" si="12"/>
        <v>23.525352848928385</v>
      </c>
      <c r="P191" s="8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2">
        <f t="shared" si="16"/>
        <v>42433.25</v>
      </c>
      <c r="T191" s="12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7">
        <f t="shared" si="12"/>
        <v>68.594594594594597</v>
      </c>
      <c r="P192" s="8">
        <f t="shared" si="13"/>
        <v>105.75</v>
      </c>
      <c r="Q192" t="str">
        <f t="shared" si="14"/>
        <v>theater</v>
      </c>
      <c r="R192" t="str">
        <f t="shared" si="15"/>
        <v>plays</v>
      </c>
      <c r="S192" s="12">
        <f t="shared" si="16"/>
        <v>41429.208333333336</v>
      </c>
      <c r="T192" s="12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7">
        <f t="shared" si="12"/>
        <v>37.952380952380956</v>
      </c>
      <c r="P193" s="8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2">
        <f t="shared" si="16"/>
        <v>43536.208333333328</v>
      </c>
      <c r="T193" s="12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7">
        <f t="shared" si="12"/>
        <v>19.992957746478872</v>
      </c>
      <c r="P194" s="8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2">
        <f t="shared" si="16"/>
        <v>41817.208333333336</v>
      </c>
      <c r="T194" s="12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7">
        <f t="shared" ref="O195:O258" si="18">E195/D195*100</f>
        <v>45.636363636363633</v>
      </c>
      <c r="P195" s="8">
        <f t="shared" ref="P195:P258" si="19">IFERROR(E195/G195, "0")</f>
        <v>46.338461538461537</v>
      </c>
      <c r="Q195" t="str">
        <f t="shared" ref="Q195:Q258" si="20">_xlfn.TEXTBEFORE(N195,"/")</f>
        <v>music</v>
      </c>
      <c r="R195" t="str">
        <f t="shared" ref="R195:R258" si="21">_xlfn.TEXTAFTER(N195,"/")</f>
        <v>indie rock</v>
      </c>
      <c r="S195" s="12">
        <f t="shared" ref="S195:S258" si="22">(((J195/60)/60)/24)+DATE(1970,1,1)</f>
        <v>43198.208333333328</v>
      </c>
      <c r="T195" s="12">
        <f t="shared" ref="T195:T258" si="23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7">
        <f t="shared" si="18"/>
        <v>122.7605633802817</v>
      </c>
      <c r="P196" s="8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2">
        <f t="shared" si="22"/>
        <v>42261.208333333328</v>
      </c>
      <c r="T196" s="12">
        <f t="shared" si="2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7">
        <f t="shared" si="18"/>
        <v>361.75316455696202</v>
      </c>
      <c r="P197" s="8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2">
        <f t="shared" si="22"/>
        <v>43310.208333333328</v>
      </c>
      <c r="T197" s="12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7">
        <f t="shared" si="18"/>
        <v>63.146341463414636</v>
      </c>
      <c r="P198" s="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2">
        <f t="shared" si="22"/>
        <v>42616.208333333328</v>
      </c>
      <c r="T198" s="12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7">
        <f t="shared" si="18"/>
        <v>298.20475319926874</v>
      </c>
      <c r="P199" s="8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2">
        <f t="shared" si="22"/>
        <v>42909.208333333328</v>
      </c>
      <c r="T199" s="12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7">
        <f t="shared" si="18"/>
        <v>9.5585443037974684</v>
      </c>
      <c r="P200" s="8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2">
        <f t="shared" si="22"/>
        <v>40396.208333333336</v>
      </c>
      <c r="T200" s="12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7">
        <f t="shared" si="18"/>
        <v>53.777777777777779</v>
      </c>
      <c r="P201" s="8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2">
        <f t="shared" si="22"/>
        <v>42192.208333333328</v>
      </c>
      <c r="T201" s="12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7">
        <f t="shared" si="18"/>
        <v>2</v>
      </c>
      <c r="P202" s="8">
        <f t="shared" si="19"/>
        <v>2</v>
      </c>
      <c r="Q202" t="str">
        <f t="shared" si="20"/>
        <v>theater</v>
      </c>
      <c r="R202" t="str">
        <f t="shared" si="21"/>
        <v>plays</v>
      </c>
      <c r="S202" s="12">
        <f t="shared" si="22"/>
        <v>40262.208333333336</v>
      </c>
      <c r="T202" s="12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7">
        <f t="shared" si="18"/>
        <v>681.19047619047615</v>
      </c>
      <c r="P203" s="8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2">
        <f t="shared" si="22"/>
        <v>41845.208333333336</v>
      </c>
      <c r="T203" s="12">
        <f t="shared" si="2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7">
        <f t="shared" si="18"/>
        <v>78.831325301204828</v>
      </c>
      <c r="P204" s="8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2">
        <f t="shared" si="22"/>
        <v>40818.208333333336</v>
      </c>
      <c r="T204" s="12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7">
        <f t="shared" si="18"/>
        <v>134.40792216817235</v>
      </c>
      <c r="P205" s="8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2">
        <f t="shared" si="22"/>
        <v>42752.25</v>
      </c>
      <c r="T205" s="12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7">
        <f t="shared" si="18"/>
        <v>3.3719999999999999</v>
      </c>
      <c r="P206" s="8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2">
        <f t="shared" si="22"/>
        <v>40636.208333333336</v>
      </c>
      <c r="T206" s="12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7">
        <f t="shared" si="18"/>
        <v>431.84615384615387</v>
      </c>
      <c r="P207" s="8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2">
        <f t="shared" si="22"/>
        <v>43390.208333333328</v>
      </c>
      <c r="T207" s="12">
        <f t="shared" si="2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7">
        <f t="shared" si="18"/>
        <v>38.844444444444441</v>
      </c>
      <c r="P208" s="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2">
        <f t="shared" si="22"/>
        <v>40236.25</v>
      </c>
      <c r="T208" s="12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7">
        <f t="shared" si="18"/>
        <v>425.7</v>
      </c>
      <c r="P209" s="8">
        <f t="shared" si="19"/>
        <v>99</v>
      </c>
      <c r="Q209" t="str">
        <f t="shared" si="20"/>
        <v>music</v>
      </c>
      <c r="R209" t="str">
        <f t="shared" si="21"/>
        <v>rock</v>
      </c>
      <c r="S209" s="12">
        <f t="shared" si="22"/>
        <v>43340.208333333328</v>
      </c>
      <c r="T209" s="12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7">
        <f t="shared" si="18"/>
        <v>101.12239715591672</v>
      </c>
      <c r="P210" s="8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2">
        <f t="shared" si="22"/>
        <v>43048.25</v>
      </c>
      <c r="T210" s="12">
        <f t="shared" si="2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7">
        <f t="shared" si="18"/>
        <v>21.188688946015425</v>
      </c>
      <c r="P211" s="8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2">
        <f t="shared" si="22"/>
        <v>42496.208333333328</v>
      </c>
      <c r="T211" s="12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7">
        <f t="shared" si="18"/>
        <v>67.425531914893625</v>
      </c>
      <c r="P212" s="8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2">
        <f t="shared" si="22"/>
        <v>42797.25</v>
      </c>
      <c r="T212" s="12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7">
        <f t="shared" si="18"/>
        <v>94.923371647509583</v>
      </c>
      <c r="P213" s="8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2">
        <f t="shared" si="22"/>
        <v>41513.208333333336</v>
      </c>
      <c r="T213" s="12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7">
        <f t="shared" si="18"/>
        <v>151.85185185185185</v>
      </c>
      <c r="P214" s="8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2">
        <f t="shared" si="22"/>
        <v>43814.25</v>
      </c>
      <c r="T214" s="12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7">
        <f t="shared" si="18"/>
        <v>195.16382252559728</v>
      </c>
      <c r="P215" s="8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2">
        <f t="shared" si="22"/>
        <v>40488.208333333336</v>
      </c>
      <c r="T215" s="12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7">
        <f t="shared" si="18"/>
        <v>1023.1428571428571</v>
      </c>
      <c r="P216" s="8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2">
        <f t="shared" si="22"/>
        <v>40409.208333333336</v>
      </c>
      <c r="T216" s="12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7">
        <f t="shared" si="18"/>
        <v>3.841836734693878</v>
      </c>
      <c r="P217" s="8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2">
        <f t="shared" si="22"/>
        <v>43509.25</v>
      </c>
      <c r="T217" s="12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7">
        <f t="shared" si="18"/>
        <v>155.07066557107643</v>
      </c>
      <c r="P218" s="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2">
        <f t="shared" si="22"/>
        <v>40869.25</v>
      </c>
      <c r="T218" s="12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7">
        <f t="shared" si="18"/>
        <v>44.753477588871718</v>
      </c>
      <c r="P219" s="8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2">
        <f t="shared" si="22"/>
        <v>43583.208333333328</v>
      </c>
      <c r="T219" s="12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7">
        <f t="shared" si="18"/>
        <v>215.94736842105263</v>
      </c>
      <c r="P220" s="8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2">
        <f t="shared" si="22"/>
        <v>40858.25</v>
      </c>
      <c r="T220" s="12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7">
        <f t="shared" si="18"/>
        <v>332.12709832134288</v>
      </c>
      <c r="P221" s="8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2">
        <f t="shared" si="22"/>
        <v>41137.208333333336</v>
      </c>
      <c r="T221" s="12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7">
        <f t="shared" si="18"/>
        <v>8.4430379746835449</v>
      </c>
      <c r="P222" s="8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2">
        <f t="shared" si="22"/>
        <v>40725.208333333336</v>
      </c>
      <c r="T222" s="12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7">
        <f t="shared" si="18"/>
        <v>98.625514403292186</v>
      </c>
      <c r="P223" s="8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2">
        <f t="shared" si="22"/>
        <v>41081.208333333336</v>
      </c>
      <c r="T223" s="12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7">
        <f t="shared" si="18"/>
        <v>137.97916666666669</v>
      </c>
      <c r="P224" s="8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2">
        <f t="shared" si="22"/>
        <v>41914.208333333336</v>
      </c>
      <c r="T224" s="12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7">
        <f t="shared" si="18"/>
        <v>93.81099656357388</v>
      </c>
      <c r="P225" s="8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2">
        <f t="shared" si="22"/>
        <v>42445.208333333328</v>
      </c>
      <c r="T225" s="12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7">
        <f t="shared" si="18"/>
        <v>403.63930885529157</v>
      </c>
      <c r="P226" s="8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2">
        <f t="shared" si="22"/>
        <v>41906.208333333336</v>
      </c>
      <c r="T226" s="12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7">
        <f t="shared" si="18"/>
        <v>260.1740412979351</v>
      </c>
      <c r="P227" s="8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2">
        <f t="shared" si="22"/>
        <v>41762.208333333336</v>
      </c>
      <c r="T227" s="12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7">
        <f t="shared" si="18"/>
        <v>366.63333333333333</v>
      </c>
      <c r="P228" s="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2">
        <f t="shared" si="22"/>
        <v>40276.208333333336</v>
      </c>
      <c r="T228" s="12">
        <f t="shared" si="2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7">
        <f t="shared" si="18"/>
        <v>168.72085385878489</v>
      </c>
      <c r="P229" s="8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2">
        <f t="shared" si="22"/>
        <v>42139.208333333328</v>
      </c>
      <c r="T229" s="12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7">
        <f t="shared" si="18"/>
        <v>119.90717911530093</v>
      </c>
      <c r="P230" s="8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2">
        <f t="shared" si="22"/>
        <v>42613.208333333328</v>
      </c>
      <c r="T230" s="12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7">
        <f t="shared" si="18"/>
        <v>193.68925233644859</v>
      </c>
      <c r="P231" s="8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2">
        <f t="shared" si="22"/>
        <v>42887.208333333328</v>
      </c>
      <c r="T231" s="12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7">
        <f t="shared" si="18"/>
        <v>420.16666666666669</v>
      </c>
      <c r="P232" s="8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2">
        <f t="shared" si="22"/>
        <v>43805.25</v>
      </c>
      <c r="T232" s="12">
        <f t="shared" si="2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7">
        <f t="shared" si="18"/>
        <v>76.708333333333329</v>
      </c>
      <c r="P233" s="8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2">
        <f t="shared" si="22"/>
        <v>41415.208333333336</v>
      </c>
      <c r="T233" s="12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7">
        <f t="shared" si="18"/>
        <v>171.26470588235293</v>
      </c>
      <c r="P234" s="8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2">
        <f t="shared" si="22"/>
        <v>42576.208333333328</v>
      </c>
      <c r="T234" s="12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7">
        <f t="shared" si="18"/>
        <v>157.89473684210526</v>
      </c>
      <c r="P235" s="8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2">
        <f t="shared" si="22"/>
        <v>40706.208333333336</v>
      </c>
      <c r="T235" s="12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7">
        <f t="shared" si="18"/>
        <v>109.08</v>
      </c>
      <c r="P236" s="8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2">
        <f t="shared" si="22"/>
        <v>42969.208333333328</v>
      </c>
      <c r="T236" s="12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7">
        <f t="shared" si="18"/>
        <v>41.732558139534881</v>
      </c>
      <c r="P237" s="8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2">
        <f t="shared" si="22"/>
        <v>42779.25</v>
      </c>
      <c r="T237" s="12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7">
        <f t="shared" si="18"/>
        <v>10.944303797468354</v>
      </c>
      <c r="P238" s="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2">
        <f t="shared" si="22"/>
        <v>43641.208333333328</v>
      </c>
      <c r="T238" s="12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7">
        <f t="shared" si="18"/>
        <v>159.3763440860215</v>
      </c>
      <c r="P239" s="8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2">
        <f t="shared" si="22"/>
        <v>41754.208333333336</v>
      </c>
      <c r="T239" s="12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7">
        <f t="shared" si="18"/>
        <v>422.41666666666669</v>
      </c>
      <c r="P240" s="8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2">
        <f t="shared" si="22"/>
        <v>43083.25</v>
      </c>
      <c r="T240" s="12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7">
        <f t="shared" si="18"/>
        <v>97.71875</v>
      </c>
      <c r="P241" s="8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2">
        <f t="shared" si="22"/>
        <v>42245.208333333328</v>
      </c>
      <c r="T241" s="12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7">
        <f t="shared" si="18"/>
        <v>418.78911564625849</v>
      </c>
      <c r="P242" s="8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2">
        <f t="shared" si="22"/>
        <v>40396.208333333336</v>
      </c>
      <c r="T242" s="12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7">
        <f t="shared" si="18"/>
        <v>101.91632047477745</v>
      </c>
      <c r="P243" s="8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2">
        <f t="shared" si="22"/>
        <v>41742.208333333336</v>
      </c>
      <c r="T243" s="12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7">
        <f t="shared" si="18"/>
        <v>127.72619047619047</v>
      </c>
      <c r="P244" s="8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2">
        <f t="shared" si="22"/>
        <v>42865.208333333328</v>
      </c>
      <c r="T244" s="12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7">
        <f t="shared" si="18"/>
        <v>445.21739130434781</v>
      </c>
      <c r="P245" s="8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2">
        <f t="shared" si="22"/>
        <v>43163.25</v>
      </c>
      <c r="T245" s="12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7">
        <f t="shared" si="18"/>
        <v>569.71428571428578</v>
      </c>
      <c r="P246" s="8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2">
        <f t="shared" si="22"/>
        <v>41834.208333333336</v>
      </c>
      <c r="T246" s="12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7">
        <f t="shared" si="18"/>
        <v>509.34482758620686</v>
      </c>
      <c r="P247" s="8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2">
        <f t="shared" si="22"/>
        <v>41736.208333333336</v>
      </c>
      <c r="T247" s="12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7">
        <f t="shared" si="18"/>
        <v>325.5333333333333</v>
      </c>
      <c r="P248" s="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2">
        <f t="shared" si="22"/>
        <v>41491.208333333336</v>
      </c>
      <c r="T248" s="12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7">
        <f t="shared" si="18"/>
        <v>932.61616161616166</v>
      </c>
      <c r="P249" s="8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2">
        <f t="shared" si="22"/>
        <v>42726.25</v>
      </c>
      <c r="T249" s="12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7">
        <f t="shared" si="18"/>
        <v>211.33870967741933</v>
      </c>
      <c r="P250" s="8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2">
        <f t="shared" si="22"/>
        <v>42004.25</v>
      </c>
      <c r="T250" s="12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7">
        <f t="shared" si="18"/>
        <v>273.32520325203251</v>
      </c>
      <c r="P251" s="8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2">
        <f t="shared" si="22"/>
        <v>42006.25</v>
      </c>
      <c r="T251" s="12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7">
        <f t="shared" si="18"/>
        <v>3</v>
      </c>
      <c r="P252" s="8">
        <f t="shared" si="19"/>
        <v>3</v>
      </c>
      <c r="Q252" t="str">
        <f t="shared" si="20"/>
        <v>music</v>
      </c>
      <c r="R252" t="str">
        <f t="shared" si="21"/>
        <v>rock</v>
      </c>
      <c r="S252" s="12">
        <f t="shared" si="22"/>
        <v>40203.25</v>
      </c>
      <c r="T252" s="12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7">
        <f t="shared" si="18"/>
        <v>54.084507042253513</v>
      </c>
      <c r="P253" s="8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2">
        <f t="shared" si="22"/>
        <v>41252.25</v>
      </c>
      <c r="T253" s="12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7">
        <f t="shared" si="18"/>
        <v>626.29999999999995</v>
      </c>
      <c r="P254" s="8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2">
        <f t="shared" si="22"/>
        <v>41572.208333333336</v>
      </c>
      <c r="T254" s="12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7">
        <f t="shared" si="18"/>
        <v>89.021399176954731</v>
      </c>
      <c r="P255" s="8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2">
        <f t="shared" si="22"/>
        <v>40641.208333333336</v>
      </c>
      <c r="T255" s="12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7">
        <f t="shared" si="18"/>
        <v>184.89130434782609</v>
      </c>
      <c r="P256" s="8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2">
        <f t="shared" si="22"/>
        <v>42787.25</v>
      </c>
      <c r="T256" s="12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7">
        <f t="shared" si="18"/>
        <v>120.16770186335404</v>
      </c>
      <c r="P257" s="8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2">
        <f t="shared" si="22"/>
        <v>40590.25</v>
      </c>
      <c r="T257" s="12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7">
        <f t="shared" si="18"/>
        <v>23.390243902439025</v>
      </c>
      <c r="P258" s="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2">
        <f t="shared" si="22"/>
        <v>42393.25</v>
      </c>
      <c r="T258" s="12">
        <f t="shared" si="2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7">
        <f t="shared" ref="O259:O322" si="24">E259/D259*100</f>
        <v>146</v>
      </c>
      <c r="P259" s="8">
        <f t="shared" ref="P259:P322" si="25">IFERROR(E259/G259, "0")</f>
        <v>90.456521739130437</v>
      </c>
      <c r="Q259" t="str">
        <f t="shared" ref="Q259:Q322" si="26">_xlfn.TEXTBEFORE(N259,"/")</f>
        <v>theater</v>
      </c>
      <c r="R259" t="str">
        <f t="shared" ref="R259:R322" si="27">_xlfn.TEXTAFTER(N259,"/")</f>
        <v>plays</v>
      </c>
      <c r="S259" s="12">
        <f t="shared" ref="S259:S322" si="28">(((J259/60)/60)/24)+DATE(1970,1,1)</f>
        <v>41338.25</v>
      </c>
      <c r="T259" s="12">
        <f t="shared" ref="T259:T322" si="2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7">
        <f t="shared" si="24"/>
        <v>268.48</v>
      </c>
      <c r="P260" s="8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2">
        <f t="shared" si="28"/>
        <v>42712.25</v>
      </c>
      <c r="T260" s="12">
        <f t="shared" si="2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7">
        <f t="shared" si="24"/>
        <v>597.5</v>
      </c>
      <c r="P261" s="8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2">
        <f t="shared" si="28"/>
        <v>41251.25</v>
      </c>
      <c r="T261" s="12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7">
        <f t="shared" si="24"/>
        <v>157.69841269841268</v>
      </c>
      <c r="P262" s="8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2">
        <f t="shared" si="28"/>
        <v>41180.208333333336</v>
      </c>
      <c r="T262" s="12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7">
        <f t="shared" si="24"/>
        <v>31.201660735468568</v>
      </c>
      <c r="P263" s="8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2">
        <f t="shared" si="28"/>
        <v>40415.208333333336</v>
      </c>
      <c r="T263" s="12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7">
        <f t="shared" si="24"/>
        <v>313.41176470588238</v>
      </c>
      <c r="P264" s="8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2">
        <f t="shared" si="28"/>
        <v>40638.208333333336</v>
      </c>
      <c r="T264" s="12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7">
        <f t="shared" si="24"/>
        <v>370.89655172413791</v>
      </c>
      <c r="P265" s="8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2">
        <f t="shared" si="28"/>
        <v>40187.25</v>
      </c>
      <c r="T265" s="12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7">
        <f t="shared" si="24"/>
        <v>362.66447368421052</v>
      </c>
      <c r="P266" s="8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2">
        <f t="shared" si="28"/>
        <v>41317.25</v>
      </c>
      <c r="T266" s="12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7">
        <f t="shared" si="24"/>
        <v>123.08163265306122</v>
      </c>
      <c r="P267" s="8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2">
        <f t="shared" si="28"/>
        <v>42372.25</v>
      </c>
      <c r="T267" s="12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7">
        <f t="shared" si="24"/>
        <v>76.766756032171585</v>
      </c>
      <c r="P268" s="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2">
        <f t="shared" si="28"/>
        <v>41950.25</v>
      </c>
      <c r="T268" s="12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7">
        <f t="shared" si="24"/>
        <v>233.62012987012989</v>
      </c>
      <c r="P269" s="8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2">
        <f t="shared" si="28"/>
        <v>41206.208333333336</v>
      </c>
      <c r="T269" s="12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7">
        <f t="shared" si="24"/>
        <v>180.53333333333333</v>
      </c>
      <c r="P270" s="8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2">
        <f t="shared" si="28"/>
        <v>41186.208333333336</v>
      </c>
      <c r="T270" s="12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7">
        <f t="shared" si="24"/>
        <v>252.62857142857143</v>
      </c>
      <c r="P271" s="8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2">
        <f t="shared" si="28"/>
        <v>43496.25</v>
      </c>
      <c r="T271" s="12">
        <f t="shared" si="2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7">
        <f t="shared" si="24"/>
        <v>27.176538240368025</v>
      </c>
      <c r="P272" s="8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2">
        <f t="shared" si="28"/>
        <v>40514.25</v>
      </c>
      <c r="T272" s="12">
        <f t="shared" si="2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7">
        <f t="shared" si="24"/>
        <v>1.2706571242680547</v>
      </c>
      <c r="P273" s="8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2">
        <f t="shared" si="28"/>
        <v>42345.25</v>
      </c>
      <c r="T273" s="12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7">
        <f t="shared" si="24"/>
        <v>304.0097847358121</v>
      </c>
      <c r="P274" s="8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2">
        <f t="shared" si="28"/>
        <v>43656.208333333328</v>
      </c>
      <c r="T274" s="12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7">
        <f t="shared" si="24"/>
        <v>137.23076923076923</v>
      </c>
      <c r="P275" s="8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2">
        <f t="shared" si="28"/>
        <v>42995.208333333328</v>
      </c>
      <c r="T275" s="12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7">
        <f t="shared" si="24"/>
        <v>32.208333333333336</v>
      </c>
      <c r="P276" s="8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2">
        <f t="shared" si="28"/>
        <v>43045.25</v>
      </c>
      <c r="T276" s="12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7">
        <f t="shared" si="24"/>
        <v>241.51282051282053</v>
      </c>
      <c r="P277" s="8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2">
        <f t="shared" si="28"/>
        <v>43561.208333333328</v>
      </c>
      <c r="T277" s="12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7">
        <f t="shared" si="24"/>
        <v>96.8</v>
      </c>
      <c r="P278" s="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2">
        <f t="shared" si="28"/>
        <v>41018.208333333336</v>
      </c>
      <c r="T278" s="12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7">
        <f t="shared" si="24"/>
        <v>1066.4285714285716</v>
      </c>
      <c r="P279" s="8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2">
        <f t="shared" si="28"/>
        <v>40378.208333333336</v>
      </c>
      <c r="T279" s="12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7">
        <f t="shared" si="24"/>
        <v>325.88888888888891</v>
      </c>
      <c r="P280" s="8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2">
        <f t="shared" si="28"/>
        <v>41239.25</v>
      </c>
      <c r="T280" s="12">
        <f t="shared" si="2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7">
        <f t="shared" si="24"/>
        <v>170.70000000000002</v>
      </c>
      <c r="P281" s="8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2">
        <f t="shared" si="28"/>
        <v>43346.208333333328</v>
      </c>
      <c r="T281" s="12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7">
        <f t="shared" si="24"/>
        <v>581.44000000000005</v>
      </c>
      <c r="P282" s="8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2">
        <f t="shared" si="28"/>
        <v>43060.25</v>
      </c>
      <c r="T282" s="12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7">
        <f t="shared" si="24"/>
        <v>91.520972644376897</v>
      </c>
      <c r="P283" s="8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2">
        <f t="shared" si="28"/>
        <v>40979.25</v>
      </c>
      <c r="T283" s="12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7">
        <f t="shared" si="24"/>
        <v>108.04761904761904</v>
      </c>
      <c r="P284" s="8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2">
        <f t="shared" si="28"/>
        <v>42701.25</v>
      </c>
      <c r="T284" s="12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7">
        <f t="shared" si="24"/>
        <v>18.728395061728396</v>
      </c>
      <c r="P285" s="8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2">
        <f t="shared" si="28"/>
        <v>42520.208333333328</v>
      </c>
      <c r="T285" s="12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7">
        <f t="shared" si="24"/>
        <v>83.193877551020407</v>
      </c>
      <c r="P286" s="8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2">
        <f t="shared" si="28"/>
        <v>41030.208333333336</v>
      </c>
      <c r="T286" s="12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7">
        <f t="shared" si="24"/>
        <v>706.33333333333337</v>
      </c>
      <c r="P287" s="8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2">
        <f t="shared" si="28"/>
        <v>42623.208333333328</v>
      </c>
      <c r="T287" s="12">
        <f t="shared" si="2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7">
        <f t="shared" si="24"/>
        <v>17.446030330062445</v>
      </c>
      <c r="P288" s="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2">
        <f t="shared" si="28"/>
        <v>42697.25</v>
      </c>
      <c r="T288" s="12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7">
        <f t="shared" si="24"/>
        <v>209.73015873015873</v>
      </c>
      <c r="P289" s="8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2">
        <f t="shared" si="28"/>
        <v>42122.208333333328</v>
      </c>
      <c r="T289" s="12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7">
        <f t="shared" si="24"/>
        <v>97.785714285714292</v>
      </c>
      <c r="P290" s="8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2">
        <f t="shared" si="28"/>
        <v>40982.208333333336</v>
      </c>
      <c r="T290" s="12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7">
        <f t="shared" si="24"/>
        <v>1684.25</v>
      </c>
      <c r="P291" s="8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2">
        <f t="shared" si="28"/>
        <v>42219.208333333328</v>
      </c>
      <c r="T291" s="12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7">
        <f t="shared" si="24"/>
        <v>54.402135231316727</v>
      </c>
      <c r="P292" s="8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2">
        <f t="shared" si="28"/>
        <v>41404.208333333336</v>
      </c>
      <c r="T292" s="12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7">
        <f t="shared" si="24"/>
        <v>456.61111111111109</v>
      </c>
      <c r="P293" s="8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2">
        <f t="shared" si="28"/>
        <v>40831.208333333336</v>
      </c>
      <c r="T293" s="12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7">
        <f t="shared" si="24"/>
        <v>9.8219178082191778</v>
      </c>
      <c r="P294" s="8">
        <f t="shared" si="25"/>
        <v>71.7</v>
      </c>
      <c r="Q294" t="str">
        <f t="shared" si="26"/>
        <v>food</v>
      </c>
      <c r="R294" t="str">
        <f t="shared" si="27"/>
        <v>food trucks</v>
      </c>
      <c r="S294" s="12">
        <f t="shared" si="28"/>
        <v>40984.208333333336</v>
      </c>
      <c r="T294" s="12">
        <f t="shared" si="2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7">
        <f t="shared" si="24"/>
        <v>16.384615384615383</v>
      </c>
      <c r="P295" s="8">
        <f t="shared" si="25"/>
        <v>33.28125</v>
      </c>
      <c r="Q295" t="str">
        <f t="shared" si="26"/>
        <v>theater</v>
      </c>
      <c r="R295" t="str">
        <f t="shared" si="27"/>
        <v>plays</v>
      </c>
      <c r="S295" s="12">
        <f t="shared" si="28"/>
        <v>40456.208333333336</v>
      </c>
      <c r="T295" s="12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7">
        <f t="shared" si="24"/>
        <v>1339.6666666666667</v>
      </c>
      <c r="P296" s="8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2">
        <f t="shared" si="28"/>
        <v>43399.208333333328</v>
      </c>
      <c r="T296" s="12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7">
        <f t="shared" si="24"/>
        <v>35.650077760497666</v>
      </c>
      <c r="P297" s="8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2">
        <f t="shared" si="28"/>
        <v>41562.208333333336</v>
      </c>
      <c r="T297" s="12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7">
        <f t="shared" si="24"/>
        <v>54.950819672131146</v>
      </c>
      <c r="P298" s="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2">
        <f t="shared" si="28"/>
        <v>43493.25</v>
      </c>
      <c r="T298" s="12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7">
        <f t="shared" si="24"/>
        <v>94.236111111111114</v>
      </c>
      <c r="P299" s="8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2">
        <f t="shared" si="28"/>
        <v>41653.25</v>
      </c>
      <c r="T299" s="12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7">
        <f t="shared" si="24"/>
        <v>143.91428571428571</v>
      </c>
      <c r="P300" s="8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2">
        <f t="shared" si="28"/>
        <v>42426.25</v>
      </c>
      <c r="T300" s="12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7">
        <f t="shared" si="24"/>
        <v>51.421052631578945</v>
      </c>
      <c r="P301" s="8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2">
        <f t="shared" si="28"/>
        <v>42432.25</v>
      </c>
      <c r="T301" s="12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7">
        <f t="shared" si="24"/>
        <v>5</v>
      </c>
      <c r="P302" s="8">
        <f t="shared" si="25"/>
        <v>5</v>
      </c>
      <c r="Q302" t="str">
        <f t="shared" si="26"/>
        <v>publishing</v>
      </c>
      <c r="R302" t="str">
        <f t="shared" si="27"/>
        <v>nonfiction</v>
      </c>
      <c r="S302" s="12">
        <f t="shared" si="28"/>
        <v>42977.208333333328</v>
      </c>
      <c r="T302" s="12">
        <f t="shared" si="2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7">
        <f t="shared" si="24"/>
        <v>1344.6666666666667</v>
      </c>
      <c r="P303" s="8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2">
        <f t="shared" si="28"/>
        <v>42061.25</v>
      </c>
      <c r="T303" s="12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7">
        <f t="shared" si="24"/>
        <v>31.844940867279899</v>
      </c>
      <c r="P304" s="8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2">
        <f t="shared" si="28"/>
        <v>43345.208333333328</v>
      </c>
      <c r="T304" s="12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7">
        <f t="shared" si="24"/>
        <v>82.617647058823536</v>
      </c>
      <c r="P305" s="8">
        <f t="shared" si="25"/>
        <v>87.78125</v>
      </c>
      <c r="Q305" t="str">
        <f t="shared" si="26"/>
        <v>music</v>
      </c>
      <c r="R305" t="str">
        <f t="shared" si="27"/>
        <v>indie rock</v>
      </c>
      <c r="S305" s="12">
        <f t="shared" si="28"/>
        <v>42376.25</v>
      </c>
      <c r="T305" s="12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7">
        <f t="shared" si="24"/>
        <v>546.14285714285722</v>
      </c>
      <c r="P306" s="8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2">
        <f t="shared" si="28"/>
        <v>42589.208333333328</v>
      </c>
      <c r="T306" s="12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7">
        <f t="shared" si="24"/>
        <v>286.21428571428572</v>
      </c>
      <c r="P307" s="8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2">
        <f t="shared" si="28"/>
        <v>42448.208333333328</v>
      </c>
      <c r="T307" s="12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7">
        <f t="shared" si="24"/>
        <v>7.9076923076923071</v>
      </c>
      <c r="P308" s="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2">
        <f t="shared" si="28"/>
        <v>42930.208333333328</v>
      </c>
      <c r="T308" s="12">
        <f t="shared" si="2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7">
        <f t="shared" si="24"/>
        <v>132.13677811550153</v>
      </c>
      <c r="P309" s="8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2">
        <f t="shared" si="28"/>
        <v>41066.208333333336</v>
      </c>
      <c r="T309" s="12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7">
        <f t="shared" si="24"/>
        <v>74.077834179357026</v>
      </c>
      <c r="P310" s="8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2">
        <f t="shared" si="28"/>
        <v>40651.208333333336</v>
      </c>
      <c r="T310" s="12">
        <f t="shared" si="2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7">
        <f t="shared" si="24"/>
        <v>75.292682926829272</v>
      </c>
      <c r="P311" s="8">
        <f t="shared" si="25"/>
        <v>41.16</v>
      </c>
      <c r="Q311" t="str">
        <f t="shared" si="26"/>
        <v>music</v>
      </c>
      <c r="R311" t="str">
        <f t="shared" si="27"/>
        <v>indie rock</v>
      </c>
      <c r="S311" s="12">
        <f t="shared" si="28"/>
        <v>40807.208333333336</v>
      </c>
      <c r="T311" s="12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7">
        <f t="shared" si="24"/>
        <v>20.333333333333332</v>
      </c>
      <c r="P312" s="8">
        <f t="shared" si="25"/>
        <v>99.125</v>
      </c>
      <c r="Q312" t="str">
        <f t="shared" si="26"/>
        <v>games</v>
      </c>
      <c r="R312" t="str">
        <f t="shared" si="27"/>
        <v>video games</v>
      </c>
      <c r="S312" s="12">
        <f t="shared" si="28"/>
        <v>40277.208333333336</v>
      </c>
      <c r="T312" s="12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7">
        <f t="shared" si="24"/>
        <v>203.36507936507937</v>
      </c>
      <c r="P313" s="8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2">
        <f t="shared" si="28"/>
        <v>40590.25</v>
      </c>
      <c r="T313" s="12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7">
        <f t="shared" si="24"/>
        <v>310.2284263959391</v>
      </c>
      <c r="P314" s="8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2">
        <f t="shared" si="28"/>
        <v>41572.208333333336</v>
      </c>
      <c r="T314" s="12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7">
        <f t="shared" si="24"/>
        <v>395.31818181818181</v>
      </c>
      <c r="P315" s="8">
        <f t="shared" si="25"/>
        <v>39</v>
      </c>
      <c r="Q315" t="str">
        <f t="shared" si="26"/>
        <v>music</v>
      </c>
      <c r="R315" t="str">
        <f t="shared" si="27"/>
        <v>rock</v>
      </c>
      <c r="S315" s="12">
        <f t="shared" si="28"/>
        <v>40966.25</v>
      </c>
      <c r="T315" s="12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7">
        <f t="shared" si="24"/>
        <v>294.71428571428572</v>
      </c>
      <c r="P316" s="8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2">
        <f t="shared" si="28"/>
        <v>43536.208333333328</v>
      </c>
      <c r="T316" s="12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7">
        <f t="shared" si="24"/>
        <v>33.89473684210526</v>
      </c>
      <c r="P317" s="8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2">
        <f t="shared" si="28"/>
        <v>41783.208333333336</v>
      </c>
      <c r="T317" s="12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7">
        <f t="shared" si="24"/>
        <v>66.677083333333329</v>
      </c>
      <c r="P318" s="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2">
        <f t="shared" si="28"/>
        <v>43788.25</v>
      </c>
      <c r="T318" s="12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7">
        <f t="shared" si="24"/>
        <v>19.227272727272727</v>
      </c>
      <c r="P319" s="8">
        <f t="shared" si="25"/>
        <v>42.3</v>
      </c>
      <c r="Q319" t="str">
        <f t="shared" si="26"/>
        <v>theater</v>
      </c>
      <c r="R319" t="str">
        <f t="shared" si="27"/>
        <v>plays</v>
      </c>
      <c r="S319" s="12">
        <f t="shared" si="28"/>
        <v>42869.208333333328</v>
      </c>
      <c r="T319" s="12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7">
        <f t="shared" si="24"/>
        <v>15.842105263157894</v>
      </c>
      <c r="P320" s="8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2">
        <f t="shared" si="28"/>
        <v>41684.25</v>
      </c>
      <c r="T320" s="12">
        <f t="shared" si="2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7">
        <f t="shared" si="24"/>
        <v>38.702380952380956</v>
      </c>
      <c r="P321" s="8">
        <f t="shared" si="25"/>
        <v>50.796875</v>
      </c>
      <c r="Q321" t="str">
        <f t="shared" si="26"/>
        <v>technology</v>
      </c>
      <c r="R321" t="str">
        <f t="shared" si="27"/>
        <v>web</v>
      </c>
      <c r="S321" s="12">
        <f t="shared" si="28"/>
        <v>40402.208333333336</v>
      </c>
      <c r="T321" s="12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7">
        <f t="shared" si="24"/>
        <v>9.5876777251184837</v>
      </c>
      <c r="P322" s="8">
        <f t="shared" si="25"/>
        <v>101.15</v>
      </c>
      <c r="Q322" t="str">
        <f t="shared" si="26"/>
        <v>publishing</v>
      </c>
      <c r="R322" t="str">
        <f t="shared" si="27"/>
        <v>fiction</v>
      </c>
      <c r="S322" s="12">
        <f t="shared" si="28"/>
        <v>40673.208333333336</v>
      </c>
      <c r="T322" s="12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7">
        <f t="shared" ref="O323:O386" si="30">E323/D323*100</f>
        <v>94.144366197183089</v>
      </c>
      <c r="P323" s="8">
        <f t="shared" ref="P323:P386" si="31">IFERROR(E323/G323, "0")</f>
        <v>65.000810372771468</v>
      </c>
      <c r="Q323" t="str">
        <f t="shared" ref="Q323:Q386" si="32">_xlfn.TEXTBEFORE(N323,"/")</f>
        <v>film &amp; video</v>
      </c>
      <c r="R323" t="str">
        <f t="shared" ref="R323:R386" si="33">_xlfn.TEXTAFTER(N323,"/")</f>
        <v>shorts</v>
      </c>
      <c r="S323" s="12">
        <f t="shared" ref="S323:S386" si="34">(((J323/60)/60)/24)+DATE(1970,1,1)</f>
        <v>40634.208333333336</v>
      </c>
      <c r="T323" s="12">
        <f t="shared" ref="T323:T386" si="35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7">
        <f t="shared" si="30"/>
        <v>166.56234096692114</v>
      </c>
      <c r="P324" s="8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2">
        <f t="shared" si="34"/>
        <v>40507.25</v>
      </c>
      <c r="T324" s="12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7">
        <f t="shared" si="30"/>
        <v>24.134831460674157</v>
      </c>
      <c r="P325" s="8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2">
        <f t="shared" si="34"/>
        <v>41725.208333333336</v>
      </c>
      <c r="T325" s="12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7">
        <f t="shared" si="30"/>
        <v>164.05633802816902</v>
      </c>
      <c r="P326" s="8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2">
        <f t="shared" si="34"/>
        <v>42176.208333333328</v>
      </c>
      <c r="T326" s="12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7">
        <f t="shared" si="30"/>
        <v>90.723076923076931</v>
      </c>
      <c r="P327" s="8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2">
        <f t="shared" si="34"/>
        <v>43267.208333333328</v>
      </c>
      <c r="T327" s="12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7">
        <f t="shared" si="30"/>
        <v>46.194444444444443</v>
      </c>
      <c r="P328" s="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2">
        <f t="shared" si="34"/>
        <v>42364.25</v>
      </c>
      <c r="T328" s="12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7">
        <f t="shared" si="30"/>
        <v>38.53846153846154</v>
      </c>
      <c r="P329" s="8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2">
        <f t="shared" si="34"/>
        <v>43705.208333333328</v>
      </c>
      <c r="T329" s="12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7">
        <f t="shared" si="30"/>
        <v>133.56231003039514</v>
      </c>
      <c r="P330" s="8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2">
        <f t="shared" si="34"/>
        <v>43434.25</v>
      </c>
      <c r="T330" s="12">
        <f t="shared" si="35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7">
        <f t="shared" si="30"/>
        <v>22.896588486140725</v>
      </c>
      <c r="P331" s="8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2">
        <f t="shared" si="34"/>
        <v>42716.25</v>
      </c>
      <c r="T331" s="12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7">
        <f t="shared" si="30"/>
        <v>184.95548961424333</v>
      </c>
      <c r="P332" s="8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2">
        <f t="shared" si="34"/>
        <v>43077.25</v>
      </c>
      <c r="T332" s="12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7">
        <f t="shared" si="30"/>
        <v>443.72727272727275</v>
      </c>
      <c r="P333" s="8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2">
        <f t="shared" si="34"/>
        <v>40896.25</v>
      </c>
      <c r="T333" s="12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7">
        <f t="shared" si="30"/>
        <v>199.9806763285024</v>
      </c>
      <c r="P334" s="8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2">
        <f t="shared" si="34"/>
        <v>41361.208333333336</v>
      </c>
      <c r="T334" s="12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7">
        <f t="shared" si="30"/>
        <v>123.95833333333333</v>
      </c>
      <c r="P335" s="8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2">
        <f t="shared" si="34"/>
        <v>43424.25</v>
      </c>
      <c r="T335" s="12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7">
        <f t="shared" si="30"/>
        <v>186.61329305135951</v>
      </c>
      <c r="P336" s="8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2">
        <f t="shared" si="34"/>
        <v>43110.25</v>
      </c>
      <c r="T336" s="12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7">
        <f t="shared" si="30"/>
        <v>114.28538550057536</v>
      </c>
      <c r="P337" s="8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2">
        <f t="shared" si="34"/>
        <v>43784.25</v>
      </c>
      <c r="T337" s="12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7">
        <f t="shared" si="30"/>
        <v>97.032531824611041</v>
      </c>
      <c r="P338" s="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2">
        <f t="shared" si="34"/>
        <v>40527.25</v>
      </c>
      <c r="T338" s="12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7">
        <f t="shared" si="30"/>
        <v>122.81904761904762</v>
      </c>
      <c r="P339" s="8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2">
        <f t="shared" si="34"/>
        <v>43780.25</v>
      </c>
      <c r="T339" s="12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7">
        <f t="shared" si="30"/>
        <v>179.14326647564468</v>
      </c>
      <c r="P340" s="8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2">
        <f t="shared" si="34"/>
        <v>40821.208333333336</v>
      </c>
      <c r="T340" s="12">
        <f t="shared" si="35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7">
        <f t="shared" si="30"/>
        <v>79.951577402787962</v>
      </c>
      <c r="P341" s="8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2">
        <f t="shared" si="34"/>
        <v>42949.208333333328</v>
      </c>
      <c r="T341" s="12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7">
        <f t="shared" si="30"/>
        <v>94.242587601078171</v>
      </c>
      <c r="P342" s="8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2">
        <f t="shared" si="34"/>
        <v>40889.25</v>
      </c>
      <c r="T342" s="12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7">
        <f t="shared" si="30"/>
        <v>84.669291338582681</v>
      </c>
      <c r="P343" s="8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2">
        <f t="shared" si="34"/>
        <v>42244.208333333328</v>
      </c>
      <c r="T343" s="12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7">
        <f t="shared" si="30"/>
        <v>66.521920668058456</v>
      </c>
      <c r="P344" s="8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2">
        <f t="shared" si="34"/>
        <v>41475.208333333336</v>
      </c>
      <c r="T344" s="12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7">
        <f t="shared" si="30"/>
        <v>53.922222222222224</v>
      </c>
      <c r="P345" s="8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2">
        <f t="shared" si="34"/>
        <v>41597.25</v>
      </c>
      <c r="T345" s="12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7">
        <f t="shared" si="30"/>
        <v>41.983299595141702</v>
      </c>
      <c r="P346" s="8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2">
        <f t="shared" si="34"/>
        <v>43122.25</v>
      </c>
      <c r="T346" s="12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7">
        <f t="shared" si="30"/>
        <v>14.69479695431472</v>
      </c>
      <c r="P347" s="8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2">
        <f t="shared" si="34"/>
        <v>42194.208333333328</v>
      </c>
      <c r="T347" s="12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7">
        <f t="shared" si="30"/>
        <v>34.475000000000001</v>
      </c>
      <c r="P348" s="8">
        <f t="shared" si="31"/>
        <v>110.32</v>
      </c>
      <c r="Q348" t="str">
        <f t="shared" si="32"/>
        <v>music</v>
      </c>
      <c r="R348" t="str">
        <f t="shared" si="33"/>
        <v>indie rock</v>
      </c>
      <c r="S348" s="12">
        <f t="shared" si="34"/>
        <v>42971.208333333328</v>
      </c>
      <c r="T348" s="12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7">
        <f t="shared" si="30"/>
        <v>1400.7777777777778</v>
      </c>
      <c r="P349" s="8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2">
        <f t="shared" si="34"/>
        <v>42046.25</v>
      </c>
      <c r="T349" s="12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7">
        <f t="shared" si="30"/>
        <v>71.770351758793964</v>
      </c>
      <c r="P350" s="8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2">
        <f t="shared" si="34"/>
        <v>42782.25</v>
      </c>
      <c r="T350" s="12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7">
        <f t="shared" si="30"/>
        <v>53.074115044247783</v>
      </c>
      <c r="P351" s="8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2">
        <f t="shared" si="34"/>
        <v>42930.208333333328</v>
      </c>
      <c r="T351" s="12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7">
        <f t="shared" si="30"/>
        <v>5</v>
      </c>
      <c r="P352" s="8">
        <f t="shared" si="31"/>
        <v>5</v>
      </c>
      <c r="Q352" t="str">
        <f t="shared" si="32"/>
        <v>music</v>
      </c>
      <c r="R352" t="str">
        <f t="shared" si="33"/>
        <v>jazz</v>
      </c>
      <c r="S352" s="12">
        <f t="shared" si="34"/>
        <v>42144.208333333328</v>
      </c>
      <c r="T352" s="12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7">
        <f t="shared" si="30"/>
        <v>127.70715249662618</v>
      </c>
      <c r="P353" s="8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2">
        <f t="shared" si="34"/>
        <v>42240.208333333328</v>
      </c>
      <c r="T353" s="12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7">
        <f t="shared" si="30"/>
        <v>34.892857142857139</v>
      </c>
      <c r="P354" s="8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2">
        <f t="shared" si="34"/>
        <v>42315.25</v>
      </c>
      <c r="T354" s="12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7">
        <f t="shared" si="30"/>
        <v>410.59821428571428</v>
      </c>
      <c r="P355" s="8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2">
        <f t="shared" si="34"/>
        <v>43651.208333333328</v>
      </c>
      <c r="T355" s="12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7">
        <f t="shared" si="30"/>
        <v>123.73770491803278</v>
      </c>
      <c r="P356" s="8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2">
        <f t="shared" si="34"/>
        <v>41520.208333333336</v>
      </c>
      <c r="T356" s="12">
        <f t="shared" si="35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7">
        <f t="shared" si="30"/>
        <v>58.973684210526315</v>
      </c>
      <c r="P357" s="8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2">
        <f t="shared" si="34"/>
        <v>42757.25</v>
      </c>
      <c r="T357" s="12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7">
        <f t="shared" si="30"/>
        <v>36.892473118279568</v>
      </c>
      <c r="P358" s="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2">
        <f t="shared" si="34"/>
        <v>40922.25</v>
      </c>
      <c r="T358" s="12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7">
        <f t="shared" si="30"/>
        <v>184.91304347826087</v>
      </c>
      <c r="P359" s="8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2">
        <f t="shared" si="34"/>
        <v>42250.208333333328</v>
      </c>
      <c r="T359" s="12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7">
        <f t="shared" si="30"/>
        <v>11.814432989690722</v>
      </c>
      <c r="P360" s="8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2">
        <f t="shared" si="34"/>
        <v>43322.208333333328</v>
      </c>
      <c r="T360" s="12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7">
        <f t="shared" si="30"/>
        <v>298.7</v>
      </c>
      <c r="P361" s="8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2">
        <f t="shared" si="34"/>
        <v>40782.208333333336</v>
      </c>
      <c r="T361" s="12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7">
        <f t="shared" si="30"/>
        <v>226.35175879396985</v>
      </c>
      <c r="P362" s="8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2">
        <f t="shared" si="34"/>
        <v>40544.25</v>
      </c>
      <c r="T362" s="12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7">
        <f t="shared" si="30"/>
        <v>173.56363636363636</v>
      </c>
      <c r="P363" s="8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2">
        <f t="shared" si="34"/>
        <v>43015.208333333328</v>
      </c>
      <c r="T363" s="12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7">
        <f t="shared" si="30"/>
        <v>371.75675675675677</v>
      </c>
      <c r="P364" s="8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2">
        <f t="shared" si="34"/>
        <v>40570.25</v>
      </c>
      <c r="T364" s="12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7">
        <f t="shared" si="30"/>
        <v>160.19230769230771</v>
      </c>
      <c r="P365" s="8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2">
        <f t="shared" si="34"/>
        <v>40904.25</v>
      </c>
      <c r="T365" s="12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7">
        <f t="shared" si="30"/>
        <v>1616.3333333333335</v>
      </c>
      <c r="P366" s="8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2">
        <f t="shared" si="34"/>
        <v>43164.25</v>
      </c>
      <c r="T366" s="12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7">
        <f t="shared" si="30"/>
        <v>733.4375</v>
      </c>
      <c r="P367" s="8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2">
        <f t="shared" si="34"/>
        <v>42733.25</v>
      </c>
      <c r="T367" s="12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7">
        <f t="shared" si="30"/>
        <v>592.11111111111109</v>
      </c>
      <c r="P368" s="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2">
        <f t="shared" si="34"/>
        <v>40546.25</v>
      </c>
      <c r="T368" s="12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7">
        <f t="shared" si="30"/>
        <v>18.888888888888889</v>
      </c>
      <c r="P369" s="8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2">
        <f t="shared" si="34"/>
        <v>41930.208333333336</v>
      </c>
      <c r="T369" s="12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7">
        <f t="shared" si="30"/>
        <v>276.80769230769232</v>
      </c>
      <c r="P370" s="8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2">
        <f t="shared" si="34"/>
        <v>40464.208333333336</v>
      </c>
      <c r="T370" s="12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7">
        <f t="shared" si="30"/>
        <v>273.01851851851848</v>
      </c>
      <c r="P371" s="8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2">
        <f t="shared" si="34"/>
        <v>41308.25</v>
      </c>
      <c r="T371" s="12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7">
        <f t="shared" si="30"/>
        <v>159.36331255565449</v>
      </c>
      <c r="P372" s="8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2">
        <f t="shared" si="34"/>
        <v>43570.208333333328</v>
      </c>
      <c r="T372" s="12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7">
        <f t="shared" si="30"/>
        <v>67.869978858350947</v>
      </c>
      <c r="P373" s="8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2">
        <f t="shared" si="34"/>
        <v>42043.25</v>
      </c>
      <c r="T373" s="12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7">
        <f t="shared" si="30"/>
        <v>1591.5555555555554</v>
      </c>
      <c r="P374" s="8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2">
        <f t="shared" si="34"/>
        <v>42012.25</v>
      </c>
      <c r="T374" s="12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7">
        <f t="shared" si="30"/>
        <v>730.18222222222221</v>
      </c>
      <c r="P375" s="8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2">
        <f t="shared" si="34"/>
        <v>42964.208333333328</v>
      </c>
      <c r="T375" s="12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7">
        <f t="shared" si="30"/>
        <v>13.185782556750297</v>
      </c>
      <c r="P376" s="8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2">
        <f t="shared" si="34"/>
        <v>43476.25</v>
      </c>
      <c r="T376" s="12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7">
        <f t="shared" si="30"/>
        <v>54.777777777777779</v>
      </c>
      <c r="P377" s="8">
        <f t="shared" si="31"/>
        <v>59.16</v>
      </c>
      <c r="Q377" t="str">
        <f t="shared" si="32"/>
        <v>music</v>
      </c>
      <c r="R377" t="str">
        <f t="shared" si="33"/>
        <v>indie rock</v>
      </c>
      <c r="S377" s="12">
        <f t="shared" si="34"/>
        <v>42293.208333333328</v>
      </c>
      <c r="T377" s="12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7">
        <f t="shared" si="30"/>
        <v>361.02941176470591</v>
      </c>
      <c r="P378" s="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2">
        <f t="shared" si="34"/>
        <v>41826.208333333336</v>
      </c>
      <c r="T378" s="12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7">
        <f t="shared" si="30"/>
        <v>10.257545271629779</v>
      </c>
      <c r="P379" s="8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2">
        <f t="shared" si="34"/>
        <v>43760.208333333328</v>
      </c>
      <c r="T379" s="12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7">
        <f t="shared" si="30"/>
        <v>13.962962962962964</v>
      </c>
      <c r="P380" s="8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2">
        <f t="shared" si="34"/>
        <v>43241.208333333328</v>
      </c>
      <c r="T380" s="12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7">
        <f t="shared" si="30"/>
        <v>40.444444444444443</v>
      </c>
      <c r="P381" s="8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2">
        <f t="shared" si="34"/>
        <v>40843.208333333336</v>
      </c>
      <c r="T381" s="12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7">
        <f t="shared" si="30"/>
        <v>160.32</v>
      </c>
      <c r="P382" s="8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2">
        <f t="shared" si="34"/>
        <v>41448.208333333336</v>
      </c>
      <c r="T382" s="12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7">
        <f t="shared" si="30"/>
        <v>183.9433962264151</v>
      </c>
      <c r="P383" s="8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2">
        <f t="shared" si="34"/>
        <v>42163.208333333328</v>
      </c>
      <c r="T383" s="12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7">
        <f t="shared" si="30"/>
        <v>63.769230769230766</v>
      </c>
      <c r="P384" s="8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2">
        <f t="shared" si="34"/>
        <v>43024.208333333328</v>
      </c>
      <c r="T384" s="12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7">
        <f t="shared" si="30"/>
        <v>225.38095238095238</v>
      </c>
      <c r="P385" s="8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2">
        <f t="shared" si="34"/>
        <v>43509.25</v>
      </c>
      <c r="T385" s="12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7">
        <f t="shared" si="30"/>
        <v>172.00961538461539</v>
      </c>
      <c r="P386" s="8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2">
        <f t="shared" si="34"/>
        <v>42776.25</v>
      </c>
      <c r="T386" s="12">
        <f t="shared" si="35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7">
        <f t="shared" ref="O387:O450" si="36">E387/D387*100</f>
        <v>146.16709511568124</v>
      </c>
      <c r="P387" s="8">
        <f t="shared" ref="P387:P450" si="37">IFERROR(E387/G387, "0")</f>
        <v>50.007915567282325</v>
      </c>
      <c r="Q387" t="str">
        <f t="shared" ref="Q387:Q450" si="38">_xlfn.TEXTBEFORE(N387,"/")</f>
        <v>publishing</v>
      </c>
      <c r="R387" t="str">
        <f t="shared" ref="R387:R450" si="39">_xlfn.TEXTAFTER(N387,"/")</f>
        <v>nonfiction</v>
      </c>
      <c r="S387" s="12">
        <f t="shared" ref="S387:S450" si="40">(((J387/60)/60)/24)+DATE(1970,1,1)</f>
        <v>43553.208333333328</v>
      </c>
      <c r="T387" s="12">
        <f t="shared" ref="T387:T450" si="41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7">
        <f t="shared" si="36"/>
        <v>76.42361623616236</v>
      </c>
      <c r="P388" s="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2">
        <f t="shared" si="40"/>
        <v>40355.208333333336</v>
      </c>
      <c r="T388" s="12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7">
        <f t="shared" si="36"/>
        <v>39.261467889908261</v>
      </c>
      <c r="P389" s="8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2">
        <f t="shared" si="40"/>
        <v>41072.208333333336</v>
      </c>
      <c r="T389" s="12">
        <f t="shared" si="4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7">
        <f t="shared" si="36"/>
        <v>11.270034843205574</v>
      </c>
      <c r="P390" s="8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2">
        <f t="shared" si="40"/>
        <v>40912.25</v>
      </c>
      <c r="T390" s="12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7">
        <f t="shared" si="36"/>
        <v>122.11084337349398</v>
      </c>
      <c r="P391" s="8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2">
        <f t="shared" si="40"/>
        <v>40479.208333333336</v>
      </c>
      <c r="T391" s="12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7">
        <f t="shared" si="36"/>
        <v>186.54166666666669</v>
      </c>
      <c r="P392" s="8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2">
        <f t="shared" si="40"/>
        <v>41530.208333333336</v>
      </c>
      <c r="T392" s="12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7">
        <f t="shared" si="36"/>
        <v>7.2731788079470201</v>
      </c>
      <c r="P393" s="8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2">
        <f t="shared" si="40"/>
        <v>41653.25</v>
      </c>
      <c r="T393" s="12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7">
        <f t="shared" si="36"/>
        <v>65.642371234207957</v>
      </c>
      <c r="P394" s="8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2">
        <f t="shared" si="40"/>
        <v>40549.25</v>
      </c>
      <c r="T394" s="12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7">
        <f t="shared" si="36"/>
        <v>228.96178343949046</v>
      </c>
      <c r="P395" s="8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2">
        <f t="shared" si="40"/>
        <v>42933.208333333328</v>
      </c>
      <c r="T395" s="12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7">
        <f t="shared" si="36"/>
        <v>469.37499999999994</v>
      </c>
      <c r="P396" s="8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2">
        <f t="shared" si="40"/>
        <v>41484.208333333336</v>
      </c>
      <c r="T396" s="12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7">
        <f t="shared" si="36"/>
        <v>130.11267605633802</v>
      </c>
      <c r="P397" s="8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2">
        <f t="shared" si="40"/>
        <v>40885.25</v>
      </c>
      <c r="T397" s="12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7">
        <f t="shared" si="36"/>
        <v>167.05422993492408</v>
      </c>
      <c r="P398" s="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2">
        <f t="shared" si="40"/>
        <v>43378.208333333328</v>
      </c>
      <c r="T398" s="12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7">
        <f t="shared" si="36"/>
        <v>173.8641975308642</v>
      </c>
      <c r="P399" s="8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2">
        <f t="shared" si="40"/>
        <v>41417.208333333336</v>
      </c>
      <c r="T399" s="12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7">
        <f t="shared" si="36"/>
        <v>717.76470588235293</v>
      </c>
      <c r="P400" s="8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2">
        <f t="shared" si="40"/>
        <v>43228.208333333328</v>
      </c>
      <c r="T400" s="12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7">
        <f t="shared" si="36"/>
        <v>63.850976361767728</v>
      </c>
      <c r="P401" s="8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2">
        <f t="shared" si="40"/>
        <v>40576.25</v>
      </c>
      <c r="T401" s="12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7">
        <f t="shared" si="36"/>
        <v>2</v>
      </c>
      <c r="P402" s="8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2">
        <f t="shared" si="40"/>
        <v>41502.208333333336</v>
      </c>
      <c r="T402" s="12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7">
        <f t="shared" si="36"/>
        <v>1530.2222222222222</v>
      </c>
      <c r="P403" s="8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2">
        <f t="shared" si="40"/>
        <v>43765.208333333328</v>
      </c>
      <c r="T403" s="12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7">
        <f t="shared" si="36"/>
        <v>40.356164383561641</v>
      </c>
      <c r="P404" s="8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2">
        <f t="shared" si="40"/>
        <v>40914.25</v>
      </c>
      <c r="T404" s="12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7">
        <f t="shared" si="36"/>
        <v>86.220633299284984</v>
      </c>
      <c r="P405" s="8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2">
        <f t="shared" si="40"/>
        <v>40310.208333333336</v>
      </c>
      <c r="T405" s="12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7">
        <f t="shared" si="36"/>
        <v>315.58486707566465</v>
      </c>
      <c r="P406" s="8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2">
        <f t="shared" si="40"/>
        <v>43053.25</v>
      </c>
      <c r="T406" s="12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7">
        <f t="shared" si="36"/>
        <v>89.618243243243242</v>
      </c>
      <c r="P407" s="8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2">
        <f t="shared" si="40"/>
        <v>43255.208333333328</v>
      </c>
      <c r="T407" s="12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7">
        <f t="shared" si="36"/>
        <v>182.14503816793894</v>
      </c>
      <c r="P408" s="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2">
        <f t="shared" si="40"/>
        <v>41304.25</v>
      </c>
      <c r="T408" s="12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7">
        <f t="shared" si="36"/>
        <v>355.88235294117646</v>
      </c>
      <c r="P409" s="8">
        <f t="shared" si="37"/>
        <v>25</v>
      </c>
      <c r="Q409" t="str">
        <f t="shared" si="38"/>
        <v>theater</v>
      </c>
      <c r="R409" t="str">
        <f t="shared" si="39"/>
        <v>plays</v>
      </c>
      <c r="S409" s="12">
        <f t="shared" si="40"/>
        <v>43751.208333333328</v>
      </c>
      <c r="T409" s="12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7">
        <f t="shared" si="36"/>
        <v>131.83695652173913</v>
      </c>
      <c r="P410" s="8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2">
        <f t="shared" si="40"/>
        <v>42541.208333333328</v>
      </c>
      <c r="T410" s="12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7">
        <f t="shared" si="36"/>
        <v>46.315634218289084</v>
      </c>
      <c r="P411" s="8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2">
        <f t="shared" si="40"/>
        <v>42843.208333333328</v>
      </c>
      <c r="T411" s="12">
        <f t="shared" si="4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7">
        <f t="shared" si="36"/>
        <v>36.132726089785294</v>
      </c>
      <c r="P412" s="8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2">
        <f t="shared" si="40"/>
        <v>42122.208333333328</v>
      </c>
      <c r="T412" s="12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7">
        <f t="shared" si="36"/>
        <v>104.62820512820512</v>
      </c>
      <c r="P413" s="8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2">
        <f t="shared" si="40"/>
        <v>42884.208333333328</v>
      </c>
      <c r="T413" s="12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7">
        <f t="shared" si="36"/>
        <v>668.85714285714289</v>
      </c>
      <c r="P414" s="8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2">
        <f t="shared" si="40"/>
        <v>41642.25</v>
      </c>
      <c r="T414" s="12">
        <f t="shared" si="4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7">
        <f t="shared" si="36"/>
        <v>62.072823218997364</v>
      </c>
      <c r="P415" s="8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2">
        <f t="shared" si="40"/>
        <v>43431.25</v>
      </c>
      <c r="T415" s="12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7">
        <f t="shared" si="36"/>
        <v>84.699787460148784</v>
      </c>
      <c r="P416" s="8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2">
        <f t="shared" si="40"/>
        <v>40288.208333333336</v>
      </c>
      <c r="T416" s="12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7">
        <f t="shared" si="36"/>
        <v>11.059030837004405</v>
      </c>
      <c r="P417" s="8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2">
        <f t="shared" si="40"/>
        <v>40921.25</v>
      </c>
      <c r="T417" s="12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7">
        <f t="shared" si="36"/>
        <v>43.838781575037146</v>
      </c>
      <c r="P418" s="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2">
        <f t="shared" si="40"/>
        <v>40560.25</v>
      </c>
      <c r="T418" s="12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7">
        <f t="shared" si="36"/>
        <v>55.470588235294116</v>
      </c>
      <c r="P419" s="8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2">
        <f t="shared" si="40"/>
        <v>43407.208333333328</v>
      </c>
      <c r="T419" s="12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7">
        <f t="shared" si="36"/>
        <v>57.399511301160658</v>
      </c>
      <c r="P420" s="8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2">
        <f t="shared" si="40"/>
        <v>41035.208333333336</v>
      </c>
      <c r="T420" s="12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7">
        <f t="shared" si="36"/>
        <v>123.43497363796135</v>
      </c>
      <c r="P421" s="8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2">
        <f t="shared" si="40"/>
        <v>40899.25</v>
      </c>
      <c r="T421" s="12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7">
        <f t="shared" si="36"/>
        <v>128.46</v>
      </c>
      <c r="P422" s="8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2">
        <f t="shared" si="40"/>
        <v>42911.208333333328</v>
      </c>
      <c r="T422" s="12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7">
        <f t="shared" si="36"/>
        <v>63.989361702127653</v>
      </c>
      <c r="P423" s="8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2">
        <f t="shared" si="40"/>
        <v>42915.208333333328</v>
      </c>
      <c r="T423" s="12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7">
        <f t="shared" si="36"/>
        <v>127.29885057471265</v>
      </c>
      <c r="P424" s="8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2">
        <f t="shared" si="40"/>
        <v>40285.208333333336</v>
      </c>
      <c r="T424" s="12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7">
        <f t="shared" si="36"/>
        <v>10.638024357239512</v>
      </c>
      <c r="P425" s="8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2">
        <f t="shared" si="40"/>
        <v>40808.208333333336</v>
      </c>
      <c r="T425" s="12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7">
        <f t="shared" si="36"/>
        <v>40.470588235294116</v>
      </c>
      <c r="P426" s="8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2">
        <f t="shared" si="40"/>
        <v>43208.208333333328</v>
      </c>
      <c r="T426" s="12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7">
        <f t="shared" si="36"/>
        <v>287.66666666666663</v>
      </c>
      <c r="P427" s="8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2">
        <f t="shared" si="40"/>
        <v>42213.208333333328</v>
      </c>
      <c r="T427" s="12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7">
        <f t="shared" si="36"/>
        <v>572.94444444444446</v>
      </c>
      <c r="P428" s="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2">
        <f t="shared" si="40"/>
        <v>41332.25</v>
      </c>
      <c r="T428" s="12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7">
        <f t="shared" si="36"/>
        <v>112.90429799426933</v>
      </c>
      <c r="P429" s="8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2">
        <f t="shared" si="40"/>
        <v>41895.208333333336</v>
      </c>
      <c r="T429" s="12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7">
        <f t="shared" si="36"/>
        <v>46.387573964497044</v>
      </c>
      <c r="P430" s="8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2">
        <f t="shared" si="40"/>
        <v>40585.25</v>
      </c>
      <c r="T430" s="12">
        <f t="shared" si="4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7">
        <f t="shared" si="36"/>
        <v>90.675916230366497</v>
      </c>
      <c r="P431" s="8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2">
        <f t="shared" si="40"/>
        <v>41680.25</v>
      </c>
      <c r="T431" s="12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7">
        <f t="shared" si="36"/>
        <v>67.740740740740748</v>
      </c>
      <c r="P432" s="8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2">
        <f t="shared" si="40"/>
        <v>43737.208333333328</v>
      </c>
      <c r="T432" s="12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7">
        <f t="shared" si="36"/>
        <v>192.49019607843135</v>
      </c>
      <c r="P433" s="8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2">
        <f t="shared" si="40"/>
        <v>43273.208333333328</v>
      </c>
      <c r="T433" s="12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7">
        <f t="shared" si="36"/>
        <v>82.714285714285722</v>
      </c>
      <c r="P434" s="8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2">
        <f t="shared" si="40"/>
        <v>41761.208333333336</v>
      </c>
      <c r="T434" s="12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7">
        <f t="shared" si="36"/>
        <v>54.163920922570021</v>
      </c>
      <c r="P435" s="8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2">
        <f t="shared" si="40"/>
        <v>41603.25</v>
      </c>
      <c r="T435" s="12">
        <f t="shared" si="4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7">
        <f t="shared" si="36"/>
        <v>16.722222222222221</v>
      </c>
      <c r="P436" s="8">
        <f t="shared" si="37"/>
        <v>90.3</v>
      </c>
      <c r="Q436" t="str">
        <f t="shared" si="38"/>
        <v>theater</v>
      </c>
      <c r="R436" t="str">
        <f t="shared" si="39"/>
        <v>plays</v>
      </c>
      <c r="S436" s="12">
        <f t="shared" si="40"/>
        <v>42705.25</v>
      </c>
      <c r="T436" s="12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7">
        <f t="shared" si="36"/>
        <v>116.87664041994749</v>
      </c>
      <c r="P437" s="8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2">
        <f t="shared" si="40"/>
        <v>41988.25</v>
      </c>
      <c r="T437" s="12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7">
        <f t="shared" si="36"/>
        <v>1052.1538461538462</v>
      </c>
      <c r="P438" s="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2">
        <f t="shared" si="40"/>
        <v>43575.208333333328</v>
      </c>
      <c r="T438" s="12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7">
        <f t="shared" si="36"/>
        <v>123.07407407407408</v>
      </c>
      <c r="P439" s="8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2">
        <f t="shared" si="40"/>
        <v>42260.208333333328</v>
      </c>
      <c r="T439" s="12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7">
        <f t="shared" si="36"/>
        <v>178.63855421686748</v>
      </c>
      <c r="P440" s="8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2">
        <f t="shared" si="40"/>
        <v>41337.25</v>
      </c>
      <c r="T440" s="12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7">
        <f t="shared" si="36"/>
        <v>355.28169014084506</v>
      </c>
      <c r="P441" s="8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2">
        <f t="shared" si="40"/>
        <v>42680.208333333328</v>
      </c>
      <c r="T441" s="12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7">
        <f t="shared" si="36"/>
        <v>161.90634146341463</v>
      </c>
      <c r="P442" s="8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2">
        <f t="shared" si="40"/>
        <v>42916.208333333328</v>
      </c>
      <c r="T442" s="12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7">
        <f t="shared" si="36"/>
        <v>24.914285714285715</v>
      </c>
      <c r="P443" s="8">
        <f t="shared" si="37"/>
        <v>54.5</v>
      </c>
      <c r="Q443" t="str">
        <f t="shared" si="38"/>
        <v>technology</v>
      </c>
      <c r="R443" t="str">
        <f t="shared" si="39"/>
        <v>wearables</v>
      </c>
      <c r="S443" s="12">
        <f t="shared" si="40"/>
        <v>41025.208333333336</v>
      </c>
      <c r="T443" s="12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7">
        <f t="shared" si="36"/>
        <v>198.72222222222223</v>
      </c>
      <c r="P444" s="8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2">
        <f t="shared" si="40"/>
        <v>42980.208333333328</v>
      </c>
      <c r="T444" s="12">
        <f t="shared" si="4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7">
        <f t="shared" si="36"/>
        <v>34.752688172043008</v>
      </c>
      <c r="P445" s="8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2">
        <f t="shared" si="40"/>
        <v>40451.208333333336</v>
      </c>
      <c r="T445" s="12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7">
        <f t="shared" si="36"/>
        <v>176.41935483870967</v>
      </c>
      <c r="P446" s="8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2">
        <f t="shared" si="40"/>
        <v>40748.208333333336</v>
      </c>
      <c r="T446" s="12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7">
        <f t="shared" si="36"/>
        <v>511.38095238095235</v>
      </c>
      <c r="P447" s="8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2">
        <f t="shared" si="40"/>
        <v>40515.25</v>
      </c>
      <c r="T447" s="12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7">
        <f t="shared" si="36"/>
        <v>82.044117647058826</v>
      </c>
      <c r="P448" s="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2">
        <f t="shared" si="40"/>
        <v>41261.25</v>
      </c>
      <c r="T448" s="12">
        <f t="shared" si="4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7">
        <f t="shared" si="36"/>
        <v>24.326030927835053</v>
      </c>
      <c r="P449" s="8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2">
        <f t="shared" si="40"/>
        <v>43088.25</v>
      </c>
      <c r="T449" s="12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7">
        <f t="shared" si="36"/>
        <v>50.482758620689658</v>
      </c>
      <c r="P450" s="8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2">
        <f t="shared" si="40"/>
        <v>41378.208333333336</v>
      </c>
      <c r="T450" s="12">
        <f t="shared" si="4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7">
        <f t="shared" ref="O451:O514" si="42">E451/D451*100</f>
        <v>967</v>
      </c>
      <c r="P451" s="8">
        <f t="shared" ref="P451:P514" si="43">IFERROR(E451/G451, "0")</f>
        <v>101.19767441860465</v>
      </c>
      <c r="Q451" t="str">
        <f t="shared" ref="Q451:Q514" si="44">_xlfn.TEXTBEFORE(N451,"/")</f>
        <v>games</v>
      </c>
      <c r="R451" t="str">
        <f t="shared" ref="R451:R514" si="45">_xlfn.TEXTAFTER(N451,"/")</f>
        <v>video games</v>
      </c>
      <c r="S451" s="12">
        <f t="shared" ref="S451:S514" si="46">(((J451/60)/60)/24)+DATE(1970,1,1)</f>
        <v>43530.25</v>
      </c>
      <c r="T451" s="12">
        <f t="shared" ref="T451:T514" si="47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7">
        <f t="shared" si="42"/>
        <v>4</v>
      </c>
      <c r="P452" s="8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2">
        <f t="shared" si="46"/>
        <v>43394.208333333328</v>
      </c>
      <c r="T452" s="12">
        <f t="shared" si="4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7">
        <f t="shared" si="42"/>
        <v>122.84501347708894</v>
      </c>
      <c r="P453" s="8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2">
        <f t="shared" si="46"/>
        <v>42935.208333333328</v>
      </c>
      <c r="T453" s="12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7">
        <f t="shared" si="42"/>
        <v>63.4375</v>
      </c>
      <c r="P454" s="8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2">
        <f t="shared" si="46"/>
        <v>40365.208333333336</v>
      </c>
      <c r="T454" s="12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7">
        <f t="shared" si="42"/>
        <v>56.331688596491226</v>
      </c>
      <c r="P455" s="8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2">
        <f t="shared" si="46"/>
        <v>42705.25</v>
      </c>
      <c r="T455" s="12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7">
        <f t="shared" si="42"/>
        <v>44.074999999999996</v>
      </c>
      <c r="P456" s="8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2">
        <f t="shared" si="46"/>
        <v>41568.208333333336</v>
      </c>
      <c r="T456" s="12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7">
        <f t="shared" si="42"/>
        <v>118.37253218884121</v>
      </c>
      <c r="P457" s="8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2">
        <f t="shared" si="46"/>
        <v>40809.208333333336</v>
      </c>
      <c r="T457" s="12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7">
        <f t="shared" si="42"/>
        <v>104.1243169398907</v>
      </c>
      <c r="P458" s="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2">
        <f t="shared" si="46"/>
        <v>43141.25</v>
      </c>
      <c r="T458" s="12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7">
        <f t="shared" si="42"/>
        <v>26.640000000000004</v>
      </c>
      <c r="P459" s="8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2">
        <f t="shared" si="46"/>
        <v>42657.208333333328</v>
      </c>
      <c r="T459" s="12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7">
        <f t="shared" si="42"/>
        <v>351.20118343195264</v>
      </c>
      <c r="P460" s="8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2">
        <f t="shared" si="46"/>
        <v>40265.208333333336</v>
      </c>
      <c r="T460" s="12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7">
        <f t="shared" si="42"/>
        <v>90.063492063492063</v>
      </c>
      <c r="P461" s="8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2">
        <f t="shared" si="46"/>
        <v>42001.25</v>
      </c>
      <c r="T461" s="12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7">
        <f t="shared" si="42"/>
        <v>171.625</v>
      </c>
      <c r="P462" s="8">
        <f t="shared" si="43"/>
        <v>82.38</v>
      </c>
      <c r="Q462" t="str">
        <f t="shared" si="44"/>
        <v>theater</v>
      </c>
      <c r="R462" t="str">
        <f t="shared" si="45"/>
        <v>plays</v>
      </c>
      <c r="S462" s="12">
        <f t="shared" si="46"/>
        <v>40399.208333333336</v>
      </c>
      <c r="T462" s="12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7">
        <f t="shared" si="42"/>
        <v>141.04655870445345</v>
      </c>
      <c r="P463" s="8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2">
        <f t="shared" si="46"/>
        <v>41757.208333333336</v>
      </c>
      <c r="T463" s="12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7">
        <f t="shared" si="42"/>
        <v>30.57944915254237</v>
      </c>
      <c r="P464" s="8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2">
        <f t="shared" si="46"/>
        <v>41304.25</v>
      </c>
      <c r="T464" s="12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7">
        <f t="shared" si="42"/>
        <v>108.16455696202532</v>
      </c>
      <c r="P465" s="8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2">
        <f t="shared" si="46"/>
        <v>41639.25</v>
      </c>
      <c r="T465" s="12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7">
        <f t="shared" si="42"/>
        <v>133.45505617977528</v>
      </c>
      <c r="P466" s="8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2">
        <f t="shared" si="46"/>
        <v>43142.25</v>
      </c>
      <c r="T466" s="12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7">
        <f t="shared" si="42"/>
        <v>187.85106382978722</v>
      </c>
      <c r="P467" s="8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2">
        <f t="shared" si="46"/>
        <v>43127.25</v>
      </c>
      <c r="T467" s="12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7">
        <f t="shared" si="42"/>
        <v>332</v>
      </c>
      <c r="P468" s="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2">
        <f t="shared" si="46"/>
        <v>41409.208333333336</v>
      </c>
      <c r="T468" s="12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7">
        <f t="shared" si="42"/>
        <v>575.21428571428578</v>
      </c>
      <c r="P469" s="8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2">
        <f t="shared" si="46"/>
        <v>42331.25</v>
      </c>
      <c r="T469" s="12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7">
        <f t="shared" si="42"/>
        <v>40.5</v>
      </c>
      <c r="P470" s="8">
        <f t="shared" si="43"/>
        <v>101.25</v>
      </c>
      <c r="Q470" t="str">
        <f t="shared" si="44"/>
        <v>theater</v>
      </c>
      <c r="R470" t="str">
        <f t="shared" si="45"/>
        <v>plays</v>
      </c>
      <c r="S470" s="12">
        <f t="shared" si="46"/>
        <v>43569.208333333328</v>
      </c>
      <c r="T470" s="12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7">
        <f t="shared" si="42"/>
        <v>184.42857142857144</v>
      </c>
      <c r="P471" s="8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2">
        <f t="shared" si="46"/>
        <v>42142.208333333328</v>
      </c>
      <c r="T471" s="12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7">
        <f t="shared" si="42"/>
        <v>285.80555555555554</v>
      </c>
      <c r="P472" s="8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2">
        <f t="shared" si="46"/>
        <v>42716.25</v>
      </c>
      <c r="T472" s="12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7">
        <f t="shared" si="42"/>
        <v>319</v>
      </c>
      <c r="P473" s="8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2">
        <f t="shared" si="46"/>
        <v>41031.208333333336</v>
      </c>
      <c r="T473" s="12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7">
        <f t="shared" si="42"/>
        <v>39.234070221066318</v>
      </c>
      <c r="P474" s="8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2">
        <f t="shared" si="46"/>
        <v>43535.208333333328</v>
      </c>
      <c r="T474" s="12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7">
        <f t="shared" si="42"/>
        <v>178.14000000000001</v>
      </c>
      <c r="P475" s="8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2">
        <f t="shared" si="46"/>
        <v>43277.208333333328</v>
      </c>
      <c r="T475" s="12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7">
        <f t="shared" si="42"/>
        <v>365.15</v>
      </c>
      <c r="P476" s="8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2">
        <f t="shared" si="46"/>
        <v>41989.25</v>
      </c>
      <c r="T476" s="12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7">
        <f t="shared" si="42"/>
        <v>113.94594594594594</v>
      </c>
      <c r="P477" s="8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2">
        <f t="shared" si="46"/>
        <v>41450.208333333336</v>
      </c>
      <c r="T477" s="12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7">
        <f t="shared" si="42"/>
        <v>29.828720626631856</v>
      </c>
      <c r="P478" s="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2">
        <f t="shared" si="46"/>
        <v>43322.208333333328</v>
      </c>
      <c r="T478" s="12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7">
        <f t="shared" si="42"/>
        <v>54.270588235294113</v>
      </c>
      <c r="P479" s="8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2">
        <f t="shared" si="46"/>
        <v>40720.208333333336</v>
      </c>
      <c r="T479" s="12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7">
        <f t="shared" si="42"/>
        <v>236.34156976744185</v>
      </c>
      <c r="P480" s="8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2">
        <f t="shared" si="46"/>
        <v>42072.208333333328</v>
      </c>
      <c r="T480" s="12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7">
        <f t="shared" si="42"/>
        <v>512.91666666666663</v>
      </c>
      <c r="P481" s="8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2">
        <f t="shared" si="46"/>
        <v>42945.208333333328</v>
      </c>
      <c r="T481" s="12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7">
        <f t="shared" si="42"/>
        <v>100.65116279069768</v>
      </c>
      <c r="P482" s="8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2">
        <f t="shared" si="46"/>
        <v>40248.25</v>
      </c>
      <c r="T482" s="12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7">
        <f t="shared" si="42"/>
        <v>81.348423194303152</v>
      </c>
      <c r="P483" s="8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2">
        <f t="shared" si="46"/>
        <v>41913.208333333336</v>
      </c>
      <c r="T483" s="12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7">
        <f t="shared" si="42"/>
        <v>16.404761904761905</v>
      </c>
      <c r="P484" s="8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2">
        <f t="shared" si="46"/>
        <v>40963.25</v>
      </c>
      <c r="T484" s="12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7">
        <f t="shared" si="42"/>
        <v>52.774617067833695</v>
      </c>
      <c r="P485" s="8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2">
        <f t="shared" si="46"/>
        <v>43811.25</v>
      </c>
      <c r="T485" s="12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7">
        <f t="shared" si="42"/>
        <v>260.20608108108109</v>
      </c>
      <c r="P486" s="8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2">
        <f t="shared" si="46"/>
        <v>41855.208333333336</v>
      </c>
      <c r="T486" s="12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7">
        <f t="shared" si="42"/>
        <v>30.73289183222958</v>
      </c>
      <c r="P487" s="8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2">
        <f t="shared" si="46"/>
        <v>43626.208333333328</v>
      </c>
      <c r="T487" s="12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7">
        <f t="shared" si="42"/>
        <v>13.5</v>
      </c>
      <c r="P488" s="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2">
        <f t="shared" si="46"/>
        <v>43168.25</v>
      </c>
      <c r="T488" s="12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7">
        <f t="shared" si="42"/>
        <v>178.62556663644605</v>
      </c>
      <c r="P489" s="8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2">
        <f t="shared" si="46"/>
        <v>42845.208333333328</v>
      </c>
      <c r="T489" s="12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7">
        <f t="shared" si="42"/>
        <v>220.0566037735849</v>
      </c>
      <c r="P490" s="8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2">
        <f t="shared" si="46"/>
        <v>42403.25</v>
      </c>
      <c r="T490" s="12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7">
        <f t="shared" si="42"/>
        <v>101.5108695652174</v>
      </c>
      <c r="P491" s="8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2">
        <f t="shared" si="46"/>
        <v>40406.208333333336</v>
      </c>
      <c r="T491" s="12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7">
        <f t="shared" si="42"/>
        <v>191.5</v>
      </c>
      <c r="P492" s="8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2">
        <f t="shared" si="46"/>
        <v>43786.25</v>
      </c>
      <c r="T492" s="12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7">
        <f t="shared" si="42"/>
        <v>305.34683098591546</v>
      </c>
      <c r="P493" s="8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2">
        <f t="shared" si="46"/>
        <v>41456.208333333336</v>
      </c>
      <c r="T493" s="12">
        <f t="shared" si="4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7">
        <f t="shared" si="42"/>
        <v>23.995287958115181</v>
      </c>
      <c r="P494" s="8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2">
        <f t="shared" si="46"/>
        <v>40336.208333333336</v>
      </c>
      <c r="T494" s="12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7">
        <f t="shared" si="42"/>
        <v>723.77777777777771</v>
      </c>
      <c r="P495" s="8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2">
        <f t="shared" si="46"/>
        <v>43645.208333333328</v>
      </c>
      <c r="T495" s="12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7">
        <f t="shared" si="42"/>
        <v>547.36</v>
      </c>
      <c r="P496" s="8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2">
        <f t="shared" si="46"/>
        <v>40990.208333333336</v>
      </c>
      <c r="T496" s="12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7">
        <f t="shared" si="42"/>
        <v>414.49999999999994</v>
      </c>
      <c r="P497" s="8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2">
        <f t="shared" si="46"/>
        <v>41800.208333333336</v>
      </c>
      <c r="T497" s="12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7">
        <f t="shared" si="42"/>
        <v>0.90696409140369971</v>
      </c>
      <c r="P498" s="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2">
        <f t="shared" si="46"/>
        <v>42876.208333333328</v>
      </c>
      <c r="T498" s="12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7">
        <f t="shared" si="42"/>
        <v>34.173469387755098</v>
      </c>
      <c r="P499" s="8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2">
        <f t="shared" si="46"/>
        <v>42724.25</v>
      </c>
      <c r="T499" s="12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7">
        <f t="shared" si="42"/>
        <v>23.948810754912099</v>
      </c>
      <c r="P500" s="8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2">
        <f t="shared" si="46"/>
        <v>42005.25</v>
      </c>
      <c r="T500" s="12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7">
        <f t="shared" si="42"/>
        <v>48.072649572649574</v>
      </c>
      <c r="P501" s="8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2">
        <f t="shared" si="46"/>
        <v>42444.208333333328</v>
      </c>
      <c r="T501" s="12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7">
        <f t="shared" si="42"/>
        <v>0</v>
      </c>
      <c r="P502" s="8" t="str">
        <f t="shared" si="43"/>
        <v>0</v>
      </c>
      <c r="Q502" t="str">
        <f t="shared" si="44"/>
        <v>theater</v>
      </c>
      <c r="R502" t="str">
        <f t="shared" si="45"/>
        <v>plays</v>
      </c>
      <c r="S502" s="12">
        <f t="shared" si="46"/>
        <v>41395.208333333336</v>
      </c>
      <c r="T502" s="12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7">
        <f t="shared" si="42"/>
        <v>70.145182291666657</v>
      </c>
      <c r="P503" s="8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2">
        <f t="shared" si="46"/>
        <v>41345.208333333336</v>
      </c>
      <c r="T503" s="12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7">
        <f t="shared" si="42"/>
        <v>529.92307692307691</v>
      </c>
      <c r="P504" s="8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2">
        <f t="shared" si="46"/>
        <v>41117.208333333336</v>
      </c>
      <c r="T504" s="12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7">
        <f t="shared" si="42"/>
        <v>180.32549019607845</v>
      </c>
      <c r="P505" s="8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2">
        <f t="shared" si="46"/>
        <v>42186.208333333328</v>
      </c>
      <c r="T505" s="12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7">
        <f t="shared" si="42"/>
        <v>92.320000000000007</v>
      </c>
      <c r="P506" s="8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2">
        <f t="shared" si="46"/>
        <v>42142.208333333328</v>
      </c>
      <c r="T506" s="12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7">
        <f t="shared" si="42"/>
        <v>13.901001112347053</v>
      </c>
      <c r="P507" s="8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2">
        <f t="shared" si="46"/>
        <v>41341.25</v>
      </c>
      <c r="T507" s="12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7">
        <f t="shared" si="42"/>
        <v>927.07777777777767</v>
      </c>
      <c r="P508" s="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2">
        <f t="shared" si="46"/>
        <v>43062.25</v>
      </c>
      <c r="T508" s="12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7">
        <f t="shared" si="42"/>
        <v>39.857142857142861</v>
      </c>
      <c r="P509" s="8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2">
        <f t="shared" si="46"/>
        <v>41373.208333333336</v>
      </c>
      <c r="T509" s="12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7">
        <f t="shared" si="42"/>
        <v>112.22929936305732</v>
      </c>
      <c r="P510" s="8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2">
        <f t="shared" si="46"/>
        <v>43310.208333333328</v>
      </c>
      <c r="T510" s="12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7">
        <f t="shared" si="42"/>
        <v>70.925816023738875</v>
      </c>
      <c r="P511" s="8">
        <f t="shared" si="43"/>
        <v>95</v>
      </c>
      <c r="Q511" t="str">
        <f t="shared" si="44"/>
        <v>theater</v>
      </c>
      <c r="R511" t="str">
        <f t="shared" si="45"/>
        <v>plays</v>
      </c>
      <c r="S511" s="12">
        <f t="shared" si="46"/>
        <v>41034.208333333336</v>
      </c>
      <c r="T511" s="12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7">
        <f t="shared" si="42"/>
        <v>119.08974358974358</v>
      </c>
      <c r="P512" s="8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2">
        <f t="shared" si="46"/>
        <v>43251.208333333328</v>
      </c>
      <c r="T512" s="12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7">
        <f t="shared" si="42"/>
        <v>24.017591339648174</v>
      </c>
      <c r="P513" s="8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2">
        <f t="shared" si="46"/>
        <v>43671.208333333328</v>
      </c>
      <c r="T513" s="12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7">
        <f t="shared" si="42"/>
        <v>139.31868131868131</v>
      </c>
      <c r="P514" s="8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12">
        <f t="shared" si="46"/>
        <v>41825.208333333336</v>
      </c>
      <c r="T514" s="12">
        <f t="shared" si="47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7">
        <f t="shared" ref="O515:O578" si="48">E515/D515*100</f>
        <v>39.277108433734945</v>
      </c>
      <c r="P515" s="8">
        <f t="shared" ref="P515:P578" si="49">IFERROR(E515/G515, "0")</f>
        <v>93.142857142857139</v>
      </c>
      <c r="Q515" t="str">
        <f t="shared" ref="Q515:Q578" si="50">_xlfn.TEXTBEFORE(N515,"/")</f>
        <v>film &amp; video</v>
      </c>
      <c r="R515" t="str">
        <f t="shared" ref="R515:R578" si="51">_xlfn.TEXTAFTER(N515,"/")</f>
        <v>television</v>
      </c>
      <c r="S515" s="12">
        <f t="shared" ref="S515:S578" si="52">(((J515/60)/60)/24)+DATE(1970,1,1)</f>
        <v>40430.208333333336</v>
      </c>
      <c r="T515" s="12">
        <f t="shared" ref="T515:T578" si="53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7">
        <f t="shared" si="48"/>
        <v>22.439077144917089</v>
      </c>
      <c r="P516" s="8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2">
        <f t="shared" si="52"/>
        <v>41614.25</v>
      </c>
      <c r="T516" s="12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7">
        <f t="shared" si="48"/>
        <v>55.779069767441861</v>
      </c>
      <c r="P517" s="8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2">
        <f t="shared" si="52"/>
        <v>40900.25</v>
      </c>
      <c r="T517" s="12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7">
        <f t="shared" si="48"/>
        <v>42.523125996810208</v>
      </c>
      <c r="P518" s="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2">
        <f t="shared" si="52"/>
        <v>40396.208333333336</v>
      </c>
      <c r="T518" s="12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7">
        <f t="shared" si="48"/>
        <v>112.00000000000001</v>
      </c>
      <c r="P519" s="8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2">
        <f t="shared" si="52"/>
        <v>42860.208333333328</v>
      </c>
      <c r="T519" s="12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7">
        <f t="shared" si="48"/>
        <v>7.0681818181818183</v>
      </c>
      <c r="P520" s="8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2">
        <f t="shared" si="52"/>
        <v>43154.25</v>
      </c>
      <c r="T520" s="12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7">
        <f t="shared" si="48"/>
        <v>101.74563871693867</v>
      </c>
      <c r="P521" s="8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2">
        <f t="shared" si="52"/>
        <v>42012.25</v>
      </c>
      <c r="T521" s="12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7">
        <f t="shared" si="48"/>
        <v>425.75</v>
      </c>
      <c r="P522" s="8">
        <f t="shared" si="49"/>
        <v>106.4375</v>
      </c>
      <c r="Q522" t="str">
        <f t="shared" si="50"/>
        <v>theater</v>
      </c>
      <c r="R522" t="str">
        <f t="shared" si="51"/>
        <v>plays</v>
      </c>
      <c r="S522" s="12">
        <f t="shared" si="52"/>
        <v>43574.208333333328</v>
      </c>
      <c r="T522" s="12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7">
        <f t="shared" si="48"/>
        <v>145.53947368421052</v>
      </c>
      <c r="P523" s="8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2">
        <f t="shared" si="52"/>
        <v>42605.208333333328</v>
      </c>
      <c r="T523" s="12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7">
        <f t="shared" si="48"/>
        <v>32.453465346534657</v>
      </c>
      <c r="P524" s="8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2">
        <f t="shared" si="52"/>
        <v>41093.208333333336</v>
      </c>
      <c r="T524" s="12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7">
        <f t="shared" si="48"/>
        <v>700.33333333333326</v>
      </c>
      <c r="P525" s="8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2">
        <f t="shared" si="52"/>
        <v>40241.25</v>
      </c>
      <c r="T525" s="12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7">
        <f t="shared" si="48"/>
        <v>83.904860392967933</v>
      </c>
      <c r="P526" s="8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2">
        <f t="shared" si="52"/>
        <v>40294.208333333336</v>
      </c>
      <c r="T526" s="12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7">
        <f t="shared" si="48"/>
        <v>84.19047619047619</v>
      </c>
      <c r="P527" s="8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2">
        <f t="shared" si="52"/>
        <v>40505.25</v>
      </c>
      <c r="T527" s="12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7">
        <f t="shared" si="48"/>
        <v>155.95180722891567</v>
      </c>
      <c r="P528" s="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2">
        <f t="shared" si="52"/>
        <v>42364.25</v>
      </c>
      <c r="T528" s="12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7">
        <f t="shared" si="48"/>
        <v>99.619450317124731</v>
      </c>
      <c r="P529" s="8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2">
        <f t="shared" si="52"/>
        <v>42405.25</v>
      </c>
      <c r="T529" s="12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7">
        <f t="shared" si="48"/>
        <v>80.300000000000011</v>
      </c>
      <c r="P530" s="8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2">
        <f t="shared" si="52"/>
        <v>41601.25</v>
      </c>
      <c r="T530" s="12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7">
        <f t="shared" si="48"/>
        <v>11.254901960784313</v>
      </c>
      <c r="P531" s="8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2">
        <f t="shared" si="52"/>
        <v>41769.208333333336</v>
      </c>
      <c r="T531" s="12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7">
        <f t="shared" si="48"/>
        <v>91.740952380952379</v>
      </c>
      <c r="P532" s="8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2">
        <f t="shared" si="52"/>
        <v>40421.208333333336</v>
      </c>
      <c r="T532" s="12">
        <f t="shared" si="5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7">
        <f t="shared" si="48"/>
        <v>95.521156936261391</v>
      </c>
      <c r="P533" s="8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2">
        <f t="shared" si="52"/>
        <v>41589.25</v>
      </c>
      <c r="T533" s="12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7">
        <f t="shared" si="48"/>
        <v>502.87499999999994</v>
      </c>
      <c r="P534" s="8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2">
        <f t="shared" si="52"/>
        <v>43125.25</v>
      </c>
      <c r="T534" s="12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7">
        <f t="shared" si="48"/>
        <v>159.24394463667818</v>
      </c>
      <c r="P535" s="8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2">
        <f t="shared" si="52"/>
        <v>41479.208333333336</v>
      </c>
      <c r="T535" s="12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7">
        <f t="shared" si="48"/>
        <v>15.022446689113355</v>
      </c>
      <c r="P536" s="8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2">
        <f t="shared" si="52"/>
        <v>43329.208333333328</v>
      </c>
      <c r="T536" s="12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7">
        <f t="shared" si="48"/>
        <v>482.03846153846149</v>
      </c>
      <c r="P537" s="8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2">
        <f t="shared" si="52"/>
        <v>43259.208333333328</v>
      </c>
      <c r="T537" s="12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7">
        <f t="shared" si="48"/>
        <v>149.96938775510205</v>
      </c>
      <c r="P538" s="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2">
        <f t="shared" si="52"/>
        <v>40414.208333333336</v>
      </c>
      <c r="T538" s="12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7">
        <f t="shared" si="48"/>
        <v>117.22156398104266</v>
      </c>
      <c r="P539" s="8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2">
        <f t="shared" si="52"/>
        <v>43342.208333333328</v>
      </c>
      <c r="T539" s="12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7">
        <f t="shared" si="48"/>
        <v>37.695968274950431</v>
      </c>
      <c r="P540" s="8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2">
        <f t="shared" si="52"/>
        <v>41539.208333333336</v>
      </c>
      <c r="T540" s="12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7">
        <f t="shared" si="48"/>
        <v>72.653061224489804</v>
      </c>
      <c r="P541" s="8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2">
        <f t="shared" si="52"/>
        <v>43647.208333333328</v>
      </c>
      <c r="T541" s="12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7">
        <f t="shared" si="48"/>
        <v>265.98113207547169</v>
      </c>
      <c r="P542" s="8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2">
        <f t="shared" si="52"/>
        <v>43225.208333333328</v>
      </c>
      <c r="T542" s="12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7">
        <f t="shared" si="48"/>
        <v>24.205617977528089</v>
      </c>
      <c r="P543" s="8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2">
        <f t="shared" si="52"/>
        <v>42165.208333333328</v>
      </c>
      <c r="T543" s="12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7">
        <f t="shared" si="48"/>
        <v>2.5064935064935066</v>
      </c>
      <c r="P544" s="8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2">
        <f t="shared" si="52"/>
        <v>42391.25</v>
      </c>
      <c r="T544" s="12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7">
        <f t="shared" si="48"/>
        <v>16.329799764428738</v>
      </c>
      <c r="P545" s="8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2">
        <f t="shared" si="52"/>
        <v>41528.208333333336</v>
      </c>
      <c r="T545" s="12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7">
        <f t="shared" si="48"/>
        <v>276.5</v>
      </c>
      <c r="P546" s="8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2">
        <f t="shared" si="52"/>
        <v>42377.25</v>
      </c>
      <c r="T546" s="12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7">
        <f t="shared" si="48"/>
        <v>88.803571428571431</v>
      </c>
      <c r="P547" s="8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2">
        <f t="shared" si="52"/>
        <v>43824.25</v>
      </c>
      <c r="T547" s="12">
        <f t="shared" si="5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7">
        <f t="shared" si="48"/>
        <v>163.57142857142856</v>
      </c>
      <c r="P548" s="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2">
        <f t="shared" si="52"/>
        <v>43360.208333333328</v>
      </c>
      <c r="T548" s="12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7">
        <f t="shared" si="48"/>
        <v>969</v>
      </c>
      <c r="P549" s="8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2">
        <f t="shared" si="52"/>
        <v>42029.25</v>
      </c>
      <c r="T549" s="12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7">
        <f t="shared" si="48"/>
        <v>270.91376701966715</v>
      </c>
      <c r="P550" s="8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2">
        <f t="shared" si="52"/>
        <v>42461.208333333328</v>
      </c>
      <c r="T550" s="12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7">
        <f t="shared" si="48"/>
        <v>284.21355932203392</v>
      </c>
      <c r="P551" s="8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2">
        <f t="shared" si="52"/>
        <v>41422.208333333336</v>
      </c>
      <c r="T551" s="12">
        <f t="shared" si="5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7">
        <f t="shared" si="48"/>
        <v>4</v>
      </c>
      <c r="P552" s="8">
        <f t="shared" si="49"/>
        <v>4</v>
      </c>
      <c r="Q552" t="str">
        <f t="shared" si="50"/>
        <v>music</v>
      </c>
      <c r="R552" t="str">
        <f t="shared" si="51"/>
        <v>indie rock</v>
      </c>
      <c r="S552" s="12">
        <f t="shared" si="52"/>
        <v>40968.25</v>
      </c>
      <c r="T552" s="12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7">
        <f t="shared" si="48"/>
        <v>58.6329816768462</v>
      </c>
      <c r="P553" s="8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2">
        <f t="shared" si="52"/>
        <v>41993.25</v>
      </c>
      <c r="T553" s="12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7">
        <f t="shared" si="48"/>
        <v>98.51111111111112</v>
      </c>
      <c r="P554" s="8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2">
        <f t="shared" si="52"/>
        <v>42700.25</v>
      </c>
      <c r="T554" s="12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7">
        <f t="shared" si="48"/>
        <v>43.975381008206334</v>
      </c>
      <c r="P555" s="8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2">
        <f t="shared" si="52"/>
        <v>40545.25</v>
      </c>
      <c r="T555" s="12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7">
        <f t="shared" si="48"/>
        <v>151.66315789473683</v>
      </c>
      <c r="P556" s="8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2">
        <f t="shared" si="52"/>
        <v>42723.25</v>
      </c>
      <c r="T556" s="12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7">
        <f t="shared" si="48"/>
        <v>223.63492063492063</v>
      </c>
      <c r="P557" s="8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2">
        <f t="shared" si="52"/>
        <v>41731.208333333336</v>
      </c>
      <c r="T557" s="12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7">
        <f t="shared" si="48"/>
        <v>239.75</v>
      </c>
      <c r="P558" s="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2">
        <f t="shared" si="52"/>
        <v>40792.208333333336</v>
      </c>
      <c r="T558" s="12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7">
        <f t="shared" si="48"/>
        <v>199.33333333333334</v>
      </c>
      <c r="P559" s="8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2">
        <f t="shared" si="52"/>
        <v>42279.208333333328</v>
      </c>
      <c r="T559" s="12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7">
        <f t="shared" si="48"/>
        <v>137.34482758620689</v>
      </c>
      <c r="P560" s="8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2">
        <f t="shared" si="52"/>
        <v>42424.25</v>
      </c>
      <c r="T560" s="12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7">
        <f t="shared" si="48"/>
        <v>100.9696106362773</v>
      </c>
      <c r="P561" s="8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2">
        <f t="shared" si="52"/>
        <v>42584.208333333328</v>
      </c>
      <c r="T561" s="12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7">
        <f t="shared" si="48"/>
        <v>794.16</v>
      </c>
      <c r="P562" s="8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2">
        <f t="shared" si="52"/>
        <v>40865.25</v>
      </c>
      <c r="T562" s="12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7">
        <f t="shared" si="48"/>
        <v>369.7</v>
      </c>
      <c r="P563" s="8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2">
        <f t="shared" si="52"/>
        <v>40833.208333333336</v>
      </c>
      <c r="T563" s="12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7">
        <f t="shared" si="48"/>
        <v>12.818181818181817</v>
      </c>
      <c r="P564" s="8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2">
        <f t="shared" si="52"/>
        <v>43536.208333333328</v>
      </c>
      <c r="T564" s="12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7">
        <f t="shared" si="48"/>
        <v>138.02702702702703</v>
      </c>
      <c r="P565" s="8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2">
        <f t="shared" si="52"/>
        <v>43417.25</v>
      </c>
      <c r="T565" s="12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7">
        <f t="shared" si="48"/>
        <v>83.813278008298752</v>
      </c>
      <c r="P566" s="8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2">
        <f t="shared" si="52"/>
        <v>42078.208333333328</v>
      </c>
      <c r="T566" s="12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7">
        <f t="shared" si="48"/>
        <v>204.60063224446787</v>
      </c>
      <c r="P567" s="8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2">
        <f t="shared" si="52"/>
        <v>40862.25</v>
      </c>
      <c r="T567" s="12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7">
        <f t="shared" si="48"/>
        <v>44.344086021505376</v>
      </c>
      <c r="P568" s="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2">
        <f t="shared" si="52"/>
        <v>42424.25</v>
      </c>
      <c r="T568" s="12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7">
        <f t="shared" si="48"/>
        <v>218.60294117647058</v>
      </c>
      <c r="P569" s="8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2">
        <f t="shared" si="52"/>
        <v>41830.208333333336</v>
      </c>
      <c r="T569" s="12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7">
        <f t="shared" si="48"/>
        <v>186.03314917127071</v>
      </c>
      <c r="P570" s="8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2">
        <f t="shared" si="52"/>
        <v>40374.208333333336</v>
      </c>
      <c r="T570" s="12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7">
        <f t="shared" si="48"/>
        <v>237.33830845771143</v>
      </c>
      <c r="P571" s="8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2">
        <f t="shared" si="52"/>
        <v>40554.25</v>
      </c>
      <c r="T571" s="12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7">
        <f t="shared" si="48"/>
        <v>305.65384615384613</v>
      </c>
      <c r="P572" s="8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2">
        <f t="shared" si="52"/>
        <v>41993.25</v>
      </c>
      <c r="T572" s="12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7">
        <f t="shared" si="48"/>
        <v>94.142857142857139</v>
      </c>
      <c r="P573" s="8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2">
        <f t="shared" si="52"/>
        <v>42174.208333333328</v>
      </c>
      <c r="T573" s="12">
        <f t="shared" si="5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7">
        <f t="shared" si="48"/>
        <v>54.400000000000006</v>
      </c>
      <c r="P574" s="8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2">
        <f t="shared" si="52"/>
        <v>42275.208333333328</v>
      </c>
      <c r="T574" s="12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7">
        <f t="shared" si="48"/>
        <v>111.88059701492537</v>
      </c>
      <c r="P575" s="8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2">
        <f t="shared" si="52"/>
        <v>41761.208333333336</v>
      </c>
      <c r="T575" s="12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7">
        <f t="shared" si="48"/>
        <v>369.14814814814815</v>
      </c>
      <c r="P576" s="8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2">
        <f t="shared" si="52"/>
        <v>43806.25</v>
      </c>
      <c r="T576" s="12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7">
        <f t="shared" si="48"/>
        <v>62.930372148859547</v>
      </c>
      <c r="P577" s="8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2">
        <f t="shared" si="52"/>
        <v>41779.208333333336</v>
      </c>
      <c r="T577" s="12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7">
        <f t="shared" si="48"/>
        <v>64.927835051546396</v>
      </c>
      <c r="P578" s="8">
        <f t="shared" si="49"/>
        <v>98.40625</v>
      </c>
      <c r="Q578" t="str">
        <f t="shared" si="50"/>
        <v>theater</v>
      </c>
      <c r="R578" t="str">
        <f t="shared" si="51"/>
        <v>plays</v>
      </c>
      <c r="S578" s="12">
        <f t="shared" si="52"/>
        <v>43040.208333333328</v>
      </c>
      <c r="T578" s="12">
        <f t="shared" si="5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7">
        <f t="shared" ref="O579:O642" si="54">E579/D579*100</f>
        <v>18.853658536585368</v>
      </c>
      <c r="P579" s="8">
        <f t="shared" ref="P579:P642" si="55">IFERROR(E579/G579, "0")</f>
        <v>41.783783783783782</v>
      </c>
      <c r="Q579" t="str">
        <f t="shared" ref="Q579:Q642" si="56">_xlfn.TEXTBEFORE(N579,"/")</f>
        <v>music</v>
      </c>
      <c r="R579" t="str">
        <f t="shared" ref="R579:R642" si="57">_xlfn.TEXTAFTER(N579,"/")</f>
        <v>jazz</v>
      </c>
      <c r="S579" s="12">
        <f t="shared" ref="S579:S642" si="58">(((J579/60)/60)/24)+DATE(1970,1,1)</f>
        <v>40613.25</v>
      </c>
      <c r="T579" s="12">
        <f t="shared" ref="T579:T642" si="5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7">
        <f t="shared" si="54"/>
        <v>16.754404145077721</v>
      </c>
      <c r="P580" s="8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2">
        <f t="shared" si="58"/>
        <v>40878.25</v>
      </c>
      <c r="T580" s="12">
        <f t="shared" si="5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7">
        <f t="shared" si="54"/>
        <v>101.11290322580646</v>
      </c>
      <c r="P581" s="8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2">
        <f t="shared" si="58"/>
        <v>40762.208333333336</v>
      </c>
      <c r="T581" s="12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7">
        <f t="shared" si="54"/>
        <v>341.5022831050228</v>
      </c>
      <c r="P582" s="8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2">
        <f t="shared" si="58"/>
        <v>41696.25</v>
      </c>
      <c r="T582" s="12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7">
        <f t="shared" si="54"/>
        <v>64.016666666666666</v>
      </c>
      <c r="P583" s="8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2">
        <f t="shared" si="58"/>
        <v>40662.208333333336</v>
      </c>
      <c r="T583" s="12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7">
        <f t="shared" si="54"/>
        <v>52.080459770114942</v>
      </c>
      <c r="P584" s="8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2">
        <f t="shared" si="58"/>
        <v>42165.208333333328</v>
      </c>
      <c r="T584" s="12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7">
        <f t="shared" si="54"/>
        <v>322.40211640211641</v>
      </c>
      <c r="P585" s="8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2">
        <f t="shared" si="58"/>
        <v>40959.25</v>
      </c>
      <c r="T585" s="12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7">
        <f t="shared" si="54"/>
        <v>119.50810185185186</v>
      </c>
      <c r="P586" s="8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2">
        <f t="shared" si="58"/>
        <v>41024.208333333336</v>
      </c>
      <c r="T586" s="12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7">
        <f t="shared" si="54"/>
        <v>146.79775280898878</v>
      </c>
      <c r="P587" s="8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2">
        <f t="shared" si="58"/>
        <v>40255.208333333336</v>
      </c>
      <c r="T587" s="12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7">
        <f t="shared" si="54"/>
        <v>950.57142857142856</v>
      </c>
      <c r="P588" s="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2">
        <f t="shared" si="58"/>
        <v>40499.25</v>
      </c>
      <c r="T588" s="12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7">
        <f t="shared" si="54"/>
        <v>72.893617021276597</v>
      </c>
      <c r="P589" s="8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2">
        <f t="shared" si="58"/>
        <v>43484.25</v>
      </c>
      <c r="T589" s="12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7">
        <f t="shared" si="54"/>
        <v>79.008248730964468</v>
      </c>
      <c r="P590" s="8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2">
        <f t="shared" si="58"/>
        <v>40262.208333333336</v>
      </c>
      <c r="T590" s="12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7">
        <f t="shared" si="54"/>
        <v>64.721518987341781</v>
      </c>
      <c r="P591" s="8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2">
        <f t="shared" si="58"/>
        <v>42190.208333333328</v>
      </c>
      <c r="T591" s="12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7">
        <f t="shared" si="54"/>
        <v>82.028169014084511</v>
      </c>
      <c r="P592" s="8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2">
        <f t="shared" si="58"/>
        <v>41994.25</v>
      </c>
      <c r="T592" s="12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7">
        <f t="shared" si="54"/>
        <v>1037.6666666666667</v>
      </c>
      <c r="P593" s="8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2">
        <f t="shared" si="58"/>
        <v>40373.208333333336</v>
      </c>
      <c r="T593" s="12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7">
        <f t="shared" si="54"/>
        <v>12.910076530612244</v>
      </c>
      <c r="P594" s="8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2">
        <f t="shared" si="58"/>
        <v>41789.208333333336</v>
      </c>
      <c r="T594" s="12">
        <f t="shared" si="5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7">
        <f t="shared" si="54"/>
        <v>154.84210526315789</v>
      </c>
      <c r="P595" s="8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2">
        <f t="shared" si="58"/>
        <v>41724.208333333336</v>
      </c>
      <c r="T595" s="12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7">
        <f t="shared" si="54"/>
        <v>7.0991735537190088</v>
      </c>
      <c r="P596" s="8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2">
        <f t="shared" si="58"/>
        <v>42548.208333333328</v>
      </c>
      <c r="T596" s="12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7">
        <f t="shared" si="54"/>
        <v>208.52773826458036</v>
      </c>
      <c r="P597" s="8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2">
        <f t="shared" si="58"/>
        <v>40253.208333333336</v>
      </c>
      <c r="T597" s="12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7">
        <f t="shared" si="54"/>
        <v>99.683544303797461</v>
      </c>
      <c r="P598" s="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2">
        <f t="shared" si="58"/>
        <v>42434.25</v>
      </c>
      <c r="T598" s="12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7">
        <f t="shared" si="54"/>
        <v>201.59756097560978</v>
      </c>
      <c r="P599" s="8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2">
        <f t="shared" si="58"/>
        <v>43786.25</v>
      </c>
      <c r="T599" s="12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7">
        <f t="shared" si="54"/>
        <v>162.09032258064516</v>
      </c>
      <c r="P600" s="8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2">
        <f t="shared" si="58"/>
        <v>40344.208333333336</v>
      </c>
      <c r="T600" s="12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7">
        <f t="shared" si="54"/>
        <v>3.6436208125445471</v>
      </c>
      <c r="P601" s="8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2">
        <f t="shared" si="58"/>
        <v>42047.25</v>
      </c>
      <c r="T601" s="12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7">
        <f t="shared" si="54"/>
        <v>5</v>
      </c>
      <c r="P602" s="8">
        <f t="shared" si="55"/>
        <v>5</v>
      </c>
      <c r="Q602" t="str">
        <f t="shared" si="56"/>
        <v>food</v>
      </c>
      <c r="R602" t="str">
        <f t="shared" si="57"/>
        <v>food trucks</v>
      </c>
      <c r="S602" s="12">
        <f t="shared" si="58"/>
        <v>41485.208333333336</v>
      </c>
      <c r="T602" s="12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7">
        <f t="shared" si="54"/>
        <v>206.63492063492063</v>
      </c>
      <c r="P603" s="8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2">
        <f t="shared" si="58"/>
        <v>41789.208333333336</v>
      </c>
      <c r="T603" s="12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7">
        <f t="shared" si="54"/>
        <v>128.23628691983123</v>
      </c>
      <c r="P604" s="8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2">
        <f t="shared" si="58"/>
        <v>42160.208333333328</v>
      </c>
      <c r="T604" s="12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7">
        <f t="shared" si="54"/>
        <v>119.66037735849055</v>
      </c>
      <c r="P605" s="8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2">
        <f t="shared" si="58"/>
        <v>43573.208333333328</v>
      </c>
      <c r="T605" s="12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7">
        <f t="shared" si="54"/>
        <v>170.73055242390078</v>
      </c>
      <c r="P606" s="8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2">
        <f t="shared" si="58"/>
        <v>40565.25</v>
      </c>
      <c r="T606" s="12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7">
        <f t="shared" si="54"/>
        <v>187.21212121212122</v>
      </c>
      <c r="P607" s="8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2">
        <f t="shared" si="58"/>
        <v>42280.208333333328</v>
      </c>
      <c r="T607" s="12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7">
        <f t="shared" si="54"/>
        <v>188.38235294117646</v>
      </c>
      <c r="P608" s="8">
        <f t="shared" si="55"/>
        <v>40.03125</v>
      </c>
      <c r="Q608" t="str">
        <f t="shared" si="56"/>
        <v>music</v>
      </c>
      <c r="R608" t="str">
        <f t="shared" si="57"/>
        <v>rock</v>
      </c>
      <c r="S608" s="12">
        <f t="shared" si="58"/>
        <v>42436.25</v>
      </c>
      <c r="T608" s="12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7">
        <f t="shared" si="54"/>
        <v>131.29869186046511</v>
      </c>
      <c r="P609" s="8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2">
        <f t="shared" si="58"/>
        <v>41721.208333333336</v>
      </c>
      <c r="T609" s="12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7">
        <f t="shared" si="54"/>
        <v>283.97435897435901</v>
      </c>
      <c r="P610" s="8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2">
        <f t="shared" si="58"/>
        <v>43530.25</v>
      </c>
      <c r="T610" s="12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7">
        <f t="shared" si="54"/>
        <v>120.41999999999999</v>
      </c>
      <c r="P611" s="8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2">
        <f t="shared" si="58"/>
        <v>43481.25</v>
      </c>
      <c r="T611" s="12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7">
        <f t="shared" si="54"/>
        <v>419.0560747663551</v>
      </c>
      <c r="P612" s="8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2">
        <f t="shared" si="58"/>
        <v>41259.25</v>
      </c>
      <c r="T612" s="12">
        <f t="shared" si="5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7">
        <f t="shared" si="54"/>
        <v>13.853658536585368</v>
      </c>
      <c r="P613" s="8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2">
        <f t="shared" si="58"/>
        <v>41480.208333333336</v>
      </c>
      <c r="T613" s="12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7">
        <f t="shared" si="54"/>
        <v>139.43548387096774</v>
      </c>
      <c r="P614" s="8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2">
        <f t="shared" si="58"/>
        <v>40474.208333333336</v>
      </c>
      <c r="T614" s="12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7">
        <f t="shared" si="54"/>
        <v>174</v>
      </c>
      <c r="P615" s="8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2">
        <f t="shared" si="58"/>
        <v>42973.208333333328</v>
      </c>
      <c r="T615" s="12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7">
        <f t="shared" si="54"/>
        <v>155.49056603773585</v>
      </c>
      <c r="P616" s="8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2">
        <f t="shared" si="58"/>
        <v>42746.25</v>
      </c>
      <c r="T616" s="12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7">
        <f t="shared" si="54"/>
        <v>170.44705882352943</v>
      </c>
      <c r="P617" s="8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2">
        <f t="shared" si="58"/>
        <v>42489.208333333328</v>
      </c>
      <c r="T617" s="12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7">
        <f t="shared" si="54"/>
        <v>189.515625</v>
      </c>
      <c r="P618" s="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2">
        <f t="shared" si="58"/>
        <v>41537.208333333336</v>
      </c>
      <c r="T618" s="12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7">
        <f t="shared" si="54"/>
        <v>249.71428571428572</v>
      </c>
      <c r="P619" s="8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2">
        <f t="shared" si="58"/>
        <v>41794.208333333336</v>
      </c>
      <c r="T619" s="12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7">
        <f t="shared" si="54"/>
        <v>48.860523665659613</v>
      </c>
      <c r="P620" s="8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2">
        <f t="shared" si="58"/>
        <v>41396.208333333336</v>
      </c>
      <c r="T620" s="12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7">
        <f t="shared" si="54"/>
        <v>28.461970393057683</v>
      </c>
      <c r="P621" s="8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2">
        <f t="shared" si="58"/>
        <v>40669.208333333336</v>
      </c>
      <c r="T621" s="12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7">
        <f t="shared" si="54"/>
        <v>268.02325581395348</v>
      </c>
      <c r="P622" s="8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2">
        <f t="shared" si="58"/>
        <v>42559.208333333328</v>
      </c>
      <c r="T622" s="12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7">
        <f t="shared" si="54"/>
        <v>619.80078125</v>
      </c>
      <c r="P623" s="8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2">
        <f t="shared" si="58"/>
        <v>42626.208333333328</v>
      </c>
      <c r="T623" s="12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7">
        <f t="shared" si="54"/>
        <v>3.1301587301587301</v>
      </c>
      <c r="P624" s="8">
        <f t="shared" si="55"/>
        <v>92.4375</v>
      </c>
      <c r="Q624" t="str">
        <f t="shared" si="56"/>
        <v>music</v>
      </c>
      <c r="R624" t="str">
        <f t="shared" si="57"/>
        <v>indie rock</v>
      </c>
      <c r="S624" s="12">
        <f t="shared" si="58"/>
        <v>43205.208333333328</v>
      </c>
      <c r="T624" s="12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7">
        <f t="shared" si="54"/>
        <v>159.92152704135739</v>
      </c>
      <c r="P625" s="8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2">
        <f t="shared" si="58"/>
        <v>42201.208333333328</v>
      </c>
      <c r="T625" s="12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7">
        <f t="shared" si="54"/>
        <v>279.39215686274508</v>
      </c>
      <c r="P626" s="8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2">
        <f t="shared" si="58"/>
        <v>42029.25</v>
      </c>
      <c r="T626" s="12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7">
        <f t="shared" si="54"/>
        <v>77.373333333333335</v>
      </c>
      <c r="P627" s="8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2">
        <f t="shared" si="58"/>
        <v>43857.25</v>
      </c>
      <c r="T627" s="12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7">
        <f t="shared" si="54"/>
        <v>206.32812500000003</v>
      </c>
      <c r="P628" s="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2">
        <f t="shared" si="58"/>
        <v>40449.208333333336</v>
      </c>
      <c r="T628" s="12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7">
        <f t="shared" si="54"/>
        <v>694.25</v>
      </c>
      <c r="P629" s="8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2">
        <f t="shared" si="58"/>
        <v>40345.208333333336</v>
      </c>
      <c r="T629" s="12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7">
        <f t="shared" si="54"/>
        <v>151.78947368421052</v>
      </c>
      <c r="P630" s="8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2">
        <f t="shared" si="58"/>
        <v>40455.208333333336</v>
      </c>
      <c r="T630" s="12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7">
        <f t="shared" si="54"/>
        <v>64.58207217694995</v>
      </c>
      <c r="P631" s="8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2">
        <f t="shared" si="58"/>
        <v>42557.208333333328</v>
      </c>
      <c r="T631" s="12">
        <f t="shared" si="5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7">
        <f t="shared" si="54"/>
        <v>62.873684210526314</v>
      </c>
      <c r="P632" s="8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2">
        <f t="shared" si="58"/>
        <v>43586.208333333328</v>
      </c>
      <c r="T632" s="12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7">
        <f t="shared" si="54"/>
        <v>310.39864864864865</v>
      </c>
      <c r="P633" s="8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2">
        <f t="shared" si="58"/>
        <v>43550.208333333328</v>
      </c>
      <c r="T633" s="12">
        <f t="shared" si="5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7">
        <f t="shared" si="54"/>
        <v>42.859916782246884</v>
      </c>
      <c r="P634" s="8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2">
        <f t="shared" si="58"/>
        <v>41945.208333333336</v>
      </c>
      <c r="T634" s="12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7">
        <f t="shared" si="54"/>
        <v>83.119402985074629</v>
      </c>
      <c r="P635" s="8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2">
        <f t="shared" si="58"/>
        <v>42315.25</v>
      </c>
      <c r="T635" s="12">
        <f t="shared" si="5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7">
        <f t="shared" si="54"/>
        <v>78.531302876480552</v>
      </c>
      <c r="P636" s="8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2">
        <f t="shared" si="58"/>
        <v>42819.208333333328</v>
      </c>
      <c r="T636" s="12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7">
        <f t="shared" si="54"/>
        <v>114.09352517985612</v>
      </c>
      <c r="P637" s="8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2">
        <f t="shared" si="58"/>
        <v>41314.25</v>
      </c>
      <c r="T637" s="12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7">
        <f t="shared" si="54"/>
        <v>64.537683358624179</v>
      </c>
      <c r="P638" s="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2">
        <f t="shared" si="58"/>
        <v>40926.25</v>
      </c>
      <c r="T638" s="12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7">
        <f t="shared" si="54"/>
        <v>79.411764705882348</v>
      </c>
      <c r="P639" s="8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2">
        <f t="shared" si="58"/>
        <v>42688.25</v>
      </c>
      <c r="T639" s="12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7">
        <f t="shared" si="54"/>
        <v>11.419117647058824</v>
      </c>
      <c r="P640" s="8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2">
        <f t="shared" si="58"/>
        <v>40386.208333333336</v>
      </c>
      <c r="T640" s="12">
        <f t="shared" si="5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7">
        <f t="shared" si="54"/>
        <v>56.186046511627907</v>
      </c>
      <c r="P641" s="8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2">
        <f t="shared" si="58"/>
        <v>43309.208333333328</v>
      </c>
      <c r="T641" s="12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7">
        <f t="shared" si="54"/>
        <v>16.501669449081803</v>
      </c>
      <c r="P642" s="8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2">
        <f t="shared" si="58"/>
        <v>42387.25</v>
      </c>
      <c r="T642" s="12">
        <f t="shared" si="5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7">
        <f t="shared" ref="O643:O706" si="60">E643/D643*100</f>
        <v>119.96808510638297</v>
      </c>
      <c r="P643" s="8">
        <f t="shared" ref="P643:P706" si="61">IFERROR(E643/G643, "0")</f>
        <v>58.128865979381445</v>
      </c>
      <c r="Q643" t="str">
        <f t="shared" ref="Q643:Q706" si="62">_xlfn.TEXTBEFORE(N643,"/")</f>
        <v>theater</v>
      </c>
      <c r="R643" t="str">
        <f t="shared" ref="R643:R706" si="63">_xlfn.TEXTAFTER(N643,"/")</f>
        <v>plays</v>
      </c>
      <c r="S643" s="12">
        <f t="shared" ref="S643:S706" si="64">(((J643/60)/60)/24)+DATE(1970,1,1)</f>
        <v>42786.25</v>
      </c>
      <c r="T643" s="12">
        <f t="shared" ref="T643:T706" si="65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7">
        <f t="shared" si="60"/>
        <v>145.45652173913044</v>
      </c>
      <c r="P644" s="8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2">
        <f t="shared" si="64"/>
        <v>43451.25</v>
      </c>
      <c r="T644" s="12">
        <f t="shared" si="65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7">
        <f t="shared" si="60"/>
        <v>221.38255033557047</v>
      </c>
      <c r="P645" s="8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2">
        <f t="shared" si="64"/>
        <v>42795.25</v>
      </c>
      <c r="T645" s="12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7">
        <f t="shared" si="60"/>
        <v>48.396694214876035</v>
      </c>
      <c r="P646" s="8">
        <f t="shared" si="61"/>
        <v>28</v>
      </c>
      <c r="Q646" t="str">
        <f t="shared" si="62"/>
        <v>theater</v>
      </c>
      <c r="R646" t="str">
        <f t="shared" si="63"/>
        <v>plays</v>
      </c>
      <c r="S646" s="12">
        <f t="shared" si="64"/>
        <v>43452.25</v>
      </c>
      <c r="T646" s="12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7">
        <f t="shared" si="60"/>
        <v>92.911504424778755</v>
      </c>
      <c r="P647" s="8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2">
        <f t="shared" si="64"/>
        <v>43369.208333333328</v>
      </c>
      <c r="T647" s="12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7">
        <f t="shared" si="60"/>
        <v>88.599797365754824</v>
      </c>
      <c r="P648" s="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2">
        <f t="shared" si="64"/>
        <v>41346.208333333336</v>
      </c>
      <c r="T648" s="12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7">
        <f t="shared" si="60"/>
        <v>41.4</v>
      </c>
      <c r="P649" s="8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2">
        <f t="shared" si="64"/>
        <v>43199.208333333328</v>
      </c>
      <c r="T649" s="12">
        <f t="shared" si="65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7">
        <f t="shared" si="60"/>
        <v>63.056795131845846</v>
      </c>
      <c r="P650" s="8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2">
        <f t="shared" si="64"/>
        <v>42922.208333333328</v>
      </c>
      <c r="T650" s="12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7">
        <f t="shared" si="60"/>
        <v>48.482333607230892</v>
      </c>
      <c r="P651" s="8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2">
        <f t="shared" si="64"/>
        <v>40471.208333333336</v>
      </c>
      <c r="T651" s="12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7">
        <f t="shared" si="60"/>
        <v>2</v>
      </c>
      <c r="P652" s="8">
        <f t="shared" si="61"/>
        <v>2</v>
      </c>
      <c r="Q652" t="str">
        <f t="shared" si="62"/>
        <v>music</v>
      </c>
      <c r="R652" t="str">
        <f t="shared" si="63"/>
        <v>jazz</v>
      </c>
      <c r="S652" s="12">
        <f t="shared" si="64"/>
        <v>41828.208333333336</v>
      </c>
      <c r="T652" s="12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7">
        <f t="shared" si="60"/>
        <v>88.47941026944585</v>
      </c>
      <c r="P653" s="8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2">
        <f t="shared" si="64"/>
        <v>41692.25</v>
      </c>
      <c r="T653" s="12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7">
        <f t="shared" si="60"/>
        <v>126.84</v>
      </c>
      <c r="P654" s="8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2">
        <f t="shared" si="64"/>
        <v>42587.208333333328</v>
      </c>
      <c r="T654" s="12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7">
        <f t="shared" si="60"/>
        <v>2338.833333333333</v>
      </c>
      <c r="P655" s="8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2">
        <f t="shared" si="64"/>
        <v>42468.208333333328</v>
      </c>
      <c r="T655" s="12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7">
        <f t="shared" si="60"/>
        <v>508.38857142857148</v>
      </c>
      <c r="P656" s="8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2">
        <f t="shared" si="64"/>
        <v>42240.208333333328</v>
      </c>
      <c r="T656" s="12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7">
        <f t="shared" si="60"/>
        <v>191.47826086956522</v>
      </c>
      <c r="P657" s="8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2">
        <f t="shared" si="64"/>
        <v>42796.25</v>
      </c>
      <c r="T657" s="12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7">
        <f t="shared" si="60"/>
        <v>42.127533783783782</v>
      </c>
      <c r="P658" s="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2">
        <f t="shared" si="64"/>
        <v>43097.25</v>
      </c>
      <c r="T658" s="12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7">
        <f t="shared" si="60"/>
        <v>8.24</v>
      </c>
      <c r="P659" s="8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2">
        <f t="shared" si="64"/>
        <v>43096.25</v>
      </c>
      <c r="T659" s="12">
        <f t="shared" si="65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7">
        <f t="shared" si="60"/>
        <v>60.064638783269963</v>
      </c>
      <c r="P660" s="8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2">
        <f t="shared" si="64"/>
        <v>42246.208333333328</v>
      </c>
      <c r="T660" s="12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7">
        <f t="shared" si="60"/>
        <v>47.232808616404313</v>
      </c>
      <c r="P661" s="8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2">
        <f t="shared" si="64"/>
        <v>40570.25</v>
      </c>
      <c r="T661" s="12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7">
        <f t="shared" si="60"/>
        <v>81.736263736263737</v>
      </c>
      <c r="P662" s="8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2">
        <f t="shared" si="64"/>
        <v>42237.208333333328</v>
      </c>
      <c r="T662" s="12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7">
        <f t="shared" si="60"/>
        <v>54.187265917603</v>
      </c>
      <c r="P663" s="8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2">
        <f t="shared" si="64"/>
        <v>40996.208333333336</v>
      </c>
      <c r="T663" s="12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7">
        <f t="shared" si="60"/>
        <v>97.868131868131869</v>
      </c>
      <c r="P664" s="8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2">
        <f t="shared" si="64"/>
        <v>43443.25</v>
      </c>
      <c r="T664" s="12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7">
        <f t="shared" si="60"/>
        <v>77.239999999999995</v>
      </c>
      <c r="P665" s="8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2">
        <f t="shared" si="64"/>
        <v>40458.208333333336</v>
      </c>
      <c r="T665" s="12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7">
        <f t="shared" si="60"/>
        <v>33.464735516372798</v>
      </c>
      <c r="P666" s="8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2">
        <f t="shared" si="64"/>
        <v>40959.25</v>
      </c>
      <c r="T666" s="12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7">
        <f t="shared" si="60"/>
        <v>239.58823529411765</v>
      </c>
      <c r="P667" s="8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2">
        <f t="shared" si="64"/>
        <v>40733.208333333336</v>
      </c>
      <c r="T667" s="12">
        <f t="shared" si="65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7">
        <f t="shared" si="60"/>
        <v>64.032258064516128</v>
      </c>
      <c r="P668" s="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2">
        <f t="shared" si="64"/>
        <v>41516.208333333336</v>
      </c>
      <c r="T668" s="12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7">
        <f t="shared" si="60"/>
        <v>176.15942028985506</v>
      </c>
      <c r="P669" s="8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2">
        <f t="shared" si="64"/>
        <v>41892.208333333336</v>
      </c>
      <c r="T669" s="12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7">
        <f t="shared" si="60"/>
        <v>20.33818181818182</v>
      </c>
      <c r="P670" s="8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2">
        <f t="shared" si="64"/>
        <v>41122.208333333336</v>
      </c>
      <c r="T670" s="12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7">
        <f t="shared" si="60"/>
        <v>358.64754098360658</v>
      </c>
      <c r="P671" s="8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2">
        <f t="shared" si="64"/>
        <v>42912.208333333328</v>
      </c>
      <c r="T671" s="12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7">
        <f t="shared" si="60"/>
        <v>468.85802469135803</v>
      </c>
      <c r="P672" s="8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2">
        <f t="shared" si="64"/>
        <v>42425.25</v>
      </c>
      <c r="T672" s="12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7">
        <f t="shared" si="60"/>
        <v>122.05635245901641</v>
      </c>
      <c r="P673" s="8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2">
        <f t="shared" si="64"/>
        <v>40390.208333333336</v>
      </c>
      <c r="T673" s="12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7">
        <f t="shared" si="60"/>
        <v>55.931783729156137</v>
      </c>
      <c r="P674" s="8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2">
        <f t="shared" si="64"/>
        <v>43180.208333333328</v>
      </c>
      <c r="T674" s="12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7">
        <f t="shared" si="60"/>
        <v>43.660714285714285</v>
      </c>
      <c r="P675" s="8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2">
        <f t="shared" si="64"/>
        <v>42475.208333333328</v>
      </c>
      <c r="T675" s="12">
        <f t="shared" si="65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7">
        <f t="shared" si="60"/>
        <v>33.53837141183363</v>
      </c>
      <c r="P676" s="8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2">
        <f t="shared" si="64"/>
        <v>40774.208333333336</v>
      </c>
      <c r="T676" s="12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7">
        <f t="shared" si="60"/>
        <v>122.97938144329896</v>
      </c>
      <c r="P677" s="8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2">
        <f t="shared" si="64"/>
        <v>43719.208333333328</v>
      </c>
      <c r="T677" s="12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7">
        <f t="shared" si="60"/>
        <v>189.74959871589084</v>
      </c>
      <c r="P678" s="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2">
        <f t="shared" si="64"/>
        <v>41178.208333333336</v>
      </c>
      <c r="T678" s="12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7">
        <f t="shared" si="60"/>
        <v>83.622641509433961</v>
      </c>
      <c r="P679" s="8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2">
        <f t="shared" si="64"/>
        <v>42561.208333333328</v>
      </c>
      <c r="T679" s="12">
        <f t="shared" si="65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7">
        <f t="shared" si="60"/>
        <v>17.968844221105527</v>
      </c>
      <c r="P680" s="8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2">
        <f t="shared" si="64"/>
        <v>43484.25</v>
      </c>
      <c r="T680" s="12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7">
        <f t="shared" si="60"/>
        <v>1036.5</v>
      </c>
      <c r="P681" s="8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2">
        <f t="shared" si="64"/>
        <v>43756.208333333328</v>
      </c>
      <c r="T681" s="12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7">
        <f t="shared" si="60"/>
        <v>97.405219780219781</v>
      </c>
      <c r="P682" s="8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2">
        <f t="shared" si="64"/>
        <v>43813.25</v>
      </c>
      <c r="T682" s="12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7">
        <f t="shared" si="60"/>
        <v>86.386203150461711</v>
      </c>
      <c r="P683" s="8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2">
        <f t="shared" si="64"/>
        <v>40898.25</v>
      </c>
      <c r="T683" s="12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7">
        <f t="shared" si="60"/>
        <v>150.16666666666666</v>
      </c>
      <c r="P684" s="8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2">
        <f t="shared" si="64"/>
        <v>41619.25</v>
      </c>
      <c r="T684" s="12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7">
        <f t="shared" si="60"/>
        <v>358.43478260869563</v>
      </c>
      <c r="P685" s="8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2">
        <f t="shared" si="64"/>
        <v>43359.208333333328</v>
      </c>
      <c r="T685" s="12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7">
        <f t="shared" si="60"/>
        <v>542.85714285714289</v>
      </c>
      <c r="P686" s="8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2">
        <f t="shared" si="64"/>
        <v>40358.208333333336</v>
      </c>
      <c r="T686" s="12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7">
        <f t="shared" si="60"/>
        <v>67.500714285714281</v>
      </c>
      <c r="P687" s="8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2">
        <f t="shared" si="64"/>
        <v>42239.208333333328</v>
      </c>
      <c r="T687" s="12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7">
        <f t="shared" si="60"/>
        <v>191.74666666666667</v>
      </c>
      <c r="P688" s="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2">
        <f t="shared" si="64"/>
        <v>43186.208333333328</v>
      </c>
      <c r="T688" s="12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7">
        <f t="shared" si="60"/>
        <v>932</v>
      </c>
      <c r="P689" s="8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2">
        <f t="shared" si="64"/>
        <v>42806.25</v>
      </c>
      <c r="T689" s="12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7">
        <f t="shared" si="60"/>
        <v>429.27586206896552</v>
      </c>
      <c r="P690" s="8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2">
        <f t="shared" si="64"/>
        <v>43475.25</v>
      </c>
      <c r="T690" s="12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7">
        <f t="shared" si="60"/>
        <v>100.65753424657535</v>
      </c>
      <c r="P691" s="8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2">
        <f t="shared" si="64"/>
        <v>41576.208333333336</v>
      </c>
      <c r="T691" s="12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7">
        <f t="shared" si="60"/>
        <v>226.61111111111109</v>
      </c>
      <c r="P692" s="8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2">
        <f t="shared" si="64"/>
        <v>40874.25</v>
      </c>
      <c r="T692" s="12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7">
        <f t="shared" si="60"/>
        <v>142.38</v>
      </c>
      <c r="P693" s="8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2">
        <f t="shared" si="64"/>
        <v>41185.208333333336</v>
      </c>
      <c r="T693" s="12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7">
        <f t="shared" si="60"/>
        <v>90.633333333333326</v>
      </c>
      <c r="P694" s="8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2">
        <f t="shared" si="64"/>
        <v>43655.208333333328</v>
      </c>
      <c r="T694" s="12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7">
        <f t="shared" si="60"/>
        <v>63.966740576496676</v>
      </c>
      <c r="P695" s="8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2">
        <f t="shared" si="64"/>
        <v>43025.208333333328</v>
      </c>
      <c r="T695" s="12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7">
        <f t="shared" si="60"/>
        <v>84.131868131868131</v>
      </c>
      <c r="P696" s="8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2">
        <f t="shared" si="64"/>
        <v>43066.25</v>
      </c>
      <c r="T696" s="12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7">
        <f t="shared" si="60"/>
        <v>133.93478260869566</v>
      </c>
      <c r="P697" s="8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2">
        <f t="shared" si="64"/>
        <v>42322.25</v>
      </c>
      <c r="T697" s="12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7">
        <f t="shared" si="60"/>
        <v>59.042047531992694</v>
      </c>
      <c r="P698" s="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2">
        <f t="shared" si="64"/>
        <v>42114.208333333328</v>
      </c>
      <c r="T698" s="12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7">
        <f t="shared" si="60"/>
        <v>152.80062063615205</v>
      </c>
      <c r="P699" s="8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2">
        <f t="shared" si="64"/>
        <v>43190.208333333328</v>
      </c>
      <c r="T699" s="12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7">
        <f t="shared" si="60"/>
        <v>446.69121140142522</v>
      </c>
      <c r="P700" s="8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2">
        <f t="shared" si="64"/>
        <v>40871.25</v>
      </c>
      <c r="T700" s="12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7">
        <f t="shared" si="60"/>
        <v>84.391891891891888</v>
      </c>
      <c r="P701" s="8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2">
        <f t="shared" si="64"/>
        <v>43641.208333333328</v>
      </c>
      <c r="T701" s="12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7">
        <f t="shared" si="60"/>
        <v>3</v>
      </c>
      <c r="P702" s="8">
        <f t="shared" si="61"/>
        <v>3</v>
      </c>
      <c r="Q702" t="str">
        <f t="shared" si="62"/>
        <v>technology</v>
      </c>
      <c r="R702" t="str">
        <f t="shared" si="63"/>
        <v>wearables</v>
      </c>
      <c r="S702" s="12">
        <f t="shared" si="64"/>
        <v>40203.25</v>
      </c>
      <c r="T702" s="12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7">
        <f t="shared" si="60"/>
        <v>175.02692307692308</v>
      </c>
      <c r="P703" s="8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2">
        <f t="shared" si="64"/>
        <v>40629.208333333336</v>
      </c>
      <c r="T703" s="12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7">
        <f t="shared" si="60"/>
        <v>54.137931034482754</v>
      </c>
      <c r="P704" s="8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2">
        <f t="shared" si="64"/>
        <v>41477.208333333336</v>
      </c>
      <c r="T704" s="12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7">
        <f t="shared" si="60"/>
        <v>311.87381703470032</v>
      </c>
      <c r="P705" s="8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2">
        <f t="shared" si="64"/>
        <v>41020.208333333336</v>
      </c>
      <c r="T705" s="12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7">
        <f t="shared" si="60"/>
        <v>122.78160919540231</v>
      </c>
      <c r="P706" s="8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2">
        <f t="shared" si="64"/>
        <v>42555.208333333328</v>
      </c>
      <c r="T706" s="12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7">
        <f t="shared" ref="O707:O770" si="66">E707/D707*100</f>
        <v>99.026517383618156</v>
      </c>
      <c r="P707" s="8">
        <f t="shared" ref="P707:P770" si="67">IFERROR(E707/G707, "0")</f>
        <v>82.986666666666665</v>
      </c>
      <c r="Q707" t="str">
        <f t="shared" ref="Q707:Q770" si="68">_xlfn.TEXTBEFORE(N707,"/")</f>
        <v>publishing</v>
      </c>
      <c r="R707" t="str">
        <f t="shared" ref="R707:R770" si="69">_xlfn.TEXTAFTER(N707,"/")</f>
        <v>nonfiction</v>
      </c>
      <c r="S707" s="12">
        <f t="shared" ref="S707:S770" si="70">(((J707/60)/60)/24)+DATE(1970,1,1)</f>
        <v>41619.25</v>
      </c>
      <c r="T707" s="12">
        <f t="shared" ref="T707:T770" si="71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7">
        <f t="shared" si="66"/>
        <v>127.84686346863469</v>
      </c>
      <c r="P708" s="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2">
        <f t="shared" si="70"/>
        <v>43471.25</v>
      </c>
      <c r="T708" s="12">
        <f t="shared" si="71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7">
        <f t="shared" si="66"/>
        <v>158.61643835616439</v>
      </c>
      <c r="P709" s="8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2">
        <f t="shared" si="70"/>
        <v>43442.25</v>
      </c>
      <c r="T709" s="12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7">
        <f t="shared" si="66"/>
        <v>707.05882352941171</v>
      </c>
      <c r="P710" s="8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2">
        <f t="shared" si="70"/>
        <v>42877.208333333328</v>
      </c>
      <c r="T710" s="12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7">
        <f t="shared" si="66"/>
        <v>142.38775510204081</v>
      </c>
      <c r="P711" s="8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2">
        <f t="shared" si="70"/>
        <v>41018.208333333336</v>
      </c>
      <c r="T711" s="12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7">
        <f t="shared" si="66"/>
        <v>147.86046511627907</v>
      </c>
      <c r="P712" s="8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2">
        <f t="shared" si="70"/>
        <v>43295.208333333328</v>
      </c>
      <c r="T712" s="12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7">
        <f t="shared" si="66"/>
        <v>20.322580645161288</v>
      </c>
      <c r="P713" s="8">
        <f t="shared" si="67"/>
        <v>90</v>
      </c>
      <c r="Q713" t="str">
        <f t="shared" si="68"/>
        <v>theater</v>
      </c>
      <c r="R713" t="str">
        <f t="shared" si="69"/>
        <v>plays</v>
      </c>
      <c r="S713" s="12">
        <f t="shared" si="70"/>
        <v>42393.25</v>
      </c>
      <c r="T713" s="12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7">
        <f t="shared" si="66"/>
        <v>1840.625</v>
      </c>
      <c r="P714" s="8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2">
        <f t="shared" si="70"/>
        <v>42559.208333333328</v>
      </c>
      <c r="T714" s="12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7">
        <f t="shared" si="66"/>
        <v>161.94202898550725</v>
      </c>
      <c r="P715" s="8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2">
        <f t="shared" si="70"/>
        <v>42604.208333333328</v>
      </c>
      <c r="T715" s="12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7">
        <f t="shared" si="66"/>
        <v>472.82077922077923</v>
      </c>
      <c r="P716" s="8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2">
        <f t="shared" si="70"/>
        <v>41870.208333333336</v>
      </c>
      <c r="T716" s="12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7">
        <f t="shared" si="66"/>
        <v>24.466101694915253</v>
      </c>
      <c r="P717" s="8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2">
        <f t="shared" si="70"/>
        <v>40397.208333333336</v>
      </c>
      <c r="T717" s="12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7">
        <f t="shared" si="66"/>
        <v>517.65</v>
      </c>
      <c r="P718" s="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2">
        <f t="shared" si="70"/>
        <v>41465.208333333336</v>
      </c>
      <c r="T718" s="12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7">
        <f t="shared" si="66"/>
        <v>247.64285714285714</v>
      </c>
      <c r="P719" s="8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2">
        <f t="shared" si="70"/>
        <v>40777.208333333336</v>
      </c>
      <c r="T719" s="12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7">
        <f t="shared" si="66"/>
        <v>100.20481927710843</v>
      </c>
      <c r="P720" s="8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2">
        <f t="shared" si="70"/>
        <v>41442.208333333336</v>
      </c>
      <c r="T720" s="12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7">
        <f t="shared" si="66"/>
        <v>153</v>
      </c>
      <c r="P721" s="8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2">
        <f t="shared" si="70"/>
        <v>41058.208333333336</v>
      </c>
      <c r="T721" s="12">
        <f t="shared" si="71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7">
        <f t="shared" si="66"/>
        <v>37.091954022988503</v>
      </c>
      <c r="P722" s="8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2">
        <f t="shared" si="70"/>
        <v>43152.25</v>
      </c>
      <c r="T722" s="12">
        <f t="shared" si="71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7">
        <f t="shared" si="66"/>
        <v>4.392394822006473</v>
      </c>
      <c r="P723" s="8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2">
        <f t="shared" si="70"/>
        <v>43194.208333333328</v>
      </c>
      <c r="T723" s="12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7">
        <f t="shared" si="66"/>
        <v>156.50721649484535</v>
      </c>
      <c r="P724" s="8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2">
        <f t="shared" si="70"/>
        <v>43045.25</v>
      </c>
      <c r="T724" s="12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7">
        <f t="shared" si="66"/>
        <v>270.40816326530609</v>
      </c>
      <c r="P725" s="8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2">
        <f t="shared" si="70"/>
        <v>42431.25</v>
      </c>
      <c r="T725" s="12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7">
        <f t="shared" si="66"/>
        <v>134.05952380952382</v>
      </c>
      <c r="P726" s="8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2">
        <f t="shared" si="70"/>
        <v>41934.208333333336</v>
      </c>
      <c r="T726" s="12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7">
        <f t="shared" si="66"/>
        <v>50.398033126293996</v>
      </c>
      <c r="P727" s="8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2">
        <f t="shared" si="70"/>
        <v>41958.25</v>
      </c>
      <c r="T727" s="12">
        <f t="shared" si="71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7">
        <f t="shared" si="66"/>
        <v>88.815837937384899</v>
      </c>
      <c r="P728" s="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2">
        <f t="shared" si="70"/>
        <v>40476.208333333336</v>
      </c>
      <c r="T728" s="12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7">
        <f t="shared" si="66"/>
        <v>165</v>
      </c>
      <c r="P729" s="8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2">
        <f t="shared" si="70"/>
        <v>43485.25</v>
      </c>
      <c r="T729" s="12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7">
        <f t="shared" si="66"/>
        <v>17.5</v>
      </c>
      <c r="P730" s="8">
        <f t="shared" si="67"/>
        <v>73.5</v>
      </c>
      <c r="Q730" t="str">
        <f t="shared" si="68"/>
        <v>theater</v>
      </c>
      <c r="R730" t="str">
        <f t="shared" si="69"/>
        <v>plays</v>
      </c>
      <c r="S730" s="12">
        <f t="shared" si="70"/>
        <v>42515.208333333328</v>
      </c>
      <c r="T730" s="12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7">
        <f t="shared" si="66"/>
        <v>185.66071428571428</v>
      </c>
      <c r="P731" s="8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2">
        <f t="shared" si="70"/>
        <v>41309.25</v>
      </c>
      <c r="T731" s="12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7">
        <f t="shared" si="66"/>
        <v>412.6631944444444</v>
      </c>
      <c r="P732" s="8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2">
        <f t="shared" si="70"/>
        <v>42147.208333333328</v>
      </c>
      <c r="T732" s="12">
        <f t="shared" si="71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7">
        <f t="shared" si="66"/>
        <v>90.25</v>
      </c>
      <c r="P733" s="8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2">
        <f t="shared" si="70"/>
        <v>42939.208333333328</v>
      </c>
      <c r="T733" s="12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7">
        <f t="shared" si="66"/>
        <v>91.984615384615381</v>
      </c>
      <c r="P734" s="8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2">
        <f t="shared" si="70"/>
        <v>42816.208333333328</v>
      </c>
      <c r="T734" s="12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7">
        <f t="shared" si="66"/>
        <v>527.00632911392404</v>
      </c>
      <c r="P735" s="8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2">
        <f t="shared" si="70"/>
        <v>41844.208333333336</v>
      </c>
      <c r="T735" s="12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7">
        <f t="shared" si="66"/>
        <v>319.14285714285711</v>
      </c>
      <c r="P736" s="8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2">
        <f t="shared" si="70"/>
        <v>42763.25</v>
      </c>
      <c r="T736" s="12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7">
        <f t="shared" si="66"/>
        <v>354.18867924528303</v>
      </c>
      <c r="P737" s="8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2">
        <f t="shared" si="70"/>
        <v>42459.208333333328</v>
      </c>
      <c r="T737" s="12">
        <f t="shared" si="71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7">
        <f t="shared" si="66"/>
        <v>32.896103896103895</v>
      </c>
      <c r="P738" s="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2">
        <f t="shared" si="70"/>
        <v>42055.25</v>
      </c>
      <c r="T738" s="12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7">
        <f t="shared" si="66"/>
        <v>135.8918918918919</v>
      </c>
      <c r="P739" s="8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2">
        <f t="shared" si="70"/>
        <v>42685.25</v>
      </c>
      <c r="T739" s="12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7">
        <f t="shared" si="66"/>
        <v>2.0843373493975905</v>
      </c>
      <c r="P740" s="8">
        <f t="shared" si="67"/>
        <v>103.8</v>
      </c>
      <c r="Q740" t="str">
        <f t="shared" si="68"/>
        <v>theater</v>
      </c>
      <c r="R740" t="str">
        <f t="shared" si="69"/>
        <v>plays</v>
      </c>
      <c r="S740" s="12">
        <f t="shared" si="70"/>
        <v>41959.25</v>
      </c>
      <c r="T740" s="12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7">
        <f t="shared" si="66"/>
        <v>61</v>
      </c>
      <c r="P741" s="8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2">
        <f t="shared" si="70"/>
        <v>41089.208333333336</v>
      </c>
      <c r="T741" s="12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7">
        <f t="shared" si="66"/>
        <v>30.037735849056602</v>
      </c>
      <c r="P742" s="8">
        <f t="shared" si="67"/>
        <v>99.5</v>
      </c>
      <c r="Q742" t="str">
        <f t="shared" si="68"/>
        <v>theater</v>
      </c>
      <c r="R742" t="str">
        <f t="shared" si="69"/>
        <v>plays</v>
      </c>
      <c r="S742" s="12">
        <f t="shared" si="70"/>
        <v>42769.25</v>
      </c>
      <c r="T742" s="12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7">
        <f t="shared" si="66"/>
        <v>1179.1666666666665</v>
      </c>
      <c r="P743" s="8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2">
        <f t="shared" si="70"/>
        <v>40321.208333333336</v>
      </c>
      <c r="T743" s="12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7">
        <f t="shared" si="66"/>
        <v>1126.0833333333335</v>
      </c>
      <c r="P744" s="8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2">
        <f t="shared" si="70"/>
        <v>40197.25</v>
      </c>
      <c r="T744" s="12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7">
        <f t="shared" si="66"/>
        <v>12.923076923076923</v>
      </c>
      <c r="P745" s="8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2">
        <f t="shared" si="70"/>
        <v>42298.208333333328</v>
      </c>
      <c r="T745" s="12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7">
        <f t="shared" si="66"/>
        <v>712</v>
      </c>
      <c r="P746" s="8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2">
        <f t="shared" si="70"/>
        <v>43322.208333333328</v>
      </c>
      <c r="T746" s="12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7">
        <f t="shared" si="66"/>
        <v>30.304347826086957</v>
      </c>
      <c r="P747" s="8">
        <f t="shared" si="67"/>
        <v>61.5</v>
      </c>
      <c r="Q747" t="str">
        <f t="shared" si="68"/>
        <v>technology</v>
      </c>
      <c r="R747" t="str">
        <f t="shared" si="69"/>
        <v>wearables</v>
      </c>
      <c r="S747" s="12">
        <f t="shared" si="70"/>
        <v>40328.208333333336</v>
      </c>
      <c r="T747" s="12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7">
        <f t="shared" si="66"/>
        <v>212.50896057347671</v>
      </c>
      <c r="P748" s="8">
        <f t="shared" si="67"/>
        <v>35</v>
      </c>
      <c r="Q748" t="str">
        <f t="shared" si="68"/>
        <v>technology</v>
      </c>
      <c r="R748" t="str">
        <f t="shared" si="69"/>
        <v>web</v>
      </c>
      <c r="S748" s="12">
        <f t="shared" si="70"/>
        <v>40825.208333333336</v>
      </c>
      <c r="T748" s="12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7">
        <f t="shared" si="66"/>
        <v>228.85714285714286</v>
      </c>
      <c r="P749" s="8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2">
        <f t="shared" si="70"/>
        <v>40423.208333333336</v>
      </c>
      <c r="T749" s="12">
        <f t="shared" si="71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7">
        <f t="shared" si="66"/>
        <v>34.959979476654695</v>
      </c>
      <c r="P750" s="8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2">
        <f t="shared" si="70"/>
        <v>40238.25</v>
      </c>
      <c r="T750" s="12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7">
        <f t="shared" si="66"/>
        <v>157.29069767441862</v>
      </c>
      <c r="P751" s="8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2">
        <f t="shared" si="70"/>
        <v>41920.208333333336</v>
      </c>
      <c r="T751" s="12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7">
        <f t="shared" si="66"/>
        <v>1</v>
      </c>
      <c r="P752" s="8">
        <f t="shared" si="67"/>
        <v>1</v>
      </c>
      <c r="Q752" t="str">
        <f t="shared" si="68"/>
        <v>music</v>
      </c>
      <c r="R752" t="str">
        <f t="shared" si="69"/>
        <v>electric music</v>
      </c>
      <c r="S752" s="12">
        <f t="shared" si="70"/>
        <v>40360.208333333336</v>
      </c>
      <c r="T752" s="12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7">
        <f t="shared" si="66"/>
        <v>232.30555555555554</v>
      </c>
      <c r="P753" s="8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2">
        <f t="shared" si="70"/>
        <v>42446.208333333328</v>
      </c>
      <c r="T753" s="12">
        <f t="shared" si="71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7">
        <f t="shared" si="66"/>
        <v>92.448275862068968</v>
      </c>
      <c r="P754" s="8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2">
        <f t="shared" si="70"/>
        <v>40395.208333333336</v>
      </c>
      <c r="T754" s="12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7">
        <f t="shared" si="66"/>
        <v>256.70212765957444</v>
      </c>
      <c r="P755" s="8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2">
        <f t="shared" si="70"/>
        <v>40321.208333333336</v>
      </c>
      <c r="T755" s="12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7">
        <f t="shared" si="66"/>
        <v>168.47017045454547</v>
      </c>
      <c r="P756" s="8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2">
        <f t="shared" si="70"/>
        <v>41210.208333333336</v>
      </c>
      <c r="T756" s="12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7">
        <f t="shared" si="66"/>
        <v>166.57777777777778</v>
      </c>
      <c r="P757" s="8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2">
        <f t="shared" si="70"/>
        <v>43096.25</v>
      </c>
      <c r="T757" s="12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7">
        <f t="shared" si="66"/>
        <v>772.07692307692309</v>
      </c>
      <c r="P758" s="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2">
        <f t="shared" si="70"/>
        <v>42024.25</v>
      </c>
      <c r="T758" s="12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7">
        <f t="shared" si="66"/>
        <v>406.85714285714283</v>
      </c>
      <c r="P759" s="8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2">
        <f t="shared" si="70"/>
        <v>40675.208333333336</v>
      </c>
      <c r="T759" s="12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7">
        <f t="shared" si="66"/>
        <v>564.20608108108115</v>
      </c>
      <c r="P760" s="8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2">
        <f t="shared" si="70"/>
        <v>41936.208333333336</v>
      </c>
      <c r="T760" s="12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7">
        <f t="shared" si="66"/>
        <v>68.426865671641792</v>
      </c>
      <c r="P761" s="8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2">
        <f t="shared" si="70"/>
        <v>43136.25</v>
      </c>
      <c r="T761" s="12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7">
        <f t="shared" si="66"/>
        <v>34.351966873706004</v>
      </c>
      <c r="P762" s="8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2">
        <f t="shared" si="70"/>
        <v>43678.208333333328</v>
      </c>
      <c r="T762" s="12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7">
        <f t="shared" si="66"/>
        <v>655.4545454545455</v>
      </c>
      <c r="P763" s="8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2">
        <f t="shared" si="70"/>
        <v>42938.208333333328</v>
      </c>
      <c r="T763" s="12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7">
        <f t="shared" si="66"/>
        <v>177.25714285714284</v>
      </c>
      <c r="P764" s="8">
        <f t="shared" si="67"/>
        <v>62.04</v>
      </c>
      <c r="Q764" t="str">
        <f t="shared" si="68"/>
        <v>music</v>
      </c>
      <c r="R764" t="str">
        <f t="shared" si="69"/>
        <v>jazz</v>
      </c>
      <c r="S764" s="12">
        <f t="shared" si="70"/>
        <v>41241.25</v>
      </c>
      <c r="T764" s="12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7">
        <f t="shared" si="66"/>
        <v>113.17857142857144</v>
      </c>
      <c r="P765" s="8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2">
        <f t="shared" si="70"/>
        <v>41037.208333333336</v>
      </c>
      <c r="T765" s="12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7">
        <f t="shared" si="66"/>
        <v>728.18181818181824</v>
      </c>
      <c r="P766" s="8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2">
        <f t="shared" si="70"/>
        <v>40676.208333333336</v>
      </c>
      <c r="T766" s="12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7">
        <f t="shared" si="66"/>
        <v>208.33333333333334</v>
      </c>
      <c r="P767" s="8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2">
        <f t="shared" si="70"/>
        <v>42840.208333333328</v>
      </c>
      <c r="T767" s="12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7">
        <f t="shared" si="66"/>
        <v>31.171232876712331</v>
      </c>
      <c r="P768" s="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2">
        <f t="shared" si="70"/>
        <v>43362.208333333328</v>
      </c>
      <c r="T768" s="12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7">
        <f t="shared" si="66"/>
        <v>56.967078189300416</v>
      </c>
      <c r="P769" s="8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2">
        <f t="shared" si="70"/>
        <v>42283.208333333328</v>
      </c>
      <c r="T769" s="12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7">
        <f t="shared" si="66"/>
        <v>231</v>
      </c>
      <c r="P770" s="8">
        <f t="shared" si="67"/>
        <v>73.92</v>
      </c>
      <c r="Q770" t="str">
        <f t="shared" si="68"/>
        <v>theater</v>
      </c>
      <c r="R770" t="str">
        <f t="shared" si="69"/>
        <v>plays</v>
      </c>
      <c r="S770" s="12">
        <f t="shared" si="70"/>
        <v>41619.25</v>
      </c>
      <c r="T770" s="12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7">
        <f t="shared" ref="O771:O834" si="72">E771/D771*100</f>
        <v>86.867834394904463</v>
      </c>
      <c r="P771" s="8">
        <f t="shared" ref="P771:P834" si="73">IFERROR(E771/G771, "0")</f>
        <v>31.995894428152493</v>
      </c>
      <c r="Q771" t="str">
        <f t="shared" ref="Q771:Q834" si="74">_xlfn.TEXTBEFORE(N771,"/")</f>
        <v>games</v>
      </c>
      <c r="R771" t="str">
        <f t="shared" ref="R771:R834" si="75">_xlfn.TEXTAFTER(N771,"/")</f>
        <v>video games</v>
      </c>
      <c r="S771" s="12">
        <f t="shared" ref="S771:S834" si="76">(((J771/60)/60)/24)+DATE(1970,1,1)</f>
        <v>41501.208333333336</v>
      </c>
      <c r="T771" s="12">
        <f t="shared" ref="T771:T834" si="77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7">
        <f t="shared" si="72"/>
        <v>270.74418604651163</v>
      </c>
      <c r="P772" s="8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2">
        <f t="shared" si="76"/>
        <v>41743.208333333336</v>
      </c>
      <c r="T772" s="12">
        <f t="shared" si="7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7">
        <f t="shared" si="72"/>
        <v>49.446428571428569</v>
      </c>
      <c r="P773" s="8">
        <f t="shared" si="73"/>
        <v>106.5</v>
      </c>
      <c r="Q773" t="str">
        <f t="shared" si="74"/>
        <v>theater</v>
      </c>
      <c r="R773" t="str">
        <f t="shared" si="75"/>
        <v>plays</v>
      </c>
      <c r="S773" s="12">
        <f t="shared" si="76"/>
        <v>43491.25</v>
      </c>
      <c r="T773" s="12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7">
        <f t="shared" si="72"/>
        <v>113.3596256684492</v>
      </c>
      <c r="P774" s="8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2">
        <f t="shared" si="76"/>
        <v>43505.25</v>
      </c>
      <c r="T774" s="12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7">
        <f t="shared" si="72"/>
        <v>190.55555555555554</v>
      </c>
      <c r="P775" s="8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2">
        <f t="shared" si="76"/>
        <v>42838.208333333328</v>
      </c>
      <c r="T775" s="12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7">
        <f t="shared" si="72"/>
        <v>135.5</v>
      </c>
      <c r="P776" s="8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2">
        <f t="shared" si="76"/>
        <v>42513.208333333328</v>
      </c>
      <c r="T776" s="12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7">
        <f t="shared" si="72"/>
        <v>10.297872340425531</v>
      </c>
      <c r="P777" s="8">
        <f t="shared" si="73"/>
        <v>96.8</v>
      </c>
      <c r="Q777" t="str">
        <f t="shared" si="74"/>
        <v>music</v>
      </c>
      <c r="R777" t="str">
        <f t="shared" si="75"/>
        <v>rock</v>
      </c>
      <c r="S777" s="12">
        <f t="shared" si="76"/>
        <v>41949.25</v>
      </c>
      <c r="T777" s="12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7">
        <f t="shared" si="72"/>
        <v>65.544223826714799</v>
      </c>
      <c r="P778" s="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2">
        <f t="shared" si="76"/>
        <v>43650.208333333328</v>
      </c>
      <c r="T778" s="12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7">
        <f t="shared" si="72"/>
        <v>49.026652452025587</v>
      </c>
      <c r="P779" s="8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2">
        <f t="shared" si="76"/>
        <v>40809.208333333336</v>
      </c>
      <c r="T779" s="12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7">
        <f t="shared" si="72"/>
        <v>787.92307692307691</v>
      </c>
      <c r="P780" s="8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2">
        <f t="shared" si="76"/>
        <v>40768.208333333336</v>
      </c>
      <c r="T780" s="12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7">
        <f t="shared" si="72"/>
        <v>80.306347746090154</v>
      </c>
      <c r="P781" s="8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2">
        <f t="shared" si="76"/>
        <v>42230.208333333328</v>
      </c>
      <c r="T781" s="12">
        <f t="shared" si="7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7">
        <f t="shared" si="72"/>
        <v>106.29411764705883</v>
      </c>
      <c r="P782" s="8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2">
        <f t="shared" si="76"/>
        <v>42573.208333333328</v>
      </c>
      <c r="T782" s="12">
        <f t="shared" si="7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7">
        <f t="shared" si="72"/>
        <v>50.735632183908038</v>
      </c>
      <c r="P783" s="8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2">
        <f t="shared" si="76"/>
        <v>40482.208333333336</v>
      </c>
      <c r="T783" s="12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7">
        <f t="shared" si="72"/>
        <v>215.31372549019611</v>
      </c>
      <c r="P784" s="8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2">
        <f t="shared" si="76"/>
        <v>40603.25</v>
      </c>
      <c r="T784" s="12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7">
        <f t="shared" si="72"/>
        <v>141.22972972972974</v>
      </c>
      <c r="P785" s="8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2">
        <f t="shared" si="76"/>
        <v>41625.25</v>
      </c>
      <c r="T785" s="12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7">
        <f t="shared" si="72"/>
        <v>115.33745781777279</v>
      </c>
      <c r="P786" s="8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2">
        <f t="shared" si="76"/>
        <v>42435.25</v>
      </c>
      <c r="T786" s="12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7">
        <f t="shared" si="72"/>
        <v>193.11940298507463</v>
      </c>
      <c r="P787" s="8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2">
        <f t="shared" si="76"/>
        <v>43582.208333333328</v>
      </c>
      <c r="T787" s="12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7">
        <f t="shared" si="72"/>
        <v>729.73333333333335</v>
      </c>
      <c r="P788" s="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2">
        <f t="shared" si="76"/>
        <v>43186.208333333328</v>
      </c>
      <c r="T788" s="12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7">
        <f t="shared" si="72"/>
        <v>99.66339869281046</v>
      </c>
      <c r="P789" s="8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2">
        <f t="shared" si="76"/>
        <v>40684.208333333336</v>
      </c>
      <c r="T789" s="12">
        <f t="shared" si="7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7">
        <f t="shared" si="72"/>
        <v>88.166666666666671</v>
      </c>
      <c r="P790" s="8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2">
        <f t="shared" si="76"/>
        <v>41202.208333333336</v>
      </c>
      <c r="T790" s="12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7">
        <f t="shared" si="72"/>
        <v>37.233333333333334</v>
      </c>
      <c r="P791" s="8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2">
        <f t="shared" si="76"/>
        <v>41786.208333333336</v>
      </c>
      <c r="T791" s="12">
        <f t="shared" si="7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7">
        <f t="shared" si="72"/>
        <v>30.540075309306079</v>
      </c>
      <c r="P792" s="8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2">
        <f t="shared" si="76"/>
        <v>40223.25</v>
      </c>
      <c r="T792" s="12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7">
        <f t="shared" si="72"/>
        <v>25.714285714285712</v>
      </c>
      <c r="P793" s="8">
        <f t="shared" si="73"/>
        <v>90</v>
      </c>
      <c r="Q793" t="str">
        <f t="shared" si="74"/>
        <v>food</v>
      </c>
      <c r="R793" t="str">
        <f t="shared" si="75"/>
        <v>food trucks</v>
      </c>
      <c r="S793" s="12">
        <f t="shared" si="76"/>
        <v>42715.25</v>
      </c>
      <c r="T793" s="12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7">
        <f t="shared" si="72"/>
        <v>34</v>
      </c>
      <c r="P794" s="8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2">
        <f t="shared" si="76"/>
        <v>41451.208333333336</v>
      </c>
      <c r="T794" s="12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7">
        <f t="shared" si="72"/>
        <v>1185.909090909091</v>
      </c>
      <c r="P795" s="8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2">
        <f t="shared" si="76"/>
        <v>41450.208333333336</v>
      </c>
      <c r="T795" s="12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7">
        <f t="shared" si="72"/>
        <v>125.39393939393939</v>
      </c>
      <c r="P796" s="8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2">
        <f t="shared" si="76"/>
        <v>43091.25</v>
      </c>
      <c r="T796" s="12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7">
        <f t="shared" si="72"/>
        <v>14.394366197183098</v>
      </c>
      <c r="P797" s="8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2">
        <f t="shared" si="76"/>
        <v>42675.208333333328</v>
      </c>
      <c r="T797" s="12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7">
        <f t="shared" si="72"/>
        <v>54.807692307692314</v>
      </c>
      <c r="P798" s="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2">
        <f t="shared" si="76"/>
        <v>41859.208333333336</v>
      </c>
      <c r="T798" s="12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7">
        <f t="shared" si="72"/>
        <v>109.63157894736841</v>
      </c>
      <c r="P799" s="8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2">
        <f t="shared" si="76"/>
        <v>43464.25</v>
      </c>
      <c r="T799" s="12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7">
        <f t="shared" si="72"/>
        <v>188.47058823529412</v>
      </c>
      <c r="P800" s="8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2">
        <f t="shared" si="76"/>
        <v>41060.208333333336</v>
      </c>
      <c r="T800" s="12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7">
        <f t="shared" si="72"/>
        <v>87.008284023668637</v>
      </c>
      <c r="P801" s="8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2">
        <f t="shared" si="76"/>
        <v>42399.25</v>
      </c>
      <c r="T801" s="12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7">
        <f t="shared" si="72"/>
        <v>1</v>
      </c>
      <c r="P802" s="8">
        <f t="shared" si="73"/>
        <v>1</v>
      </c>
      <c r="Q802" t="str">
        <f t="shared" si="74"/>
        <v>music</v>
      </c>
      <c r="R802" t="str">
        <f t="shared" si="75"/>
        <v>rock</v>
      </c>
      <c r="S802" s="12">
        <f t="shared" si="76"/>
        <v>42167.208333333328</v>
      </c>
      <c r="T802" s="12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7">
        <f t="shared" si="72"/>
        <v>202.9130434782609</v>
      </c>
      <c r="P803" s="8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2">
        <f t="shared" si="76"/>
        <v>43830.25</v>
      </c>
      <c r="T803" s="12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7">
        <f t="shared" si="72"/>
        <v>197.03225806451613</v>
      </c>
      <c r="P804" s="8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2">
        <f t="shared" si="76"/>
        <v>43650.208333333328</v>
      </c>
      <c r="T804" s="12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7">
        <f t="shared" si="72"/>
        <v>107</v>
      </c>
      <c r="P805" s="8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2">
        <f t="shared" si="76"/>
        <v>43492.25</v>
      </c>
      <c r="T805" s="12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7">
        <f t="shared" si="72"/>
        <v>268.73076923076923</v>
      </c>
      <c r="P806" s="8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2">
        <f t="shared" si="76"/>
        <v>43102.25</v>
      </c>
      <c r="T806" s="12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7">
        <f t="shared" si="72"/>
        <v>50.845360824742272</v>
      </c>
      <c r="P807" s="8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2">
        <f t="shared" si="76"/>
        <v>41958.25</v>
      </c>
      <c r="T807" s="12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7">
        <f t="shared" si="72"/>
        <v>1180.2857142857142</v>
      </c>
      <c r="P808" s="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2">
        <f t="shared" si="76"/>
        <v>40973.25</v>
      </c>
      <c r="T808" s="12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7">
        <f t="shared" si="72"/>
        <v>264</v>
      </c>
      <c r="P809" s="8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2">
        <f t="shared" si="76"/>
        <v>43753.208333333328</v>
      </c>
      <c r="T809" s="12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7">
        <f t="shared" si="72"/>
        <v>30.44230769230769</v>
      </c>
      <c r="P810" s="8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2">
        <f t="shared" si="76"/>
        <v>42507.208333333328</v>
      </c>
      <c r="T810" s="12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7">
        <f t="shared" si="72"/>
        <v>62.880681818181813</v>
      </c>
      <c r="P811" s="8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2">
        <f t="shared" si="76"/>
        <v>41135.208333333336</v>
      </c>
      <c r="T811" s="12">
        <f t="shared" si="7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7">
        <f t="shared" si="72"/>
        <v>193.125</v>
      </c>
      <c r="P812" s="8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2">
        <f t="shared" si="76"/>
        <v>43067.25</v>
      </c>
      <c r="T812" s="12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7">
        <f t="shared" si="72"/>
        <v>77.102702702702715</v>
      </c>
      <c r="P813" s="8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2">
        <f t="shared" si="76"/>
        <v>42378.25</v>
      </c>
      <c r="T813" s="12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7">
        <f t="shared" si="72"/>
        <v>225.52763819095478</v>
      </c>
      <c r="P814" s="8">
        <f t="shared" si="73"/>
        <v>48</v>
      </c>
      <c r="Q814" t="str">
        <f t="shared" si="74"/>
        <v>publishing</v>
      </c>
      <c r="R814" t="str">
        <f t="shared" si="75"/>
        <v>nonfiction</v>
      </c>
      <c r="S814" s="12">
        <f t="shared" si="76"/>
        <v>43206.208333333328</v>
      </c>
      <c r="T814" s="12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7">
        <f t="shared" si="72"/>
        <v>239.40625</v>
      </c>
      <c r="P815" s="8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2">
        <f t="shared" si="76"/>
        <v>41148.208333333336</v>
      </c>
      <c r="T815" s="12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7">
        <f t="shared" si="72"/>
        <v>92.1875</v>
      </c>
      <c r="P816" s="8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2">
        <f t="shared" si="76"/>
        <v>42517.208333333328</v>
      </c>
      <c r="T816" s="12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7">
        <f t="shared" si="72"/>
        <v>130.23333333333335</v>
      </c>
      <c r="P817" s="8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2">
        <f t="shared" si="76"/>
        <v>43068.25</v>
      </c>
      <c r="T817" s="12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7">
        <f t="shared" si="72"/>
        <v>615.21739130434787</v>
      </c>
      <c r="P818" s="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2">
        <f t="shared" si="76"/>
        <v>41680.25</v>
      </c>
      <c r="T818" s="12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7">
        <f t="shared" si="72"/>
        <v>368.79532163742692</v>
      </c>
      <c r="P819" s="8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2">
        <f t="shared" si="76"/>
        <v>43589.208333333328</v>
      </c>
      <c r="T819" s="12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7">
        <f t="shared" si="72"/>
        <v>1094.8571428571429</v>
      </c>
      <c r="P820" s="8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2">
        <f t="shared" si="76"/>
        <v>43486.25</v>
      </c>
      <c r="T820" s="12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7">
        <f t="shared" si="72"/>
        <v>50.662921348314605</v>
      </c>
      <c r="P821" s="8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2">
        <f t="shared" si="76"/>
        <v>41237.25</v>
      </c>
      <c r="T821" s="12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7">
        <f t="shared" si="72"/>
        <v>800.6</v>
      </c>
      <c r="P822" s="8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2">
        <f t="shared" si="76"/>
        <v>43310.208333333328</v>
      </c>
      <c r="T822" s="12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7">
        <f t="shared" si="72"/>
        <v>291.28571428571428</v>
      </c>
      <c r="P823" s="8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2">
        <f t="shared" si="76"/>
        <v>42794.25</v>
      </c>
      <c r="T823" s="12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7">
        <f t="shared" si="72"/>
        <v>349.9666666666667</v>
      </c>
      <c r="P824" s="8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2">
        <f t="shared" si="76"/>
        <v>41698.25</v>
      </c>
      <c r="T824" s="12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7">
        <f t="shared" si="72"/>
        <v>357.07317073170731</v>
      </c>
      <c r="P825" s="8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2">
        <f t="shared" si="76"/>
        <v>41892.208333333336</v>
      </c>
      <c r="T825" s="12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7">
        <f t="shared" si="72"/>
        <v>126.48941176470588</v>
      </c>
      <c r="P826" s="8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2">
        <f t="shared" si="76"/>
        <v>40348.208333333336</v>
      </c>
      <c r="T826" s="12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7">
        <f t="shared" si="72"/>
        <v>387.5</v>
      </c>
      <c r="P827" s="8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2">
        <f t="shared" si="76"/>
        <v>42941.208333333328</v>
      </c>
      <c r="T827" s="12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7">
        <f t="shared" si="72"/>
        <v>457.03571428571428</v>
      </c>
      <c r="P828" s="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2">
        <f t="shared" si="76"/>
        <v>40525.25</v>
      </c>
      <c r="T828" s="12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7">
        <f t="shared" si="72"/>
        <v>266.69565217391306</v>
      </c>
      <c r="P829" s="8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2">
        <f t="shared" si="76"/>
        <v>40666.208333333336</v>
      </c>
      <c r="T829" s="12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7">
        <f t="shared" si="72"/>
        <v>69</v>
      </c>
      <c r="P830" s="8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2">
        <f t="shared" si="76"/>
        <v>43340.208333333328</v>
      </c>
      <c r="T830" s="12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7">
        <f t="shared" si="72"/>
        <v>51.34375</v>
      </c>
      <c r="P831" s="8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2">
        <f t="shared" si="76"/>
        <v>42164.208333333328</v>
      </c>
      <c r="T831" s="12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7">
        <f t="shared" si="72"/>
        <v>1.1710526315789473</v>
      </c>
      <c r="P832" s="8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2">
        <f t="shared" si="76"/>
        <v>43103.25</v>
      </c>
      <c r="T832" s="12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7">
        <f t="shared" si="72"/>
        <v>108.97734294541709</v>
      </c>
      <c r="P833" s="8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2">
        <f t="shared" si="76"/>
        <v>40994.208333333336</v>
      </c>
      <c r="T833" s="12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7">
        <f t="shared" si="72"/>
        <v>315.17592592592592</v>
      </c>
      <c r="P834" s="8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12">
        <f t="shared" si="76"/>
        <v>42299.208333333328</v>
      </c>
      <c r="T834" s="12">
        <f t="shared" si="7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7">
        <f t="shared" ref="O835:O898" si="78">E835/D835*100</f>
        <v>157.69117647058823</v>
      </c>
      <c r="P835" s="8">
        <f t="shared" ref="P835:P898" si="79">IFERROR(E835/G835, "0")</f>
        <v>64.987878787878785</v>
      </c>
      <c r="Q835" t="str">
        <f t="shared" ref="Q835:Q898" si="80">_xlfn.TEXTBEFORE(N835,"/")</f>
        <v>publishing</v>
      </c>
      <c r="R835" t="str">
        <f t="shared" ref="R835:R898" si="81">_xlfn.TEXTAFTER(N835,"/")</f>
        <v>translations</v>
      </c>
      <c r="S835" s="12">
        <f t="shared" ref="S835:S898" si="82">(((J835/60)/60)/24)+DATE(1970,1,1)</f>
        <v>40588.25</v>
      </c>
      <c r="T835" s="12">
        <f t="shared" ref="T835:T898" si="83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7">
        <f t="shared" si="78"/>
        <v>153.8082191780822</v>
      </c>
      <c r="P836" s="8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2">
        <f t="shared" si="82"/>
        <v>41448.208333333336</v>
      </c>
      <c r="T836" s="12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7">
        <f t="shared" si="78"/>
        <v>89.738979118329468</v>
      </c>
      <c r="P837" s="8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2">
        <f t="shared" si="82"/>
        <v>42063.25</v>
      </c>
      <c r="T837" s="12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7">
        <f t="shared" si="78"/>
        <v>75.135802469135797</v>
      </c>
      <c r="P838" s="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2">
        <f t="shared" si="82"/>
        <v>40214.25</v>
      </c>
      <c r="T838" s="12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7">
        <f t="shared" si="78"/>
        <v>852.88135593220341</v>
      </c>
      <c r="P839" s="8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2">
        <f t="shared" si="82"/>
        <v>40629.208333333336</v>
      </c>
      <c r="T839" s="12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7">
        <f t="shared" si="78"/>
        <v>138.90625</v>
      </c>
      <c r="P840" s="8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2">
        <f t="shared" si="82"/>
        <v>43370.208333333328</v>
      </c>
      <c r="T840" s="12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7">
        <f t="shared" si="78"/>
        <v>190.18181818181819</v>
      </c>
      <c r="P841" s="8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2">
        <f t="shared" si="82"/>
        <v>41715.208333333336</v>
      </c>
      <c r="T841" s="12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7">
        <f t="shared" si="78"/>
        <v>100.24333619948409</v>
      </c>
      <c r="P842" s="8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2">
        <f t="shared" si="82"/>
        <v>41836.208333333336</v>
      </c>
      <c r="T842" s="12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7">
        <f t="shared" si="78"/>
        <v>142.75824175824175</v>
      </c>
      <c r="P843" s="8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2">
        <f t="shared" si="82"/>
        <v>42419.25</v>
      </c>
      <c r="T843" s="12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7">
        <f t="shared" si="78"/>
        <v>563.13333333333333</v>
      </c>
      <c r="P844" s="8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2">
        <f t="shared" si="82"/>
        <v>43266.208333333328</v>
      </c>
      <c r="T844" s="12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7">
        <f t="shared" si="78"/>
        <v>30.715909090909086</v>
      </c>
      <c r="P845" s="8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2">
        <f t="shared" si="82"/>
        <v>43338.208333333328</v>
      </c>
      <c r="T845" s="12">
        <f t="shared" si="8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7">
        <f t="shared" si="78"/>
        <v>99.39772727272728</v>
      </c>
      <c r="P846" s="8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2">
        <f t="shared" si="82"/>
        <v>40930.25</v>
      </c>
      <c r="T846" s="12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7">
        <f t="shared" si="78"/>
        <v>197.54935622317598</v>
      </c>
      <c r="P847" s="8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2">
        <f t="shared" si="82"/>
        <v>43235.208333333328</v>
      </c>
      <c r="T847" s="12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7">
        <f t="shared" si="78"/>
        <v>508.5</v>
      </c>
      <c r="P848" s="8">
        <f t="shared" si="79"/>
        <v>105.9375</v>
      </c>
      <c r="Q848" t="str">
        <f t="shared" si="80"/>
        <v>technology</v>
      </c>
      <c r="R848" t="str">
        <f t="shared" si="81"/>
        <v>web</v>
      </c>
      <c r="S848" s="12">
        <f t="shared" si="82"/>
        <v>43302.208333333328</v>
      </c>
      <c r="T848" s="12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7">
        <f t="shared" si="78"/>
        <v>237.74468085106383</v>
      </c>
      <c r="P849" s="8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2">
        <f t="shared" si="82"/>
        <v>43107.25</v>
      </c>
      <c r="T849" s="12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7">
        <f t="shared" si="78"/>
        <v>338.46875</v>
      </c>
      <c r="P850" s="8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2">
        <f t="shared" si="82"/>
        <v>40341.208333333336</v>
      </c>
      <c r="T850" s="12">
        <f t="shared" si="8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7">
        <f t="shared" si="78"/>
        <v>133.08955223880596</v>
      </c>
      <c r="P851" s="8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2">
        <f t="shared" si="82"/>
        <v>40948.25</v>
      </c>
      <c r="T851" s="12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7">
        <f t="shared" si="78"/>
        <v>1</v>
      </c>
      <c r="P852" s="8">
        <f t="shared" si="79"/>
        <v>1</v>
      </c>
      <c r="Q852" t="str">
        <f t="shared" si="80"/>
        <v>music</v>
      </c>
      <c r="R852" t="str">
        <f t="shared" si="81"/>
        <v>rock</v>
      </c>
      <c r="S852" s="12">
        <f t="shared" si="82"/>
        <v>40866.25</v>
      </c>
      <c r="T852" s="12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7">
        <f t="shared" si="78"/>
        <v>207.79999999999998</v>
      </c>
      <c r="P853" s="8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2">
        <f t="shared" si="82"/>
        <v>41031.208333333336</v>
      </c>
      <c r="T853" s="12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7">
        <f t="shared" si="78"/>
        <v>51.122448979591837</v>
      </c>
      <c r="P854" s="8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2">
        <f t="shared" si="82"/>
        <v>40740.208333333336</v>
      </c>
      <c r="T854" s="12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7">
        <f t="shared" si="78"/>
        <v>652.05847953216369</v>
      </c>
      <c r="P855" s="8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2">
        <f t="shared" si="82"/>
        <v>40714.208333333336</v>
      </c>
      <c r="T855" s="12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7">
        <f t="shared" si="78"/>
        <v>113.63099415204678</v>
      </c>
      <c r="P856" s="8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2">
        <f t="shared" si="82"/>
        <v>43787.25</v>
      </c>
      <c r="T856" s="12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7">
        <f t="shared" si="78"/>
        <v>102.37606837606839</v>
      </c>
      <c r="P857" s="8">
        <f t="shared" si="79"/>
        <v>53</v>
      </c>
      <c r="Q857" t="str">
        <f t="shared" si="80"/>
        <v>theater</v>
      </c>
      <c r="R857" t="str">
        <f t="shared" si="81"/>
        <v>plays</v>
      </c>
      <c r="S857" s="12">
        <f t="shared" si="82"/>
        <v>40712.208333333336</v>
      </c>
      <c r="T857" s="12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7">
        <f t="shared" si="78"/>
        <v>356.58333333333331</v>
      </c>
      <c r="P858" s="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2">
        <f t="shared" si="82"/>
        <v>41023.208333333336</v>
      </c>
      <c r="T858" s="12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7">
        <f t="shared" si="78"/>
        <v>139.86792452830187</v>
      </c>
      <c r="P859" s="8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2">
        <f t="shared" si="82"/>
        <v>40944.25</v>
      </c>
      <c r="T859" s="12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7">
        <f t="shared" si="78"/>
        <v>69.45</v>
      </c>
      <c r="P860" s="8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2">
        <f t="shared" si="82"/>
        <v>43211.208333333328</v>
      </c>
      <c r="T860" s="12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7">
        <f t="shared" si="78"/>
        <v>35.534246575342465</v>
      </c>
      <c r="P861" s="8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2">
        <f t="shared" si="82"/>
        <v>41334.25</v>
      </c>
      <c r="T861" s="12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7">
        <f t="shared" si="78"/>
        <v>251.65</v>
      </c>
      <c r="P862" s="8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2">
        <f t="shared" si="82"/>
        <v>43515.25</v>
      </c>
      <c r="T862" s="12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7">
        <f t="shared" si="78"/>
        <v>105.87500000000001</v>
      </c>
      <c r="P863" s="8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2">
        <f t="shared" si="82"/>
        <v>40258.208333333336</v>
      </c>
      <c r="T863" s="12">
        <f t="shared" si="8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7">
        <f t="shared" si="78"/>
        <v>187.42857142857144</v>
      </c>
      <c r="P864" s="8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2">
        <f t="shared" si="82"/>
        <v>40756.208333333336</v>
      </c>
      <c r="T864" s="12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7">
        <f t="shared" si="78"/>
        <v>386.78571428571428</v>
      </c>
      <c r="P865" s="8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2">
        <f t="shared" si="82"/>
        <v>42172.208333333328</v>
      </c>
      <c r="T865" s="12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7">
        <f t="shared" si="78"/>
        <v>347.07142857142856</v>
      </c>
      <c r="P866" s="8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2">
        <f t="shared" si="82"/>
        <v>42601.208333333328</v>
      </c>
      <c r="T866" s="12">
        <f t="shared" si="8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7">
        <f t="shared" si="78"/>
        <v>185.82098765432099</v>
      </c>
      <c r="P867" s="8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2">
        <f t="shared" si="82"/>
        <v>41897.208333333336</v>
      </c>
      <c r="T867" s="12">
        <f t="shared" si="8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7">
        <f t="shared" si="78"/>
        <v>43.241247264770237</v>
      </c>
      <c r="P868" s="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2">
        <f t="shared" si="82"/>
        <v>40671.208333333336</v>
      </c>
      <c r="T868" s="12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7">
        <f t="shared" si="78"/>
        <v>162.4375</v>
      </c>
      <c r="P869" s="8">
        <f t="shared" si="79"/>
        <v>25.99</v>
      </c>
      <c r="Q869" t="str">
        <f t="shared" si="80"/>
        <v>food</v>
      </c>
      <c r="R869" t="str">
        <f t="shared" si="81"/>
        <v>food trucks</v>
      </c>
      <c r="S869" s="12">
        <f t="shared" si="82"/>
        <v>43382.208333333328</v>
      </c>
      <c r="T869" s="12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7">
        <f t="shared" si="78"/>
        <v>184.84285714285716</v>
      </c>
      <c r="P870" s="8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2">
        <f t="shared" si="82"/>
        <v>41559.208333333336</v>
      </c>
      <c r="T870" s="12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7">
        <f t="shared" si="78"/>
        <v>23.703520691785052</v>
      </c>
      <c r="P871" s="8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2">
        <f t="shared" si="82"/>
        <v>40350.208333333336</v>
      </c>
      <c r="T871" s="12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7">
        <f t="shared" si="78"/>
        <v>89.870129870129873</v>
      </c>
      <c r="P872" s="8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2">
        <f t="shared" si="82"/>
        <v>42240.208333333328</v>
      </c>
      <c r="T872" s="12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7">
        <f t="shared" si="78"/>
        <v>272.6041958041958</v>
      </c>
      <c r="P873" s="8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2">
        <f t="shared" si="82"/>
        <v>43040.208333333328</v>
      </c>
      <c r="T873" s="12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7">
        <f t="shared" si="78"/>
        <v>170.04255319148936</v>
      </c>
      <c r="P874" s="8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2">
        <f t="shared" si="82"/>
        <v>43346.208333333328</v>
      </c>
      <c r="T874" s="12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7">
        <f t="shared" si="78"/>
        <v>188.28503562945369</v>
      </c>
      <c r="P875" s="8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2">
        <f t="shared" si="82"/>
        <v>41647.25</v>
      </c>
      <c r="T875" s="12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7">
        <f t="shared" si="78"/>
        <v>346.93532338308455</v>
      </c>
      <c r="P876" s="8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2">
        <f t="shared" si="82"/>
        <v>40291.208333333336</v>
      </c>
      <c r="T876" s="12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7">
        <f t="shared" si="78"/>
        <v>69.177215189873422</v>
      </c>
      <c r="P877" s="8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2">
        <f t="shared" si="82"/>
        <v>40556.25</v>
      </c>
      <c r="T877" s="12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7">
        <f t="shared" si="78"/>
        <v>25.433734939759034</v>
      </c>
      <c r="P878" s="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2">
        <f t="shared" si="82"/>
        <v>43624.208333333328</v>
      </c>
      <c r="T878" s="12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7">
        <f t="shared" si="78"/>
        <v>77.400977995110026</v>
      </c>
      <c r="P879" s="8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2">
        <f t="shared" si="82"/>
        <v>42577.208333333328</v>
      </c>
      <c r="T879" s="12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7">
        <f t="shared" si="78"/>
        <v>37.481481481481481</v>
      </c>
      <c r="P880" s="8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2">
        <f t="shared" si="82"/>
        <v>43845.25</v>
      </c>
      <c r="T880" s="12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7">
        <f t="shared" si="78"/>
        <v>543.79999999999995</v>
      </c>
      <c r="P881" s="8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2">
        <f t="shared" si="82"/>
        <v>42788.25</v>
      </c>
      <c r="T881" s="12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7">
        <f t="shared" si="78"/>
        <v>228.52189349112427</v>
      </c>
      <c r="P882" s="8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2">
        <f t="shared" si="82"/>
        <v>43667.208333333328</v>
      </c>
      <c r="T882" s="12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7">
        <f t="shared" si="78"/>
        <v>38.948339483394832</v>
      </c>
      <c r="P883" s="8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2">
        <f t="shared" si="82"/>
        <v>42194.208333333328</v>
      </c>
      <c r="T883" s="12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7">
        <f t="shared" si="78"/>
        <v>370</v>
      </c>
      <c r="P884" s="8">
        <f t="shared" si="79"/>
        <v>37</v>
      </c>
      <c r="Q884" t="str">
        <f t="shared" si="80"/>
        <v>theater</v>
      </c>
      <c r="R884" t="str">
        <f t="shared" si="81"/>
        <v>plays</v>
      </c>
      <c r="S884" s="12">
        <f t="shared" si="82"/>
        <v>42025.25</v>
      </c>
      <c r="T884" s="12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7">
        <f t="shared" si="78"/>
        <v>237.91176470588232</v>
      </c>
      <c r="P885" s="8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2">
        <f t="shared" si="82"/>
        <v>40323.208333333336</v>
      </c>
      <c r="T885" s="12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7">
        <f t="shared" si="78"/>
        <v>64.036299765807954</v>
      </c>
      <c r="P886" s="8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2">
        <f t="shared" si="82"/>
        <v>41763.208333333336</v>
      </c>
      <c r="T886" s="12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7">
        <f t="shared" si="78"/>
        <v>118.27777777777777</v>
      </c>
      <c r="P887" s="8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2">
        <f t="shared" si="82"/>
        <v>40335.208333333336</v>
      </c>
      <c r="T887" s="12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7">
        <f t="shared" si="78"/>
        <v>84.824037184594957</v>
      </c>
      <c r="P888" s="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2">
        <f t="shared" si="82"/>
        <v>40416.208333333336</v>
      </c>
      <c r="T888" s="12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7">
        <f t="shared" si="78"/>
        <v>29.346153846153843</v>
      </c>
      <c r="P889" s="8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2">
        <f t="shared" si="82"/>
        <v>42202.208333333328</v>
      </c>
      <c r="T889" s="12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7">
        <f t="shared" si="78"/>
        <v>209.89655172413794</v>
      </c>
      <c r="P890" s="8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2">
        <f t="shared" si="82"/>
        <v>42836.208333333328</v>
      </c>
      <c r="T890" s="12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7">
        <f t="shared" si="78"/>
        <v>169.78571428571431</v>
      </c>
      <c r="P891" s="8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2">
        <f t="shared" si="82"/>
        <v>41710.208333333336</v>
      </c>
      <c r="T891" s="12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7">
        <f t="shared" si="78"/>
        <v>115.95907738095239</v>
      </c>
      <c r="P892" s="8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2">
        <f t="shared" si="82"/>
        <v>43640.208333333328</v>
      </c>
      <c r="T892" s="12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7">
        <f t="shared" si="78"/>
        <v>258.59999999999997</v>
      </c>
      <c r="P893" s="8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2">
        <f t="shared" si="82"/>
        <v>40880.25</v>
      </c>
      <c r="T893" s="12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7">
        <f t="shared" si="78"/>
        <v>230.58333333333331</v>
      </c>
      <c r="P894" s="8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2">
        <f t="shared" si="82"/>
        <v>40319.208333333336</v>
      </c>
      <c r="T894" s="12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7">
        <f t="shared" si="78"/>
        <v>128.21428571428572</v>
      </c>
      <c r="P895" s="8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2">
        <f t="shared" si="82"/>
        <v>42170.208333333328</v>
      </c>
      <c r="T895" s="12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7">
        <f t="shared" si="78"/>
        <v>188.70588235294116</v>
      </c>
      <c r="P896" s="8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2">
        <f t="shared" si="82"/>
        <v>41466.208333333336</v>
      </c>
      <c r="T896" s="12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7">
        <f t="shared" si="78"/>
        <v>6.9511889862327907</v>
      </c>
      <c r="P897" s="8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2">
        <f t="shared" si="82"/>
        <v>43134.25</v>
      </c>
      <c r="T897" s="12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7">
        <f t="shared" si="78"/>
        <v>774.43434343434342</v>
      </c>
      <c r="P898" s="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12">
        <f t="shared" si="82"/>
        <v>40738.208333333336</v>
      </c>
      <c r="T898" s="12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7">
        <f t="shared" ref="O899:O962" si="84">E899/D899*100</f>
        <v>27.693181818181817</v>
      </c>
      <c r="P899" s="8">
        <f t="shared" ref="P899:P962" si="85">IFERROR(E899/G899, "0")</f>
        <v>90.259259259259252</v>
      </c>
      <c r="Q899" t="str">
        <f t="shared" ref="Q899:Q962" si="86">_xlfn.TEXTBEFORE(N899,"/")</f>
        <v>theater</v>
      </c>
      <c r="R899" t="str">
        <f t="shared" ref="R899:R962" si="87">_xlfn.TEXTAFTER(N899,"/")</f>
        <v>plays</v>
      </c>
      <c r="S899" s="12">
        <f t="shared" ref="S899:S962" si="88">(((J899/60)/60)/24)+DATE(1970,1,1)</f>
        <v>43583.208333333328</v>
      </c>
      <c r="T899" s="12">
        <f t="shared" ref="T899:T962" si="8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7">
        <f t="shared" si="84"/>
        <v>52.479620323841424</v>
      </c>
      <c r="P900" s="8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2">
        <f t="shared" si="88"/>
        <v>43815.25</v>
      </c>
      <c r="T900" s="12">
        <f t="shared" si="8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7">
        <f t="shared" si="84"/>
        <v>407.09677419354841</v>
      </c>
      <c r="P901" s="8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2">
        <f t="shared" si="88"/>
        <v>41554.208333333336</v>
      </c>
      <c r="T901" s="12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7">
        <f t="shared" si="84"/>
        <v>2</v>
      </c>
      <c r="P902" s="8">
        <f t="shared" si="85"/>
        <v>2</v>
      </c>
      <c r="Q902" t="str">
        <f t="shared" si="86"/>
        <v>technology</v>
      </c>
      <c r="R902" t="str">
        <f t="shared" si="87"/>
        <v>web</v>
      </c>
      <c r="S902" s="12">
        <f t="shared" si="88"/>
        <v>41901.208333333336</v>
      </c>
      <c r="T902" s="12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7">
        <f t="shared" si="84"/>
        <v>156.17857142857144</v>
      </c>
      <c r="P903" s="8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2">
        <f t="shared" si="88"/>
        <v>43298.208333333328</v>
      </c>
      <c r="T903" s="12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7">
        <f t="shared" si="84"/>
        <v>252.42857142857144</v>
      </c>
      <c r="P904" s="8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2">
        <f t="shared" si="88"/>
        <v>42399.25</v>
      </c>
      <c r="T904" s="12">
        <f t="shared" si="8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7">
        <f t="shared" si="84"/>
        <v>1.729268292682927</v>
      </c>
      <c r="P905" s="8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2">
        <f t="shared" si="88"/>
        <v>41034.208333333336</v>
      </c>
      <c r="T905" s="12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7">
        <f t="shared" si="84"/>
        <v>12.230769230769232</v>
      </c>
      <c r="P906" s="8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2">
        <f t="shared" si="88"/>
        <v>41186.208333333336</v>
      </c>
      <c r="T906" s="12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7">
        <f t="shared" si="84"/>
        <v>163.98734177215189</v>
      </c>
      <c r="P907" s="8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2">
        <f t="shared" si="88"/>
        <v>41536.208333333336</v>
      </c>
      <c r="T907" s="12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7">
        <f t="shared" si="84"/>
        <v>162.98181818181817</v>
      </c>
      <c r="P908" s="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2">
        <f t="shared" si="88"/>
        <v>42868.208333333328</v>
      </c>
      <c r="T908" s="12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7">
        <f t="shared" si="84"/>
        <v>20.252747252747252</v>
      </c>
      <c r="P909" s="8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2">
        <f t="shared" si="88"/>
        <v>40660.208333333336</v>
      </c>
      <c r="T909" s="12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7">
        <f t="shared" si="84"/>
        <v>319.24083769633506</v>
      </c>
      <c r="P910" s="8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2">
        <f t="shared" si="88"/>
        <v>41031.208333333336</v>
      </c>
      <c r="T910" s="12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7">
        <f t="shared" si="84"/>
        <v>478.94444444444446</v>
      </c>
      <c r="P911" s="8">
        <f t="shared" si="85"/>
        <v>107.7625</v>
      </c>
      <c r="Q911" t="str">
        <f t="shared" si="86"/>
        <v>theater</v>
      </c>
      <c r="R911" t="str">
        <f t="shared" si="87"/>
        <v>plays</v>
      </c>
      <c r="S911" s="12">
        <f t="shared" si="88"/>
        <v>43255.208333333328</v>
      </c>
      <c r="T911" s="12">
        <f t="shared" si="8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7">
        <f t="shared" si="84"/>
        <v>19.556634304207122</v>
      </c>
      <c r="P912" s="8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2">
        <f t="shared" si="88"/>
        <v>42026.25</v>
      </c>
      <c r="T912" s="12">
        <f t="shared" si="8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7">
        <f t="shared" si="84"/>
        <v>198.94827586206895</v>
      </c>
      <c r="P913" s="8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2">
        <f t="shared" si="88"/>
        <v>43717.208333333328</v>
      </c>
      <c r="T913" s="12">
        <f t="shared" si="8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7">
        <f t="shared" si="84"/>
        <v>795</v>
      </c>
      <c r="P914" s="8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2">
        <f t="shared" si="88"/>
        <v>41157.208333333336</v>
      </c>
      <c r="T914" s="12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7">
        <f t="shared" si="84"/>
        <v>50.621082621082621</v>
      </c>
      <c r="P915" s="8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2">
        <f t="shared" si="88"/>
        <v>43597.208333333328</v>
      </c>
      <c r="T915" s="12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7">
        <f t="shared" si="84"/>
        <v>57.4375</v>
      </c>
      <c r="P916" s="8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2">
        <f t="shared" si="88"/>
        <v>41490.208333333336</v>
      </c>
      <c r="T916" s="12">
        <f t="shared" si="8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7">
        <f t="shared" si="84"/>
        <v>155.62827640984909</v>
      </c>
      <c r="P917" s="8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2">
        <f t="shared" si="88"/>
        <v>42976.208333333328</v>
      </c>
      <c r="T917" s="12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7">
        <f t="shared" si="84"/>
        <v>36.297297297297298</v>
      </c>
      <c r="P918" s="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2">
        <f t="shared" si="88"/>
        <v>41991.25</v>
      </c>
      <c r="T918" s="12">
        <f t="shared" si="8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7">
        <f t="shared" si="84"/>
        <v>58.25</v>
      </c>
      <c r="P919" s="8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2">
        <f t="shared" si="88"/>
        <v>40722.208333333336</v>
      </c>
      <c r="T919" s="12">
        <f t="shared" si="8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7">
        <f t="shared" si="84"/>
        <v>237.39473684210526</v>
      </c>
      <c r="P920" s="8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2">
        <f t="shared" si="88"/>
        <v>41117.208333333336</v>
      </c>
      <c r="T920" s="12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7">
        <f t="shared" si="84"/>
        <v>58.75</v>
      </c>
      <c r="P921" s="8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2">
        <f t="shared" si="88"/>
        <v>43022.208333333328</v>
      </c>
      <c r="T921" s="12">
        <f t="shared" si="8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7">
        <f t="shared" si="84"/>
        <v>182.56603773584905</v>
      </c>
      <c r="P922" s="8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2">
        <f t="shared" si="88"/>
        <v>43503.25</v>
      </c>
      <c r="T922" s="12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7">
        <f t="shared" si="84"/>
        <v>0.75436408977556113</v>
      </c>
      <c r="P923" s="8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2">
        <f t="shared" si="88"/>
        <v>40951.25</v>
      </c>
      <c r="T923" s="12">
        <f t="shared" si="8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7">
        <f t="shared" si="84"/>
        <v>175.95330739299609</v>
      </c>
      <c r="P924" s="8">
        <f t="shared" si="85"/>
        <v>40</v>
      </c>
      <c r="Q924" t="str">
        <f t="shared" si="86"/>
        <v>music</v>
      </c>
      <c r="R924" t="str">
        <f t="shared" si="87"/>
        <v>world music</v>
      </c>
      <c r="S924" s="12">
        <f t="shared" si="88"/>
        <v>43443.25</v>
      </c>
      <c r="T924" s="12">
        <f t="shared" si="8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7">
        <f t="shared" si="84"/>
        <v>237.88235294117646</v>
      </c>
      <c r="P925" s="8">
        <f t="shared" si="85"/>
        <v>101.1</v>
      </c>
      <c r="Q925" t="str">
        <f t="shared" si="86"/>
        <v>theater</v>
      </c>
      <c r="R925" t="str">
        <f t="shared" si="87"/>
        <v>plays</v>
      </c>
      <c r="S925" s="12">
        <f t="shared" si="88"/>
        <v>40373.208333333336</v>
      </c>
      <c r="T925" s="12">
        <f t="shared" si="8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7">
        <f t="shared" si="84"/>
        <v>488.05076142131981</v>
      </c>
      <c r="P926" s="8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2">
        <f t="shared" si="88"/>
        <v>43769.208333333328</v>
      </c>
      <c r="T926" s="12">
        <f t="shared" si="8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7">
        <f t="shared" si="84"/>
        <v>224.06666666666669</v>
      </c>
      <c r="P927" s="8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2">
        <f t="shared" si="88"/>
        <v>43000.208333333328</v>
      </c>
      <c r="T927" s="12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7">
        <f t="shared" si="84"/>
        <v>18.126436781609197</v>
      </c>
      <c r="P928" s="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2">
        <f t="shared" si="88"/>
        <v>42502.208333333328</v>
      </c>
      <c r="T928" s="12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7">
        <f t="shared" si="84"/>
        <v>45.847222222222221</v>
      </c>
      <c r="P929" s="8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2">
        <f t="shared" si="88"/>
        <v>41102.208333333336</v>
      </c>
      <c r="T929" s="12">
        <f t="shared" si="8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7">
        <f t="shared" si="84"/>
        <v>117.31541218637993</v>
      </c>
      <c r="P930" s="8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2">
        <f t="shared" si="88"/>
        <v>41637.25</v>
      </c>
      <c r="T930" s="12">
        <f t="shared" si="8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7">
        <f t="shared" si="84"/>
        <v>217.30909090909088</v>
      </c>
      <c r="P931" s="8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2">
        <f t="shared" si="88"/>
        <v>42858.208333333328</v>
      </c>
      <c r="T931" s="12">
        <f t="shared" si="8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7">
        <f t="shared" si="84"/>
        <v>112.28571428571428</v>
      </c>
      <c r="P932" s="8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2">
        <f t="shared" si="88"/>
        <v>42060.25</v>
      </c>
      <c r="T932" s="12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7">
        <f t="shared" si="84"/>
        <v>72.51898734177216</v>
      </c>
      <c r="P933" s="8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2">
        <f t="shared" si="88"/>
        <v>41818.208333333336</v>
      </c>
      <c r="T933" s="12">
        <f t="shared" si="8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7">
        <f t="shared" si="84"/>
        <v>212.30434782608697</v>
      </c>
      <c r="P934" s="8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2">
        <f t="shared" si="88"/>
        <v>41709.208333333336</v>
      </c>
      <c r="T934" s="12">
        <f t="shared" si="8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7">
        <f t="shared" si="84"/>
        <v>239.74657534246577</v>
      </c>
      <c r="P935" s="8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2">
        <f t="shared" si="88"/>
        <v>41372.208333333336</v>
      </c>
      <c r="T935" s="12">
        <f t="shared" si="8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7">
        <f t="shared" si="84"/>
        <v>181.93548387096774</v>
      </c>
      <c r="P936" s="8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2">
        <f t="shared" si="88"/>
        <v>42422.25</v>
      </c>
      <c r="T936" s="12">
        <f t="shared" si="8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7">
        <f t="shared" si="84"/>
        <v>164.13114754098362</v>
      </c>
      <c r="P937" s="8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2">
        <f t="shared" si="88"/>
        <v>42209.208333333328</v>
      </c>
      <c r="T937" s="12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7">
        <f t="shared" si="84"/>
        <v>1.6375968992248062</v>
      </c>
      <c r="P938" s="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2">
        <f t="shared" si="88"/>
        <v>43668.208333333328</v>
      </c>
      <c r="T938" s="12">
        <f t="shared" si="8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7">
        <f t="shared" si="84"/>
        <v>49.64385964912281</v>
      </c>
      <c r="P939" s="8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2">
        <f t="shared" si="88"/>
        <v>42334.25</v>
      </c>
      <c r="T939" s="12">
        <f t="shared" si="8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7">
        <f t="shared" si="84"/>
        <v>109.70652173913042</v>
      </c>
      <c r="P940" s="8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2">
        <f t="shared" si="88"/>
        <v>43263.208333333328</v>
      </c>
      <c r="T940" s="12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7">
        <f t="shared" si="84"/>
        <v>49.217948717948715</v>
      </c>
      <c r="P941" s="8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2">
        <f t="shared" si="88"/>
        <v>40670.208333333336</v>
      </c>
      <c r="T941" s="12">
        <f t="shared" si="8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7">
        <f t="shared" si="84"/>
        <v>62.232323232323225</v>
      </c>
      <c r="P942" s="8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2">
        <f t="shared" si="88"/>
        <v>41244.25</v>
      </c>
      <c r="T942" s="12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7">
        <f t="shared" si="84"/>
        <v>13.05813953488372</v>
      </c>
      <c r="P943" s="8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2">
        <f t="shared" si="88"/>
        <v>40552.25</v>
      </c>
      <c r="T943" s="12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7">
        <f t="shared" si="84"/>
        <v>64.635416666666671</v>
      </c>
      <c r="P944" s="8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2">
        <f t="shared" si="88"/>
        <v>40568.25</v>
      </c>
      <c r="T944" s="12">
        <f t="shared" si="8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7">
        <f t="shared" si="84"/>
        <v>159.58666666666667</v>
      </c>
      <c r="P945" s="8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2">
        <f t="shared" si="88"/>
        <v>41906.208333333336</v>
      </c>
      <c r="T945" s="12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7">
        <f t="shared" si="84"/>
        <v>81.42</v>
      </c>
      <c r="P946" s="8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2">
        <f t="shared" si="88"/>
        <v>42776.25</v>
      </c>
      <c r="T946" s="12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7">
        <f t="shared" si="84"/>
        <v>32.444767441860463</v>
      </c>
      <c r="P947" s="8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2">
        <f t="shared" si="88"/>
        <v>41004.208333333336</v>
      </c>
      <c r="T947" s="12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7">
        <f t="shared" si="84"/>
        <v>9.9141184124918666</v>
      </c>
      <c r="P948" s="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2">
        <f t="shared" si="88"/>
        <v>40710.208333333336</v>
      </c>
      <c r="T948" s="12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7">
        <f t="shared" si="84"/>
        <v>26.694444444444443</v>
      </c>
      <c r="P949" s="8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2">
        <f t="shared" si="88"/>
        <v>41908.208333333336</v>
      </c>
      <c r="T949" s="12">
        <f t="shared" si="8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7">
        <f t="shared" si="84"/>
        <v>62.957446808510639</v>
      </c>
      <c r="P950" s="8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2">
        <f t="shared" si="88"/>
        <v>41985.25</v>
      </c>
      <c r="T950" s="12">
        <f t="shared" si="8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7">
        <f t="shared" si="84"/>
        <v>161.35593220338984</v>
      </c>
      <c r="P951" s="8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2">
        <f t="shared" si="88"/>
        <v>42112.208333333328</v>
      </c>
      <c r="T951" s="12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7">
        <f t="shared" si="84"/>
        <v>5</v>
      </c>
      <c r="P952" s="8">
        <f t="shared" si="85"/>
        <v>5</v>
      </c>
      <c r="Q952" t="str">
        <f t="shared" si="86"/>
        <v>theater</v>
      </c>
      <c r="R952" t="str">
        <f t="shared" si="87"/>
        <v>plays</v>
      </c>
      <c r="S952" s="12">
        <f t="shared" si="88"/>
        <v>43571.208333333328</v>
      </c>
      <c r="T952" s="12">
        <f t="shared" si="8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7">
        <f t="shared" si="84"/>
        <v>1096.9379310344827</v>
      </c>
      <c r="P953" s="8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2">
        <f t="shared" si="88"/>
        <v>42730.25</v>
      </c>
      <c r="T953" s="12">
        <f t="shared" si="8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7">
        <f t="shared" si="84"/>
        <v>70.094158075601371</v>
      </c>
      <c r="P954" s="8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2">
        <f t="shared" si="88"/>
        <v>42591.208333333328</v>
      </c>
      <c r="T954" s="12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7">
        <f t="shared" si="84"/>
        <v>60</v>
      </c>
      <c r="P955" s="8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2">
        <f t="shared" si="88"/>
        <v>42358.25</v>
      </c>
      <c r="T955" s="12">
        <f t="shared" si="8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7">
        <f t="shared" si="84"/>
        <v>367.0985915492958</v>
      </c>
      <c r="P956" s="8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2">
        <f t="shared" si="88"/>
        <v>41174.208333333336</v>
      </c>
      <c r="T956" s="12">
        <f t="shared" si="8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7">
        <f t="shared" si="84"/>
        <v>1109</v>
      </c>
      <c r="P957" s="8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2">
        <f t="shared" si="88"/>
        <v>41238.25</v>
      </c>
      <c r="T957" s="12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7">
        <f t="shared" si="84"/>
        <v>19.028784648187631</v>
      </c>
      <c r="P958" s="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2">
        <f t="shared" si="88"/>
        <v>42360.25</v>
      </c>
      <c r="T958" s="12">
        <f t="shared" si="8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7">
        <f t="shared" si="84"/>
        <v>126.87755102040816</v>
      </c>
      <c r="P959" s="8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2">
        <f t="shared" si="88"/>
        <v>40955.25</v>
      </c>
      <c r="T959" s="12">
        <f t="shared" si="8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7">
        <f t="shared" si="84"/>
        <v>734.63636363636363</v>
      </c>
      <c r="P960" s="8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2">
        <f t="shared" si="88"/>
        <v>40350.208333333336</v>
      </c>
      <c r="T960" s="12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7">
        <f t="shared" si="84"/>
        <v>4.5731034482758623</v>
      </c>
      <c r="P961" s="8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2">
        <f t="shared" si="88"/>
        <v>40357.208333333336</v>
      </c>
      <c r="T961" s="12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7">
        <f t="shared" si="84"/>
        <v>85.054545454545448</v>
      </c>
      <c r="P962" s="8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2">
        <f t="shared" si="88"/>
        <v>42408.25</v>
      </c>
      <c r="T962" s="12">
        <f t="shared" si="8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7">
        <f t="shared" ref="O963:O1001" si="90">E963/D963*100</f>
        <v>119.29824561403508</v>
      </c>
      <c r="P963" s="8">
        <f t="shared" ref="P963:P1001" si="91">IFERROR(E963/G963, "0")</f>
        <v>43.87096774193548</v>
      </c>
      <c r="Q963" t="str">
        <f t="shared" ref="Q963:Q1001" si="92">_xlfn.TEXTBEFORE(N963,"/")</f>
        <v>publishing</v>
      </c>
      <c r="R963" t="str">
        <f t="shared" ref="R963:R1001" si="93">_xlfn.TEXTAFTER(N963,"/")</f>
        <v>translations</v>
      </c>
      <c r="S963" s="12">
        <f t="shared" ref="S963:S1001" si="94">(((J963/60)/60)/24)+DATE(1970,1,1)</f>
        <v>40591.25</v>
      </c>
      <c r="T963" s="12">
        <f t="shared" ref="T963:T1001" si="95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7">
        <f t="shared" si="90"/>
        <v>296.02777777777777</v>
      </c>
      <c r="P964" s="8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2">
        <f t="shared" si="94"/>
        <v>41592.25</v>
      </c>
      <c r="T964" s="12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7">
        <f t="shared" si="90"/>
        <v>84.694915254237287</v>
      </c>
      <c r="P965" s="8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2">
        <f t="shared" si="94"/>
        <v>40607.25</v>
      </c>
      <c r="T965" s="12">
        <f t="shared" si="95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7">
        <f t="shared" si="90"/>
        <v>355.7837837837838</v>
      </c>
      <c r="P966" s="8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2">
        <f t="shared" si="94"/>
        <v>42135.208333333328</v>
      </c>
      <c r="T966" s="12">
        <f t="shared" si="95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7">
        <f t="shared" si="90"/>
        <v>386.40909090909093</v>
      </c>
      <c r="P967" s="8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2">
        <f t="shared" si="94"/>
        <v>40203.25</v>
      </c>
      <c r="T967" s="12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7">
        <f t="shared" si="90"/>
        <v>792.23529411764707</v>
      </c>
      <c r="P968" s="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2">
        <f t="shared" si="94"/>
        <v>42901.208333333328</v>
      </c>
      <c r="T968" s="12">
        <f t="shared" si="95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7">
        <f t="shared" si="90"/>
        <v>137.03393665158373</v>
      </c>
      <c r="P969" s="8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2">
        <f t="shared" si="94"/>
        <v>41005.208333333336</v>
      </c>
      <c r="T969" s="12">
        <f t="shared" si="95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7">
        <f t="shared" si="90"/>
        <v>338.20833333333337</v>
      </c>
      <c r="P970" s="8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2">
        <f t="shared" si="94"/>
        <v>40544.25</v>
      </c>
      <c r="T970" s="12">
        <f t="shared" si="95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7">
        <f t="shared" si="90"/>
        <v>108.22784810126582</v>
      </c>
      <c r="P971" s="8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2">
        <f t="shared" si="94"/>
        <v>43821.25</v>
      </c>
      <c r="T971" s="12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7">
        <f t="shared" si="90"/>
        <v>60.757639620653315</v>
      </c>
      <c r="P972" s="8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2">
        <f t="shared" si="94"/>
        <v>40672.208333333336</v>
      </c>
      <c r="T972" s="12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7">
        <f t="shared" si="90"/>
        <v>27.725490196078432</v>
      </c>
      <c r="P973" s="8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2">
        <f t="shared" si="94"/>
        <v>41555.208333333336</v>
      </c>
      <c r="T973" s="12">
        <f t="shared" si="95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7">
        <f t="shared" si="90"/>
        <v>228.3934426229508</v>
      </c>
      <c r="P974" s="8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2">
        <f t="shared" si="94"/>
        <v>41792.208333333336</v>
      </c>
      <c r="T974" s="12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7">
        <f t="shared" si="90"/>
        <v>21.615194054500414</v>
      </c>
      <c r="P975" s="8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2">
        <f t="shared" si="94"/>
        <v>40522.25</v>
      </c>
      <c r="T975" s="12">
        <f t="shared" si="95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7">
        <f t="shared" si="90"/>
        <v>373.875</v>
      </c>
      <c r="P976" s="8">
        <f t="shared" si="91"/>
        <v>93.46875</v>
      </c>
      <c r="Q976" t="str">
        <f t="shared" si="92"/>
        <v>music</v>
      </c>
      <c r="R976" t="str">
        <f t="shared" si="93"/>
        <v>indie rock</v>
      </c>
      <c r="S976" s="12">
        <f t="shared" si="94"/>
        <v>41412.208333333336</v>
      </c>
      <c r="T976" s="12">
        <f t="shared" si="95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7">
        <f t="shared" si="90"/>
        <v>154.92592592592592</v>
      </c>
      <c r="P977" s="8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2">
        <f t="shared" si="94"/>
        <v>42337.25</v>
      </c>
      <c r="T977" s="12">
        <f t="shared" si="95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7">
        <f t="shared" si="90"/>
        <v>322.14999999999998</v>
      </c>
      <c r="P978" s="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2">
        <f t="shared" si="94"/>
        <v>40571.25</v>
      </c>
      <c r="T978" s="12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7">
        <f t="shared" si="90"/>
        <v>73.957142857142856</v>
      </c>
      <c r="P979" s="8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2">
        <f t="shared" si="94"/>
        <v>43138.25</v>
      </c>
      <c r="T979" s="12">
        <f t="shared" si="95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7">
        <f t="shared" si="90"/>
        <v>864.1</v>
      </c>
      <c r="P980" s="8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2">
        <f t="shared" si="94"/>
        <v>42686.25</v>
      </c>
      <c r="T980" s="12">
        <f t="shared" si="95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7">
        <f t="shared" si="90"/>
        <v>143.26245847176079</v>
      </c>
      <c r="P981" s="8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2">
        <f t="shared" si="94"/>
        <v>42078.208333333328</v>
      </c>
      <c r="T981" s="12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7">
        <f t="shared" si="90"/>
        <v>40.281762295081968</v>
      </c>
      <c r="P982" s="8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2">
        <f t="shared" si="94"/>
        <v>42307.208333333328</v>
      </c>
      <c r="T982" s="12">
        <f t="shared" si="95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7">
        <f t="shared" si="90"/>
        <v>178.22388059701493</v>
      </c>
      <c r="P983" s="8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2">
        <f t="shared" si="94"/>
        <v>43094.25</v>
      </c>
      <c r="T983" s="12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7">
        <f t="shared" si="90"/>
        <v>84.930555555555557</v>
      </c>
      <c r="P984" s="8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2">
        <f t="shared" si="94"/>
        <v>40743.208333333336</v>
      </c>
      <c r="T984" s="12">
        <f t="shared" si="95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7">
        <f t="shared" si="90"/>
        <v>145.93648334624322</v>
      </c>
      <c r="P985" s="8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2">
        <f t="shared" si="94"/>
        <v>43681.208333333328</v>
      </c>
      <c r="T985" s="12">
        <f t="shared" si="95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7">
        <f t="shared" si="90"/>
        <v>152.46153846153848</v>
      </c>
      <c r="P986" s="8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2">
        <f t="shared" si="94"/>
        <v>43716.208333333328</v>
      </c>
      <c r="T986" s="12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7">
        <f t="shared" si="90"/>
        <v>67.129542790152414</v>
      </c>
      <c r="P987" s="8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2">
        <f t="shared" si="94"/>
        <v>41614.25</v>
      </c>
      <c r="T987" s="12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7">
        <f t="shared" si="90"/>
        <v>40.307692307692307</v>
      </c>
      <c r="P988" s="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2">
        <f t="shared" si="94"/>
        <v>40638.208333333336</v>
      </c>
      <c r="T988" s="12">
        <f t="shared" si="95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7">
        <f t="shared" si="90"/>
        <v>216.79032258064518</v>
      </c>
      <c r="P989" s="8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2">
        <f t="shared" si="94"/>
        <v>42852.208333333328</v>
      </c>
      <c r="T989" s="12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7">
        <f t="shared" si="90"/>
        <v>52.117021276595743</v>
      </c>
      <c r="P990" s="8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2">
        <f t="shared" si="94"/>
        <v>42686.25</v>
      </c>
      <c r="T990" s="12">
        <f t="shared" si="95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7">
        <f t="shared" si="90"/>
        <v>499.58333333333337</v>
      </c>
      <c r="P991" s="8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2">
        <f t="shared" si="94"/>
        <v>43571.208333333328</v>
      </c>
      <c r="T991" s="12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7">
        <f t="shared" si="90"/>
        <v>87.679487179487182</v>
      </c>
      <c r="P992" s="8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2">
        <f t="shared" si="94"/>
        <v>42432.25</v>
      </c>
      <c r="T992" s="12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7">
        <f t="shared" si="90"/>
        <v>113.17346938775511</v>
      </c>
      <c r="P993" s="8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2">
        <f t="shared" si="94"/>
        <v>41907.208333333336</v>
      </c>
      <c r="T993" s="12">
        <f t="shared" si="95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7">
        <f t="shared" si="90"/>
        <v>426.54838709677421</v>
      </c>
      <c r="P994" s="8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2">
        <f t="shared" si="94"/>
        <v>43227.208333333328</v>
      </c>
      <c r="T994" s="12">
        <f t="shared" si="95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7">
        <f t="shared" si="90"/>
        <v>77.632653061224488</v>
      </c>
      <c r="P995" s="8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2">
        <f t="shared" si="94"/>
        <v>42362.25</v>
      </c>
      <c r="T995" s="12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7">
        <f t="shared" si="90"/>
        <v>52.496810772501767</v>
      </c>
      <c r="P996" s="8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2">
        <f t="shared" si="94"/>
        <v>41929.208333333336</v>
      </c>
      <c r="T996" s="12">
        <f t="shared" si="95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7">
        <f t="shared" si="90"/>
        <v>157.46762589928059</v>
      </c>
      <c r="P997" s="8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2">
        <f t="shared" si="94"/>
        <v>43408.208333333328</v>
      </c>
      <c r="T997" s="12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7">
        <f t="shared" si="90"/>
        <v>72.939393939393938</v>
      </c>
      <c r="P998" s="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2">
        <f t="shared" si="94"/>
        <v>41276.25</v>
      </c>
      <c r="T998" s="12">
        <f t="shared" si="95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7">
        <f t="shared" si="90"/>
        <v>60.565789473684205</v>
      </c>
      <c r="P999" s="8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2">
        <f t="shared" si="94"/>
        <v>41659.25</v>
      </c>
      <c r="T999" s="12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7">
        <f t="shared" si="90"/>
        <v>56.791291291291287</v>
      </c>
      <c r="P1000" s="8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2">
        <f t="shared" si="94"/>
        <v>40220.25</v>
      </c>
      <c r="T1000" s="12">
        <f t="shared" si="95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7">
        <f t="shared" si="90"/>
        <v>56.542754275427541</v>
      </c>
      <c r="P1001" s="8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2">
        <f t="shared" si="94"/>
        <v>42550.208333333328</v>
      </c>
      <c r="T1001" s="12">
        <f t="shared" si="95"/>
        <v>42557.208333333328</v>
      </c>
    </row>
  </sheetData>
  <conditionalFormatting sqref="F1:F1048576">
    <cfRule type="containsText" dxfId="11" priority="4" operator="containsText" text="live">
      <formula>NOT(ISERROR(SEARCH("live",F1)))</formula>
    </cfRule>
    <cfRule type="containsText" dxfId="10" priority="5" operator="containsText" text="canceled">
      <formula>NOT(ISERROR(SEARCH("canceled",F1)))</formula>
    </cfRule>
    <cfRule type="containsText" dxfId="9" priority="6" operator="containsText" text="successful">
      <formula>NOT(ISERROR(SEARCH("successful",F1)))</formula>
    </cfRule>
    <cfRule type="containsText" dxfId="8" priority="7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theme="9" tint="0.59999389629810485"/>
        <color theme="8" tint="0.59999389629810485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B3C4-22D1-C547-A1FF-805149287D45}">
  <sheetPr codeName="Sheet5"/>
  <dimension ref="A1:F15"/>
  <sheetViews>
    <sheetView topLeftCell="A2" workbookViewId="0">
      <selection activeCell="J6" sqref="J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2032</v>
      </c>
      <c r="B1" t="s">
        <v>2034</v>
      </c>
    </row>
    <row r="2" spans="1:6" x14ac:dyDescent="0.2">
      <c r="A2" s="10" t="s">
        <v>6</v>
      </c>
      <c r="B2" t="s">
        <v>2034</v>
      </c>
    </row>
    <row r="4" spans="1:6" x14ac:dyDescent="0.2">
      <c r="A4" s="10" t="s">
        <v>2033</v>
      </c>
      <c r="B4" s="10" t="s">
        <v>2046</v>
      </c>
    </row>
    <row r="5" spans="1:6" x14ac:dyDescent="0.2">
      <c r="A5" s="10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11" t="s">
        <v>2037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">
      <c r="A7" s="11" t="s">
        <v>2038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">
      <c r="A8" s="11" t="s">
        <v>2039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">
      <c r="A9" s="11" t="s">
        <v>2045</v>
      </c>
      <c r="B9" s="9"/>
      <c r="C9" s="9"/>
      <c r="D9" s="9"/>
      <c r="E9" s="9">
        <v>4</v>
      </c>
      <c r="F9" s="9">
        <v>4</v>
      </c>
    </row>
    <row r="10" spans="1:6" x14ac:dyDescent="0.2">
      <c r="A10" s="11" t="s">
        <v>2040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">
      <c r="A11" s="11" t="s">
        <v>2041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">
      <c r="A12" s="11" t="s">
        <v>2042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">
      <c r="A13" s="11" t="s">
        <v>2043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">
      <c r="A14" s="11" t="s">
        <v>2044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">
      <c r="A15" s="11" t="s">
        <v>2036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EA0F-6D4C-AE45-9EDD-E11ABF49BC0D}">
  <sheetPr codeName="Sheet6"/>
  <dimension ref="A1:F18"/>
  <sheetViews>
    <sheetView workbookViewId="0">
      <selection activeCell="F7" sqref="F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8" bestFit="1" customWidth="1"/>
    <col min="8" max="10" width="4.83203125" bestFit="1" customWidth="1"/>
    <col min="11" max="11" width="10.5" bestFit="1" customWidth="1"/>
    <col min="12" max="12" width="6.33203125" bestFit="1" customWidth="1"/>
    <col min="13" max="15" width="4.83203125" bestFit="1" customWidth="1"/>
    <col min="16" max="16" width="8.83203125" bestFit="1" customWidth="1"/>
    <col min="17" max="17" width="11.6640625" bestFit="1" customWidth="1"/>
    <col min="18" max="20" width="4.83203125" bestFit="1" customWidth="1"/>
    <col min="21" max="21" width="14.1640625" bestFit="1" customWidth="1"/>
    <col min="22" max="22" width="10.83203125" bestFit="1" customWidth="1"/>
    <col min="23" max="23" width="7.33203125" bestFit="1" customWidth="1"/>
    <col min="24" max="24" width="10.5" bestFit="1" customWidth="1"/>
    <col min="25" max="33" width="7.33203125" bestFit="1" customWidth="1"/>
    <col min="34" max="34" width="8.83203125" bestFit="1" customWidth="1"/>
    <col min="35" max="35" width="11.6640625" bestFit="1" customWidth="1"/>
    <col min="36" max="44" width="7.33203125" bestFit="1" customWidth="1"/>
    <col min="45" max="45" width="14.1640625" bestFit="1" customWidth="1"/>
    <col min="46" max="46" width="10.83203125" bestFit="1" customWidth="1"/>
    <col min="47" max="47" width="9.5" bestFit="1" customWidth="1"/>
    <col min="48" max="48" width="7" bestFit="1" customWidth="1"/>
    <col min="49" max="49" width="4.5" bestFit="1" customWidth="1"/>
    <col min="50" max="50" width="4.33203125" bestFit="1" customWidth="1"/>
    <col min="51" max="51" width="9.5" bestFit="1" customWidth="1"/>
    <col min="52" max="52" width="9.83203125" bestFit="1" customWidth="1"/>
    <col min="53" max="53" width="7.33203125" bestFit="1" customWidth="1"/>
    <col min="54" max="54" width="4.1640625" bestFit="1" customWidth="1"/>
    <col min="55" max="55" width="4.5" bestFit="1" customWidth="1"/>
    <col min="56" max="56" width="9.5" bestFit="1" customWidth="1"/>
    <col min="57" max="57" width="7" bestFit="1" customWidth="1"/>
    <col min="58" max="58" width="4.83203125" bestFit="1" customWidth="1"/>
    <col min="59" max="59" width="3.83203125" bestFit="1" customWidth="1"/>
    <col min="60" max="60" width="9.5" bestFit="1" customWidth="1"/>
    <col min="61" max="61" width="7" bestFit="1" customWidth="1"/>
    <col min="62" max="62" width="4.33203125" bestFit="1" customWidth="1"/>
    <col min="63" max="63" width="4.1640625" bestFit="1" customWidth="1"/>
    <col min="64" max="64" width="9.5" bestFit="1" customWidth="1"/>
    <col min="65" max="65" width="7" bestFit="1" customWidth="1"/>
    <col min="66" max="66" width="4.5" bestFit="1" customWidth="1"/>
    <col min="67" max="67" width="4.33203125" bestFit="1" customWidth="1"/>
    <col min="68" max="68" width="9.5" bestFit="1" customWidth="1"/>
    <col min="69" max="69" width="9.83203125" bestFit="1" customWidth="1"/>
    <col min="70" max="70" width="7.33203125" bestFit="1" customWidth="1"/>
    <col min="71" max="71" width="4.1640625" bestFit="1" customWidth="1"/>
    <col min="72" max="72" width="4.5" bestFit="1" customWidth="1"/>
    <col min="73" max="73" width="9.5" bestFit="1" customWidth="1"/>
    <col min="74" max="74" width="7" bestFit="1" customWidth="1"/>
    <col min="75" max="75" width="4.83203125" bestFit="1" customWidth="1"/>
    <col min="76" max="76" width="3.83203125" bestFit="1" customWidth="1"/>
    <col min="77" max="77" width="9.5" bestFit="1" customWidth="1"/>
    <col min="78" max="78" width="7" bestFit="1" customWidth="1"/>
    <col min="79" max="79" width="4.33203125" bestFit="1" customWidth="1"/>
    <col min="80" max="80" width="4.1640625" bestFit="1" customWidth="1"/>
    <col min="81" max="81" width="9.5" bestFit="1" customWidth="1"/>
    <col min="82" max="82" width="7" bestFit="1" customWidth="1"/>
    <col min="83" max="83" width="4.5" bestFit="1" customWidth="1"/>
    <col min="84" max="84" width="4.33203125" bestFit="1" customWidth="1"/>
    <col min="85" max="85" width="9.5" bestFit="1" customWidth="1"/>
    <col min="86" max="86" width="9.83203125" bestFit="1" customWidth="1"/>
    <col min="87" max="87" width="7.33203125" bestFit="1" customWidth="1"/>
    <col min="88" max="88" width="4.1640625" bestFit="1" customWidth="1"/>
    <col min="89" max="89" width="4.5" bestFit="1" customWidth="1"/>
    <col min="90" max="90" width="9.5" bestFit="1" customWidth="1"/>
    <col min="91" max="91" width="7" bestFit="1" customWidth="1"/>
    <col min="92" max="92" width="4.83203125" bestFit="1" customWidth="1"/>
    <col min="93" max="93" width="3.83203125" bestFit="1" customWidth="1"/>
    <col min="94" max="94" width="9.5" bestFit="1" customWidth="1"/>
    <col min="95" max="95" width="7" bestFit="1" customWidth="1"/>
    <col min="96" max="96" width="4.33203125" bestFit="1" customWidth="1"/>
    <col min="97" max="97" width="4.1640625" bestFit="1" customWidth="1"/>
    <col min="98" max="98" width="9.5" bestFit="1" customWidth="1"/>
    <col min="99" max="99" width="7" bestFit="1" customWidth="1"/>
    <col min="100" max="100" width="4.5" bestFit="1" customWidth="1"/>
    <col min="101" max="101" width="4.33203125" bestFit="1" customWidth="1"/>
    <col min="102" max="102" width="9.5" bestFit="1" customWidth="1"/>
    <col min="103" max="103" width="9.83203125" bestFit="1" customWidth="1"/>
    <col min="104" max="104" width="7.33203125" bestFit="1" customWidth="1"/>
    <col min="105" max="105" width="4.1640625" bestFit="1" customWidth="1"/>
    <col min="106" max="106" width="4.5" bestFit="1" customWidth="1"/>
    <col min="107" max="107" width="9.5" bestFit="1" customWidth="1"/>
    <col min="108" max="108" width="7" bestFit="1" customWidth="1"/>
    <col min="109" max="109" width="4.83203125" bestFit="1" customWidth="1"/>
    <col min="110" max="110" width="3.83203125" bestFit="1" customWidth="1"/>
    <col min="111" max="111" width="9.5" bestFit="1" customWidth="1"/>
    <col min="112" max="112" width="7" bestFit="1" customWidth="1"/>
    <col min="113" max="113" width="4.33203125" bestFit="1" customWidth="1"/>
    <col min="114" max="114" width="4.1640625" bestFit="1" customWidth="1"/>
    <col min="115" max="115" width="9.5" bestFit="1" customWidth="1"/>
    <col min="116" max="116" width="7" bestFit="1" customWidth="1"/>
    <col min="117" max="117" width="4.5" bestFit="1" customWidth="1"/>
    <col min="118" max="118" width="4.33203125" bestFit="1" customWidth="1"/>
    <col min="119" max="119" width="9.5" bestFit="1" customWidth="1"/>
    <col min="120" max="120" width="9.83203125" bestFit="1" customWidth="1"/>
    <col min="121" max="121" width="7.33203125" bestFit="1" customWidth="1"/>
    <col min="122" max="122" width="4.1640625" bestFit="1" customWidth="1"/>
    <col min="123" max="123" width="4.5" bestFit="1" customWidth="1"/>
    <col min="124" max="124" width="9.5" bestFit="1" customWidth="1"/>
    <col min="125" max="125" width="7" bestFit="1" customWidth="1"/>
    <col min="126" max="126" width="4.83203125" bestFit="1" customWidth="1"/>
    <col min="127" max="127" width="3.83203125" bestFit="1" customWidth="1"/>
    <col min="128" max="128" width="9.5" bestFit="1" customWidth="1"/>
    <col min="129" max="129" width="7" bestFit="1" customWidth="1"/>
    <col min="130" max="130" width="4.33203125" bestFit="1" customWidth="1"/>
    <col min="131" max="131" width="4.1640625" bestFit="1" customWidth="1"/>
    <col min="132" max="132" width="9.5" bestFit="1" customWidth="1"/>
    <col min="133" max="133" width="7" bestFit="1" customWidth="1"/>
    <col min="134" max="134" width="4.5" bestFit="1" customWidth="1"/>
    <col min="135" max="135" width="4.33203125" bestFit="1" customWidth="1"/>
    <col min="136" max="136" width="9.5" bestFit="1" customWidth="1"/>
    <col min="137" max="137" width="9.83203125" bestFit="1" customWidth="1"/>
    <col min="138" max="138" width="7.33203125" bestFit="1" customWidth="1"/>
    <col min="139" max="139" width="4.1640625" bestFit="1" customWidth="1"/>
    <col min="140" max="140" width="4.5" bestFit="1" customWidth="1"/>
    <col min="141" max="141" width="9.5" bestFit="1" customWidth="1"/>
    <col min="142" max="142" width="7" bestFit="1" customWidth="1"/>
    <col min="143" max="143" width="4.83203125" bestFit="1" customWidth="1"/>
    <col min="144" max="144" width="3.83203125" bestFit="1" customWidth="1"/>
    <col min="145" max="145" width="9.5" bestFit="1" customWidth="1"/>
    <col min="146" max="146" width="7" bestFit="1" customWidth="1"/>
    <col min="147" max="147" width="4.33203125" bestFit="1" customWidth="1"/>
    <col min="148" max="148" width="4.1640625" bestFit="1" customWidth="1"/>
    <col min="149" max="149" width="9.5" bestFit="1" customWidth="1"/>
    <col min="150" max="150" width="7" bestFit="1" customWidth="1"/>
    <col min="151" max="151" width="4.5" bestFit="1" customWidth="1"/>
    <col min="152" max="152" width="4.33203125" bestFit="1" customWidth="1"/>
    <col min="153" max="153" width="9.5" bestFit="1" customWidth="1"/>
    <col min="154" max="154" width="9.83203125" bestFit="1" customWidth="1"/>
    <col min="155" max="155" width="7.33203125" bestFit="1" customWidth="1"/>
    <col min="156" max="156" width="4.1640625" bestFit="1" customWidth="1"/>
    <col min="157" max="157" width="4.5" bestFit="1" customWidth="1"/>
    <col min="158" max="158" width="9.5" bestFit="1" customWidth="1"/>
    <col min="159" max="159" width="7" bestFit="1" customWidth="1"/>
    <col min="160" max="160" width="4.83203125" bestFit="1" customWidth="1"/>
    <col min="161" max="161" width="3.83203125" bestFit="1" customWidth="1"/>
    <col min="162" max="162" width="9.5" bestFit="1" customWidth="1"/>
    <col min="163" max="163" width="7" bestFit="1" customWidth="1"/>
    <col min="164" max="164" width="4.33203125" bestFit="1" customWidth="1"/>
    <col min="165" max="165" width="4.1640625" bestFit="1" customWidth="1"/>
    <col min="166" max="166" width="9.5" bestFit="1" customWidth="1"/>
    <col min="167" max="167" width="7" bestFit="1" customWidth="1"/>
    <col min="168" max="168" width="4.5" bestFit="1" customWidth="1"/>
    <col min="169" max="169" width="4.33203125" bestFit="1" customWidth="1"/>
    <col min="170" max="170" width="9.5" bestFit="1" customWidth="1"/>
    <col min="171" max="171" width="9.83203125" bestFit="1" customWidth="1"/>
    <col min="172" max="172" width="7.33203125" bestFit="1" customWidth="1"/>
    <col min="173" max="173" width="9.5" bestFit="1" customWidth="1"/>
    <col min="174" max="174" width="9.83203125" bestFit="1" customWidth="1"/>
    <col min="175" max="175" width="10.83203125" bestFit="1" customWidth="1"/>
    <col min="176" max="181" width="8.83203125" bestFit="1" customWidth="1"/>
    <col min="182" max="184" width="7.83203125" bestFit="1" customWidth="1"/>
    <col min="185" max="190" width="8.83203125" bestFit="1" customWidth="1"/>
    <col min="191" max="192" width="6.83203125" bestFit="1" customWidth="1"/>
    <col min="193" max="196" width="7.83203125" bestFit="1" customWidth="1"/>
    <col min="197" max="198" width="6.83203125" bestFit="1" customWidth="1"/>
    <col min="199" max="204" width="7.83203125" bestFit="1" customWidth="1"/>
    <col min="205" max="206" width="6.83203125" bestFit="1" customWidth="1"/>
    <col min="207" max="213" width="7.83203125" bestFit="1" customWidth="1"/>
    <col min="214" max="215" width="6.83203125" bestFit="1" customWidth="1"/>
    <col min="216" max="220" width="7.83203125" bestFit="1" customWidth="1"/>
    <col min="221" max="225" width="6.83203125" bestFit="1" customWidth="1"/>
    <col min="226" max="227" width="7.83203125" bestFit="1" customWidth="1"/>
    <col min="228" max="228" width="6.83203125" bestFit="1" customWidth="1"/>
    <col min="229" max="232" width="7.83203125" bestFit="1" customWidth="1"/>
    <col min="233" max="233" width="6.83203125" bestFit="1" customWidth="1"/>
    <col min="234" max="237" width="7.83203125" bestFit="1" customWidth="1"/>
    <col min="238" max="238" width="6.83203125" bestFit="1" customWidth="1"/>
    <col min="239" max="242" width="7.83203125" bestFit="1" customWidth="1"/>
    <col min="243" max="244" width="6.83203125" bestFit="1" customWidth="1"/>
    <col min="245" max="249" width="7.83203125" bestFit="1" customWidth="1"/>
    <col min="250" max="257" width="8.83203125" bestFit="1" customWidth="1"/>
    <col min="258" max="260" width="7.83203125" bestFit="1" customWidth="1"/>
    <col min="261" max="262" width="8.83203125" bestFit="1" customWidth="1"/>
    <col min="263" max="264" width="6.83203125" bestFit="1" customWidth="1"/>
    <col min="265" max="265" width="7.83203125" bestFit="1" customWidth="1"/>
    <col min="266" max="268" width="6.83203125" bestFit="1" customWidth="1"/>
    <col min="269" max="272" width="7.83203125" bestFit="1" customWidth="1"/>
    <col min="273" max="277" width="6.83203125" bestFit="1" customWidth="1"/>
    <col min="278" max="281" width="7.83203125" bestFit="1" customWidth="1"/>
    <col min="282" max="284" width="6.83203125" bestFit="1" customWidth="1"/>
    <col min="285" max="285" width="7.83203125" bestFit="1" customWidth="1"/>
    <col min="286" max="287" width="6.83203125" bestFit="1" customWidth="1"/>
    <col min="288" max="293" width="7.83203125" bestFit="1" customWidth="1"/>
    <col min="294" max="294" width="6.83203125" bestFit="1" customWidth="1"/>
    <col min="295" max="299" width="7.83203125" bestFit="1" customWidth="1"/>
    <col min="300" max="300" width="6.83203125" bestFit="1" customWidth="1"/>
    <col min="301" max="308" width="7.83203125" bestFit="1" customWidth="1"/>
    <col min="309" max="311" width="6.83203125" bestFit="1" customWidth="1"/>
    <col min="312" max="315" width="7.83203125" bestFit="1" customWidth="1"/>
    <col min="316" max="316" width="6.83203125" bestFit="1" customWidth="1"/>
    <col min="317" max="323" width="7.83203125" bestFit="1" customWidth="1"/>
    <col min="324" max="335" width="8.83203125" bestFit="1" customWidth="1"/>
    <col min="336" max="336" width="7.83203125" bestFit="1" customWidth="1"/>
    <col min="337" max="341" width="8.83203125" bestFit="1" customWidth="1"/>
    <col min="342" max="343" width="6.83203125" bestFit="1" customWidth="1"/>
    <col min="344" max="361" width="7.83203125" bestFit="1" customWidth="1"/>
    <col min="362" max="363" width="6.83203125" bestFit="1" customWidth="1"/>
    <col min="364" max="367" width="7.83203125" bestFit="1" customWidth="1"/>
    <col min="368" max="370" width="6.83203125" bestFit="1" customWidth="1"/>
    <col min="371" max="376" width="7.83203125" bestFit="1" customWidth="1"/>
    <col min="377" max="380" width="6.83203125" bestFit="1" customWidth="1"/>
    <col min="381" max="385" width="7.83203125" bestFit="1" customWidth="1"/>
    <col min="386" max="388" width="6.83203125" bestFit="1" customWidth="1"/>
    <col min="389" max="395" width="7.83203125" bestFit="1" customWidth="1"/>
    <col min="396" max="397" width="6.83203125" bestFit="1" customWidth="1"/>
    <col min="398" max="399" width="7.83203125" bestFit="1" customWidth="1"/>
    <col min="400" max="400" width="6.83203125" bestFit="1" customWidth="1"/>
    <col min="401" max="411" width="7.83203125" bestFit="1" customWidth="1"/>
    <col min="412" max="415" width="8.83203125" bestFit="1" customWidth="1"/>
    <col min="416" max="418" width="7.83203125" bestFit="1" customWidth="1"/>
    <col min="419" max="422" width="8.83203125" bestFit="1" customWidth="1"/>
    <col min="423" max="423" width="7.83203125" bestFit="1" customWidth="1"/>
    <col min="424" max="431" width="8.83203125" bestFit="1" customWidth="1"/>
    <col min="432" max="434" width="6.83203125" bestFit="1" customWidth="1"/>
    <col min="435" max="440" width="7.83203125" bestFit="1" customWidth="1"/>
    <col min="441" max="442" width="6.83203125" bestFit="1" customWidth="1"/>
    <col min="443" max="449" width="7.83203125" bestFit="1" customWidth="1"/>
    <col min="450" max="450" width="6.83203125" bestFit="1" customWidth="1"/>
    <col min="451" max="451" width="7.83203125" bestFit="1" customWidth="1"/>
    <col min="452" max="452" width="6.83203125" bestFit="1" customWidth="1"/>
    <col min="453" max="458" width="7.83203125" bestFit="1" customWidth="1"/>
    <col min="459" max="459" width="6.83203125" bestFit="1" customWidth="1"/>
    <col min="460" max="464" width="7.83203125" bestFit="1" customWidth="1"/>
    <col min="465" max="467" width="6.83203125" bestFit="1" customWidth="1"/>
    <col min="468" max="474" width="7.83203125" bestFit="1" customWidth="1"/>
    <col min="475" max="478" width="6.83203125" bestFit="1" customWidth="1"/>
    <col min="479" max="483" width="7.83203125" bestFit="1" customWidth="1"/>
    <col min="484" max="484" width="6.83203125" bestFit="1" customWidth="1"/>
    <col min="485" max="492" width="7.83203125" bestFit="1" customWidth="1"/>
    <col min="493" max="493" width="6.83203125" bestFit="1" customWidth="1"/>
    <col min="494" max="503" width="7.83203125" bestFit="1" customWidth="1"/>
    <col min="504" max="507" width="8.83203125" bestFit="1" customWidth="1"/>
    <col min="508" max="508" width="7.83203125" bestFit="1" customWidth="1"/>
    <col min="509" max="514" width="8.83203125" bestFit="1" customWidth="1"/>
    <col min="515" max="516" width="7.83203125" bestFit="1" customWidth="1"/>
    <col min="517" max="520" width="8.83203125" bestFit="1" customWidth="1"/>
    <col min="521" max="525" width="6.83203125" bestFit="1" customWidth="1"/>
    <col min="526" max="529" width="7.83203125" bestFit="1" customWidth="1"/>
    <col min="530" max="532" width="6.83203125" bestFit="1" customWidth="1"/>
    <col min="533" max="537" width="7.83203125" bestFit="1" customWidth="1"/>
    <col min="538" max="543" width="6.83203125" bestFit="1" customWidth="1"/>
    <col min="544" max="549" width="7.83203125" bestFit="1" customWidth="1"/>
    <col min="550" max="551" width="6.83203125" bestFit="1" customWidth="1"/>
    <col min="552" max="553" width="7.83203125" bestFit="1" customWidth="1"/>
    <col min="554" max="554" width="6.83203125" bestFit="1" customWidth="1"/>
    <col min="555" max="565" width="7.83203125" bestFit="1" customWidth="1"/>
    <col min="566" max="568" width="6.83203125" bestFit="1" customWidth="1"/>
    <col min="569" max="573" width="7.83203125" bestFit="1" customWidth="1"/>
    <col min="574" max="578" width="6.83203125" bestFit="1" customWidth="1"/>
    <col min="579" max="583" width="7.83203125" bestFit="1" customWidth="1"/>
    <col min="584" max="584" width="6.83203125" bestFit="1" customWidth="1"/>
    <col min="585" max="586" width="7.83203125" bestFit="1" customWidth="1"/>
    <col min="587" max="587" width="8.83203125" bestFit="1" customWidth="1"/>
    <col min="588" max="590" width="7.83203125" bestFit="1" customWidth="1"/>
    <col min="591" max="596" width="8.83203125" bestFit="1" customWidth="1"/>
    <col min="597" max="598" width="7.83203125" bestFit="1" customWidth="1"/>
    <col min="599" max="605" width="8.83203125" bestFit="1" customWidth="1"/>
    <col min="606" max="609" width="7.83203125" bestFit="1" customWidth="1"/>
    <col min="610" max="610" width="6.83203125" bestFit="1" customWidth="1"/>
    <col min="611" max="618" width="7.83203125" bestFit="1" customWidth="1"/>
    <col min="619" max="621" width="6.83203125" bestFit="1" customWidth="1"/>
    <col min="622" max="632" width="7.83203125" bestFit="1" customWidth="1"/>
    <col min="633" max="634" width="6.83203125" bestFit="1" customWidth="1"/>
    <col min="635" max="641" width="7.83203125" bestFit="1" customWidth="1"/>
    <col min="642" max="642" width="6.83203125" bestFit="1" customWidth="1"/>
    <col min="643" max="649" width="7.83203125" bestFit="1" customWidth="1"/>
    <col min="650" max="650" width="6.83203125" bestFit="1" customWidth="1"/>
    <col min="651" max="658" width="7.83203125" bestFit="1" customWidth="1"/>
    <col min="659" max="661" width="6.83203125" bestFit="1" customWidth="1"/>
    <col min="662" max="667" width="7.83203125" bestFit="1" customWidth="1"/>
    <col min="668" max="669" width="6.83203125" bestFit="1" customWidth="1"/>
    <col min="670" max="677" width="7.83203125" bestFit="1" customWidth="1"/>
    <col min="678" max="681" width="8.83203125" bestFit="1" customWidth="1"/>
    <col min="682" max="684" width="7.83203125" bestFit="1" customWidth="1"/>
    <col min="685" max="691" width="8.83203125" bestFit="1" customWidth="1"/>
    <col min="692" max="692" width="7.83203125" bestFit="1" customWidth="1"/>
    <col min="693" max="698" width="8.83203125" bestFit="1" customWidth="1"/>
    <col min="699" max="701" width="6.83203125" bestFit="1" customWidth="1"/>
    <col min="702" max="706" width="7.83203125" bestFit="1" customWidth="1"/>
    <col min="707" max="709" width="6.83203125" bestFit="1" customWidth="1"/>
    <col min="710" max="714" width="7.83203125" bestFit="1" customWidth="1"/>
    <col min="715" max="717" width="6.83203125" bestFit="1" customWidth="1"/>
    <col min="718" max="721" width="7.83203125" bestFit="1" customWidth="1"/>
    <col min="722" max="725" width="6.83203125" bestFit="1" customWidth="1"/>
    <col min="726" max="730" width="7.83203125" bestFit="1" customWidth="1"/>
    <col min="731" max="733" width="6.83203125" bestFit="1" customWidth="1"/>
    <col min="734" max="738" width="7.83203125" bestFit="1" customWidth="1"/>
    <col min="739" max="740" width="6.83203125" bestFit="1" customWidth="1"/>
    <col min="741" max="745" width="7.83203125" bestFit="1" customWidth="1"/>
    <col min="746" max="746" width="6.83203125" bestFit="1" customWidth="1"/>
    <col min="747" max="760" width="7.83203125" bestFit="1" customWidth="1"/>
    <col min="761" max="763" width="6.83203125" bestFit="1" customWidth="1"/>
    <col min="764" max="771" width="7.83203125" bestFit="1" customWidth="1"/>
    <col min="772" max="774" width="8.83203125" bestFit="1" customWidth="1"/>
    <col min="775" max="776" width="7.83203125" bestFit="1" customWidth="1"/>
    <col min="777" max="780" width="8.83203125" bestFit="1" customWidth="1"/>
    <col min="781" max="782" width="7.83203125" bestFit="1" customWidth="1"/>
    <col min="783" max="786" width="8.83203125" bestFit="1" customWidth="1"/>
    <col min="787" max="787" width="6.83203125" bestFit="1" customWidth="1"/>
    <col min="788" max="798" width="7.83203125" bestFit="1" customWidth="1"/>
    <col min="799" max="800" width="6.83203125" bestFit="1" customWidth="1"/>
    <col min="801" max="804" width="7.83203125" bestFit="1" customWidth="1"/>
    <col min="805" max="806" width="6.83203125" bestFit="1" customWidth="1"/>
    <col min="807" max="812" width="7.83203125" bestFit="1" customWidth="1"/>
    <col min="813" max="815" width="6.83203125" bestFit="1" customWidth="1"/>
    <col min="816" max="823" width="7.83203125" bestFit="1" customWidth="1"/>
    <col min="824" max="826" width="6.83203125" bestFit="1" customWidth="1"/>
    <col min="827" max="829" width="7.83203125" bestFit="1" customWidth="1"/>
    <col min="830" max="830" width="6.83203125" bestFit="1" customWidth="1"/>
    <col min="831" max="836" width="7.83203125" bestFit="1" customWidth="1"/>
    <col min="837" max="840" width="6.83203125" bestFit="1" customWidth="1"/>
    <col min="841" max="844" width="7.83203125" bestFit="1" customWidth="1"/>
    <col min="845" max="846" width="6.83203125" bestFit="1" customWidth="1"/>
    <col min="847" max="848" width="7.83203125" bestFit="1" customWidth="1"/>
    <col min="849" max="850" width="6.83203125" bestFit="1" customWidth="1"/>
    <col min="851" max="854" width="7.83203125" bestFit="1" customWidth="1"/>
    <col min="855" max="868" width="8.83203125" bestFit="1" customWidth="1"/>
    <col min="869" max="870" width="7.83203125" bestFit="1" customWidth="1"/>
    <col min="871" max="878" width="8.83203125" bestFit="1" customWidth="1"/>
    <col min="879" max="880" width="7.83203125" bestFit="1" customWidth="1"/>
  </cols>
  <sheetData>
    <row r="1" spans="1:6" x14ac:dyDescent="0.2">
      <c r="A1" s="10" t="s">
        <v>2031</v>
      </c>
      <c r="B1" t="s">
        <v>2034</v>
      </c>
    </row>
    <row r="2" spans="1:6" x14ac:dyDescent="0.2">
      <c r="A2" s="10" t="s">
        <v>2062</v>
      </c>
      <c r="B2" t="s">
        <v>2034</v>
      </c>
    </row>
    <row r="4" spans="1:6" x14ac:dyDescent="0.2">
      <c r="A4" s="10" t="s">
        <v>2033</v>
      </c>
      <c r="B4" s="10" t="s">
        <v>2046</v>
      </c>
    </row>
    <row r="5" spans="1:6" x14ac:dyDescent="0.2">
      <c r="A5" s="10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">
      <c r="A6" s="13" t="s">
        <v>2050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3" t="s">
        <v>2051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3" t="s">
        <v>2052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3" t="s">
        <v>2053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3" t="s">
        <v>2054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3" t="s">
        <v>2055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3" t="s">
        <v>2056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3" t="s">
        <v>2057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3" t="s">
        <v>2058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3" t="s">
        <v>2059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3" t="s">
        <v>2060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3" t="s">
        <v>2061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3" t="s">
        <v>2036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5DE6-EBE6-C043-BA6E-F31BA9B66BBA}">
  <sheetPr codeName="Sheet7"/>
  <dimension ref="A1:H13"/>
  <sheetViews>
    <sheetView workbookViewId="0">
      <selection activeCell="J10" sqref="J10"/>
    </sheetView>
  </sheetViews>
  <sheetFormatPr baseColWidth="10" defaultRowHeight="16" x14ac:dyDescent="0.2"/>
  <cols>
    <col min="1" max="1" width="27.1640625" customWidth="1"/>
    <col min="2" max="2" width="17.33203125" customWidth="1"/>
    <col min="3" max="3" width="15" customWidth="1"/>
    <col min="4" max="4" width="16.33203125" customWidth="1"/>
    <col min="5" max="5" width="14.1640625" customWidth="1"/>
    <col min="6" max="6" width="17.1640625" customWidth="1"/>
    <col min="7" max="7" width="14.5" customWidth="1"/>
    <col min="8" max="8" width="16.5" customWidth="1"/>
  </cols>
  <sheetData>
    <row r="1" spans="1:8" s="1" customFormat="1" x14ac:dyDescent="0.2">
      <c r="A1" s="1" t="s">
        <v>2063</v>
      </c>
      <c r="B1" s="1" t="s">
        <v>2064</v>
      </c>
      <c r="C1" s="1" t="s">
        <v>2065</v>
      </c>
      <c r="D1" s="1" t="s">
        <v>2066</v>
      </c>
      <c r="E1" s="1" t="s">
        <v>2067</v>
      </c>
      <c r="F1" s="1" t="s">
        <v>2069</v>
      </c>
      <c r="G1" s="1" t="s">
        <v>2070</v>
      </c>
      <c r="H1" s="1" t="s">
        <v>2068</v>
      </c>
    </row>
    <row r="2" spans="1:8" x14ac:dyDescent="0.2">
      <c r="A2" t="s">
        <v>2071</v>
      </c>
      <c r="B2">
        <f>COUNTIFS(Crowdfunding!D:D,"&lt;1000",Crowdfunding!F:F,"successful")</f>
        <v>30</v>
      </c>
      <c r="C2">
        <f>COUNTIFS(Crowdfunding!$D:$D,"&lt;1000",Crowdfunding!$F:$F,"failed")</f>
        <v>20</v>
      </c>
      <c r="D2">
        <f>COUNTIFS(Crowdfunding!$D:$D,"&lt;1000",Crowdfunding!$F:$F,"canceled")</f>
        <v>1</v>
      </c>
      <c r="E2">
        <f>SUM(B2:D2)</f>
        <v>51</v>
      </c>
      <c r="F2" s="4">
        <f>B2/$E2</f>
        <v>0.58823529411764708</v>
      </c>
      <c r="G2" s="4">
        <f t="shared" ref="G2:H13" si="0">C2/$E2</f>
        <v>0.39215686274509803</v>
      </c>
      <c r="H2" s="4">
        <f t="shared" si="0"/>
        <v>1.9607843137254902E-2</v>
      </c>
    </row>
    <row r="3" spans="1:8" x14ac:dyDescent="0.2">
      <c r="A3" t="s">
        <v>2072</v>
      </c>
      <c r="B3">
        <f>COUNTIFS(Crowdfunding!$D:$D,"&gt;999",Crowdfunding!$D:$D,"&lt;5000",Crowdfunding!$F:$F,"successful")</f>
        <v>191</v>
      </c>
      <c r="C3">
        <f>COUNTIFS(Crowdfunding!$D:$D,"&gt;999",Crowdfunding!$D:$D,"&lt;5000",Crowdfunding!$F:$F,"failed")</f>
        <v>38</v>
      </c>
      <c r="D3">
        <f>COUNTIFS(Crowdfunding!$D:$D,"&gt;999",Crowdfunding!$D:$D,"&lt;5000",Crowdfunding!$F:$F,"canceled")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si="0"/>
        <v>0.16450216450216451</v>
      </c>
      <c r="H3" s="4">
        <f t="shared" si="0"/>
        <v>8.658008658008658E-3</v>
      </c>
    </row>
    <row r="4" spans="1:8" x14ac:dyDescent="0.2">
      <c r="A4" t="s">
        <v>2073</v>
      </c>
      <c r="B4">
        <f>COUNTIFS(Crowdfunding!$D:$D,"&gt;4999",Crowdfunding!$D:$D,"&lt;10000",Crowdfunding!$F:$F,"successful")</f>
        <v>164</v>
      </c>
      <c r="C4">
        <f>COUNTIFS(Crowdfunding!$D:$D,"&gt;4999",Crowdfunding!$D:$D,"&lt;10000",Crowdfunding!$F:$F,"failed")</f>
        <v>126</v>
      </c>
      <c r="D4">
        <f>COUNTIFS(Crowdfunding!$D:$D,"&gt;4999",Crowdfunding!$D:$D,"&lt;10000",Crowdfunding!$F:$F,"canceled")</f>
        <v>25</v>
      </c>
      <c r="E4">
        <f t="shared" si="1"/>
        <v>315</v>
      </c>
      <c r="F4" s="4">
        <f t="shared" si="2"/>
        <v>0.52063492063492067</v>
      </c>
      <c r="G4" s="4">
        <f t="shared" si="0"/>
        <v>0.4</v>
      </c>
      <c r="H4" s="4">
        <f t="shared" si="0"/>
        <v>7.9365079365079361E-2</v>
      </c>
    </row>
    <row r="5" spans="1:8" x14ac:dyDescent="0.2">
      <c r="A5" t="s">
        <v>2074</v>
      </c>
      <c r="B5">
        <f>COUNTIFS(Crowdfunding!$D:$D,"&gt;9999",Crowdfunding!$D:$D,"&lt;15000",Crowdfunding!$F:$F,"successful")</f>
        <v>4</v>
      </c>
      <c r="C5">
        <f>COUNTIFS(Crowdfunding!$D:$D,"&gt;9999",Crowdfunding!$D:$D,"&lt;15000",Crowdfunding!$F:$F,"failed")</f>
        <v>5</v>
      </c>
      <c r="D5">
        <f>COUNTIFS(Crowdfunding!$D:$D,"&gt;9999",Crowdfunding!$D:$D,"&lt;15000",Crowdfunding!$F:$F,"canceled")</f>
        <v>0</v>
      </c>
      <c r="E5">
        <f t="shared" si="1"/>
        <v>9</v>
      </c>
      <c r="F5" s="4">
        <f t="shared" si="2"/>
        <v>0.44444444444444442</v>
      </c>
      <c r="G5" s="4">
        <f t="shared" si="0"/>
        <v>0.55555555555555558</v>
      </c>
      <c r="H5" s="4">
        <f t="shared" si="0"/>
        <v>0</v>
      </c>
    </row>
    <row r="6" spans="1:8" x14ac:dyDescent="0.2">
      <c r="A6" t="s">
        <v>2075</v>
      </c>
      <c r="B6">
        <f>COUNTIFS(Crowdfunding!$D:$D,"&gt;14999",Crowdfunding!$D:$D,"&lt;20000",Crowdfunding!$F:$F,"successful")</f>
        <v>10</v>
      </c>
      <c r="C6">
        <f>COUNTIFS(Crowdfunding!$D:$D,"&gt;14999",Crowdfunding!$D:$D,"&lt;20000",Crowdfunding!$F:$F,"failed")</f>
        <v>0</v>
      </c>
      <c r="D6">
        <f>COUNTIFS(Crowdfunding!$D:$D,"&gt;14999",Crowdfunding!$D:$D,"&lt;20000",Crowdfunding!$F:$F,"canceled")</f>
        <v>0</v>
      </c>
      <c r="E6">
        <f t="shared" si="1"/>
        <v>10</v>
      </c>
      <c r="F6" s="4">
        <f t="shared" si="2"/>
        <v>1</v>
      </c>
      <c r="G6" s="4">
        <f t="shared" si="0"/>
        <v>0</v>
      </c>
      <c r="H6" s="4">
        <f t="shared" si="0"/>
        <v>0</v>
      </c>
    </row>
    <row r="7" spans="1:8" x14ac:dyDescent="0.2">
      <c r="A7" t="s">
        <v>2076</v>
      </c>
      <c r="B7">
        <f>COUNTIFS(Crowdfunding!$D:$D,"&gt;19999",Crowdfunding!$D:$D,"&lt;25000",Crowdfunding!$F:$F,"successful")</f>
        <v>7</v>
      </c>
      <c r="C7">
        <f>COUNTIFS(Crowdfunding!$D:$D,"&gt;19999",Crowdfunding!$D:$D,"&lt;25000",Crowdfunding!$F:$F,"failed")</f>
        <v>0</v>
      </c>
      <c r="D7">
        <f>COUNTIFS(Crowdfunding!$D:$D,"&gt;19999",Crowdfunding!$D:$D,"&lt;25000",Crowdfunding!$F:$F,"canceled")</f>
        <v>0</v>
      </c>
      <c r="E7">
        <f t="shared" si="1"/>
        <v>7</v>
      </c>
      <c r="F7" s="4">
        <f t="shared" si="2"/>
        <v>1</v>
      </c>
      <c r="G7" s="4">
        <f t="shared" si="0"/>
        <v>0</v>
      </c>
      <c r="H7" s="4">
        <f t="shared" si="0"/>
        <v>0</v>
      </c>
    </row>
    <row r="8" spans="1:8" x14ac:dyDescent="0.2">
      <c r="A8" t="s">
        <v>2077</v>
      </c>
      <c r="B8">
        <f>COUNTIFS(Crowdfunding!$D:$D,"&gt;24999",Crowdfunding!$D:$D,"&lt;30000",Crowdfunding!$F:$F,"successful")</f>
        <v>11</v>
      </c>
      <c r="C8">
        <f>COUNTIFS(Crowdfunding!$D:$D,"&gt;24999",Crowdfunding!$D:$D,"&lt;30000",Crowdfunding!$F:$F,"failed")</f>
        <v>3</v>
      </c>
      <c r="D8">
        <f>COUNTIFS(Crowdfunding!$D:$D,"&gt;24999",Crowdfunding!$D:$D,"&lt;30000",Crowdfunding!$F:$F,"canceled")</f>
        <v>0</v>
      </c>
      <c r="E8">
        <f t="shared" si="1"/>
        <v>14</v>
      </c>
      <c r="F8" s="4">
        <f t="shared" si="2"/>
        <v>0.7857142857142857</v>
      </c>
      <c r="G8" s="4">
        <f t="shared" si="0"/>
        <v>0.21428571428571427</v>
      </c>
      <c r="H8" s="4">
        <f t="shared" si="0"/>
        <v>0</v>
      </c>
    </row>
    <row r="9" spans="1:8" x14ac:dyDescent="0.2">
      <c r="A9" t="s">
        <v>2078</v>
      </c>
      <c r="B9">
        <f>COUNTIFS(Crowdfunding!$D:$D,"&gt;29999",Crowdfunding!$D:$D,"&lt;35000",Crowdfunding!$F:$F,"successful")</f>
        <v>7</v>
      </c>
      <c r="C9">
        <f>COUNTIFS(Crowdfunding!$D:$D,"&gt;29999",Crowdfunding!$D:$D,"&lt;35000",Crowdfunding!$F:$F,"failed")</f>
        <v>0</v>
      </c>
      <c r="D9">
        <f>COUNTIFS(Crowdfunding!$D:$D,"&gt;29999",Crowdfunding!$D:$D,"&lt;35000",Crowdfunding!$F:$F,"canceled")</f>
        <v>0</v>
      </c>
      <c r="E9">
        <f t="shared" si="1"/>
        <v>7</v>
      </c>
      <c r="F9" s="4">
        <f t="shared" si="2"/>
        <v>1</v>
      </c>
      <c r="G9" s="4">
        <f t="shared" si="0"/>
        <v>0</v>
      </c>
      <c r="H9" s="4">
        <f t="shared" si="0"/>
        <v>0</v>
      </c>
    </row>
    <row r="10" spans="1:8" x14ac:dyDescent="0.2">
      <c r="A10" t="s">
        <v>2079</v>
      </c>
      <c r="B10">
        <f>COUNTIFS(Crowdfunding!$D:$D,"&gt;34999",Crowdfunding!$D:$D,"&lt;40000",Crowdfunding!$F:$F,"successful")</f>
        <v>8</v>
      </c>
      <c r="C10">
        <f>COUNTIFS(Crowdfunding!$D:$D,"&gt;34999",Crowdfunding!$D:$D,"&lt;40000",Crowdfunding!$F:$F,"failed")</f>
        <v>3</v>
      </c>
      <c r="D10">
        <f>COUNTIFS(Crowdfunding!$D:$D,"&gt;34999",Crowdfunding!$D:$D,"&lt;40000",Crowdfunding!$F:$F,"canceled")</f>
        <v>1</v>
      </c>
      <c r="E10">
        <f t="shared" si="1"/>
        <v>12</v>
      </c>
      <c r="F10" s="4">
        <f t="shared" si="2"/>
        <v>0.66666666666666663</v>
      </c>
      <c r="G10" s="4">
        <f t="shared" si="0"/>
        <v>0.25</v>
      </c>
      <c r="H10" s="4">
        <f t="shared" si="0"/>
        <v>8.3333333333333329E-2</v>
      </c>
    </row>
    <row r="11" spans="1:8" x14ac:dyDescent="0.2">
      <c r="A11" t="s">
        <v>2080</v>
      </c>
      <c r="B11">
        <f>COUNTIFS(Crowdfunding!$D:$D,"&gt;39999",Crowdfunding!$D:$D,"&lt;45000",Crowdfunding!$F:$F,"successful")</f>
        <v>11</v>
      </c>
      <c r="C11">
        <f>COUNTIFS(Crowdfunding!$D:$D,"&gt;39999",Crowdfunding!$D:$D,"&lt;45000",Crowdfunding!$F:$F,"failed")</f>
        <v>3</v>
      </c>
      <c r="D11">
        <f>COUNTIFS(Crowdfunding!$D:$D,"&gt;39999",Crowdfunding!$D:$D,"&lt;45000",Crowdfunding!$F:$F,"canceled")</f>
        <v>0</v>
      </c>
      <c r="E11">
        <f t="shared" si="1"/>
        <v>14</v>
      </c>
      <c r="F11" s="4">
        <f t="shared" si="2"/>
        <v>0.7857142857142857</v>
      </c>
      <c r="G11" s="4">
        <f t="shared" si="0"/>
        <v>0.21428571428571427</v>
      </c>
      <c r="H11" s="4">
        <f t="shared" si="0"/>
        <v>0</v>
      </c>
    </row>
    <row r="12" spans="1:8" x14ac:dyDescent="0.2">
      <c r="A12" t="s">
        <v>2081</v>
      </c>
      <c r="B12">
        <f>COUNTIFS(Crowdfunding!$D:$D,"&gt;44999",Crowdfunding!$D:$D,"&lt;50000",Crowdfunding!$F:$F,"successful")</f>
        <v>8</v>
      </c>
      <c r="C12">
        <f>COUNTIFS(Crowdfunding!$D:$D,"&gt;44999",Crowdfunding!$D:$D,"&lt;50000",Crowdfunding!$F:$F,"failed")</f>
        <v>3</v>
      </c>
      <c r="D12">
        <f>COUNTIFS(Crowdfunding!$D:$D,"&gt;44999",Crowdfunding!$D:$D,"&lt;50000",Crowdfunding!$F:$F,"canceled")</f>
        <v>0</v>
      </c>
      <c r="E12">
        <f t="shared" si="1"/>
        <v>11</v>
      </c>
      <c r="F12" s="4">
        <f t="shared" si="2"/>
        <v>0.72727272727272729</v>
      </c>
      <c r="G12" s="4">
        <f t="shared" si="0"/>
        <v>0.27272727272727271</v>
      </c>
      <c r="H12" s="4">
        <f t="shared" si="0"/>
        <v>0</v>
      </c>
    </row>
    <row r="13" spans="1:8" x14ac:dyDescent="0.2">
      <c r="A13" t="s">
        <v>2082</v>
      </c>
      <c r="B13">
        <f>COUNTIFS(Crowdfunding!$D:$D,"&gt;49999",Crowdfunding!$F:$F,"successful")</f>
        <v>114</v>
      </c>
      <c r="C13">
        <f>COUNTIFS(Crowdfunding!$D:$D,"&gt;49999",Crowdfunding!$F:$F,"failed")</f>
        <v>163</v>
      </c>
      <c r="D13">
        <f>COUNTIFS(Crowdfunding!$D:$D,"&gt;49999",Crowdfunding!$F:$F,"canceled")</f>
        <v>28</v>
      </c>
      <c r="E13">
        <f t="shared" si="1"/>
        <v>305</v>
      </c>
      <c r="F13" s="4">
        <f t="shared" si="2"/>
        <v>0.3737704918032787</v>
      </c>
      <c r="G13" s="4">
        <f t="shared" si="0"/>
        <v>0.53442622950819674</v>
      </c>
      <c r="H13" s="4">
        <f t="shared" si="0"/>
        <v>9.1803278688524587E-2</v>
      </c>
    </row>
  </sheetData>
  <pageMargins left="0.7" right="0.7" top="0.75" bottom="0.75" header="0.3" footer="0.3"/>
  <ignoredErrors>
    <ignoredError sqref="C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56D84-1B0B-B145-BC4E-C99127F004F8}">
  <sheetPr codeName="Sheet8"/>
  <dimension ref="A1:J566"/>
  <sheetViews>
    <sheetView tabSelected="1" workbookViewId="0">
      <selection activeCell="L8" sqref="L8"/>
    </sheetView>
  </sheetViews>
  <sheetFormatPr baseColWidth="10" defaultRowHeight="16" x14ac:dyDescent="0.2"/>
  <cols>
    <col min="1" max="1" width="13.6640625" customWidth="1"/>
    <col min="2" max="2" width="13.83203125" customWidth="1"/>
    <col min="4" max="4" width="13.5" customWidth="1"/>
    <col min="5" max="5" width="14.1640625" customWidth="1"/>
    <col min="8" max="8" width="18.83203125" customWidth="1"/>
    <col min="9" max="9" width="14" customWidth="1"/>
    <col min="10" max="10" width="14.33203125" customWidth="1"/>
  </cols>
  <sheetData>
    <row r="1" spans="1:10" s="1" customFormat="1" x14ac:dyDescent="0.2">
      <c r="A1" s="1" t="s">
        <v>4</v>
      </c>
      <c r="B1" s="1" t="s">
        <v>2083</v>
      </c>
      <c r="D1" s="1" t="s">
        <v>4</v>
      </c>
      <c r="E1" s="1" t="s">
        <v>5</v>
      </c>
    </row>
    <row r="2" spans="1:10" x14ac:dyDescent="0.2">
      <c r="A2" t="s">
        <v>20</v>
      </c>
      <c r="B2">
        <v>158</v>
      </c>
      <c r="D2" t="s">
        <v>14</v>
      </c>
      <c r="E2">
        <v>0</v>
      </c>
    </row>
    <row r="3" spans="1:10" x14ac:dyDescent="0.2">
      <c r="A3" t="s">
        <v>20</v>
      </c>
      <c r="B3">
        <v>1425</v>
      </c>
      <c r="D3" t="s">
        <v>14</v>
      </c>
      <c r="E3">
        <v>24</v>
      </c>
    </row>
    <row r="4" spans="1:10" x14ac:dyDescent="0.2">
      <c r="A4" t="s">
        <v>20</v>
      </c>
      <c r="B4">
        <v>174</v>
      </c>
      <c r="D4" t="s">
        <v>14</v>
      </c>
      <c r="E4">
        <v>53</v>
      </c>
    </row>
    <row r="5" spans="1:10" ht="17" thickBot="1" x14ac:dyDescent="0.25">
      <c r="A5" t="s">
        <v>20</v>
      </c>
      <c r="B5">
        <v>227</v>
      </c>
      <c r="D5" t="s">
        <v>14</v>
      </c>
      <c r="E5">
        <v>18</v>
      </c>
    </row>
    <row r="6" spans="1:10" ht="17" thickBot="1" x14ac:dyDescent="0.25">
      <c r="A6" t="s">
        <v>20</v>
      </c>
      <c r="B6">
        <v>220</v>
      </c>
      <c r="D6" t="s">
        <v>14</v>
      </c>
      <c r="E6">
        <v>44</v>
      </c>
      <c r="H6" s="14" t="s">
        <v>2090</v>
      </c>
      <c r="I6" s="15"/>
      <c r="J6" s="16"/>
    </row>
    <row r="7" spans="1:10" x14ac:dyDescent="0.2">
      <c r="A7" t="s">
        <v>20</v>
      </c>
      <c r="B7">
        <v>98</v>
      </c>
      <c r="D7" t="s">
        <v>14</v>
      </c>
      <c r="E7">
        <v>27</v>
      </c>
      <c r="H7" s="23"/>
      <c r="I7" s="17" t="s">
        <v>20</v>
      </c>
      <c r="J7" s="18" t="s">
        <v>14</v>
      </c>
    </row>
    <row r="8" spans="1:10" x14ac:dyDescent="0.2">
      <c r="A8" t="s">
        <v>20</v>
      </c>
      <c r="B8">
        <v>100</v>
      </c>
      <c r="D8" t="s">
        <v>14</v>
      </c>
      <c r="E8">
        <v>55</v>
      </c>
      <c r="H8" s="19" t="s">
        <v>2084</v>
      </c>
      <c r="I8" s="24">
        <f>AVERAGE(B2:B566)</f>
        <v>851.14690265486729</v>
      </c>
      <c r="J8" s="25">
        <f>AVERAGE(E2:E365)</f>
        <v>585.61538461538464</v>
      </c>
    </row>
    <row r="9" spans="1:10" x14ac:dyDescent="0.2">
      <c r="A9" t="s">
        <v>20</v>
      </c>
      <c r="B9">
        <v>1249</v>
      </c>
      <c r="D9" t="s">
        <v>14</v>
      </c>
      <c r="E9">
        <v>200</v>
      </c>
      <c r="H9" s="19" t="s">
        <v>2085</v>
      </c>
      <c r="I9" s="22">
        <f>MEDIAN(B2:B566)</f>
        <v>201</v>
      </c>
      <c r="J9" s="26">
        <f>MEDIAN(E2:E365)</f>
        <v>114.5</v>
      </c>
    </row>
    <row r="10" spans="1:10" x14ac:dyDescent="0.2">
      <c r="A10" t="s">
        <v>20</v>
      </c>
      <c r="B10">
        <v>1396</v>
      </c>
      <c r="D10" t="s">
        <v>14</v>
      </c>
      <c r="E10">
        <v>452</v>
      </c>
      <c r="H10" s="19" t="s">
        <v>2086</v>
      </c>
      <c r="I10" s="22">
        <f>MIN(B2:B566)</f>
        <v>16</v>
      </c>
      <c r="J10" s="20">
        <f>MIN(E2:E365)</f>
        <v>0</v>
      </c>
    </row>
    <row r="11" spans="1:10" x14ac:dyDescent="0.2">
      <c r="A11" t="s">
        <v>20</v>
      </c>
      <c r="B11">
        <v>890</v>
      </c>
      <c r="D11" t="s">
        <v>14</v>
      </c>
      <c r="E11">
        <v>674</v>
      </c>
      <c r="H11" s="19" t="s">
        <v>2087</v>
      </c>
      <c r="I11" s="22">
        <f>MAX(B2:B566)</f>
        <v>7295</v>
      </c>
      <c r="J11" s="20">
        <f>MAX(E2:E365)</f>
        <v>6080</v>
      </c>
    </row>
    <row r="12" spans="1:10" x14ac:dyDescent="0.2">
      <c r="A12" t="s">
        <v>20</v>
      </c>
      <c r="B12">
        <v>142</v>
      </c>
      <c r="D12" t="s">
        <v>14</v>
      </c>
      <c r="E12">
        <v>558</v>
      </c>
      <c r="H12" s="19" t="s">
        <v>2088</v>
      </c>
      <c r="I12" s="27">
        <f>_xlfn.VAR.P(B2:B566)</f>
        <v>1603373.7324019109</v>
      </c>
      <c r="J12" s="26">
        <f>_xlfn.VAR.P(E2:E365)</f>
        <v>921574.68174133555</v>
      </c>
    </row>
    <row r="13" spans="1:10" ht="17" thickBot="1" x14ac:dyDescent="0.25">
      <c r="A13" t="s">
        <v>20</v>
      </c>
      <c r="B13">
        <v>2673</v>
      </c>
      <c r="D13" t="s">
        <v>14</v>
      </c>
      <c r="E13">
        <v>15</v>
      </c>
      <c r="H13" s="21" t="s">
        <v>2089</v>
      </c>
      <c r="I13" s="29">
        <f>SQRT(I12)</f>
        <v>1266.2439466397898</v>
      </c>
      <c r="J13" s="28">
        <f>SQRT(J12)</f>
        <v>959.98681331637863</v>
      </c>
    </row>
    <row r="14" spans="1:10" x14ac:dyDescent="0.2">
      <c r="A14" t="s">
        <v>20</v>
      </c>
      <c r="B14">
        <v>163</v>
      </c>
      <c r="D14" t="s">
        <v>14</v>
      </c>
      <c r="E14">
        <v>2307</v>
      </c>
    </row>
    <row r="15" spans="1:10" x14ac:dyDescent="0.2">
      <c r="A15" t="s">
        <v>20</v>
      </c>
      <c r="B15">
        <v>2220</v>
      </c>
      <c r="D15" t="s">
        <v>14</v>
      </c>
      <c r="E15">
        <v>88</v>
      </c>
    </row>
    <row r="16" spans="1:10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1">
    <mergeCell ref="H6:J6"/>
  </mergeCells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71DA-C144-2343-A7ED-4DF114DC6756}">
  <sheetPr codeName="Sheet2"/>
  <dimension ref="A1:F12"/>
  <sheetViews>
    <sheetView workbookViewId="0">
      <selection sqref="A1:F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7" bestFit="1" customWidth="1"/>
    <col min="12" max="12" width="20.5" bestFit="1" customWidth="1"/>
    <col min="13" max="13" width="27.1640625" bestFit="1" customWidth="1"/>
  </cols>
  <sheetData>
    <row r="1" spans="1:6" x14ac:dyDescent="0.2">
      <c r="A1" s="10" t="s">
        <v>2033</v>
      </c>
      <c r="B1" s="10" t="s">
        <v>2046</v>
      </c>
    </row>
    <row r="2" spans="1:6" x14ac:dyDescent="0.2">
      <c r="A2" s="10" t="s">
        <v>2035</v>
      </c>
      <c r="B2" t="s">
        <v>74</v>
      </c>
      <c r="C2" t="s">
        <v>14</v>
      </c>
      <c r="D2" t="s">
        <v>47</v>
      </c>
      <c r="E2" t="s">
        <v>20</v>
      </c>
      <c r="F2" t="s">
        <v>2036</v>
      </c>
    </row>
    <row r="3" spans="1:6" x14ac:dyDescent="0.2">
      <c r="A3" s="11" t="s">
        <v>2037</v>
      </c>
      <c r="B3" s="9">
        <v>11</v>
      </c>
      <c r="C3" s="9">
        <v>60</v>
      </c>
      <c r="D3" s="9">
        <v>5</v>
      </c>
      <c r="E3" s="9">
        <v>102</v>
      </c>
      <c r="F3" s="9">
        <v>178</v>
      </c>
    </row>
    <row r="4" spans="1:6" x14ac:dyDescent="0.2">
      <c r="A4" s="11" t="s">
        <v>2038</v>
      </c>
      <c r="B4" s="9">
        <v>4</v>
      </c>
      <c r="C4" s="9">
        <v>20</v>
      </c>
      <c r="D4" s="9"/>
      <c r="E4" s="9">
        <v>22</v>
      </c>
      <c r="F4" s="9">
        <v>46</v>
      </c>
    </row>
    <row r="5" spans="1:6" x14ac:dyDescent="0.2">
      <c r="A5" s="11" t="s">
        <v>2039</v>
      </c>
      <c r="B5" s="9">
        <v>1</v>
      </c>
      <c r="C5" s="9">
        <v>23</v>
      </c>
      <c r="D5" s="9">
        <v>3</v>
      </c>
      <c r="E5" s="9">
        <v>21</v>
      </c>
      <c r="F5" s="9">
        <v>48</v>
      </c>
    </row>
    <row r="6" spans="1:6" x14ac:dyDescent="0.2">
      <c r="A6" s="11" t="s">
        <v>2045</v>
      </c>
      <c r="B6" s="9"/>
      <c r="C6" s="9"/>
      <c r="D6" s="9"/>
      <c r="E6" s="9">
        <v>4</v>
      </c>
      <c r="F6" s="9">
        <v>4</v>
      </c>
    </row>
    <row r="7" spans="1:6" x14ac:dyDescent="0.2">
      <c r="A7" s="11" t="s">
        <v>2040</v>
      </c>
      <c r="B7" s="9">
        <v>10</v>
      </c>
      <c r="C7" s="9">
        <v>66</v>
      </c>
      <c r="D7" s="9"/>
      <c r="E7" s="9">
        <v>99</v>
      </c>
      <c r="F7" s="9">
        <v>175</v>
      </c>
    </row>
    <row r="8" spans="1:6" x14ac:dyDescent="0.2">
      <c r="A8" s="11" t="s">
        <v>2041</v>
      </c>
      <c r="B8" s="9">
        <v>4</v>
      </c>
      <c r="C8" s="9">
        <v>11</v>
      </c>
      <c r="D8" s="9">
        <v>1</v>
      </c>
      <c r="E8" s="9">
        <v>26</v>
      </c>
      <c r="F8" s="9">
        <v>42</v>
      </c>
    </row>
    <row r="9" spans="1:6" x14ac:dyDescent="0.2">
      <c r="A9" s="11" t="s">
        <v>2042</v>
      </c>
      <c r="B9" s="9">
        <v>2</v>
      </c>
      <c r="C9" s="9">
        <v>24</v>
      </c>
      <c r="D9" s="9">
        <v>1</v>
      </c>
      <c r="E9" s="9">
        <v>40</v>
      </c>
      <c r="F9" s="9">
        <v>67</v>
      </c>
    </row>
    <row r="10" spans="1:6" x14ac:dyDescent="0.2">
      <c r="A10" s="11" t="s">
        <v>2043</v>
      </c>
      <c r="B10" s="9">
        <v>2</v>
      </c>
      <c r="C10" s="9">
        <v>28</v>
      </c>
      <c r="D10" s="9">
        <v>2</v>
      </c>
      <c r="E10" s="9">
        <v>64</v>
      </c>
      <c r="F10" s="9">
        <v>96</v>
      </c>
    </row>
    <row r="11" spans="1:6" x14ac:dyDescent="0.2">
      <c r="A11" s="11" t="s">
        <v>2044</v>
      </c>
      <c r="B11" s="9">
        <v>23</v>
      </c>
      <c r="C11" s="9">
        <v>132</v>
      </c>
      <c r="D11" s="9">
        <v>2</v>
      </c>
      <c r="E11" s="9">
        <v>187</v>
      </c>
      <c r="F11" s="9">
        <v>344</v>
      </c>
    </row>
    <row r="12" spans="1:6" x14ac:dyDescent="0.2">
      <c r="A12" s="11" t="s">
        <v>2036</v>
      </c>
      <c r="B12" s="9">
        <v>57</v>
      </c>
      <c r="C12" s="9">
        <v>364</v>
      </c>
      <c r="D12" s="9">
        <v>14</v>
      </c>
      <c r="E12" s="9">
        <v>565</v>
      </c>
      <c r="F12" s="9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CD4B-8D89-E847-98F8-52CFE9975849}">
  <sheetPr codeName="Sheet3"/>
  <dimension ref="A1:F14"/>
  <sheetViews>
    <sheetView workbookViewId="0">
      <selection activeCell="E43" sqref="E4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10" t="s">
        <v>6</v>
      </c>
      <c r="B1" t="s">
        <v>2034</v>
      </c>
    </row>
    <row r="3" spans="1:6" x14ac:dyDescent="0.2">
      <c r="A3" s="10" t="s">
        <v>2047</v>
      </c>
      <c r="B3" s="10" t="s">
        <v>2046</v>
      </c>
    </row>
    <row r="4" spans="1:6" x14ac:dyDescent="0.2">
      <c r="A4" s="10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">
      <c r="A5" s="11" t="s">
        <v>2037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1" t="s">
        <v>2038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1" t="s">
        <v>2039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1" t="s">
        <v>2045</v>
      </c>
      <c r="B8" s="9"/>
      <c r="C8" s="9"/>
      <c r="D8" s="9"/>
      <c r="E8" s="9">
        <v>4</v>
      </c>
      <c r="F8" s="9">
        <v>4</v>
      </c>
    </row>
    <row r="9" spans="1:6" x14ac:dyDescent="0.2">
      <c r="A9" s="11" t="s">
        <v>2040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1" t="s">
        <v>2041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1" t="s">
        <v>2042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1" t="s">
        <v>2043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1" t="s">
        <v>2044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1" t="s">
        <v>2036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A9A1-84AA-0449-BC2B-3619E06049C3}">
  <sheetPr codeName="Sheet4"/>
  <dimension ref="A1:F14"/>
  <sheetViews>
    <sheetView topLeftCell="A2" workbookViewId="0">
      <selection activeCell="J7" sqref="J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6640625" bestFit="1" customWidth="1"/>
    <col min="8" max="8" width="15.6640625" bestFit="1" customWidth="1"/>
    <col min="9" max="9" width="19.6640625" bestFit="1" customWidth="1"/>
    <col min="10" max="10" width="20.5" bestFit="1" customWidth="1"/>
    <col min="11" max="11" width="24.5" bestFit="1" customWidth="1"/>
  </cols>
  <sheetData>
    <row r="1" spans="1:6" x14ac:dyDescent="0.2">
      <c r="A1" s="10" t="s">
        <v>2032</v>
      </c>
      <c r="B1" t="s">
        <v>2034</v>
      </c>
    </row>
    <row r="3" spans="1:6" x14ac:dyDescent="0.2">
      <c r="A3" s="10" t="s">
        <v>2033</v>
      </c>
      <c r="B3" s="10" t="s">
        <v>2046</v>
      </c>
    </row>
    <row r="4" spans="1:6" x14ac:dyDescent="0.2">
      <c r="A4" s="10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">
      <c r="A5" s="11" t="s">
        <v>2037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1" t="s">
        <v>2038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1" t="s">
        <v>2039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1" t="s">
        <v>2045</v>
      </c>
      <c r="B8" s="9"/>
      <c r="C8" s="9"/>
      <c r="D8" s="9"/>
      <c r="E8" s="9">
        <v>4</v>
      </c>
      <c r="F8" s="9">
        <v>4</v>
      </c>
    </row>
    <row r="9" spans="1:6" x14ac:dyDescent="0.2">
      <c r="A9" s="11" t="s">
        <v>2040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1" t="s">
        <v>2041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1" t="s">
        <v>2042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1" t="s">
        <v>2043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1" t="s">
        <v>2044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1" t="s">
        <v>2036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Pivot Country &amp; SubCat Filter</vt:lpstr>
      <vt:lpstr>Pivot Date Created</vt:lpstr>
      <vt:lpstr>Crwdfnd Goal Analysis</vt:lpstr>
      <vt:lpstr>Statistical Analysis</vt:lpstr>
      <vt:lpstr>Pivot Category</vt:lpstr>
      <vt:lpstr>Pivot Country Filter</vt:lpstr>
      <vt:lpstr>Pivot Sub Cat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Christine Gee</cp:lastModifiedBy>
  <dcterms:created xsi:type="dcterms:W3CDTF">2021-09-29T18:52:28Z</dcterms:created>
  <dcterms:modified xsi:type="dcterms:W3CDTF">2024-03-05T19:07:00Z</dcterms:modified>
</cp:coreProperties>
</file>