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65b7da9f7d648/2.0 UCL MSc Connected Environments/7.0 CASA0021 Group Prototype/"/>
    </mc:Choice>
  </mc:AlternateContent>
  <xr:revisionPtr revIDLastSave="483" documentId="8_{12923DA1-7325-4546-8D8A-94B59D50D0B5}" xr6:coauthVersionLast="47" xr6:coauthVersionMax="47" xr10:uidLastSave="{23EE1338-1927-4838-BC5A-4D710C44CE74}"/>
  <bookViews>
    <workbookView xWindow="-120" yWindow="-120" windowWidth="29040" windowHeight="15720" xr2:uid="{72DD9DB9-6D45-4690-B13E-03B147792940}"/>
  </bookViews>
  <sheets>
    <sheet name="With labour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  <c r="E54" i="1"/>
  <c r="D54" i="1"/>
  <c r="E70" i="1"/>
  <c r="F70" i="1"/>
  <c r="G70" i="1"/>
  <c r="H70" i="1"/>
  <c r="I70" i="1"/>
  <c r="J70" i="1"/>
  <c r="K70" i="1"/>
  <c r="L70" i="1"/>
  <c r="M70" i="1"/>
  <c r="D70" i="1"/>
  <c r="E62" i="1"/>
  <c r="F62" i="1"/>
  <c r="G62" i="1"/>
  <c r="H62" i="1"/>
  <c r="D62" i="1"/>
  <c r="F17" i="1"/>
  <c r="G17" i="1" s="1"/>
  <c r="F22" i="1"/>
  <c r="G22" i="1" s="1"/>
  <c r="F24" i="1"/>
  <c r="G24" i="1" s="1"/>
  <c r="G19" i="1"/>
  <c r="G16" i="1"/>
  <c r="G31" i="1"/>
  <c r="G32" i="1"/>
  <c r="G30" i="1"/>
  <c r="G29" i="1"/>
  <c r="G28" i="1"/>
  <c r="G27" i="1"/>
  <c r="G23" i="1"/>
  <c r="G25" i="1"/>
  <c r="G18" i="1"/>
  <c r="G20" i="1"/>
  <c r="G21" i="1"/>
  <c r="G15" i="1"/>
  <c r="G6" i="1"/>
  <c r="D7" i="1"/>
  <c r="G7" i="1" s="1"/>
  <c r="D10" i="1"/>
  <c r="G10" i="1" s="1"/>
  <c r="D9" i="1"/>
  <c r="G9" i="1" s="1"/>
  <c r="D8" i="1"/>
  <c r="G8" i="1" s="1"/>
  <c r="D5" i="1"/>
  <c r="G5" i="1" s="1"/>
  <c r="G33" i="1" l="1"/>
  <c r="F46" i="1" s="1"/>
  <c r="G11" i="1"/>
  <c r="D53" i="1" l="1"/>
  <c r="D55" i="1" s="1"/>
  <c r="E53" i="1"/>
  <c r="E55" i="1" s="1"/>
  <c r="D61" i="1"/>
  <c r="D63" i="1" s="1"/>
  <c r="E61" i="1"/>
  <c r="F45" i="1"/>
  <c r="F47" i="1" s="1"/>
  <c r="F48" i="1" s="1"/>
  <c r="F49" i="1" s="1"/>
  <c r="F69" i="1"/>
  <c r="F71" i="1" s="1"/>
  <c r="F61" i="1"/>
  <c r="F63" i="1" s="1"/>
  <c r="I45" i="1"/>
  <c r="J45" i="1"/>
  <c r="K45" i="1"/>
  <c r="I46" i="1"/>
  <c r="J46" i="1"/>
  <c r="K46" i="1"/>
  <c r="J69" i="1"/>
  <c r="J71" i="1" s="1"/>
  <c r="E63" i="1"/>
  <c r="I69" i="1"/>
  <c r="I71" i="1" s="1"/>
  <c r="H69" i="1"/>
  <c r="H71" i="1" s="1"/>
  <c r="G61" i="1"/>
  <c r="G63" i="1" s="1"/>
  <c r="G69" i="1"/>
  <c r="G71" i="1" s="1"/>
  <c r="H61" i="1"/>
  <c r="H63" i="1" s="1"/>
  <c r="M69" i="1"/>
  <c r="M71" i="1" s="1"/>
  <c r="E69" i="1"/>
  <c r="E71" i="1" s="1"/>
  <c r="L69" i="1"/>
  <c r="L71" i="1" s="1"/>
  <c r="D69" i="1"/>
  <c r="D72" i="1" s="1"/>
  <c r="K69" i="1"/>
  <c r="K71" i="1" s="1"/>
  <c r="H45" i="1"/>
  <c r="D45" i="1"/>
  <c r="G45" i="1"/>
  <c r="E45" i="1"/>
  <c r="E40" i="1"/>
  <c r="D46" i="1"/>
  <c r="G40" i="1"/>
  <c r="H46" i="1"/>
  <c r="G46" i="1"/>
  <c r="E46" i="1"/>
  <c r="E56" i="1" l="1"/>
  <c r="E57" i="1"/>
  <c r="D57" i="1"/>
  <c r="D56" i="1"/>
  <c r="K47" i="1"/>
  <c r="K48" i="1" s="1"/>
  <c r="K49" i="1" s="1"/>
  <c r="F72" i="1"/>
  <c r="F73" i="1"/>
  <c r="F64" i="1"/>
  <c r="F65" i="1"/>
  <c r="J47" i="1"/>
  <c r="J48" i="1" s="1"/>
  <c r="J49" i="1" s="1"/>
  <c r="I47" i="1"/>
  <c r="I48" i="1" s="1"/>
  <c r="I49" i="1" s="1"/>
  <c r="K73" i="1"/>
  <c r="K72" i="1"/>
  <c r="G72" i="1"/>
  <c r="G73" i="1"/>
  <c r="L72" i="1"/>
  <c r="L73" i="1"/>
  <c r="H72" i="1"/>
  <c r="H73" i="1"/>
  <c r="E72" i="1"/>
  <c r="E73" i="1"/>
  <c r="D73" i="1"/>
  <c r="M72" i="1"/>
  <c r="M73" i="1"/>
  <c r="I73" i="1"/>
  <c r="I72" i="1"/>
  <c r="J73" i="1"/>
  <c r="J72" i="1"/>
  <c r="G65" i="1"/>
  <c r="G64" i="1"/>
  <c r="E65" i="1"/>
  <c r="E64" i="1"/>
  <c r="H65" i="1"/>
  <c r="H64" i="1"/>
  <c r="D65" i="1"/>
  <c r="D64" i="1"/>
  <c r="E47" i="1"/>
  <c r="E48" i="1" s="1"/>
  <c r="E49" i="1" s="1"/>
  <c r="D47" i="1"/>
  <c r="G47" i="1"/>
  <c r="G48" i="1" s="1"/>
  <c r="H47" i="1"/>
  <c r="D48" i="1" l="1"/>
  <c r="D49" i="1" s="1"/>
  <c r="H48" i="1"/>
  <c r="H49" i="1" s="1"/>
  <c r="G49" i="1"/>
</calcChain>
</file>

<file path=xl/sharedStrings.xml><?xml version="1.0" encoding="utf-8"?>
<sst xmlns="http://schemas.openxmlformats.org/spreadsheetml/2006/main" count="104" uniqueCount="73">
  <si>
    <t>Design</t>
  </si>
  <si>
    <t>Hardware</t>
  </si>
  <si>
    <t>Enclosure</t>
  </si>
  <si>
    <t>Manhours</t>
  </si>
  <si>
    <t>£/Hour</t>
  </si>
  <si>
    <t>Total</t>
  </si>
  <si>
    <t>Prototyping</t>
  </si>
  <si>
    <t>App</t>
  </si>
  <si>
    <t>Magnets</t>
  </si>
  <si>
    <t>2 servos</t>
  </si>
  <si>
    <t>Wires</t>
  </si>
  <si>
    <t>Board</t>
  </si>
  <si>
    <t>Unit cost</t>
  </si>
  <si>
    <t>Wood</t>
  </si>
  <si>
    <t>Wood stain</t>
  </si>
  <si>
    <t>Laser cutting</t>
  </si>
  <si>
    <t>UV printing</t>
  </si>
  <si>
    <t>Noise sensor</t>
  </si>
  <si>
    <t>Comments</t>
  </si>
  <si>
    <t>2 weeks</t>
  </si>
  <si>
    <t>1 week</t>
  </si>
  <si>
    <t>Labour build + testing</t>
  </si>
  <si>
    <t xml:space="preserve">Labour </t>
  </si>
  <si>
    <t>Glass lid</t>
  </si>
  <si>
    <t>Glue</t>
  </si>
  <si>
    <t>Admin</t>
  </si>
  <si>
    <t>Assembly and packaging</t>
  </si>
  <si>
    <t>Posting cost (UK)</t>
  </si>
  <si>
    <t>Royal Mail loss or damage compensation for up to £1,000</t>
  </si>
  <si>
    <t>Investment in idea, feasibility and development of the product</t>
  </si>
  <si>
    <t>Return on investment required</t>
  </si>
  <si>
    <t>Total cost</t>
  </si>
  <si>
    <t>Selling as a product</t>
  </si>
  <si>
    <t xml:space="preserve">Total cost = </t>
  </si>
  <si>
    <t>+ (x *</t>
  </si>
  <si>
    <t>)</t>
  </si>
  <si>
    <t>Where x is the number of units</t>
  </si>
  <si>
    <t xml:space="preserve">Total revenue = </t>
  </si>
  <si>
    <t>+ (total cost * 0.1)</t>
  </si>
  <si>
    <t>Unit make cost</t>
  </si>
  <si>
    <t>Initial investment</t>
  </si>
  <si>
    <t>Total revenue</t>
  </si>
  <si>
    <t>Charging price</t>
  </si>
  <si>
    <t>Scenario 1: selling as a product</t>
  </si>
  <si>
    <t>Total initial invetsment cost</t>
  </si>
  <si>
    <t>Total unit cost</t>
  </si>
  <si>
    <r>
      <rPr>
        <b/>
        <sz val="11"/>
        <color rgb="FFFF0000"/>
        <rFont val="Aptos Narrow"/>
        <family val="2"/>
        <scheme val="minor"/>
      </rPr>
      <t>Note:</t>
    </r>
    <r>
      <rPr>
        <sz val="11"/>
        <color rgb="FFFF0000"/>
        <rFont val="Aptos Narrow"/>
        <family val="2"/>
        <scheme val="minor"/>
      </rPr>
      <t xml:space="preserve"> the scenarios DO NOT consider inflation, discount rate, taxes and depreciation. </t>
    </r>
    <r>
      <rPr>
        <b/>
        <sz val="11"/>
        <color rgb="FFFF0000"/>
        <rFont val="Aptos Narrow"/>
        <family val="2"/>
        <scheme val="minor"/>
      </rPr>
      <t>Costs are estimated for illustratory purposes only.</t>
    </r>
  </si>
  <si>
    <t>(profit or reward for taking risk of the business)</t>
  </si>
  <si>
    <t>Assumed units sold</t>
  </si>
  <si>
    <t>Y1</t>
  </si>
  <si>
    <t>Y2</t>
  </si>
  <si>
    <t>Y3</t>
  </si>
  <si>
    <t>Y4</t>
  </si>
  <si>
    <t>Y5</t>
  </si>
  <si>
    <t>Initial investment split across 5 yrs</t>
  </si>
  <si>
    <t>Total Revenue @ 10% profit</t>
  </si>
  <si>
    <t>Total profit</t>
  </si>
  <si>
    <t>Y6</t>
  </si>
  <si>
    <t>Y7</t>
  </si>
  <si>
    <t>Y8</t>
  </si>
  <si>
    <t>Y9</t>
  </si>
  <si>
    <t>Y10</t>
  </si>
  <si>
    <t>Initial investment split across 10 yrs</t>
  </si>
  <si>
    <t>Arduino uno wifi</t>
  </si>
  <si>
    <t>Bluetooth sensor</t>
  </si>
  <si>
    <t xml:space="preserve">API is not considered in the business case and we will need to </t>
  </si>
  <si>
    <t>OLED display</t>
  </si>
  <si>
    <t>MINIMUM annual service charge per customer:</t>
  </si>
  <si>
    <t>2 month per year 1 full time person @ £80/hr for service</t>
  </si>
  <si>
    <t>Scenario 2: selling as a service 2 year investment assuming 500 units sold in year 0</t>
  </si>
  <si>
    <t>Scenario 3: selling as a service 5 year investment assuming 500 units sold in year 0</t>
  </si>
  <si>
    <t>Scenario 4: selling as a service 10 year investment assuming 500 units sold in year 0</t>
  </si>
  <si>
    <t>Initial investment split across 2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</si>
</sst>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&quot;£&quot;#,##0.00"/>
    <numFmt numFmtId="166" formatCode="&quot;£&quot;#,##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9" fontId="0" fillId="3" borderId="0" xfId="0" applyNumberFormat="1" applyFill="1"/>
    <xf numFmtId="0" fontId="3" fillId="4" borderId="0" xfId="0" applyFont="1" applyFill="1"/>
    <xf numFmtId="166" fontId="0" fillId="4" borderId="0" xfId="1" applyNumberFormat="1" applyFont="1" applyFill="1"/>
    <xf numFmtId="0" fontId="0" fillId="4" borderId="0" xfId="0" applyFill="1"/>
    <xf numFmtId="166" fontId="3" fillId="4" borderId="0" xfId="1" applyNumberFormat="1" applyFont="1" applyFill="1"/>
    <xf numFmtId="0" fontId="2" fillId="0" borderId="0" xfId="0" applyFont="1"/>
    <xf numFmtId="0" fontId="3" fillId="0" borderId="0" xfId="0" quotePrefix="1" applyFont="1"/>
    <xf numFmtId="0" fontId="0" fillId="5" borderId="0" xfId="0" applyFill="1"/>
    <xf numFmtId="0" fontId="4" fillId="5" borderId="0" xfId="0" applyFont="1" applyFill="1"/>
    <xf numFmtId="0" fontId="3" fillId="5" borderId="0" xfId="0" applyFont="1" applyFill="1"/>
    <xf numFmtId="166" fontId="0" fillId="5" borderId="0" xfId="1" applyNumberFormat="1" applyFont="1" applyFill="1"/>
    <xf numFmtId="166" fontId="3" fillId="5" borderId="0" xfId="1" applyNumberFormat="1" applyFont="1" applyFill="1"/>
    <xf numFmtId="0" fontId="0" fillId="5" borderId="1" xfId="0" applyFill="1" applyBorder="1"/>
    <xf numFmtId="0" fontId="3" fillId="5" borderId="1" xfId="0" applyFont="1" applyFill="1" applyBorder="1"/>
    <xf numFmtId="166" fontId="0" fillId="5" borderId="1" xfId="1" applyNumberFormat="1" applyFont="1" applyFill="1" applyBorder="1"/>
    <xf numFmtId="165" fontId="3" fillId="5" borderId="0" xfId="0" applyNumberFormat="1" applyFont="1" applyFill="1"/>
    <xf numFmtId="166" fontId="7" fillId="4" borderId="0" xfId="0" applyNumberFormat="1" applyFont="1" applyFill="1"/>
    <xf numFmtId="165" fontId="0" fillId="5" borderId="0" xfId="0" applyNumberFormat="1" applyFill="1"/>
    <xf numFmtId="0" fontId="0" fillId="5" borderId="0" xfId="0" quotePrefix="1" applyFill="1"/>
    <xf numFmtId="166" fontId="0" fillId="5" borderId="0" xfId="0" applyNumberFormat="1" applyFill="1"/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1" xfId="0" applyBorder="1"/>
    <xf numFmtId="166" fontId="0" fillId="0" borderId="1" xfId="0" applyNumberFormat="1" applyBorder="1"/>
    <xf numFmtId="0" fontId="3" fillId="2" borderId="1" xfId="0" applyFont="1" applyFill="1" applyBorder="1"/>
    <xf numFmtId="166" fontId="3" fillId="2" borderId="1" xfId="0" applyNumberFormat="1" applyFont="1" applyFill="1" applyBorder="1"/>
    <xf numFmtId="166" fontId="0" fillId="5" borderId="1" xfId="0" applyNumberFormat="1" applyFill="1" applyBorder="1"/>
    <xf numFmtId="165" fontId="3" fillId="5" borderId="0" xfId="1" applyNumberFormat="1" applyFont="1" applyFill="1" applyBorder="1"/>
    <xf numFmtId="165" fontId="3" fillId="2" borderId="1" xfId="1" applyNumberFormat="1" applyFont="1" applyFill="1" applyBorder="1"/>
    <xf numFmtId="0" fontId="0" fillId="4" borderId="1" xfId="0" applyFill="1" applyBorder="1"/>
    <xf numFmtId="165" fontId="0" fillId="4" borderId="1" xfId="0" applyNumberFormat="1" applyFill="1" applyBorder="1"/>
    <xf numFmtId="166" fontId="0" fillId="4" borderId="1" xfId="0" applyNumberFormat="1" applyFill="1" applyBorder="1"/>
    <xf numFmtId="166" fontId="0" fillId="6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7D76-F160-4D7A-84D5-0E55D8BF76EE}">
  <dimension ref="A1:U74"/>
  <sheetViews>
    <sheetView tabSelected="1" zoomScale="126" workbookViewId="0">
      <selection activeCell="E40" sqref="E40"/>
    </sheetView>
  </sheetViews>
  <sheetFormatPr defaultRowHeight="15" x14ac:dyDescent="0.25"/>
  <cols>
    <col min="2" max="2" width="15.28515625" customWidth="1"/>
    <col min="3" max="3" width="30.7109375" customWidth="1"/>
    <col min="4" max="4" width="13.28515625" customWidth="1"/>
    <col min="5" max="5" width="11.5703125" customWidth="1"/>
    <col min="6" max="6" width="9.85546875" bestFit="1" customWidth="1"/>
    <col min="7" max="7" width="10" bestFit="1" customWidth="1"/>
    <col min="8" max="11" width="10.28515625" customWidth="1"/>
  </cols>
  <sheetData>
    <row r="1" spans="1:9" x14ac:dyDescent="0.25">
      <c r="A1" s="8" t="s">
        <v>46</v>
      </c>
    </row>
    <row r="3" spans="1:9" ht="18.75" x14ac:dyDescent="0.3">
      <c r="A3" s="10"/>
      <c r="B3" s="11" t="s">
        <v>29</v>
      </c>
      <c r="C3" s="10"/>
      <c r="D3" s="10"/>
      <c r="E3" s="10"/>
      <c r="F3" s="10"/>
      <c r="G3" s="10"/>
      <c r="H3" s="10"/>
      <c r="I3" s="10"/>
    </row>
    <row r="4" spans="1:9" x14ac:dyDescent="0.25">
      <c r="A4" s="10"/>
      <c r="B4" s="15"/>
      <c r="C4" s="15"/>
      <c r="D4" s="16" t="s">
        <v>3</v>
      </c>
      <c r="E4" s="16" t="s">
        <v>4</v>
      </c>
      <c r="F4" s="16" t="s">
        <v>12</v>
      </c>
      <c r="G4" s="16" t="s">
        <v>5</v>
      </c>
      <c r="H4" s="16" t="s">
        <v>18</v>
      </c>
      <c r="I4" s="10"/>
    </row>
    <row r="5" spans="1:9" x14ac:dyDescent="0.25">
      <c r="A5" s="10"/>
      <c r="B5" s="16" t="s">
        <v>0</v>
      </c>
      <c r="C5" s="15" t="s">
        <v>1</v>
      </c>
      <c r="D5" s="15">
        <f>37*2</f>
        <v>74</v>
      </c>
      <c r="E5" s="17">
        <v>80</v>
      </c>
      <c r="F5" s="15"/>
      <c r="G5" s="17">
        <f t="shared" ref="G5:G10" si="0">E5*D5</f>
        <v>5920</v>
      </c>
      <c r="H5" s="15" t="s">
        <v>19</v>
      </c>
      <c r="I5" s="10"/>
    </row>
    <row r="6" spans="1:9" x14ac:dyDescent="0.25">
      <c r="A6" s="10"/>
      <c r="B6" s="16"/>
      <c r="C6" s="15" t="s">
        <v>2</v>
      </c>
      <c r="D6" s="15">
        <v>37</v>
      </c>
      <c r="E6" s="17">
        <v>50</v>
      </c>
      <c r="F6" s="15"/>
      <c r="G6" s="17">
        <f t="shared" si="0"/>
        <v>1850</v>
      </c>
      <c r="H6" s="15" t="s">
        <v>20</v>
      </c>
      <c r="I6" s="10"/>
    </row>
    <row r="7" spans="1:9" x14ac:dyDescent="0.25">
      <c r="A7" s="10"/>
      <c r="B7" s="16"/>
      <c r="C7" s="15" t="s">
        <v>7</v>
      </c>
      <c r="D7" s="15">
        <f>37*1</f>
        <v>37</v>
      </c>
      <c r="E7" s="17">
        <v>80</v>
      </c>
      <c r="F7" s="15"/>
      <c r="G7" s="17">
        <f t="shared" si="0"/>
        <v>2960</v>
      </c>
      <c r="H7" s="15" t="s">
        <v>20</v>
      </c>
      <c r="I7" s="10"/>
    </row>
    <row r="8" spans="1:9" x14ac:dyDescent="0.25">
      <c r="A8" s="10"/>
      <c r="B8" s="16" t="s">
        <v>6</v>
      </c>
      <c r="C8" s="15" t="s">
        <v>1</v>
      </c>
      <c r="D8" s="15">
        <f>37*2</f>
        <v>74</v>
      </c>
      <c r="E8" s="17">
        <v>80</v>
      </c>
      <c r="F8" s="15"/>
      <c r="G8" s="17">
        <f t="shared" si="0"/>
        <v>5920</v>
      </c>
      <c r="H8" s="15" t="s">
        <v>19</v>
      </c>
      <c r="I8" s="10"/>
    </row>
    <row r="9" spans="1:9" x14ac:dyDescent="0.25">
      <c r="A9" s="10"/>
      <c r="B9" s="15"/>
      <c r="C9" s="15" t="s">
        <v>2</v>
      </c>
      <c r="D9" s="15">
        <f>37</f>
        <v>37</v>
      </c>
      <c r="E9" s="17">
        <v>50</v>
      </c>
      <c r="F9" s="15"/>
      <c r="G9" s="17">
        <f t="shared" si="0"/>
        <v>1850</v>
      </c>
      <c r="H9" s="15" t="s">
        <v>20</v>
      </c>
      <c r="I9" s="10"/>
    </row>
    <row r="10" spans="1:9" x14ac:dyDescent="0.25">
      <c r="A10" s="10"/>
      <c r="B10" s="15"/>
      <c r="C10" s="15" t="s">
        <v>7</v>
      </c>
      <c r="D10" s="15">
        <f>37*2</f>
        <v>74</v>
      </c>
      <c r="E10" s="17">
        <v>80</v>
      </c>
      <c r="F10" s="15"/>
      <c r="G10" s="17">
        <f t="shared" si="0"/>
        <v>5920</v>
      </c>
      <c r="H10" s="15" t="s">
        <v>19</v>
      </c>
      <c r="I10" s="10"/>
    </row>
    <row r="11" spans="1:9" x14ac:dyDescent="0.25">
      <c r="A11" s="10"/>
      <c r="B11" s="10"/>
      <c r="C11" s="10"/>
      <c r="D11" s="4" t="s">
        <v>44</v>
      </c>
      <c r="E11" s="5"/>
      <c r="F11" s="6"/>
      <c r="G11" s="7">
        <f>SUM(G5:G10)</f>
        <v>24420</v>
      </c>
      <c r="H11" s="10"/>
      <c r="I11" s="10"/>
    </row>
    <row r="12" spans="1:9" x14ac:dyDescent="0.25">
      <c r="A12" s="10"/>
      <c r="B12" s="10"/>
      <c r="C12" s="10"/>
      <c r="D12" s="12"/>
      <c r="E12" s="13"/>
      <c r="F12" s="10"/>
      <c r="G12" s="14"/>
      <c r="H12" s="10"/>
      <c r="I12" s="10"/>
    </row>
    <row r="13" spans="1:9" ht="18.75" x14ac:dyDescent="0.3">
      <c r="A13" s="10"/>
      <c r="B13" s="11" t="s">
        <v>12</v>
      </c>
      <c r="C13" s="10"/>
      <c r="D13" s="10"/>
      <c r="E13" s="13"/>
      <c r="F13" s="10"/>
      <c r="G13" s="10"/>
      <c r="H13" s="10"/>
      <c r="I13" s="10"/>
    </row>
    <row r="14" spans="1:9" x14ac:dyDescent="0.25">
      <c r="A14" s="10"/>
      <c r="B14" s="16"/>
      <c r="C14" s="15"/>
      <c r="D14" s="16" t="s">
        <v>3</v>
      </c>
      <c r="E14" s="16" t="s">
        <v>4</v>
      </c>
      <c r="F14" s="16" t="s">
        <v>12</v>
      </c>
      <c r="G14" s="16" t="s">
        <v>5</v>
      </c>
      <c r="H14" s="16" t="s">
        <v>18</v>
      </c>
      <c r="I14" s="10"/>
    </row>
    <row r="15" spans="1:9" x14ac:dyDescent="0.25">
      <c r="A15" s="10"/>
      <c r="B15" s="16" t="s">
        <v>1</v>
      </c>
      <c r="C15" s="15" t="s">
        <v>63</v>
      </c>
      <c r="D15" s="15"/>
      <c r="E15" s="17"/>
      <c r="F15" s="17">
        <v>46.26</v>
      </c>
      <c r="G15" s="17">
        <f t="shared" ref="G15:G22" si="1">F15</f>
        <v>46.26</v>
      </c>
      <c r="H15" s="15"/>
      <c r="I15" s="10"/>
    </row>
    <row r="16" spans="1:9" x14ac:dyDescent="0.25">
      <c r="A16" s="10"/>
      <c r="B16" s="16"/>
      <c r="C16" s="15" t="s">
        <v>64</v>
      </c>
      <c r="D16" s="15"/>
      <c r="E16" s="17"/>
      <c r="F16" s="17">
        <v>5</v>
      </c>
      <c r="G16" s="17">
        <f t="shared" si="1"/>
        <v>5</v>
      </c>
      <c r="H16" s="15"/>
      <c r="I16" s="10"/>
    </row>
    <row r="17" spans="1:10" x14ac:dyDescent="0.25">
      <c r="A17" s="10"/>
      <c r="B17" s="16"/>
      <c r="C17" s="15" t="s">
        <v>8</v>
      </c>
      <c r="D17" s="15"/>
      <c r="E17" s="17"/>
      <c r="F17" s="17">
        <f>9.99/14*3+1</f>
        <v>3.140714285714286</v>
      </c>
      <c r="G17" s="17">
        <f t="shared" si="1"/>
        <v>3.140714285714286</v>
      </c>
      <c r="H17" s="15"/>
      <c r="I17" s="10"/>
    </row>
    <row r="18" spans="1:10" x14ac:dyDescent="0.25">
      <c r="A18" s="10"/>
      <c r="B18" s="16"/>
      <c r="C18" s="15" t="s">
        <v>9</v>
      </c>
      <c r="D18" s="15"/>
      <c r="E18" s="17"/>
      <c r="F18" s="17">
        <v>10</v>
      </c>
      <c r="G18" s="17">
        <f t="shared" si="1"/>
        <v>10</v>
      </c>
      <c r="H18" s="15"/>
      <c r="I18" s="10"/>
    </row>
    <row r="19" spans="1:10" x14ac:dyDescent="0.25">
      <c r="A19" s="10"/>
      <c r="B19" s="16"/>
      <c r="C19" s="15" t="s">
        <v>66</v>
      </c>
      <c r="D19" s="15"/>
      <c r="E19" s="17"/>
      <c r="F19" s="17">
        <v>7.12</v>
      </c>
      <c r="G19" s="17">
        <f t="shared" si="1"/>
        <v>7.12</v>
      </c>
      <c r="H19" s="15"/>
      <c r="I19" s="10"/>
    </row>
    <row r="20" spans="1:10" x14ac:dyDescent="0.25">
      <c r="A20" s="10"/>
      <c r="B20" s="16"/>
      <c r="C20" s="15" t="s">
        <v>10</v>
      </c>
      <c r="D20" s="15"/>
      <c r="E20" s="17"/>
      <c r="F20" s="17">
        <v>1</v>
      </c>
      <c r="G20" s="17">
        <f t="shared" si="1"/>
        <v>1</v>
      </c>
      <c r="H20" s="15"/>
      <c r="I20" s="10"/>
    </row>
    <row r="21" spans="1:10" x14ac:dyDescent="0.25">
      <c r="A21" s="10"/>
      <c r="B21" s="16"/>
      <c r="C21" s="15" t="s">
        <v>17</v>
      </c>
      <c r="D21" s="15"/>
      <c r="E21" s="17"/>
      <c r="F21" s="17">
        <v>38</v>
      </c>
      <c r="G21" s="17">
        <f t="shared" si="1"/>
        <v>38</v>
      </c>
      <c r="H21" s="15"/>
      <c r="I21" s="10"/>
    </row>
    <row r="22" spans="1:10" x14ac:dyDescent="0.25">
      <c r="A22" s="10"/>
      <c r="B22" s="16"/>
      <c r="C22" s="15" t="s">
        <v>11</v>
      </c>
      <c r="D22" s="15"/>
      <c r="E22" s="17"/>
      <c r="F22" s="17">
        <f>8.99/6</f>
        <v>1.4983333333333333</v>
      </c>
      <c r="G22" s="17">
        <f t="shared" si="1"/>
        <v>1.4983333333333333</v>
      </c>
      <c r="H22" s="15"/>
      <c r="I22" s="10"/>
      <c r="J22" t="s">
        <v>65</v>
      </c>
    </row>
    <row r="23" spans="1:10" x14ac:dyDescent="0.25">
      <c r="A23" s="10"/>
      <c r="B23" s="16"/>
      <c r="C23" s="15" t="s">
        <v>21</v>
      </c>
      <c r="D23" s="15">
        <v>4</v>
      </c>
      <c r="E23" s="17">
        <v>80</v>
      </c>
      <c r="F23" s="17"/>
      <c r="G23" s="17">
        <f>E23*D23</f>
        <v>320</v>
      </c>
      <c r="H23" s="15"/>
      <c r="I23" s="10"/>
    </row>
    <row r="24" spans="1:10" x14ac:dyDescent="0.25">
      <c r="A24" s="10"/>
      <c r="B24" s="16" t="s">
        <v>2</v>
      </c>
      <c r="C24" s="15" t="s">
        <v>13</v>
      </c>
      <c r="D24" s="15"/>
      <c r="E24" s="17"/>
      <c r="F24" s="17">
        <f>7*10</f>
        <v>70</v>
      </c>
      <c r="G24" s="17">
        <f>F24</f>
        <v>70</v>
      </c>
      <c r="H24" s="15"/>
      <c r="I24" s="10"/>
    </row>
    <row r="25" spans="1:10" x14ac:dyDescent="0.25">
      <c r="A25" s="10"/>
      <c r="B25" s="16"/>
      <c r="C25" s="15" t="s">
        <v>14</v>
      </c>
      <c r="D25" s="15"/>
      <c r="E25" s="17"/>
      <c r="F25" s="17">
        <v>2</v>
      </c>
      <c r="G25" s="17">
        <f>F25</f>
        <v>2</v>
      </c>
      <c r="H25" s="15"/>
      <c r="I25" s="10"/>
    </row>
    <row r="26" spans="1:10" x14ac:dyDescent="0.25">
      <c r="A26" s="10"/>
      <c r="B26" s="16"/>
      <c r="C26" s="15" t="s">
        <v>23</v>
      </c>
      <c r="D26" s="15"/>
      <c r="E26" s="17"/>
      <c r="F26" s="17">
        <v>15</v>
      </c>
      <c r="G26" s="17"/>
      <c r="H26" s="15"/>
      <c r="I26" s="10"/>
    </row>
    <row r="27" spans="1:10" x14ac:dyDescent="0.25">
      <c r="A27" s="10"/>
      <c r="B27" s="16"/>
      <c r="C27" s="15" t="s">
        <v>15</v>
      </c>
      <c r="D27" s="15">
        <v>1</v>
      </c>
      <c r="E27" s="17">
        <v>100</v>
      </c>
      <c r="F27" s="17"/>
      <c r="G27" s="17">
        <f>E27*D27</f>
        <v>100</v>
      </c>
      <c r="H27" s="15"/>
      <c r="I27" s="10"/>
    </row>
    <row r="28" spans="1:10" x14ac:dyDescent="0.25">
      <c r="A28" s="10"/>
      <c r="B28" s="16"/>
      <c r="C28" s="15" t="s">
        <v>16</v>
      </c>
      <c r="D28" s="15">
        <v>0.5</v>
      </c>
      <c r="E28" s="17">
        <v>100</v>
      </c>
      <c r="F28" s="17"/>
      <c r="G28" s="17">
        <f>E28*D28</f>
        <v>50</v>
      </c>
      <c r="H28" s="15"/>
      <c r="I28" s="10"/>
    </row>
    <row r="29" spans="1:10" x14ac:dyDescent="0.25">
      <c r="A29" s="10"/>
      <c r="B29" s="16"/>
      <c r="C29" s="15" t="s">
        <v>24</v>
      </c>
      <c r="D29" s="15"/>
      <c r="E29" s="17"/>
      <c r="F29" s="17">
        <v>0.5</v>
      </c>
      <c r="G29" s="17">
        <f>F29</f>
        <v>0.5</v>
      </c>
      <c r="H29" s="15"/>
      <c r="I29" s="10"/>
    </row>
    <row r="30" spans="1:10" x14ac:dyDescent="0.25">
      <c r="A30" s="10"/>
      <c r="B30" s="16"/>
      <c r="C30" s="15" t="s">
        <v>22</v>
      </c>
      <c r="D30" s="15">
        <v>8</v>
      </c>
      <c r="E30" s="17">
        <v>50</v>
      </c>
      <c r="F30" s="17"/>
      <c r="G30" s="17">
        <f>E30*D30</f>
        <v>400</v>
      </c>
      <c r="H30" s="15"/>
      <c r="I30" s="10"/>
    </row>
    <row r="31" spans="1:10" x14ac:dyDescent="0.25">
      <c r="A31" s="10"/>
      <c r="B31" s="16" t="s">
        <v>25</v>
      </c>
      <c r="C31" s="15" t="s">
        <v>26</v>
      </c>
      <c r="D31" s="15">
        <v>1</v>
      </c>
      <c r="E31" s="17">
        <v>50</v>
      </c>
      <c r="F31" s="17"/>
      <c r="G31" s="17">
        <f>E31*D31</f>
        <v>50</v>
      </c>
      <c r="H31" s="15"/>
      <c r="I31" s="10"/>
    </row>
    <row r="32" spans="1:10" x14ac:dyDescent="0.25">
      <c r="A32" s="10"/>
      <c r="B32" s="15"/>
      <c r="C32" s="15" t="s">
        <v>27</v>
      </c>
      <c r="D32" s="15"/>
      <c r="E32" s="15"/>
      <c r="F32" s="17">
        <v>16.45</v>
      </c>
      <c r="G32" s="17">
        <f>F32</f>
        <v>16.45</v>
      </c>
      <c r="H32" s="15" t="s">
        <v>28</v>
      </c>
      <c r="I32" s="10"/>
    </row>
    <row r="33" spans="1:21" ht="21" x14ac:dyDescent="0.35">
      <c r="A33" s="10"/>
      <c r="B33" s="10"/>
      <c r="C33" s="10"/>
      <c r="D33" s="4" t="s">
        <v>45</v>
      </c>
      <c r="E33" s="6"/>
      <c r="F33" s="6"/>
      <c r="G33" s="19">
        <f>SUM(G15:G32)</f>
        <v>1120.9690476190476</v>
      </c>
      <c r="H33" s="10"/>
      <c r="I33" s="10"/>
    </row>
    <row r="34" spans="1:21" x14ac:dyDescent="0.25">
      <c r="A34" s="10"/>
      <c r="B34" s="10"/>
      <c r="C34" s="10"/>
      <c r="D34" s="12"/>
      <c r="E34" s="10"/>
      <c r="F34" s="10"/>
      <c r="G34" s="18"/>
      <c r="H34" s="10"/>
      <c r="I34" s="10"/>
    </row>
    <row r="35" spans="1:21" ht="18.75" x14ac:dyDescent="0.3">
      <c r="B35" s="2" t="s">
        <v>30</v>
      </c>
    </row>
    <row r="36" spans="1:21" x14ac:dyDescent="0.25">
      <c r="C36" s="3">
        <v>0.1</v>
      </c>
      <c r="D36" t="s">
        <v>47</v>
      </c>
    </row>
    <row r="38" spans="1:21" ht="18.75" x14ac:dyDescent="0.3">
      <c r="B38" s="2" t="s">
        <v>43</v>
      </c>
      <c r="R38" s="9"/>
      <c r="S38" s="1"/>
      <c r="T38" s="1"/>
      <c r="U38" s="9"/>
    </row>
    <row r="39" spans="1:21" x14ac:dyDescent="0.25">
      <c r="B39" s="12"/>
      <c r="C39" s="12" t="s">
        <v>32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21" x14ac:dyDescent="0.25">
      <c r="B40" s="10"/>
      <c r="C40" s="10"/>
      <c r="D40" s="10" t="s">
        <v>33</v>
      </c>
      <c r="E40" s="20">
        <f>G11</f>
        <v>24420</v>
      </c>
      <c r="F40" s="21" t="s">
        <v>34</v>
      </c>
      <c r="G40" s="22">
        <f>G33</f>
        <v>1120.9690476190476</v>
      </c>
      <c r="H40" s="10" t="s">
        <v>35</v>
      </c>
      <c r="I40" s="10"/>
      <c r="J40" s="10"/>
      <c r="K40" s="10"/>
      <c r="L40" s="10"/>
    </row>
    <row r="41" spans="1:21" x14ac:dyDescent="0.25">
      <c r="B41" s="10"/>
      <c r="C41" s="10"/>
      <c r="D41" s="10"/>
      <c r="E41" s="10" t="s">
        <v>36</v>
      </c>
      <c r="F41" s="10"/>
      <c r="G41" s="10"/>
      <c r="H41" s="10"/>
      <c r="I41" s="10"/>
      <c r="J41" s="10"/>
      <c r="K41" s="10"/>
      <c r="L41" s="10"/>
    </row>
    <row r="42" spans="1:21" x14ac:dyDescent="0.25">
      <c r="B42" s="10"/>
      <c r="C42" s="10"/>
      <c r="D42" s="10" t="s">
        <v>37</v>
      </c>
      <c r="E42" s="10" t="s">
        <v>31</v>
      </c>
      <c r="F42" s="21" t="s">
        <v>38</v>
      </c>
      <c r="G42" s="10"/>
      <c r="H42" s="10"/>
      <c r="I42" s="10"/>
      <c r="J42" s="10"/>
      <c r="K42" s="10"/>
      <c r="L42" s="10"/>
    </row>
    <row r="43" spans="1:2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21" x14ac:dyDescent="0.25">
      <c r="B44" s="10"/>
      <c r="C44" s="23" t="s">
        <v>48</v>
      </c>
      <c r="D44" s="24">
        <v>10</v>
      </c>
      <c r="E44" s="24">
        <v>50</v>
      </c>
      <c r="F44" s="24">
        <v>100</v>
      </c>
      <c r="G44" s="24">
        <v>500</v>
      </c>
      <c r="H44" s="24">
        <v>1000</v>
      </c>
      <c r="I44" s="24">
        <v>2000</v>
      </c>
      <c r="J44" s="24">
        <v>3000</v>
      </c>
      <c r="K44" s="24">
        <v>5000</v>
      </c>
      <c r="L44" s="10"/>
    </row>
    <row r="45" spans="1:21" x14ac:dyDescent="0.25">
      <c r="B45" s="10"/>
      <c r="C45" s="25" t="s">
        <v>40</v>
      </c>
      <c r="D45" s="26">
        <f>$G$11</f>
        <v>24420</v>
      </c>
      <c r="E45" s="26">
        <f>$G$11</f>
        <v>24420</v>
      </c>
      <c r="F45" s="26">
        <f t="shared" ref="F45" si="2">$G$11</f>
        <v>24420</v>
      </c>
      <c r="G45" s="26">
        <f>$G$11</f>
        <v>24420</v>
      </c>
      <c r="H45" s="26">
        <f>$G$11</f>
        <v>24420</v>
      </c>
      <c r="I45" s="26">
        <f>$G$11</f>
        <v>24420</v>
      </c>
      <c r="J45" s="26">
        <f>$G$11</f>
        <v>24420</v>
      </c>
      <c r="K45" s="26">
        <f>$G$11</f>
        <v>24420</v>
      </c>
      <c r="L45" s="10"/>
    </row>
    <row r="46" spans="1:21" x14ac:dyDescent="0.25">
      <c r="B46" s="10"/>
      <c r="C46" s="25" t="s">
        <v>39</v>
      </c>
      <c r="D46" s="26">
        <f>$G$33</f>
        <v>1120.9690476190476</v>
      </c>
      <c r="E46" s="26">
        <f>$G$33</f>
        <v>1120.9690476190476</v>
      </c>
      <c r="F46" s="26">
        <f t="shared" ref="F46" si="3">$G$33</f>
        <v>1120.9690476190476</v>
      </c>
      <c r="G46" s="26">
        <f>$G$33</f>
        <v>1120.9690476190476</v>
      </c>
      <c r="H46" s="26">
        <f>$G$33</f>
        <v>1120.9690476190476</v>
      </c>
      <c r="I46" s="26">
        <f>$G$33</f>
        <v>1120.9690476190476</v>
      </c>
      <c r="J46" s="26">
        <f>$G$33</f>
        <v>1120.9690476190476</v>
      </c>
      <c r="K46" s="26">
        <f>$G$33</f>
        <v>1120.9690476190476</v>
      </c>
      <c r="L46" s="10"/>
    </row>
    <row r="47" spans="1:21" x14ac:dyDescent="0.25">
      <c r="B47" s="10"/>
      <c r="C47" s="25" t="s">
        <v>31</v>
      </c>
      <c r="D47" s="26">
        <f>D45+(D44*D46)</f>
        <v>35629.690476190473</v>
      </c>
      <c r="E47" s="26">
        <f>E45+(E44*E46)</f>
        <v>80468.452380952382</v>
      </c>
      <c r="F47" s="26">
        <f>F45+(F44*F46)</f>
        <v>136516.90476190476</v>
      </c>
      <c r="G47" s="26">
        <f>G45+(G44*G46)</f>
        <v>584904.52380952379</v>
      </c>
      <c r="H47" s="26">
        <f>H45+(H44*H46)</f>
        <v>1145389.0476190476</v>
      </c>
      <c r="I47" s="26">
        <f t="shared" ref="I47:K47" si="4">I45+(I44*I46)</f>
        <v>2266358.0952380951</v>
      </c>
      <c r="J47" s="26">
        <f t="shared" si="4"/>
        <v>3387327.1428571427</v>
      </c>
      <c r="K47" s="26">
        <f t="shared" si="4"/>
        <v>5629265.2380952379</v>
      </c>
      <c r="L47" s="10"/>
    </row>
    <row r="48" spans="1:21" x14ac:dyDescent="0.25">
      <c r="B48" s="10"/>
      <c r="C48" s="25" t="s">
        <v>41</v>
      </c>
      <c r="D48" s="26">
        <f>D47+(D47*$C$36)</f>
        <v>39192.659523809518</v>
      </c>
      <c r="E48" s="26">
        <f>E47+(E47*$C$36)</f>
        <v>88515.297619047618</v>
      </c>
      <c r="F48" s="26">
        <f>F47+(F47*$C$36)</f>
        <v>150168.59523809524</v>
      </c>
      <c r="G48" s="26">
        <f>G47+(G47*$C$36)</f>
        <v>643394.97619047621</v>
      </c>
      <c r="H48" s="26">
        <f>H47+(H47*$C$36)</f>
        <v>1259927.9523809524</v>
      </c>
      <c r="I48" s="26">
        <f t="shared" ref="I48:K48" si="5">I47+(I47*$C$36)</f>
        <v>2492993.9047619049</v>
      </c>
      <c r="J48" s="26">
        <f t="shared" si="5"/>
        <v>3726059.8571428573</v>
      </c>
      <c r="K48" s="26">
        <f t="shared" si="5"/>
        <v>6192191.7619047612</v>
      </c>
      <c r="L48" s="10"/>
    </row>
    <row r="49" spans="2:13" x14ac:dyDescent="0.25">
      <c r="B49" s="10"/>
      <c r="C49" s="27" t="s">
        <v>42</v>
      </c>
      <c r="D49" s="28">
        <f>D48/D44</f>
        <v>3919.2659523809516</v>
      </c>
      <c r="E49" s="28">
        <f>E48/E44</f>
        <v>1770.3059523809525</v>
      </c>
      <c r="F49" s="28">
        <f>F48/F44</f>
        <v>1501.6859523809524</v>
      </c>
      <c r="G49" s="28">
        <f>G48/G44</f>
        <v>1286.7899523809524</v>
      </c>
      <c r="H49" s="28">
        <f>H48/H44</f>
        <v>1259.9279523809523</v>
      </c>
      <c r="I49" s="28">
        <f t="shared" ref="I49:K49" si="6">I48/I44</f>
        <v>1246.4969523809525</v>
      </c>
      <c r="J49" s="28">
        <f t="shared" si="6"/>
        <v>1242.0199523809524</v>
      </c>
      <c r="K49" s="28">
        <f t="shared" si="6"/>
        <v>1238.4383523809522</v>
      </c>
      <c r="L49" s="10"/>
    </row>
    <row r="50" spans="2:13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ht="18.75" x14ac:dyDescent="0.3">
      <c r="B51" s="11" t="s">
        <v>69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23"/>
      <c r="C52" s="23"/>
      <c r="D52" s="23" t="s">
        <v>49</v>
      </c>
      <c r="E52" s="23" t="s">
        <v>50</v>
      </c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35" t="s">
        <v>72</v>
      </c>
      <c r="C53" s="35"/>
      <c r="D53" s="35">
        <f>-$G$11/2</f>
        <v>-12210</v>
      </c>
      <c r="E53" s="35">
        <f>-$G$11/2</f>
        <v>-12210</v>
      </c>
      <c r="F53" s="22"/>
      <c r="G53" s="22"/>
      <c r="H53" s="22"/>
      <c r="I53" s="10"/>
      <c r="J53" s="10"/>
      <c r="K53" s="10"/>
      <c r="L53" s="10"/>
      <c r="M53" s="10"/>
    </row>
    <row r="54" spans="2:13" x14ac:dyDescent="0.25">
      <c r="B54" s="32" t="s">
        <v>68</v>
      </c>
      <c r="C54" s="33"/>
      <c r="D54" s="34">
        <f>-37*52/12*2*80</f>
        <v>-25653.333333333336</v>
      </c>
      <c r="E54" s="34">
        <f t="shared" ref="E54" si="7">-37*52/12*2*80</f>
        <v>-25653.333333333336</v>
      </c>
      <c r="F54" s="22"/>
      <c r="G54" s="22"/>
      <c r="H54" s="22"/>
      <c r="I54" s="10"/>
      <c r="J54" s="10"/>
      <c r="K54" s="10"/>
      <c r="L54" s="10"/>
      <c r="M54" s="10"/>
    </row>
    <row r="55" spans="2:13" x14ac:dyDescent="0.25">
      <c r="B55" s="15" t="s">
        <v>55</v>
      </c>
      <c r="C55" s="15"/>
      <c r="D55" s="29">
        <f>-((D54+D53)+(D54+D53)*$C$36)</f>
        <v>41649.666666666672</v>
      </c>
      <c r="E55" s="29">
        <f>-((E54+E53)+(E54+E53)*$C$36)</f>
        <v>41649.666666666672</v>
      </c>
      <c r="F55" s="22"/>
      <c r="G55" s="22"/>
      <c r="H55" s="22"/>
      <c r="I55" s="10"/>
      <c r="J55" s="10"/>
      <c r="K55" s="10"/>
      <c r="L55" s="10"/>
      <c r="M55" s="10"/>
    </row>
    <row r="56" spans="2:13" x14ac:dyDescent="0.25">
      <c r="B56" s="15" t="s">
        <v>56</v>
      </c>
      <c r="C56" s="15"/>
      <c r="D56" s="29">
        <f>D55+D54+D53</f>
        <v>3786.3333333333358</v>
      </c>
      <c r="E56" s="29">
        <f t="shared" ref="E56" si="8">E55+E54+E53</f>
        <v>3786.3333333333358</v>
      </c>
      <c r="F56" s="22"/>
      <c r="G56" s="22"/>
      <c r="H56" s="22"/>
      <c r="I56" s="10"/>
      <c r="J56" s="10"/>
      <c r="K56" s="10"/>
      <c r="L56" s="10"/>
      <c r="M56" s="10"/>
    </row>
    <row r="57" spans="2:13" x14ac:dyDescent="0.25">
      <c r="B57" s="27" t="s">
        <v>67</v>
      </c>
      <c r="C57" s="27"/>
      <c r="D57" s="31">
        <f>D55/$G$44</f>
        <v>83.299333333333337</v>
      </c>
      <c r="E57" s="31">
        <f>E55/$G$44</f>
        <v>83.299333333333337</v>
      </c>
      <c r="F57" s="30"/>
      <c r="G57" s="30"/>
      <c r="H57" s="30"/>
      <c r="I57" s="10"/>
      <c r="J57" s="10"/>
      <c r="K57" s="10"/>
      <c r="L57" s="10"/>
      <c r="M57" s="10"/>
    </row>
    <row r="58" spans="2:13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ht="18.75" x14ac:dyDescent="0.3">
      <c r="B59" s="11" t="s">
        <v>70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23"/>
      <c r="C60" s="23"/>
      <c r="D60" s="23" t="s">
        <v>49</v>
      </c>
      <c r="E60" s="23" t="s">
        <v>50</v>
      </c>
      <c r="F60" s="23" t="s">
        <v>51</v>
      </c>
      <c r="G60" s="23" t="s">
        <v>52</v>
      </c>
      <c r="H60" s="23" t="s">
        <v>53</v>
      </c>
      <c r="I60" s="10"/>
      <c r="J60" s="10"/>
      <c r="K60" s="10"/>
      <c r="L60" s="10"/>
      <c r="M60" s="10"/>
    </row>
    <row r="61" spans="2:13" x14ac:dyDescent="0.25">
      <c r="B61" s="35" t="s">
        <v>54</v>
      </c>
      <c r="C61" s="35"/>
      <c r="D61" s="35">
        <f>-$G$11/5</f>
        <v>-4884</v>
      </c>
      <c r="E61" s="35">
        <f>-$G$11/5</f>
        <v>-4884</v>
      </c>
      <c r="F61" s="35">
        <f t="shared" ref="F61" si="9">-$G$11/5</f>
        <v>-4884</v>
      </c>
      <c r="G61" s="35">
        <f>-$G$11/5</f>
        <v>-4884</v>
      </c>
      <c r="H61" s="35">
        <f>-$G$11/5</f>
        <v>-4884</v>
      </c>
      <c r="I61" s="10"/>
      <c r="J61" s="10"/>
      <c r="K61" s="10"/>
      <c r="L61" s="10"/>
      <c r="M61" s="10"/>
    </row>
    <row r="62" spans="2:13" x14ac:dyDescent="0.25">
      <c r="B62" s="32" t="s">
        <v>68</v>
      </c>
      <c r="C62" s="33"/>
      <c r="D62" s="34">
        <f>-37*52/12*2*80</f>
        <v>-25653.333333333336</v>
      </c>
      <c r="E62" s="34">
        <f t="shared" ref="E62:H62" si="10">-37*52/12*2*80</f>
        <v>-25653.333333333336</v>
      </c>
      <c r="F62" s="34">
        <f t="shared" si="10"/>
        <v>-25653.333333333336</v>
      </c>
      <c r="G62" s="34">
        <f t="shared" si="10"/>
        <v>-25653.333333333336</v>
      </c>
      <c r="H62" s="34">
        <f t="shared" si="10"/>
        <v>-25653.333333333336</v>
      </c>
      <c r="I62" s="10"/>
      <c r="J62" s="10"/>
      <c r="K62" s="10"/>
      <c r="L62" s="10"/>
      <c r="M62" s="10"/>
    </row>
    <row r="63" spans="2:13" x14ac:dyDescent="0.25">
      <c r="B63" s="15" t="s">
        <v>55</v>
      </c>
      <c r="C63" s="15"/>
      <c r="D63" s="29">
        <f>-((D62+D61)+(D62+D61)*$C$36)</f>
        <v>33591.066666666666</v>
      </c>
      <c r="E63" s="29">
        <f>-((E62+E61)+(E62+E61)*$C$36)</f>
        <v>33591.066666666666</v>
      </c>
      <c r="F63" s="29">
        <f>-((F62+F61)+(F62+F61)*$C$36)</f>
        <v>33591.066666666666</v>
      </c>
      <c r="G63" s="29">
        <f>-((G62+G61)+(G62+G61)*$C$36)</f>
        <v>33591.066666666666</v>
      </c>
      <c r="H63" s="29">
        <f>-((H62+H61)+(H62+H61)*$C$36)</f>
        <v>33591.066666666666</v>
      </c>
      <c r="I63" s="10"/>
      <c r="J63" s="10"/>
      <c r="K63" s="10"/>
      <c r="L63" s="10"/>
      <c r="M63" s="10"/>
    </row>
    <row r="64" spans="2:13" x14ac:dyDescent="0.25">
      <c r="B64" s="15" t="s">
        <v>56</v>
      </c>
      <c r="C64" s="15"/>
      <c r="D64" s="29">
        <f>D63+D62+D61</f>
        <v>3053.7333333333299</v>
      </c>
      <c r="E64" s="29">
        <f t="shared" ref="E64:H64" si="11">E63+E62+E61</f>
        <v>3053.7333333333299</v>
      </c>
      <c r="F64" s="29">
        <f t="shared" si="11"/>
        <v>3053.7333333333299</v>
      </c>
      <c r="G64" s="29">
        <f t="shared" si="11"/>
        <v>3053.7333333333299</v>
      </c>
      <c r="H64" s="29">
        <f t="shared" si="11"/>
        <v>3053.7333333333299</v>
      </c>
      <c r="I64" s="10"/>
      <c r="J64" s="10"/>
      <c r="K64" s="10"/>
      <c r="L64" s="10"/>
      <c r="M64" s="10"/>
    </row>
    <row r="65" spans="2:13" x14ac:dyDescent="0.25">
      <c r="B65" s="27" t="s">
        <v>67</v>
      </c>
      <c r="C65" s="27"/>
      <c r="D65" s="31">
        <f>D63/$G$44</f>
        <v>67.182133333333326</v>
      </c>
      <c r="E65" s="31">
        <f>E63/$G$44</f>
        <v>67.182133333333326</v>
      </c>
      <c r="F65" s="31">
        <f t="shared" ref="F65" si="12">F63/$G$44</f>
        <v>67.182133333333326</v>
      </c>
      <c r="G65" s="31">
        <f>G63/$G$44</f>
        <v>67.182133333333326</v>
      </c>
      <c r="H65" s="31">
        <f>H63/$G$44</f>
        <v>67.182133333333326</v>
      </c>
      <c r="I65" s="10"/>
      <c r="J65" s="10"/>
      <c r="K65" s="10"/>
      <c r="L65" s="10"/>
      <c r="M65" s="10"/>
    </row>
    <row r="66" spans="2:13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ht="18.75" x14ac:dyDescent="0.3">
      <c r="B67" s="11" t="s">
        <v>71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23"/>
      <c r="C68" s="23"/>
      <c r="D68" s="23" t="s">
        <v>49</v>
      </c>
      <c r="E68" s="23" t="s">
        <v>50</v>
      </c>
      <c r="F68" s="23" t="s">
        <v>51</v>
      </c>
      <c r="G68" s="23" t="s">
        <v>52</v>
      </c>
      <c r="H68" s="23" t="s">
        <v>53</v>
      </c>
      <c r="I68" s="23" t="s">
        <v>57</v>
      </c>
      <c r="J68" s="23" t="s">
        <v>58</v>
      </c>
      <c r="K68" s="23" t="s">
        <v>59</v>
      </c>
      <c r="L68" s="23" t="s">
        <v>60</v>
      </c>
      <c r="M68" s="23" t="s">
        <v>61</v>
      </c>
    </row>
    <row r="69" spans="2:13" x14ac:dyDescent="0.25">
      <c r="B69" s="35" t="s">
        <v>62</v>
      </c>
      <c r="C69" s="35"/>
      <c r="D69" s="35">
        <f>-$G$11/10</f>
        <v>-2442</v>
      </c>
      <c r="E69" s="35">
        <f>-$G$11/10</f>
        <v>-2442</v>
      </c>
      <c r="F69" s="35">
        <f t="shared" ref="F69" si="13">-$G$11/10</f>
        <v>-2442</v>
      </c>
      <c r="G69" s="35">
        <f t="shared" ref="G69:M69" si="14">-$G$11/10</f>
        <v>-2442</v>
      </c>
      <c r="H69" s="35">
        <f t="shared" si="14"/>
        <v>-2442</v>
      </c>
      <c r="I69" s="35">
        <f t="shared" si="14"/>
        <v>-2442</v>
      </c>
      <c r="J69" s="35">
        <f t="shared" si="14"/>
        <v>-2442</v>
      </c>
      <c r="K69" s="35">
        <f t="shared" si="14"/>
        <v>-2442</v>
      </c>
      <c r="L69" s="35">
        <f t="shared" si="14"/>
        <v>-2442</v>
      </c>
      <c r="M69" s="35">
        <f t="shared" si="14"/>
        <v>-2442</v>
      </c>
    </row>
    <row r="70" spans="2:13" x14ac:dyDescent="0.25">
      <c r="B70" s="32" t="s">
        <v>68</v>
      </c>
      <c r="C70" s="33"/>
      <c r="D70" s="34">
        <f>-37*52/12*2*80</f>
        <v>-25653.333333333336</v>
      </c>
      <c r="E70" s="34">
        <f t="shared" ref="E70:M70" si="15">-37*52/12*2*80</f>
        <v>-25653.333333333336</v>
      </c>
      <c r="F70" s="34">
        <f t="shared" si="15"/>
        <v>-25653.333333333336</v>
      </c>
      <c r="G70" s="34">
        <f t="shared" si="15"/>
        <v>-25653.333333333336</v>
      </c>
      <c r="H70" s="34">
        <f t="shared" si="15"/>
        <v>-25653.333333333336</v>
      </c>
      <c r="I70" s="34">
        <f t="shared" si="15"/>
        <v>-25653.333333333336</v>
      </c>
      <c r="J70" s="34">
        <f t="shared" si="15"/>
        <v>-25653.333333333336</v>
      </c>
      <c r="K70" s="34">
        <f t="shared" si="15"/>
        <v>-25653.333333333336</v>
      </c>
      <c r="L70" s="34">
        <f t="shared" si="15"/>
        <v>-25653.333333333336</v>
      </c>
      <c r="M70" s="34">
        <f t="shared" si="15"/>
        <v>-25653.333333333336</v>
      </c>
    </row>
    <row r="71" spans="2:13" x14ac:dyDescent="0.25">
      <c r="B71" s="15" t="s">
        <v>55</v>
      </c>
      <c r="C71" s="15"/>
      <c r="D71" s="29">
        <f>-((D70+D69)+(D70+D69)*$C$36)</f>
        <v>30904.866666666669</v>
      </c>
      <c r="E71" s="29">
        <f t="shared" ref="E71:M71" si="16">-((E70+E69)+(E70+E69)*$C$36)</f>
        <v>30904.866666666669</v>
      </c>
      <c r="F71" s="29">
        <f t="shared" si="16"/>
        <v>30904.866666666669</v>
      </c>
      <c r="G71" s="29">
        <f t="shared" si="16"/>
        <v>30904.866666666669</v>
      </c>
      <c r="H71" s="29">
        <f t="shared" si="16"/>
        <v>30904.866666666669</v>
      </c>
      <c r="I71" s="29">
        <f t="shared" si="16"/>
        <v>30904.866666666669</v>
      </c>
      <c r="J71" s="29">
        <f t="shared" si="16"/>
        <v>30904.866666666669</v>
      </c>
      <c r="K71" s="29">
        <f t="shared" si="16"/>
        <v>30904.866666666669</v>
      </c>
      <c r="L71" s="29">
        <f t="shared" si="16"/>
        <v>30904.866666666669</v>
      </c>
      <c r="M71" s="29">
        <f t="shared" si="16"/>
        <v>30904.866666666669</v>
      </c>
    </row>
    <row r="72" spans="2:13" x14ac:dyDescent="0.25">
      <c r="B72" s="15" t="s">
        <v>56</v>
      </c>
      <c r="C72" s="15"/>
      <c r="D72" s="29">
        <f>D71+D70+D69</f>
        <v>2809.5333333333328</v>
      </c>
      <c r="E72" s="29">
        <f t="shared" ref="E72:M72" si="17">E71+E70+E69</f>
        <v>2809.5333333333328</v>
      </c>
      <c r="F72" s="29">
        <f t="shared" si="17"/>
        <v>2809.5333333333328</v>
      </c>
      <c r="G72" s="29">
        <f t="shared" si="17"/>
        <v>2809.5333333333328</v>
      </c>
      <c r="H72" s="29">
        <f t="shared" si="17"/>
        <v>2809.5333333333328</v>
      </c>
      <c r="I72" s="29">
        <f t="shared" si="17"/>
        <v>2809.5333333333328</v>
      </c>
      <c r="J72" s="29">
        <f t="shared" si="17"/>
        <v>2809.5333333333328</v>
      </c>
      <c r="K72" s="29">
        <f t="shared" si="17"/>
        <v>2809.5333333333328</v>
      </c>
      <c r="L72" s="29">
        <f t="shared" si="17"/>
        <v>2809.5333333333328</v>
      </c>
      <c r="M72" s="29">
        <f t="shared" si="17"/>
        <v>2809.5333333333328</v>
      </c>
    </row>
    <row r="73" spans="2:13" x14ac:dyDescent="0.25">
      <c r="B73" s="27" t="s">
        <v>67</v>
      </c>
      <c r="C73" s="27"/>
      <c r="D73" s="31">
        <f>D71/$G$44</f>
        <v>61.809733333333334</v>
      </c>
      <c r="E73" s="31">
        <f>E71/$G$44</f>
        <v>61.809733333333334</v>
      </c>
      <c r="F73" s="31">
        <f t="shared" ref="F73" si="18">F71/$G$44</f>
        <v>61.809733333333334</v>
      </c>
      <c r="G73" s="31">
        <f t="shared" ref="G73:M73" si="19">G71/$G$44</f>
        <v>61.809733333333334</v>
      </c>
      <c r="H73" s="31">
        <f t="shared" si="19"/>
        <v>61.809733333333334</v>
      </c>
      <c r="I73" s="31">
        <f t="shared" si="19"/>
        <v>61.809733333333334</v>
      </c>
      <c r="J73" s="31">
        <f t="shared" si="19"/>
        <v>61.809733333333334</v>
      </c>
      <c r="K73" s="31">
        <f t="shared" si="19"/>
        <v>61.809733333333334</v>
      </c>
      <c r="L73" s="31">
        <f t="shared" si="19"/>
        <v>61.809733333333334</v>
      </c>
      <c r="M73" s="31">
        <f t="shared" si="19"/>
        <v>61.809733333333334</v>
      </c>
    </row>
    <row r="74" spans="2:13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</sheetData>
  <phoneticPr fontId="6" type="noConversion"/>
  <pageMargins left="0.7" right="0.7" top="0.75" bottom="0.75" header="0.3" footer="0.3"/>
  <ignoredErrors>
    <ignoredError sqref="D9 G23:G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labour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Edita Butkute</dc:creator>
  <cp:lastModifiedBy>Edita Butkute</cp:lastModifiedBy>
  <dcterms:created xsi:type="dcterms:W3CDTF">2024-03-10T18:55:28Z</dcterms:created>
  <dcterms:modified xsi:type="dcterms:W3CDTF">2024-04-20T08:55:36Z</dcterms:modified>
</cp:coreProperties>
</file>