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Classes\2025_01_Spring\ASU\Computation\Week03\Project\Dev\CAS502Project\"/>
    </mc:Choice>
  </mc:AlternateContent>
  <xr:revisionPtr revIDLastSave="0" documentId="13_ncr:1_{914D405A-E54E-4632-BCDE-5ECA0DEBE0F1}" xr6:coauthVersionLast="47" xr6:coauthVersionMax="47" xr10:uidLastSave="{00000000-0000-0000-0000-000000000000}"/>
  <bookViews>
    <workbookView xWindow="570" yWindow="4680" windowWidth="37830" windowHeight="15435" tabRatio="857" activeTab="3" xr2:uid="{00000000-000D-0000-FFFF-FFFF00000000}"/>
  </bookViews>
  <sheets>
    <sheet name="ProcessorTypeTbl" sheetId="3" r:id="rId1"/>
    <sheet name="LocationTbl" sheetId="4" r:id="rId2"/>
    <sheet name="TaskTbl" sheetId="1" r:id="rId3"/>
    <sheet name="TaskResourcesTbl" sheetId="18" r:id="rId4"/>
    <sheet name="ResourceTbl" sheetId="2" r:id="rId5"/>
    <sheet name="ProcessorTbl" sheetId="5" r:id="rId6"/>
    <sheet name="StationTbl" sheetId="6" r:id="rId7"/>
    <sheet name="ProductsTbl" sheetId="7" r:id="rId8"/>
    <sheet name="ConfigTbl" sheetId="8" r:id="rId9"/>
    <sheet name="ProcessUnitTbl" sheetId="9" r:id="rId10"/>
    <sheet name="ArrivalUnitTbl" sheetId="10" r:id="rId11"/>
    <sheet name="ComponentsTbl" sheetId="11" r:id="rId12"/>
    <sheet name="Product01" sheetId="13" r:id="rId13"/>
    <sheet name="ArrivalDatesTbl" sheetId="15" r:id="rId14"/>
    <sheet name="ArrivalRatesTbl" sheetId="14" r:id="rId15"/>
    <sheet name="DeliveryRatesTbl" sheetId="16" r:id="rId16"/>
    <sheet name="DeliveryDatesTbl" sheetId="17" r:id="rId17"/>
    <sheet name="PersonnelTbl" sheetId="19" r:id="rId18"/>
    <sheet name="SchdPtrnTbl" sheetId="23" r:id="rId19"/>
    <sheet name="ShiftTbl" sheetId="20" r:id="rId20"/>
    <sheet name="HolidayClndrTbl" sheetId="22" r:id="rId21"/>
    <sheet name="PTOTbl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24" l="1"/>
  <c r="C181" i="24" s="1"/>
  <c r="B180" i="24"/>
  <c r="C180" i="24" s="1"/>
  <c r="D181" i="24" s="1"/>
  <c r="B179" i="24"/>
  <c r="C179" i="24" s="1"/>
  <c r="D180" i="24" s="1"/>
  <c r="B178" i="24"/>
  <c r="C178" i="24" s="1"/>
  <c r="D179" i="24" s="1"/>
  <c r="B177" i="24"/>
  <c r="C177" i="24" s="1"/>
  <c r="D178" i="24" s="1"/>
  <c r="B176" i="24"/>
  <c r="C176" i="24" s="1"/>
  <c r="B175" i="24"/>
  <c r="C175" i="24" s="1"/>
  <c r="D176" i="24" s="1"/>
  <c r="B174" i="24"/>
  <c r="C174" i="24" s="1"/>
  <c r="B173" i="24"/>
  <c r="C173" i="24" s="1"/>
  <c r="D173" i="24" s="1"/>
  <c r="C172" i="24"/>
  <c r="B172" i="24"/>
  <c r="B171" i="24"/>
  <c r="C171" i="24" s="1"/>
  <c r="D172" i="24" s="1"/>
  <c r="B170" i="24"/>
  <c r="C170" i="24" s="1"/>
  <c r="B169" i="24"/>
  <c r="C169" i="24" s="1"/>
  <c r="C168" i="24"/>
  <c r="B168" i="24"/>
  <c r="B167" i="24"/>
  <c r="C167" i="24" s="1"/>
  <c r="D168" i="24" s="1"/>
  <c r="B166" i="24"/>
  <c r="C166" i="24" s="1"/>
  <c r="D167" i="24" s="1"/>
  <c r="B165" i="24"/>
  <c r="C165" i="24" s="1"/>
  <c r="C164" i="24"/>
  <c r="B164" i="24"/>
  <c r="B163" i="24"/>
  <c r="C163" i="24" s="1"/>
  <c r="D164" i="24" s="1"/>
  <c r="B162" i="24"/>
  <c r="C162" i="24" s="1"/>
  <c r="D163" i="24" s="1"/>
  <c r="B161" i="24"/>
  <c r="C161" i="24" s="1"/>
  <c r="C160" i="24"/>
  <c r="B160" i="24"/>
  <c r="B159" i="24"/>
  <c r="C159" i="24" s="1"/>
  <c r="D160" i="24" s="1"/>
  <c r="B158" i="24"/>
  <c r="C158" i="24" s="1"/>
  <c r="D159" i="24" s="1"/>
  <c r="B157" i="24"/>
  <c r="C157" i="24" s="1"/>
  <c r="C156" i="24"/>
  <c r="B156" i="24"/>
  <c r="B155" i="24"/>
  <c r="C155" i="24" s="1"/>
  <c r="D156" i="24" s="1"/>
  <c r="B154" i="24"/>
  <c r="C154" i="24" s="1"/>
  <c r="B153" i="24"/>
  <c r="C153" i="24" s="1"/>
  <c r="D154" i="24" s="1"/>
  <c r="E152" i="24"/>
  <c r="B152" i="24"/>
  <c r="C152" i="24" s="1"/>
  <c r="B151" i="24"/>
  <c r="C151" i="24" s="1"/>
  <c r="B150" i="24"/>
  <c r="C150" i="24" s="1"/>
  <c r="D151" i="24" s="1"/>
  <c r="C149" i="24"/>
  <c r="B149" i="24"/>
  <c r="B148" i="24"/>
  <c r="C148" i="24" s="1"/>
  <c r="D149" i="24" s="1"/>
  <c r="B147" i="24"/>
  <c r="C147" i="24" s="1"/>
  <c r="D148" i="24" s="1"/>
  <c r="B146" i="24"/>
  <c r="C146" i="24" s="1"/>
  <c r="D147" i="24" s="1"/>
  <c r="B145" i="24"/>
  <c r="C145" i="24" s="1"/>
  <c r="D146" i="24" s="1"/>
  <c r="B144" i="24"/>
  <c r="C144" i="24" s="1"/>
  <c r="B143" i="24"/>
  <c r="C143" i="24" s="1"/>
  <c r="B142" i="24"/>
  <c r="C142" i="24" s="1"/>
  <c r="D143" i="24" s="1"/>
  <c r="B141" i="24"/>
  <c r="C141" i="24" s="1"/>
  <c r="B140" i="24"/>
  <c r="C140" i="24" s="1"/>
  <c r="D141" i="24" s="1"/>
  <c r="B139" i="24"/>
  <c r="C139" i="24" s="1"/>
  <c r="D140" i="24" s="1"/>
  <c r="B138" i="24"/>
  <c r="C138" i="24" s="1"/>
  <c r="D139" i="24" s="1"/>
  <c r="B137" i="24"/>
  <c r="C137" i="24" s="1"/>
  <c r="D138" i="24" s="1"/>
  <c r="B136" i="24"/>
  <c r="C136" i="24" s="1"/>
  <c r="B135" i="24"/>
  <c r="C135" i="24" s="1"/>
  <c r="D136" i="24" s="1"/>
  <c r="B134" i="24"/>
  <c r="C134" i="24" s="1"/>
  <c r="B133" i="24"/>
  <c r="C133" i="24" s="1"/>
  <c r="B132" i="24"/>
  <c r="C132" i="24" s="1"/>
  <c r="D133" i="24" s="1"/>
  <c r="B131" i="24"/>
  <c r="C131" i="24" s="1"/>
  <c r="B130" i="24"/>
  <c r="C130" i="24" s="1"/>
  <c r="D131" i="24" s="1"/>
  <c r="B129" i="24"/>
  <c r="C129" i="24" s="1"/>
  <c r="D130" i="24" s="1"/>
  <c r="B128" i="24"/>
  <c r="C128" i="24" s="1"/>
  <c r="B127" i="24"/>
  <c r="C127" i="24" s="1"/>
  <c r="D128" i="24" s="1"/>
  <c r="B126" i="24"/>
  <c r="C126" i="24" s="1"/>
  <c r="D127" i="24" s="1"/>
  <c r="B125" i="24"/>
  <c r="C125" i="24" s="1"/>
  <c r="B124" i="24"/>
  <c r="C124" i="24" s="1"/>
  <c r="D125" i="24" s="1"/>
  <c r="B123" i="24"/>
  <c r="C123" i="24" s="1"/>
  <c r="E122" i="24"/>
  <c r="C122" i="24"/>
  <c r="B122" i="24"/>
  <c r="B121" i="24"/>
  <c r="C121" i="24" s="1"/>
  <c r="B120" i="24"/>
  <c r="C120" i="24" s="1"/>
  <c r="D121" i="24" s="1"/>
  <c r="B119" i="24"/>
  <c r="C119" i="24" s="1"/>
  <c r="D120" i="24" s="1"/>
  <c r="B118" i="24"/>
  <c r="C118" i="24" s="1"/>
  <c r="B117" i="24"/>
  <c r="C117" i="24" s="1"/>
  <c r="D118" i="24" s="1"/>
  <c r="B116" i="24"/>
  <c r="C116" i="24" s="1"/>
  <c r="D117" i="24" s="1"/>
  <c r="B115" i="24"/>
  <c r="C115" i="24" s="1"/>
  <c r="D116" i="24" s="1"/>
  <c r="B114" i="24"/>
  <c r="C114" i="24" s="1"/>
  <c r="B113" i="24"/>
  <c r="C113" i="24" s="1"/>
  <c r="B112" i="24"/>
  <c r="C112" i="24" s="1"/>
  <c r="B111" i="24"/>
  <c r="C111" i="24" s="1"/>
  <c r="D112" i="24" s="1"/>
  <c r="B110" i="24"/>
  <c r="C110" i="24" s="1"/>
  <c r="B109" i="24"/>
  <c r="C109" i="24" s="1"/>
  <c r="D110" i="24" s="1"/>
  <c r="B108" i="24"/>
  <c r="C108" i="24" s="1"/>
  <c r="D109" i="24" s="1"/>
  <c r="B107" i="24"/>
  <c r="C107" i="24" s="1"/>
  <c r="D108" i="24" s="1"/>
  <c r="B106" i="24"/>
  <c r="C106" i="24" s="1"/>
  <c r="D107" i="24" s="1"/>
  <c r="B105" i="24"/>
  <c r="C105" i="24" s="1"/>
  <c r="B104" i="24"/>
  <c r="C104" i="24" s="1"/>
  <c r="D105" i="24" s="1"/>
  <c r="B103" i="24"/>
  <c r="C103" i="24" s="1"/>
  <c r="D104" i="24" s="1"/>
  <c r="B102" i="24"/>
  <c r="C102" i="24" s="1"/>
  <c r="B101" i="24"/>
  <c r="C101" i="24" s="1"/>
  <c r="D102" i="24" s="1"/>
  <c r="B100" i="24"/>
  <c r="C100" i="24" s="1"/>
  <c r="D101" i="24" s="1"/>
  <c r="B99" i="24"/>
  <c r="C99" i="24" s="1"/>
  <c r="D100" i="24" s="1"/>
  <c r="B98" i="24"/>
  <c r="C98" i="24" s="1"/>
  <c r="B97" i="24"/>
  <c r="C97" i="24" s="1"/>
  <c r="D98" i="24" s="1"/>
  <c r="B96" i="24"/>
  <c r="C96" i="24" s="1"/>
  <c r="B95" i="24"/>
  <c r="C95" i="24" s="1"/>
  <c r="D96" i="24" s="1"/>
  <c r="B94" i="24"/>
  <c r="C94" i="24" s="1"/>
  <c r="B93" i="24"/>
  <c r="C93" i="24" s="1"/>
  <c r="E92" i="24"/>
  <c r="C92" i="24"/>
  <c r="B92" i="24"/>
  <c r="B62" i="24"/>
  <c r="C62" i="24" s="1"/>
  <c r="B32" i="24"/>
  <c r="B2" i="24"/>
  <c r="B91" i="24"/>
  <c r="C91" i="24" s="1"/>
  <c r="B90" i="24"/>
  <c r="C90" i="24" s="1"/>
  <c r="D91" i="24" s="1"/>
  <c r="B89" i="24"/>
  <c r="C89" i="24" s="1"/>
  <c r="B88" i="24"/>
  <c r="C88" i="24" s="1"/>
  <c r="B87" i="24"/>
  <c r="C87" i="24" s="1"/>
  <c r="D88" i="24" s="1"/>
  <c r="B86" i="24"/>
  <c r="C86" i="24" s="1"/>
  <c r="D87" i="24" s="1"/>
  <c r="B85" i="24"/>
  <c r="C85" i="24" s="1"/>
  <c r="D86" i="24" s="1"/>
  <c r="B84" i="24"/>
  <c r="C84" i="24" s="1"/>
  <c r="B83" i="24"/>
  <c r="C83" i="24" s="1"/>
  <c r="B82" i="24"/>
  <c r="C82" i="24" s="1"/>
  <c r="D83" i="24" s="1"/>
  <c r="B81" i="24"/>
  <c r="C81" i="24" s="1"/>
  <c r="B80" i="24"/>
  <c r="C80" i="24" s="1"/>
  <c r="D81" i="24" s="1"/>
  <c r="B79" i="24"/>
  <c r="C79" i="24" s="1"/>
  <c r="D80" i="24" s="1"/>
  <c r="B78" i="24"/>
  <c r="C78" i="24" s="1"/>
  <c r="B77" i="24"/>
  <c r="C77" i="24" s="1"/>
  <c r="D78" i="24" s="1"/>
  <c r="B76" i="24"/>
  <c r="C76" i="24" s="1"/>
  <c r="D77" i="24" s="1"/>
  <c r="B75" i="24"/>
  <c r="C75" i="24" s="1"/>
  <c r="B74" i="24"/>
  <c r="C74" i="24" s="1"/>
  <c r="D75" i="24" s="1"/>
  <c r="B73" i="24"/>
  <c r="C73" i="24" s="1"/>
  <c r="B72" i="24"/>
  <c r="C72" i="24" s="1"/>
  <c r="B71" i="24"/>
  <c r="C71" i="24" s="1"/>
  <c r="D72" i="24" s="1"/>
  <c r="B70" i="24"/>
  <c r="C70" i="24" s="1"/>
  <c r="D71" i="24" s="1"/>
  <c r="B69" i="24"/>
  <c r="C69" i="24" s="1"/>
  <c r="D70" i="24" s="1"/>
  <c r="B68" i="24"/>
  <c r="C68" i="24" s="1"/>
  <c r="B67" i="24"/>
  <c r="C67" i="24" s="1"/>
  <c r="D68" i="24" s="1"/>
  <c r="B66" i="24"/>
  <c r="C66" i="24" s="1"/>
  <c r="D67" i="24" s="1"/>
  <c r="B65" i="24"/>
  <c r="C65" i="24" s="1"/>
  <c r="B64" i="24"/>
  <c r="C64" i="24" s="1"/>
  <c r="D65" i="24" s="1"/>
  <c r="B63" i="24"/>
  <c r="C63" i="24" s="1"/>
  <c r="E62" i="24"/>
  <c r="B61" i="24"/>
  <c r="C61" i="24" s="1"/>
  <c r="B60" i="24"/>
  <c r="C60" i="24" s="1"/>
  <c r="D61" i="24" s="1"/>
  <c r="B59" i="24"/>
  <c r="C59" i="24" s="1"/>
  <c r="D60" i="24" s="1"/>
  <c r="B58" i="24"/>
  <c r="C58" i="24" s="1"/>
  <c r="B57" i="24"/>
  <c r="C57" i="24" s="1"/>
  <c r="D58" i="24" s="1"/>
  <c r="B56" i="24"/>
  <c r="C56" i="24" s="1"/>
  <c r="D57" i="24" s="1"/>
  <c r="B55" i="24"/>
  <c r="C55" i="24" s="1"/>
  <c r="D56" i="24" s="1"/>
  <c r="B54" i="24"/>
  <c r="C54" i="24" s="1"/>
  <c r="B53" i="24"/>
  <c r="C53" i="24" s="1"/>
  <c r="B52" i="24"/>
  <c r="C52" i="24" s="1"/>
  <c r="B51" i="24"/>
  <c r="C51" i="24" s="1"/>
  <c r="D52" i="24" s="1"/>
  <c r="B50" i="24"/>
  <c r="C50" i="24" s="1"/>
  <c r="B49" i="24"/>
  <c r="C49" i="24" s="1"/>
  <c r="D50" i="24" s="1"/>
  <c r="B48" i="24"/>
  <c r="C48" i="24" s="1"/>
  <c r="D49" i="24" s="1"/>
  <c r="B47" i="24"/>
  <c r="C47" i="24" s="1"/>
  <c r="D48" i="24" s="1"/>
  <c r="B46" i="24"/>
  <c r="C46" i="24" s="1"/>
  <c r="D47" i="24" s="1"/>
  <c r="B45" i="24"/>
  <c r="C45" i="24" s="1"/>
  <c r="B44" i="24"/>
  <c r="C44" i="24" s="1"/>
  <c r="D45" i="24" s="1"/>
  <c r="B43" i="24"/>
  <c r="C43" i="24" s="1"/>
  <c r="D44" i="24" s="1"/>
  <c r="B42" i="24"/>
  <c r="C42" i="24" s="1"/>
  <c r="B41" i="24"/>
  <c r="C41" i="24" s="1"/>
  <c r="D42" i="24" s="1"/>
  <c r="B40" i="24"/>
  <c r="C40" i="24" s="1"/>
  <c r="B39" i="24"/>
  <c r="C39" i="24" s="1"/>
  <c r="D40" i="24" s="1"/>
  <c r="B38" i="24"/>
  <c r="C38" i="24" s="1"/>
  <c r="B37" i="24"/>
  <c r="C37" i="24" s="1"/>
  <c r="D38" i="24" s="1"/>
  <c r="B36" i="24"/>
  <c r="C36" i="24" s="1"/>
  <c r="B35" i="24"/>
  <c r="C35" i="24" s="1"/>
  <c r="D36" i="24" s="1"/>
  <c r="B34" i="24"/>
  <c r="C34" i="24" s="1"/>
  <c r="B33" i="24"/>
  <c r="C33" i="24" s="1"/>
  <c r="E32" i="24"/>
  <c r="C32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33" i="24"/>
  <c r="A34" i="24"/>
  <c r="A35" i="24"/>
  <c r="A36" i="24"/>
  <c r="A37" i="24"/>
  <c r="A38" i="24"/>
  <c r="A39" i="24"/>
  <c r="A69" i="24" s="1"/>
  <c r="A99" i="24" s="1"/>
  <c r="A129" i="24" s="1"/>
  <c r="A40" i="24"/>
  <c r="A41" i="24"/>
  <c r="A71" i="24" s="1"/>
  <c r="A101" i="24" s="1"/>
  <c r="A131" i="24" s="1"/>
  <c r="A42" i="24"/>
  <c r="A72" i="24" s="1"/>
  <c r="A102" i="24" s="1"/>
  <c r="A132" i="24" s="1"/>
  <c r="A43" i="24"/>
  <c r="A44" i="24"/>
  <c r="A74" i="24" s="1"/>
  <c r="A104" i="24" s="1"/>
  <c r="A134" i="24" s="1"/>
  <c r="A45" i="24"/>
  <c r="A75" i="24" s="1"/>
  <c r="A105" i="24" s="1"/>
  <c r="A135" i="24" s="1"/>
  <c r="A46" i="24"/>
  <c r="A76" i="24" s="1"/>
  <c r="A106" i="24" s="1"/>
  <c r="A136" i="24" s="1"/>
  <c r="A47" i="24"/>
  <c r="A77" i="24" s="1"/>
  <c r="A107" i="24" s="1"/>
  <c r="A137" i="24" s="1"/>
  <c r="A48" i="24"/>
  <c r="A78" i="24" s="1"/>
  <c r="A108" i="24" s="1"/>
  <c r="A138" i="24" s="1"/>
  <c r="A49" i="24"/>
  <c r="A50" i="24"/>
  <c r="A51" i="24"/>
  <c r="A52" i="24"/>
  <c r="A53" i="24"/>
  <c r="A54" i="24"/>
  <c r="A55" i="24"/>
  <c r="A85" i="24" s="1"/>
  <c r="A115" i="24" s="1"/>
  <c r="A145" i="24" s="1"/>
  <c r="A56" i="24"/>
  <c r="A57" i="24"/>
  <c r="A87" i="24" s="1"/>
  <c r="A117" i="24" s="1"/>
  <c r="A147" i="24" s="1"/>
  <c r="A58" i="24"/>
  <c r="A88" i="24" s="1"/>
  <c r="A118" i="24" s="1"/>
  <c r="A148" i="24" s="1"/>
  <c r="A59" i="24"/>
  <c r="A60" i="24"/>
  <c r="A90" i="24" s="1"/>
  <c r="A120" i="24" s="1"/>
  <c r="A61" i="24"/>
  <c r="A91" i="24" s="1"/>
  <c r="A121" i="24" s="1"/>
  <c r="A62" i="24"/>
  <c r="A92" i="24" s="1"/>
  <c r="A122" i="24" s="1"/>
  <c r="A63" i="24"/>
  <c r="A93" i="24" s="1"/>
  <c r="A123" i="24" s="1"/>
  <c r="A64" i="24"/>
  <c r="A94" i="24" s="1"/>
  <c r="A124" i="24" s="1"/>
  <c r="A65" i="24"/>
  <c r="A66" i="24"/>
  <c r="A67" i="24"/>
  <c r="A68" i="24"/>
  <c r="A70" i="24"/>
  <c r="A100" i="24" s="1"/>
  <c r="A130" i="24" s="1"/>
  <c r="A73" i="24"/>
  <c r="A103" i="24" s="1"/>
  <c r="A133" i="24" s="1"/>
  <c r="A79" i="24"/>
  <c r="A109" i="24" s="1"/>
  <c r="A139" i="24" s="1"/>
  <c r="A80" i="24"/>
  <c r="A110" i="24" s="1"/>
  <c r="A140" i="24" s="1"/>
  <c r="A81" i="24"/>
  <c r="A82" i="24"/>
  <c r="A83" i="24"/>
  <c r="A84" i="24"/>
  <c r="A86" i="24"/>
  <c r="A89" i="24"/>
  <c r="A119" i="24" s="1"/>
  <c r="A95" i="24"/>
  <c r="A125" i="24" s="1"/>
  <c r="A96" i="24"/>
  <c r="A126" i="24" s="1"/>
  <c r="A97" i="24"/>
  <c r="A98" i="24"/>
  <c r="A111" i="24"/>
  <c r="A141" i="24" s="1"/>
  <c r="A112" i="24"/>
  <c r="A142" i="24" s="1"/>
  <c r="A113" i="24"/>
  <c r="A114" i="24"/>
  <c r="A116" i="24"/>
  <c r="A127" i="24"/>
  <c r="A128" i="24"/>
  <c r="A143" i="24"/>
  <c r="A144" i="24"/>
  <c r="A146" i="24"/>
  <c r="A32" i="24"/>
  <c r="D23" i="24"/>
  <c r="C4" i="24"/>
  <c r="D4" i="24" s="1"/>
  <c r="C5" i="24"/>
  <c r="D6" i="24" s="1"/>
  <c r="C6" i="24"/>
  <c r="D7" i="24" s="1"/>
  <c r="C7" i="24"/>
  <c r="C8" i="24"/>
  <c r="D9" i="24" s="1"/>
  <c r="C9" i="24"/>
  <c r="D10" i="24" s="1"/>
  <c r="C10" i="24"/>
  <c r="C11" i="24"/>
  <c r="D11" i="24"/>
  <c r="C12" i="24"/>
  <c r="D12" i="24"/>
  <c r="C13" i="24"/>
  <c r="D13" i="24"/>
  <c r="C14" i="24"/>
  <c r="D15" i="24" s="1"/>
  <c r="D14" i="24"/>
  <c r="C15" i="24"/>
  <c r="C16" i="24"/>
  <c r="D16" i="24"/>
  <c r="C17" i="24"/>
  <c r="D17" i="24" s="1"/>
  <c r="C18" i="24"/>
  <c r="D18" i="24" s="1"/>
  <c r="C19" i="24"/>
  <c r="D20" i="24" s="1"/>
  <c r="D19" i="24"/>
  <c r="C20" i="24"/>
  <c r="D21" i="24" s="1"/>
  <c r="C21" i="24"/>
  <c r="D22" i="24" s="1"/>
  <c r="C22" i="24"/>
  <c r="C23" i="24"/>
  <c r="C24" i="24"/>
  <c r="C25" i="24"/>
  <c r="D26" i="24" s="1"/>
  <c r="C26" i="24"/>
  <c r="C27" i="24"/>
  <c r="D28" i="24" s="1"/>
  <c r="D27" i="24"/>
  <c r="C28" i="24"/>
  <c r="C29" i="24"/>
  <c r="D29" i="24"/>
  <c r="C30" i="24"/>
  <c r="D31" i="24" s="1"/>
  <c r="D30" i="24"/>
  <c r="C31" i="24"/>
  <c r="B16" i="24"/>
  <c r="B15" i="24"/>
  <c r="B3" i="24"/>
  <c r="C2" i="24"/>
  <c r="B14" i="24"/>
  <c r="B13" i="24"/>
  <c r="B17" i="24"/>
  <c r="B12" i="24"/>
  <c r="B11" i="24"/>
  <c r="B10" i="24"/>
  <c r="B9" i="24"/>
  <c r="B8" i="24"/>
  <c r="B7" i="24"/>
  <c r="B6" i="24"/>
  <c r="B5" i="24"/>
  <c r="B4" i="24"/>
  <c r="E2" i="24"/>
  <c r="B25" i="24"/>
  <c r="B24" i="24"/>
  <c r="C3" i="24"/>
  <c r="B31" i="24"/>
  <c r="B30" i="24"/>
  <c r="B29" i="24"/>
  <c r="B28" i="24"/>
  <c r="B27" i="24"/>
  <c r="B26" i="24"/>
  <c r="B23" i="24"/>
  <c r="B22" i="24"/>
  <c r="B21" i="24"/>
  <c r="B20" i="24"/>
  <c r="B19" i="24"/>
  <c r="B18" i="24"/>
  <c r="B61" i="22"/>
  <c r="B60" i="22"/>
  <c r="B59" i="22"/>
  <c r="B58" i="22"/>
  <c r="B57" i="22"/>
  <c r="B56" i="22"/>
  <c r="B55" i="22"/>
  <c r="B54" i="22"/>
  <c r="C54" i="22" s="1"/>
  <c r="B53" i="22"/>
  <c r="B52" i="22"/>
  <c r="B51" i="22"/>
  <c r="C51" i="22" s="1"/>
  <c r="B50" i="22"/>
  <c r="C50" i="22" s="1"/>
  <c r="B49" i="22"/>
  <c r="B48" i="22"/>
  <c r="B47" i="22"/>
  <c r="B46" i="22"/>
  <c r="B45" i="22"/>
  <c r="B44" i="22"/>
  <c r="B43" i="22"/>
  <c r="B42" i="22"/>
  <c r="B41" i="22"/>
  <c r="B40" i="22"/>
  <c r="C40" i="22" s="1"/>
  <c r="B39" i="22"/>
  <c r="C39" i="22" s="1"/>
  <c r="B38" i="22"/>
  <c r="B37" i="22"/>
  <c r="B36" i="22"/>
  <c r="B35" i="22"/>
  <c r="B34" i="22"/>
  <c r="B33" i="22"/>
  <c r="B32" i="22"/>
  <c r="B31" i="22"/>
  <c r="B30" i="22"/>
  <c r="B29" i="22"/>
  <c r="B28" i="22"/>
  <c r="B27" i="22"/>
  <c r="C27" i="22" s="1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9" i="22"/>
  <c r="C9" i="22" s="1"/>
  <c r="B12" i="22"/>
  <c r="B13" i="22"/>
  <c r="A61" i="22"/>
  <c r="C61" i="22" s="1"/>
  <c r="A60" i="22"/>
  <c r="C60" i="22" s="1"/>
  <c r="A59" i="22"/>
  <c r="C59" i="22" s="1"/>
  <c r="A58" i="22"/>
  <c r="C58" i="22" s="1"/>
  <c r="A57" i="22"/>
  <c r="C57" i="22" s="1"/>
  <c r="A56" i="22"/>
  <c r="C56" i="22" s="1"/>
  <c r="A55" i="22"/>
  <c r="C55" i="22" s="1"/>
  <c r="A54" i="22"/>
  <c r="A53" i="22"/>
  <c r="A52" i="22"/>
  <c r="A51" i="22"/>
  <c r="A50" i="22"/>
  <c r="C49" i="22"/>
  <c r="A49" i="22"/>
  <c r="A48" i="22"/>
  <c r="C47" i="22"/>
  <c r="A47" i="22"/>
  <c r="A46" i="22"/>
  <c r="C46" i="22" s="1"/>
  <c r="A45" i="22"/>
  <c r="C45" i="22" s="1"/>
  <c r="A44" i="22"/>
  <c r="C44" i="22" s="1"/>
  <c r="C43" i="22"/>
  <c r="A43" i="22"/>
  <c r="A42" i="22"/>
  <c r="A41" i="22"/>
  <c r="C41" i="22" s="1"/>
  <c r="A40" i="22"/>
  <c r="A39" i="22"/>
  <c r="A38" i="22"/>
  <c r="C37" i="22"/>
  <c r="A37" i="22"/>
  <c r="A36" i="22"/>
  <c r="A35" i="22"/>
  <c r="A34" i="22"/>
  <c r="C34" i="22" s="1"/>
  <c r="A33" i="22"/>
  <c r="C33" i="22" s="1"/>
  <c r="A32" i="22"/>
  <c r="C32" i="22" s="1"/>
  <c r="C31" i="22"/>
  <c r="A31" i="22"/>
  <c r="C30" i="22"/>
  <c r="A30" i="22"/>
  <c r="A29" i="22"/>
  <c r="A28" i="22"/>
  <c r="C28" i="22" s="1"/>
  <c r="A27" i="22"/>
  <c r="A26" i="22"/>
  <c r="A15" i="22"/>
  <c r="A16" i="22"/>
  <c r="C16" i="22" s="1"/>
  <c r="A17" i="22"/>
  <c r="A18" i="22"/>
  <c r="A19" i="22"/>
  <c r="A20" i="22"/>
  <c r="A21" i="22"/>
  <c r="C21" i="22" s="1"/>
  <c r="A22" i="22"/>
  <c r="A23" i="22"/>
  <c r="A24" i="22"/>
  <c r="A25" i="22"/>
  <c r="A14" i="22"/>
  <c r="C25" i="22"/>
  <c r="C24" i="22"/>
  <c r="C23" i="22"/>
  <c r="C22" i="22"/>
  <c r="C20" i="22"/>
  <c r="C19" i="22"/>
  <c r="C18" i="22"/>
  <c r="C15" i="22"/>
  <c r="C14" i="22"/>
  <c r="B11" i="22"/>
  <c r="C3" i="22"/>
  <c r="C4" i="22"/>
  <c r="C5" i="22"/>
  <c r="C6" i="22"/>
  <c r="C7" i="22"/>
  <c r="C8" i="22"/>
  <c r="C10" i="22"/>
  <c r="C11" i="22"/>
  <c r="C12" i="22"/>
  <c r="C13" i="22"/>
  <c r="C2" i="22"/>
  <c r="B10" i="22"/>
  <c r="B6" i="22"/>
  <c r="B8" i="22"/>
  <c r="B7" i="22"/>
  <c r="B2" i="22"/>
  <c r="B5" i="22"/>
  <c r="B4" i="22"/>
  <c r="B3" i="22"/>
  <c r="L2" i="20"/>
  <c r="K2" i="20"/>
  <c r="F3" i="20"/>
  <c r="I3" i="20" s="1"/>
  <c r="G3" i="20"/>
  <c r="H3" i="20" s="1"/>
  <c r="P3" i="20"/>
  <c r="F4" i="20"/>
  <c r="I4" i="20" s="1"/>
  <c r="G4" i="20"/>
  <c r="H4" i="20" s="1"/>
  <c r="F5" i="20"/>
  <c r="J5" i="20" s="1"/>
  <c r="G5" i="20"/>
  <c r="S5" i="20" s="1"/>
  <c r="I5" i="20"/>
  <c r="F2" i="20"/>
  <c r="G2" i="20"/>
  <c r="S2" i="20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4" i="18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D170" i="24" l="1"/>
  <c r="D169" i="24"/>
  <c r="D157" i="24"/>
  <c r="D158" i="24"/>
  <c r="D171" i="24"/>
  <c r="D161" i="24"/>
  <c r="D162" i="24"/>
  <c r="D177" i="24"/>
  <c r="D153" i="24"/>
  <c r="E153" i="24" s="1"/>
  <c r="D165" i="24"/>
  <c r="D166" i="24"/>
  <c r="E154" i="24"/>
  <c r="D155" i="24"/>
  <c r="E155" i="24" s="1"/>
  <c r="E156" i="24" s="1"/>
  <c r="D124" i="24"/>
  <c r="E124" i="24" s="1"/>
  <c r="D123" i="24"/>
  <c r="E123" i="24" s="1"/>
  <c r="E125" i="24"/>
  <c r="D126" i="24"/>
  <c r="E126" i="24" s="1"/>
  <c r="D142" i="24"/>
  <c r="E127" i="24"/>
  <c r="E128" i="24"/>
  <c r="D129" i="24"/>
  <c r="E129" i="24" s="1"/>
  <c r="E130" i="24" s="1"/>
  <c r="E131" i="24" s="1"/>
  <c r="D132" i="24"/>
  <c r="D134" i="24"/>
  <c r="D135" i="24"/>
  <c r="D150" i="24"/>
  <c r="D137" i="24"/>
  <c r="D93" i="24"/>
  <c r="E93" i="24" s="1"/>
  <c r="D94" i="24"/>
  <c r="E94" i="24" s="1"/>
  <c r="D95" i="24"/>
  <c r="E95" i="24" s="1"/>
  <c r="D111" i="24"/>
  <c r="E96" i="24"/>
  <c r="D97" i="24"/>
  <c r="E97" i="24" s="1"/>
  <c r="E98" i="24" s="1"/>
  <c r="D113" i="24"/>
  <c r="D99" i="24"/>
  <c r="D103" i="24"/>
  <c r="D119" i="24"/>
  <c r="D106" i="24"/>
  <c r="D79" i="24"/>
  <c r="D64" i="24"/>
  <c r="D63" i="24"/>
  <c r="E63" i="24" s="1"/>
  <c r="D66" i="24"/>
  <c r="D82" i="24"/>
  <c r="D69" i="24"/>
  <c r="D73" i="24"/>
  <c r="D89" i="24"/>
  <c r="D74" i="24"/>
  <c r="D90" i="24"/>
  <c r="D76" i="24"/>
  <c r="D33" i="24"/>
  <c r="E33" i="24" s="1"/>
  <c r="D34" i="24"/>
  <c r="D35" i="24"/>
  <c r="D51" i="24"/>
  <c r="D37" i="24"/>
  <c r="D53" i="24"/>
  <c r="D39" i="24"/>
  <c r="D41" i="24"/>
  <c r="D43" i="24"/>
  <c r="D59" i="24"/>
  <c r="D46" i="24"/>
  <c r="D8" i="24"/>
  <c r="D5" i="24"/>
  <c r="D3" i="24"/>
  <c r="C52" i="22"/>
  <c r="C53" i="22"/>
  <c r="C38" i="22"/>
  <c r="C42" i="22"/>
  <c r="C48" i="22"/>
  <c r="C29" i="22"/>
  <c r="C35" i="22"/>
  <c r="C36" i="22"/>
  <c r="C26" i="22"/>
  <c r="C17" i="22"/>
  <c r="H5" i="20"/>
  <c r="S3" i="20"/>
  <c r="S4" i="20"/>
  <c r="P4" i="20"/>
  <c r="L3" i="20"/>
  <c r="K3" i="20"/>
  <c r="Q3" i="20" s="1"/>
  <c r="P5" i="20"/>
  <c r="L4" i="20"/>
  <c r="J3" i="20"/>
  <c r="K4" i="20"/>
  <c r="Q4" i="20" s="1"/>
  <c r="L5" i="20"/>
  <c r="J4" i="20"/>
  <c r="K5" i="20"/>
  <c r="Q5" i="20" s="1"/>
  <c r="Q2" i="20"/>
  <c r="H2" i="20"/>
  <c r="P2" i="20"/>
  <c r="E157" i="24" l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32" i="24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99" i="24"/>
  <c r="E100" i="24" s="1"/>
  <c r="E101" i="24" s="1"/>
  <c r="E102" i="24" s="1"/>
  <c r="E103" i="24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64" i="24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34" i="24"/>
  <c r="E35" i="24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3" i="24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R2" i="20"/>
  <c r="M2" i="20"/>
  <c r="T2" i="20" s="1"/>
  <c r="U2" i="20" s="1"/>
  <c r="M5" i="20"/>
  <c r="R5" i="20"/>
  <c r="M3" i="20"/>
  <c r="T3" i="20" s="1"/>
  <c r="U3" i="20" s="1"/>
  <c r="R3" i="20"/>
  <c r="M4" i="20"/>
  <c r="T4" i="20" s="1"/>
  <c r="U4" i="20" s="1"/>
  <c r="R4" i="20"/>
  <c r="T5" i="20"/>
  <c r="U5" i="20" s="1"/>
</calcChain>
</file>

<file path=xl/sharedStrings.xml><?xml version="1.0" encoding="utf-8"?>
<sst xmlns="http://schemas.openxmlformats.org/spreadsheetml/2006/main" count="1509" uniqueCount="589">
  <si>
    <t>TaskIndex</t>
  </si>
  <si>
    <t>TaskID</t>
  </si>
  <si>
    <t>ProcessorIndex</t>
  </si>
  <si>
    <t>ProcessorID</t>
  </si>
  <si>
    <t>ProcessorDesc</t>
  </si>
  <si>
    <t>GenRateProcessTime</t>
  </si>
  <si>
    <t>StndrdRateProcessTime</t>
  </si>
  <si>
    <t>VarRateProcessTime</t>
  </si>
  <si>
    <t>LearnCurvePct</t>
  </si>
  <si>
    <t>LearnCurveMaxThreshold</t>
  </si>
  <si>
    <t>MinProcessTimePct</t>
  </si>
  <si>
    <t>MaxProcessTimePct</t>
  </si>
  <si>
    <t>YeildPct</t>
  </si>
  <si>
    <t>BatchSizeReq</t>
  </si>
  <si>
    <t>UnbatchingSize</t>
  </si>
  <si>
    <t>ComponentsGenerated</t>
  </si>
  <si>
    <t>task001</t>
  </si>
  <si>
    <t>Source01</t>
  </si>
  <si>
    <t>PreATLO Prop subsystem_IandT</t>
  </si>
  <si>
    <t>task002</t>
  </si>
  <si>
    <t>Install NY Antennas</t>
  </si>
  <si>
    <t>Processor01</t>
  </si>
  <si>
    <t>NY_Pannel_Integration</t>
  </si>
  <si>
    <t>task003</t>
  </si>
  <si>
    <t>task004</t>
  </si>
  <si>
    <t>task005</t>
  </si>
  <si>
    <t>task006</t>
  </si>
  <si>
    <t>task007</t>
  </si>
  <si>
    <t>task008</t>
  </si>
  <si>
    <t>task009</t>
  </si>
  <si>
    <t>task010</t>
  </si>
  <si>
    <t>task011</t>
  </si>
  <si>
    <t>NY Panel Closeouts</t>
  </si>
  <si>
    <t>task012</t>
  </si>
  <si>
    <t>Processor02</t>
  </si>
  <si>
    <t>NX_Pannel_Integration</t>
  </si>
  <si>
    <t>task013</t>
  </si>
  <si>
    <t>task014</t>
  </si>
  <si>
    <t>task015</t>
  </si>
  <si>
    <t>task016</t>
  </si>
  <si>
    <t>task017</t>
  </si>
  <si>
    <t>task018</t>
  </si>
  <si>
    <t>task019</t>
  </si>
  <si>
    <t>task020</t>
  </si>
  <si>
    <t>task021</t>
  </si>
  <si>
    <t>task022</t>
  </si>
  <si>
    <t>task023</t>
  </si>
  <si>
    <t>task024</t>
  </si>
  <si>
    <t>NX Panel Closeouts</t>
  </si>
  <si>
    <t>task025</t>
  </si>
  <si>
    <t>Processor03</t>
  </si>
  <si>
    <t>NZ_Pannel_Integration</t>
  </si>
  <si>
    <t>task026</t>
  </si>
  <si>
    <t>Install NZ Closeout Cover Antennas</t>
  </si>
  <si>
    <t>task027</t>
  </si>
  <si>
    <t>task028</t>
  </si>
  <si>
    <t>task029</t>
  </si>
  <si>
    <t>task030</t>
  </si>
  <si>
    <t>task031</t>
  </si>
  <si>
    <t>task032</t>
  </si>
  <si>
    <t>task033</t>
  </si>
  <si>
    <t>task034</t>
  </si>
  <si>
    <t>task035</t>
  </si>
  <si>
    <t>NZ Closeout Cover Closeouts</t>
  </si>
  <si>
    <t>task036</t>
  </si>
  <si>
    <t>Processor04</t>
  </si>
  <si>
    <t>PY_Pannel_Integration</t>
  </si>
  <si>
    <t>task037</t>
  </si>
  <si>
    <t>task038</t>
  </si>
  <si>
    <t>task039</t>
  </si>
  <si>
    <t>task040</t>
  </si>
  <si>
    <t>task041</t>
  </si>
  <si>
    <t>task042</t>
  </si>
  <si>
    <t>task043</t>
  </si>
  <si>
    <t>task044</t>
  </si>
  <si>
    <t>task045</t>
  </si>
  <si>
    <t>task046</t>
  </si>
  <si>
    <t>task047</t>
  </si>
  <si>
    <t>task048</t>
  </si>
  <si>
    <t>task049</t>
  </si>
  <si>
    <t>PY Panel Closeouts</t>
  </si>
  <si>
    <t>task050</t>
  </si>
  <si>
    <t>Prep and Install PX Antennas</t>
  </si>
  <si>
    <t>Processor05</t>
  </si>
  <si>
    <t>PX_Pannel_Integration</t>
  </si>
  <si>
    <t>task051</t>
  </si>
  <si>
    <t>task052</t>
  </si>
  <si>
    <t>PX Install GPS Receiver</t>
  </si>
  <si>
    <t>task053</t>
  </si>
  <si>
    <t>task054</t>
  </si>
  <si>
    <t>task055</t>
  </si>
  <si>
    <t>task056</t>
  </si>
  <si>
    <t>task057</t>
  </si>
  <si>
    <t>task058</t>
  </si>
  <si>
    <t>Install PX Units</t>
  </si>
  <si>
    <t>task059</t>
  </si>
  <si>
    <t>task060</t>
  </si>
  <si>
    <t>task061</t>
  </si>
  <si>
    <t>task062</t>
  </si>
  <si>
    <t>PX Panel Closeouts</t>
  </si>
  <si>
    <t>task063</t>
  </si>
  <si>
    <t>PZ Closeout Cover Integration</t>
  </si>
  <si>
    <t>Processor06</t>
  </si>
  <si>
    <t>PZ_Pannel_Integration</t>
  </si>
  <si>
    <t>task064</t>
  </si>
  <si>
    <t>task065</t>
  </si>
  <si>
    <t>PZ Install 5V Converter</t>
  </si>
  <si>
    <t>task066</t>
  </si>
  <si>
    <t>task067</t>
  </si>
  <si>
    <t>task068</t>
  </si>
  <si>
    <t>task069</t>
  </si>
  <si>
    <t>task070</t>
  </si>
  <si>
    <t>task071</t>
  </si>
  <si>
    <t>PZ Closeout Cover Closeouts</t>
  </si>
  <si>
    <t>task072</t>
  </si>
  <si>
    <t>Processor07</t>
  </si>
  <si>
    <t>task073</t>
  </si>
  <si>
    <t>task074</t>
  </si>
  <si>
    <t>task075</t>
  </si>
  <si>
    <t>task076</t>
  </si>
  <si>
    <t>task077</t>
  </si>
  <si>
    <t>task078</t>
  </si>
  <si>
    <t>task079</t>
  </si>
  <si>
    <t>task080</t>
  </si>
  <si>
    <t>Processor08</t>
  </si>
  <si>
    <t>Processor09</t>
  </si>
  <si>
    <t>Sink01</t>
  </si>
  <si>
    <t>Unit_Produced</t>
  </si>
  <si>
    <t>ResourceIndex</t>
  </si>
  <si>
    <t>ResourceIndex.1</t>
  </si>
  <si>
    <t>ResourceName</t>
  </si>
  <si>
    <t>ResourceType</t>
  </si>
  <si>
    <t>TotalResourceUnitsAvailable</t>
  </si>
  <si>
    <t>DownProbabilityPerUnit</t>
  </si>
  <si>
    <t>DownReplacementDelay</t>
  </si>
  <si>
    <t>Units</t>
  </si>
  <si>
    <t>Resource01</t>
  </si>
  <si>
    <t>PERSONNEL</t>
  </si>
  <si>
    <t>hours</t>
  </si>
  <si>
    <t>Resource02</t>
  </si>
  <si>
    <t>Resource03</t>
  </si>
  <si>
    <t>Quality Inspector</t>
  </si>
  <si>
    <t>Resource04</t>
  </si>
  <si>
    <t>Resource05</t>
  </si>
  <si>
    <t>Mech Tech</t>
  </si>
  <si>
    <t>Resource06</t>
  </si>
  <si>
    <t>Flotron</t>
  </si>
  <si>
    <t>VEHICLE</t>
  </si>
  <si>
    <t>Resource07</t>
  </si>
  <si>
    <t>Panel Assmebly Stands</t>
  </si>
  <si>
    <t>MSGS</t>
  </si>
  <si>
    <t>Resource08</t>
  </si>
  <si>
    <t>SV/Prop Lifting Sling</t>
  </si>
  <si>
    <t>Resource09</t>
  </si>
  <si>
    <t>SV Lifting GS</t>
  </si>
  <si>
    <t>Resource10</t>
  </si>
  <si>
    <t>TVAC Config GSE</t>
  </si>
  <si>
    <t>Resource11</t>
  </si>
  <si>
    <t>Stack Lifting GSE</t>
  </si>
  <si>
    <t>Resource12</t>
  </si>
  <si>
    <t>Dynamics Config GSE</t>
  </si>
  <si>
    <t>Resource13</t>
  </si>
  <si>
    <t>Vacuum Chamber</t>
  </si>
  <si>
    <t>Resource14</t>
  </si>
  <si>
    <t>Digital Multi Meter</t>
  </si>
  <si>
    <t>EGSE</t>
  </si>
  <si>
    <t>Resource15</t>
  </si>
  <si>
    <t>Resource16</t>
  </si>
  <si>
    <t>Prop GSE</t>
  </si>
  <si>
    <t>Resource17</t>
  </si>
  <si>
    <t>Resource18</t>
  </si>
  <si>
    <t>GPS Sim</t>
  </si>
  <si>
    <t>Resource19</t>
  </si>
  <si>
    <t>Resource20</t>
  </si>
  <si>
    <t>Resource21</t>
  </si>
  <si>
    <t>Resource22</t>
  </si>
  <si>
    <t>Resource23</t>
  </si>
  <si>
    <t>Mass Prop GSE</t>
  </si>
  <si>
    <t>Resource24</t>
  </si>
  <si>
    <t>Resource25</t>
  </si>
  <si>
    <t>Resource26</t>
  </si>
  <si>
    <t>Resource27</t>
  </si>
  <si>
    <t>Host Rack</t>
  </si>
  <si>
    <t>Component01</t>
  </si>
  <si>
    <t>Hardware Delivered from Inventory</t>
  </si>
  <si>
    <t>COMPONENT</t>
  </si>
  <si>
    <t>Component02</t>
  </si>
  <si>
    <t>SpaceVehicle w/ Panels</t>
  </si>
  <si>
    <t>ProcessorTypeIndex</t>
  </si>
  <si>
    <t>ProcessorTypeID</t>
  </si>
  <si>
    <t>ProcessorType</t>
  </si>
  <si>
    <t>PTYPE01</t>
  </si>
  <si>
    <t>ACQUIRE_SCHD_SOURCE</t>
  </si>
  <si>
    <t>PTYPE02</t>
  </si>
  <si>
    <t>ACQUIRE_RATE_SOURCE</t>
  </si>
  <si>
    <t>PTYPE03</t>
  </si>
  <si>
    <t>ACQUIRE_PUSH_SOURCE</t>
  </si>
  <si>
    <t>PTYPE04</t>
  </si>
  <si>
    <t>ACQUIRE_PULL_SOURCE</t>
  </si>
  <si>
    <t>PTYPE05</t>
  </si>
  <si>
    <t>NORMAL_PROCESSOR</t>
  </si>
  <si>
    <t>PTYPE06</t>
  </si>
  <si>
    <t>SEPERATOR_PROCESSOR</t>
  </si>
  <si>
    <t>PTYPE07</t>
  </si>
  <si>
    <t>COMBINOR_PROCESSOR</t>
  </si>
  <si>
    <t>PTYPE08</t>
  </si>
  <si>
    <t>BATCH_PROCESSOR</t>
  </si>
  <si>
    <t>PTYPE09</t>
  </si>
  <si>
    <t>UNBATCH_PROCESSOR</t>
  </si>
  <si>
    <t>PTYPE10</t>
  </si>
  <si>
    <t>TEST_PROCESSOR</t>
  </si>
  <si>
    <t>PTYPE11</t>
  </si>
  <si>
    <t>REWORK_PROCESSOR</t>
  </si>
  <si>
    <t>PTYPE12</t>
  </si>
  <si>
    <t>DELIVERY_SCHD_SOURCE</t>
  </si>
  <si>
    <t>PTYPE13</t>
  </si>
  <si>
    <t>DELIVERY_RATE_SOURCE</t>
  </si>
  <si>
    <t>PTYPE14</t>
  </si>
  <si>
    <t>DELIVERY_PUSH_SOURCE</t>
  </si>
  <si>
    <t>PTYPE15</t>
  </si>
  <si>
    <t>DELIVERY_PULL_SOURCE</t>
  </si>
  <si>
    <t>LocationIndex</t>
  </si>
  <si>
    <t>LocationID</t>
  </si>
  <si>
    <t>LocationName</t>
  </si>
  <si>
    <t>AreaDesc</t>
  </si>
  <si>
    <t>SQFT</t>
  </si>
  <si>
    <t>LOC01</t>
  </si>
  <si>
    <t>LOC02</t>
  </si>
  <si>
    <t>LOC03</t>
  </si>
  <si>
    <t>LOC04</t>
  </si>
  <si>
    <t>LOC05</t>
  </si>
  <si>
    <t>NumberStations</t>
  </si>
  <si>
    <t>Location</t>
  </si>
  <si>
    <t>DownProabilityPerUnity</t>
  </si>
  <si>
    <t>DownDelay</t>
  </si>
  <si>
    <t>ProcessingUnits</t>
  </si>
  <si>
    <t>StationIndex</t>
  </si>
  <si>
    <t>StationID</t>
  </si>
  <si>
    <t>StationDesc</t>
  </si>
  <si>
    <t>StationType</t>
  </si>
  <si>
    <t>StationPriorityMethod</t>
  </si>
  <si>
    <t>StationCapacity</t>
  </si>
  <si>
    <t>DownProabilityPerUnit</t>
  </si>
  <si>
    <t>Station01</t>
  </si>
  <si>
    <t>FIFO</t>
  </si>
  <si>
    <t>Station02</t>
  </si>
  <si>
    <t>Station03</t>
  </si>
  <si>
    <t>Station04</t>
  </si>
  <si>
    <t>NY_Pannel_Integration_Line01_01</t>
  </si>
  <si>
    <t>Station05</t>
  </si>
  <si>
    <t>NY_Pannel_Integration_Line01_02</t>
  </si>
  <si>
    <t>Station06</t>
  </si>
  <si>
    <t>NY_Pannel_Integration_Line02_01</t>
  </si>
  <si>
    <t>Station07</t>
  </si>
  <si>
    <t>NY_Pannel_Integration_Line02_02</t>
  </si>
  <si>
    <t>Station08</t>
  </si>
  <si>
    <t>NX_Pannel_Integration_Line01_01</t>
  </si>
  <si>
    <t>Station09</t>
  </si>
  <si>
    <t>NX_Pannel_Integration_Line01_02</t>
  </si>
  <si>
    <t>Station10</t>
  </si>
  <si>
    <t>NX_Pannel_Integration_Line02_01</t>
  </si>
  <si>
    <t>Station11</t>
  </si>
  <si>
    <t>NX_Pannel_Integration_Line02_02</t>
  </si>
  <si>
    <t>Station12</t>
  </si>
  <si>
    <t>NZ_Pannel_Integration_Line01_01</t>
  </si>
  <si>
    <t>Station13</t>
  </si>
  <si>
    <t>NZ_Pannel_Integration_Line01_02</t>
  </si>
  <si>
    <t>Station14</t>
  </si>
  <si>
    <t>NZ_Pannel_Integration_Line02_01</t>
  </si>
  <si>
    <t>Station15</t>
  </si>
  <si>
    <t>NZ_Pannel_Integration_Line02_02</t>
  </si>
  <si>
    <t>Station16</t>
  </si>
  <si>
    <t>PY_Pannel_Integration_Line01_01</t>
  </si>
  <si>
    <t>Station17</t>
  </si>
  <si>
    <t>PY_Pannel_Integration_Line01_02</t>
  </si>
  <si>
    <t>Station18</t>
  </si>
  <si>
    <t>PY_Pannel_Integration_Line02_01</t>
  </si>
  <si>
    <t>Station19</t>
  </si>
  <si>
    <t>PY_Pannel_Integration_Line02_02</t>
  </si>
  <si>
    <t>Station20</t>
  </si>
  <si>
    <t>PX_Pannel_Integration_Line01_01</t>
  </si>
  <si>
    <t>Station21</t>
  </si>
  <si>
    <t>PX_Pannel_Integration_Line01_02</t>
  </si>
  <si>
    <t>Station22</t>
  </si>
  <si>
    <t>PX_Pannel_Integration_Line02_01</t>
  </si>
  <si>
    <t>Station23</t>
  </si>
  <si>
    <t>PX_Pannel_Integration_Line02_02</t>
  </si>
  <si>
    <t>Station24</t>
  </si>
  <si>
    <t>PZ_Pannel_Integration_Line01_01</t>
  </si>
  <si>
    <t>Station25</t>
  </si>
  <si>
    <t>PZ_Pannel_Integration_Line01_02</t>
  </si>
  <si>
    <t>PZ_Pannel_Integration_Line02_01</t>
  </si>
  <si>
    <t>PZ_Pannel_Integration_Line02_02</t>
  </si>
  <si>
    <t>Station28</t>
  </si>
  <si>
    <t>Station29</t>
  </si>
  <si>
    <t>Station30</t>
  </si>
  <si>
    <t>Station31</t>
  </si>
  <si>
    <t>Station32</t>
  </si>
  <si>
    <t>Station33</t>
  </si>
  <si>
    <t>ProductIndex</t>
  </si>
  <si>
    <t>ProductID</t>
  </si>
  <si>
    <t>ProductDesc</t>
  </si>
  <si>
    <t>ConfigIndex</t>
  </si>
  <si>
    <t>ConfigID</t>
  </si>
  <si>
    <t>ConfigDesc</t>
  </si>
  <si>
    <t>SV01</t>
  </si>
  <si>
    <t>ProcessUnitIndex</t>
  </si>
  <si>
    <t>ProcessUnitID</t>
  </si>
  <si>
    <t>ProcessUnitDesc</t>
  </si>
  <si>
    <t>ProcessUnit01</t>
  </si>
  <si>
    <t>ArrivalUnitIndex</t>
  </si>
  <si>
    <t>ArrivalUnitID</t>
  </si>
  <si>
    <t>ArrivalUnitDesc</t>
  </si>
  <si>
    <t>ArrivalUnit01</t>
  </si>
  <si>
    <t>Hardware from Inventory</t>
  </si>
  <si>
    <t>ComponentIndex</t>
  </si>
  <si>
    <t>ComponentID</t>
  </si>
  <si>
    <t>ComponentDesc</t>
  </si>
  <si>
    <t>UnitType</t>
  </si>
  <si>
    <t>UnitIndex</t>
  </si>
  <si>
    <t>UnitID</t>
  </si>
  <si>
    <t>UnitDesc</t>
  </si>
  <si>
    <t>ARRIVAL</t>
  </si>
  <si>
    <t>PROCESS</t>
  </si>
  <si>
    <t>TasksDesc</t>
  </si>
  <si>
    <t>Pre-Prop subsystem</t>
  </si>
  <si>
    <t>NY Install Mod01</t>
  </si>
  <si>
    <t>NY Install Mod02</t>
  </si>
  <si>
    <t>NY Install Mod03</t>
  </si>
  <si>
    <t>Install NY Mod04</t>
  </si>
  <si>
    <t>Install &amp; Route NY Panel Harnessing</t>
  </si>
  <si>
    <t>Install NY Panel</t>
  </si>
  <si>
    <t>Install NX Panel</t>
  </si>
  <si>
    <t>Install PY Panel</t>
  </si>
  <si>
    <t>NY Stake</t>
  </si>
  <si>
    <t>PY Stake</t>
  </si>
  <si>
    <t>NX Install Mod05</t>
  </si>
  <si>
    <t>NX Install Mod06</t>
  </si>
  <si>
    <t>Install NX Mod07</t>
  </si>
  <si>
    <t>NX Install Mod08</t>
  </si>
  <si>
    <t>NX Install Mod09</t>
  </si>
  <si>
    <t>NX Install Mod10</t>
  </si>
  <si>
    <t>NX Install Mod11</t>
  </si>
  <si>
    <t>Install NX Mod12</t>
  </si>
  <si>
    <t>Egnr</t>
  </si>
  <si>
    <t>Tech</t>
  </si>
  <si>
    <t>MI tech</t>
  </si>
  <si>
    <t>Sys01 Rack</t>
  </si>
  <si>
    <t>Sys02 Rack</t>
  </si>
  <si>
    <t>Sys03 Rack</t>
  </si>
  <si>
    <t>Sys04 Rack</t>
  </si>
  <si>
    <t>Stimulator</t>
  </si>
  <si>
    <t>Sys05 Rack</t>
  </si>
  <si>
    <t>Sys06 rack</t>
  </si>
  <si>
    <t>Sys07 Rack (traveler)</t>
  </si>
  <si>
    <t>Sys00 Rack (Workcell)</t>
  </si>
  <si>
    <t>SV w/ Panels</t>
  </si>
  <si>
    <t>Install &amp; Route NX Panel</t>
  </si>
  <si>
    <t>NX Test</t>
  </si>
  <si>
    <t>NY Test</t>
  </si>
  <si>
    <t>NZ Test</t>
  </si>
  <si>
    <t>PY Test</t>
  </si>
  <si>
    <t>Install NZ Closeout Cover</t>
  </si>
  <si>
    <t>NX Stake/RTV</t>
  </si>
  <si>
    <t>NZ Install Mod13</t>
  </si>
  <si>
    <t>NZ Install Mod14</t>
  </si>
  <si>
    <t>NZ Install Mod15</t>
  </si>
  <si>
    <t>NZ Install Mod16</t>
  </si>
  <si>
    <t>NZ Install Field Joint</t>
  </si>
  <si>
    <t>Install NZ Closeout Cover Units</t>
  </si>
  <si>
    <t>NZ Stake/RTV</t>
  </si>
  <si>
    <t>PY Install Mod17</t>
  </si>
  <si>
    <t>PY Install Mod18</t>
  </si>
  <si>
    <t>Install PY Mod19</t>
  </si>
  <si>
    <t>PY Install Mod20</t>
  </si>
  <si>
    <t>PY Install Mod21</t>
  </si>
  <si>
    <t>PY Install Mod22</t>
  </si>
  <si>
    <t>PY Install Mod23</t>
  </si>
  <si>
    <t>PY Install Mounting Bracket</t>
  </si>
  <si>
    <t>Install PY Panel Units</t>
  </si>
  <si>
    <t>Install &amp; Route PY Panel</t>
  </si>
  <si>
    <t>NResource01</t>
  </si>
  <si>
    <t>NResource02</t>
  </si>
  <si>
    <t>NResource03</t>
  </si>
  <si>
    <t>NResource04</t>
  </si>
  <si>
    <t>NResource05</t>
  </si>
  <si>
    <t>NResource06</t>
  </si>
  <si>
    <t>NResource07</t>
  </si>
  <si>
    <t>NResource08</t>
  </si>
  <si>
    <t>NResource09</t>
  </si>
  <si>
    <t>NResource10</t>
  </si>
  <si>
    <t>NResource11</t>
  </si>
  <si>
    <t>NResource12</t>
  </si>
  <si>
    <t>NResource13</t>
  </si>
  <si>
    <t>NResource14</t>
  </si>
  <si>
    <t>NResource15</t>
  </si>
  <si>
    <t>NResource16</t>
  </si>
  <si>
    <t>NResource17</t>
  </si>
  <si>
    <t>NResource18</t>
  </si>
  <si>
    <t>NResource19</t>
  </si>
  <si>
    <t>NResource20</t>
  </si>
  <si>
    <t>NResource21</t>
  </si>
  <si>
    <t>NResource22</t>
  </si>
  <si>
    <t>NResource23</t>
  </si>
  <si>
    <t>NResource24</t>
  </si>
  <si>
    <t>NResource25</t>
  </si>
  <si>
    <t>NResource26</t>
  </si>
  <si>
    <t>NResource27</t>
  </si>
  <si>
    <t>NResource28</t>
  </si>
  <si>
    <t>NResource29</t>
  </si>
  <si>
    <t>NResource30</t>
  </si>
  <si>
    <t>NResource31</t>
  </si>
  <si>
    <t>NResource32</t>
  </si>
  <si>
    <t>NResource33</t>
  </si>
  <si>
    <t>NResource34</t>
  </si>
  <si>
    <t>NResource35</t>
  </si>
  <si>
    <t>NResource36</t>
  </si>
  <si>
    <t>NResource37</t>
  </si>
  <si>
    <t>NResource38</t>
  </si>
  <si>
    <t>NResource39</t>
  </si>
  <si>
    <t>NResource40</t>
  </si>
  <si>
    <t>NResource41</t>
  </si>
  <si>
    <t>NResource42</t>
  </si>
  <si>
    <t>NResource43</t>
  </si>
  <si>
    <t>NResource44</t>
  </si>
  <si>
    <t>NResource45</t>
  </si>
  <si>
    <t>NResource46</t>
  </si>
  <si>
    <t>NResource47</t>
  </si>
  <si>
    <t>NResource48</t>
  </si>
  <si>
    <t>NResource49</t>
  </si>
  <si>
    <t>NResource50</t>
  </si>
  <si>
    <t>Install PX Panel</t>
  </si>
  <si>
    <t>PX Install Mod24</t>
  </si>
  <si>
    <t>PX Install Mod25</t>
  </si>
  <si>
    <t>PX Install Mod26</t>
  </si>
  <si>
    <t>PX Install Mod27</t>
  </si>
  <si>
    <t>PX Install Mod28</t>
  </si>
  <si>
    <t>Install &amp; Route PX Mod30</t>
  </si>
  <si>
    <t>Pre_Prop_subsystem</t>
  </si>
  <si>
    <t>PX Test</t>
  </si>
  <si>
    <t>PX Stake</t>
  </si>
  <si>
    <t>Install PZ Closeout Cover</t>
  </si>
  <si>
    <t>PZ Install Mod29</t>
  </si>
  <si>
    <t>Install &amp; Route PZ Panel</t>
  </si>
  <si>
    <t>PZ Install Mod30</t>
  </si>
  <si>
    <t>PZ Stake</t>
  </si>
  <si>
    <t>PZ Test</t>
  </si>
  <si>
    <t>Area01</t>
  </si>
  <si>
    <t>Area02</t>
  </si>
  <si>
    <t>Area03</t>
  </si>
  <si>
    <t>Area04</t>
  </si>
  <si>
    <t>Area05</t>
  </si>
  <si>
    <t>Units Produced</t>
  </si>
  <si>
    <t>Join Panels</t>
  </si>
  <si>
    <t>Join_Pannels</t>
  </si>
  <si>
    <t>Integration Test</t>
  </si>
  <si>
    <t>Vacuum Chamber Test</t>
  </si>
  <si>
    <t>Move Panels</t>
  </si>
  <si>
    <t>GSE Lift</t>
  </si>
  <si>
    <t>Packout</t>
  </si>
  <si>
    <t>Rework</t>
  </si>
  <si>
    <t>Packout_Lift</t>
  </si>
  <si>
    <t xml:space="preserve">Final Evaluation </t>
  </si>
  <si>
    <t>REWORK</t>
  </si>
  <si>
    <t>PreProp subsystem</t>
  </si>
  <si>
    <t>SAT01</t>
  </si>
  <si>
    <t>TaskPred</t>
  </si>
  <si>
    <t>ArrivalDate</t>
  </si>
  <si>
    <t>ArrivalValue</t>
  </si>
  <si>
    <t>ArrivalCount</t>
  </si>
  <si>
    <t>ArrivalUnits</t>
  </si>
  <si>
    <t>ArrivalDatesIndex</t>
  </si>
  <si>
    <t>ArrivalDatesID</t>
  </si>
  <si>
    <t>ArrivalDates01</t>
  </si>
  <si>
    <t>ArrivalDatesDesc</t>
  </si>
  <si>
    <t>Delivery 001</t>
  </si>
  <si>
    <t>ArrivalRatesID</t>
  </si>
  <si>
    <t>ArrivalRatesIndex</t>
  </si>
  <si>
    <t>ArrivalRatesDesc</t>
  </si>
  <si>
    <t>Delivery 002</t>
  </si>
  <si>
    <t>ArrivalRates01</t>
  </si>
  <si>
    <t>DeliveryRatesIndex</t>
  </si>
  <si>
    <t>DeliveryRatesID</t>
  </si>
  <si>
    <t>DeliveryRatess01</t>
  </si>
  <si>
    <t>DeliveryRatesDesc</t>
  </si>
  <si>
    <t>Due date Requirement</t>
  </si>
  <si>
    <t>DeliveryRateValue</t>
  </si>
  <si>
    <t>DeliveryUnits</t>
  </si>
  <si>
    <t>DeliveryCount</t>
  </si>
  <si>
    <t>DeliveryRateDate</t>
  </si>
  <si>
    <t>PersonnelIndex</t>
  </si>
  <si>
    <t>PersonnelID</t>
  </si>
  <si>
    <t>PersonnelDesc</t>
  </si>
  <si>
    <t>Npersonnel</t>
  </si>
  <si>
    <t>ProductionRate</t>
  </si>
  <si>
    <t>HourlyRate</t>
  </si>
  <si>
    <t>Capacity</t>
  </si>
  <si>
    <t>Schedual</t>
  </si>
  <si>
    <t>Shift</t>
  </si>
  <si>
    <t>HolidayCalendar</t>
  </si>
  <si>
    <t>OvertimeAllowance</t>
  </si>
  <si>
    <t>OvertimeRate</t>
  </si>
  <si>
    <t>OnTimeStartReliability</t>
  </si>
  <si>
    <t>OnTimeStartFailureDelay</t>
  </si>
  <si>
    <t>ShiftIndex</t>
  </si>
  <si>
    <t>ShiftID</t>
  </si>
  <si>
    <t>ShiftDesc</t>
  </si>
  <si>
    <t>Personnel01</t>
  </si>
  <si>
    <t>Personnel02</t>
  </si>
  <si>
    <t>Personnel03</t>
  </si>
  <si>
    <t>Personnel04</t>
  </si>
  <si>
    <t>Personnel05</t>
  </si>
  <si>
    <t>ShiftStart</t>
  </si>
  <si>
    <t>ShiftBreakStart</t>
  </si>
  <si>
    <t>ShiftBreakEnd</t>
  </si>
  <si>
    <t>2ndShift</t>
  </si>
  <si>
    <t>1stShift</t>
  </si>
  <si>
    <t>3rdShift</t>
  </si>
  <si>
    <t>StartBuffer</t>
  </si>
  <si>
    <t>EndBuffer</t>
  </si>
  <si>
    <t>ShiftLength</t>
  </si>
  <si>
    <t>ShiftStartUnit</t>
  </si>
  <si>
    <t>ShiftEndUnit</t>
  </si>
  <si>
    <t>ShiftEnd</t>
  </si>
  <si>
    <t>ShiftBreakStartUnit</t>
  </si>
  <si>
    <t>ShiftBreakEndUnit</t>
  </si>
  <si>
    <t>TotalStaffingTime</t>
  </si>
  <si>
    <t>BaseProductionTime</t>
  </si>
  <si>
    <t>ProductionStartTimePart1</t>
  </si>
  <si>
    <t>ProductionEndTimePart1</t>
  </si>
  <si>
    <t>ProductionStartTimePart2</t>
  </si>
  <si>
    <t>ProductionEndTimePart2</t>
  </si>
  <si>
    <t>BreakLength</t>
  </si>
  <si>
    <t>Day01</t>
  </si>
  <si>
    <t>Day02</t>
  </si>
  <si>
    <t>Day03</t>
  </si>
  <si>
    <t>Day04</t>
  </si>
  <si>
    <t>Day05</t>
  </si>
  <si>
    <t>Day06</t>
  </si>
  <si>
    <t>Day07</t>
  </si>
  <si>
    <t>Shft01</t>
  </si>
  <si>
    <t>Shft02</t>
  </si>
  <si>
    <t>Shft03</t>
  </si>
  <si>
    <t>SchdPtrnIndex</t>
  </si>
  <si>
    <t>SchdPtrnID</t>
  </si>
  <si>
    <t>SchdPtrnDesc</t>
  </si>
  <si>
    <t>None</t>
  </si>
  <si>
    <t>NoShift</t>
  </si>
  <si>
    <t>ShiftStartDate</t>
  </si>
  <si>
    <t>Schd01</t>
  </si>
  <si>
    <t>Schd02</t>
  </si>
  <si>
    <t>Schd03</t>
  </si>
  <si>
    <t>1stShiftSchedule</t>
  </si>
  <si>
    <t>2ndShiftSchedule</t>
  </si>
  <si>
    <t>3rdShiftSchedule</t>
  </si>
  <si>
    <t>EgnrShift01</t>
  </si>
  <si>
    <t>Personnel06</t>
  </si>
  <si>
    <t>Personnel07</t>
  </si>
  <si>
    <t>Personnel08</t>
  </si>
  <si>
    <t>Personnel09</t>
  </si>
  <si>
    <t>Personnel10</t>
  </si>
  <si>
    <t>Personnel11</t>
  </si>
  <si>
    <t>Personnel12</t>
  </si>
  <si>
    <t>Personnel13</t>
  </si>
  <si>
    <t>Personnel14</t>
  </si>
  <si>
    <t>Shft00</t>
  </si>
  <si>
    <t>EgnrShift02</t>
  </si>
  <si>
    <t>EgnrShift03</t>
  </si>
  <si>
    <t>TechShift01</t>
  </si>
  <si>
    <t>TechShift02</t>
  </si>
  <si>
    <t>TechShift03</t>
  </si>
  <si>
    <t>HolidayCalendar01</t>
  </si>
  <si>
    <t>HolidayDays</t>
  </si>
  <si>
    <t>MITechShift01</t>
  </si>
  <si>
    <t>MITechShift02</t>
  </si>
  <si>
    <t>MITechShift03</t>
  </si>
  <si>
    <t>Personnel15</t>
  </si>
  <si>
    <t>MechTechShift01</t>
  </si>
  <si>
    <t>MechTechShift02</t>
  </si>
  <si>
    <t>MechTechShift03</t>
  </si>
  <si>
    <t>PTOCalendar01</t>
  </si>
  <si>
    <t>PTORatePerWeek</t>
  </si>
  <si>
    <t>PTOUtilization</t>
  </si>
  <si>
    <t>PTODay01</t>
  </si>
  <si>
    <t>PTOYearlySum01</t>
  </si>
  <si>
    <t>HolidayCalendarDay01</t>
  </si>
  <si>
    <t>Year01</t>
  </si>
  <si>
    <t>PTOYear01</t>
  </si>
  <si>
    <t>PTOCalendar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</si>
</sst>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name val="Calibri"/>
      <family val="2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D1" sqref="D1"/>
    </sheetView>
  </sheetViews>
  <sheetFormatPr defaultRowHeight="15" x14ac:dyDescent="0.25"/>
  <cols>
    <col min="2" max="2" width="15.85546875" bestFit="1" customWidth="1"/>
    <col min="3" max="3" width="23.28515625" bestFit="1" customWidth="1"/>
  </cols>
  <sheetData>
    <row r="1" spans="1:3" x14ac:dyDescent="0.25">
      <c r="A1" s="1" t="s">
        <v>188</v>
      </c>
      <c r="B1" s="1" t="s">
        <v>189</v>
      </c>
      <c r="C1" s="1" t="s">
        <v>190</v>
      </c>
    </row>
    <row r="2" spans="1:3" x14ac:dyDescent="0.25">
      <c r="A2">
        <v>0</v>
      </c>
      <c r="B2" t="s">
        <v>191</v>
      </c>
      <c r="C2" t="s">
        <v>192</v>
      </c>
    </row>
    <row r="3" spans="1:3" x14ac:dyDescent="0.25">
      <c r="A3">
        <v>1</v>
      </c>
      <c r="B3" t="s">
        <v>193</v>
      </c>
      <c r="C3" t="s">
        <v>194</v>
      </c>
    </row>
    <row r="4" spans="1:3" x14ac:dyDescent="0.25">
      <c r="A4">
        <v>2</v>
      </c>
      <c r="B4" t="s">
        <v>195</v>
      </c>
      <c r="C4" t="s">
        <v>196</v>
      </c>
    </row>
    <row r="5" spans="1:3" x14ac:dyDescent="0.25">
      <c r="A5">
        <v>3</v>
      </c>
      <c r="B5" t="s">
        <v>197</v>
      </c>
      <c r="C5" t="s">
        <v>198</v>
      </c>
    </row>
    <row r="6" spans="1:3" x14ac:dyDescent="0.25">
      <c r="A6">
        <v>4</v>
      </c>
      <c r="B6" t="s">
        <v>199</v>
      </c>
      <c r="C6" t="s">
        <v>200</v>
      </c>
    </row>
    <row r="7" spans="1:3" x14ac:dyDescent="0.25">
      <c r="A7">
        <v>5</v>
      </c>
      <c r="B7" t="s">
        <v>201</v>
      </c>
      <c r="C7" t="s">
        <v>202</v>
      </c>
    </row>
    <row r="8" spans="1:3" x14ac:dyDescent="0.25">
      <c r="A8">
        <v>6</v>
      </c>
      <c r="B8" t="s">
        <v>203</v>
      </c>
      <c r="C8" t="s">
        <v>204</v>
      </c>
    </row>
    <row r="9" spans="1:3" x14ac:dyDescent="0.25">
      <c r="A9">
        <v>7</v>
      </c>
      <c r="B9" t="s">
        <v>205</v>
      </c>
      <c r="C9" t="s">
        <v>206</v>
      </c>
    </row>
    <row r="10" spans="1:3" x14ac:dyDescent="0.25">
      <c r="A10">
        <v>8</v>
      </c>
      <c r="B10" t="s">
        <v>207</v>
      </c>
      <c r="C10" t="s">
        <v>208</v>
      </c>
    </row>
    <row r="11" spans="1:3" x14ac:dyDescent="0.25">
      <c r="A11">
        <v>9</v>
      </c>
      <c r="B11" t="s">
        <v>209</v>
      </c>
      <c r="C11" t="s">
        <v>210</v>
      </c>
    </row>
    <row r="12" spans="1:3" x14ac:dyDescent="0.25">
      <c r="A12">
        <v>10</v>
      </c>
      <c r="B12" t="s">
        <v>211</v>
      </c>
      <c r="C12" t="s">
        <v>212</v>
      </c>
    </row>
    <row r="13" spans="1:3" x14ac:dyDescent="0.25">
      <c r="A13">
        <v>11</v>
      </c>
      <c r="B13" t="s">
        <v>213</v>
      </c>
      <c r="C13" t="s">
        <v>214</v>
      </c>
    </row>
    <row r="14" spans="1:3" x14ac:dyDescent="0.25">
      <c r="A14">
        <v>12</v>
      </c>
      <c r="B14" t="s">
        <v>215</v>
      </c>
      <c r="C14" t="s">
        <v>216</v>
      </c>
    </row>
    <row r="15" spans="1:3" x14ac:dyDescent="0.25">
      <c r="A15">
        <v>13</v>
      </c>
      <c r="B15" t="s">
        <v>217</v>
      </c>
      <c r="C15" t="s">
        <v>218</v>
      </c>
    </row>
    <row r="16" spans="1:3" x14ac:dyDescent="0.25">
      <c r="A16">
        <v>14</v>
      </c>
      <c r="B16" t="s">
        <v>219</v>
      </c>
      <c r="C16" t="s">
        <v>220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>
      <selection activeCell="A2" sqref="A2"/>
    </sheetView>
  </sheetViews>
  <sheetFormatPr defaultRowHeight="15" x14ac:dyDescent="0.25"/>
  <cols>
    <col min="1" max="1" width="16.7109375" bestFit="1" customWidth="1"/>
    <col min="2" max="2" width="13.5703125" bestFit="1" customWidth="1"/>
    <col min="3" max="3" width="22.42578125" bestFit="1" customWidth="1"/>
    <col min="4" max="4" width="11.7109375" bestFit="1" customWidth="1"/>
    <col min="5" max="5" width="8.5703125" bestFit="1" customWidth="1"/>
    <col min="6" max="6" width="10.85546875" bestFit="1" customWidth="1"/>
    <col min="7" max="7" width="12.85546875" bestFit="1" customWidth="1"/>
    <col min="8" max="8" width="9.7109375" bestFit="1" customWidth="1"/>
    <col min="9" max="9" width="12" bestFit="1" customWidth="1"/>
  </cols>
  <sheetData>
    <row r="1" spans="1:9" x14ac:dyDescent="0.25">
      <c r="A1" s="1" t="s">
        <v>306</v>
      </c>
      <c r="B1" s="1" t="s">
        <v>307</v>
      </c>
      <c r="C1" s="1" t="s">
        <v>308</v>
      </c>
      <c r="D1" s="1" t="s">
        <v>302</v>
      </c>
      <c r="E1" s="1" t="s">
        <v>303</v>
      </c>
      <c r="F1" s="1" t="s">
        <v>304</v>
      </c>
      <c r="G1" s="1" t="s">
        <v>299</v>
      </c>
      <c r="H1" s="1" t="s">
        <v>300</v>
      </c>
      <c r="I1" s="1" t="s">
        <v>301</v>
      </c>
    </row>
    <row r="2" spans="1:9" x14ac:dyDescent="0.25">
      <c r="A2">
        <v>0</v>
      </c>
      <c r="B2" t="s">
        <v>309</v>
      </c>
      <c r="C2" t="s">
        <v>187</v>
      </c>
      <c r="D2">
        <v>0</v>
      </c>
      <c r="E2" t="s">
        <v>305</v>
      </c>
      <c r="F2" t="s">
        <v>305</v>
      </c>
      <c r="G2">
        <v>0</v>
      </c>
      <c r="H2" t="s">
        <v>465</v>
      </c>
      <c r="I2" t="s">
        <v>465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workbookViewId="0">
      <selection activeCell="A2" sqref="A2:C2"/>
    </sheetView>
  </sheetViews>
  <sheetFormatPr defaultRowHeight="15" x14ac:dyDescent="0.25"/>
  <cols>
    <col min="1" max="1" width="15.85546875" bestFit="1" customWidth="1"/>
    <col min="2" max="2" width="12.5703125" bestFit="1" customWidth="1"/>
    <col min="3" max="3" width="23.7109375" bestFit="1" customWidth="1"/>
    <col min="4" max="4" width="11.7109375" bestFit="1" customWidth="1"/>
    <col min="5" max="5" width="8.5703125" bestFit="1" customWidth="1"/>
    <col min="6" max="6" width="10.85546875" bestFit="1" customWidth="1"/>
    <col min="7" max="7" width="12.85546875" bestFit="1" customWidth="1"/>
    <col min="8" max="8" width="9.7109375" bestFit="1" customWidth="1"/>
    <col min="9" max="9" width="12" bestFit="1" customWidth="1"/>
  </cols>
  <sheetData>
    <row r="1" spans="1:9" x14ac:dyDescent="0.25">
      <c r="A1" s="1" t="s">
        <v>310</v>
      </c>
      <c r="B1" s="1" t="s">
        <v>311</v>
      </c>
      <c r="C1" s="1" t="s">
        <v>312</v>
      </c>
      <c r="D1" s="1" t="s">
        <v>302</v>
      </c>
      <c r="E1" s="1" t="s">
        <v>303</v>
      </c>
      <c r="F1" s="1" t="s">
        <v>304</v>
      </c>
      <c r="G1" s="1" t="s">
        <v>299</v>
      </c>
      <c r="H1" s="1" t="s">
        <v>300</v>
      </c>
      <c r="I1" s="1" t="s">
        <v>301</v>
      </c>
    </row>
    <row r="2" spans="1:9" x14ac:dyDescent="0.25">
      <c r="A2">
        <v>0</v>
      </c>
      <c r="B2" t="s">
        <v>313</v>
      </c>
      <c r="C2" t="s">
        <v>314</v>
      </c>
      <c r="D2">
        <v>0</v>
      </c>
      <c r="E2" t="s">
        <v>305</v>
      </c>
      <c r="F2" t="s">
        <v>305</v>
      </c>
      <c r="G2">
        <v>0</v>
      </c>
      <c r="H2" t="s">
        <v>465</v>
      </c>
      <c r="I2" t="s">
        <v>465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3.5703125" bestFit="1" customWidth="1"/>
    <col min="3" max="3" width="33.140625" bestFit="1" customWidth="1"/>
    <col min="5" max="5" width="9.85546875" bestFit="1" customWidth="1"/>
    <col min="6" max="6" width="13.5703125" bestFit="1" customWidth="1"/>
    <col min="7" max="7" width="23.7109375" bestFit="1" customWidth="1"/>
    <col min="8" max="8" width="11.7109375" bestFit="1" customWidth="1"/>
    <col min="9" max="9" width="8.5703125" bestFit="1" customWidth="1"/>
    <col min="10" max="10" width="10.85546875" bestFit="1" customWidth="1"/>
    <col min="11" max="11" width="12.85546875" bestFit="1" customWidth="1"/>
    <col min="12" max="12" width="9.7109375" bestFit="1" customWidth="1"/>
  </cols>
  <sheetData>
    <row r="1" spans="1:13" x14ac:dyDescent="0.25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  <c r="H1" s="1" t="s">
        <v>302</v>
      </c>
      <c r="I1" s="1" t="s">
        <v>303</v>
      </c>
      <c r="J1" s="1" t="s">
        <v>304</v>
      </c>
      <c r="K1" s="1" t="s">
        <v>299</v>
      </c>
      <c r="L1" s="1" t="s">
        <v>300</v>
      </c>
      <c r="M1" s="1" t="s">
        <v>301</v>
      </c>
    </row>
    <row r="2" spans="1:13" x14ac:dyDescent="0.25">
      <c r="A2">
        <v>0</v>
      </c>
      <c r="B2" t="s">
        <v>183</v>
      </c>
      <c r="C2" t="s">
        <v>184</v>
      </c>
      <c r="D2" t="s">
        <v>322</v>
      </c>
      <c r="E2">
        <v>0</v>
      </c>
      <c r="F2" t="s">
        <v>313</v>
      </c>
      <c r="G2" t="s">
        <v>314</v>
      </c>
      <c r="H2">
        <v>0</v>
      </c>
      <c r="I2" t="s">
        <v>305</v>
      </c>
      <c r="J2" t="s">
        <v>305</v>
      </c>
      <c r="K2">
        <v>0</v>
      </c>
      <c r="L2" t="s">
        <v>465</v>
      </c>
      <c r="M2" t="s">
        <v>465</v>
      </c>
    </row>
    <row r="3" spans="1:13" x14ac:dyDescent="0.25">
      <c r="A3">
        <v>1</v>
      </c>
      <c r="B3" t="s">
        <v>186</v>
      </c>
      <c r="C3" t="s">
        <v>187</v>
      </c>
      <c r="D3" t="s">
        <v>323</v>
      </c>
      <c r="E3">
        <v>0</v>
      </c>
      <c r="F3" t="s">
        <v>309</v>
      </c>
      <c r="G3" t="s">
        <v>187</v>
      </c>
      <c r="H3">
        <v>0</v>
      </c>
      <c r="I3" t="s">
        <v>305</v>
      </c>
      <c r="J3" t="s">
        <v>305</v>
      </c>
      <c r="K3">
        <v>0</v>
      </c>
      <c r="L3" t="s">
        <v>465</v>
      </c>
      <c r="M3" t="s">
        <v>465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C81"/>
  <sheetViews>
    <sheetView workbookViewId="0">
      <selection activeCell="K19" sqref="K19"/>
    </sheetView>
  </sheetViews>
  <sheetFormatPr defaultRowHeight="15" x14ac:dyDescent="0.25"/>
  <cols>
    <col min="2" max="81" width="7.5703125" bestFit="1" customWidth="1"/>
  </cols>
  <sheetData>
    <row r="1" spans="1:81" x14ac:dyDescent="0.25">
      <c r="A1" s="1" t="s">
        <v>466</v>
      </c>
      <c r="B1" t="s">
        <v>16</v>
      </c>
      <c r="C1" t="s">
        <v>19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49</v>
      </c>
      <c r="AA1" t="s">
        <v>52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64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81</v>
      </c>
      <c r="AZ1" t="s">
        <v>85</v>
      </c>
      <c r="BA1" t="s">
        <v>86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95</v>
      </c>
      <c r="BI1" t="s">
        <v>96</v>
      </c>
      <c r="BJ1" t="s">
        <v>97</v>
      </c>
      <c r="BK1" t="s">
        <v>98</v>
      </c>
      <c r="BL1" t="s">
        <v>100</v>
      </c>
      <c r="BM1" t="s">
        <v>104</v>
      </c>
      <c r="BN1" t="s">
        <v>105</v>
      </c>
      <c r="BO1" t="s">
        <v>107</v>
      </c>
      <c r="BP1" t="s">
        <v>108</v>
      </c>
      <c r="BQ1" t="s">
        <v>109</v>
      </c>
      <c r="BR1" t="s">
        <v>110</v>
      </c>
      <c r="BS1" t="s">
        <v>111</v>
      </c>
      <c r="BT1" t="s">
        <v>112</v>
      </c>
      <c r="BU1" t="s">
        <v>114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123</v>
      </c>
    </row>
    <row r="2" spans="1:81" x14ac:dyDescent="0.25">
      <c r="A2" t="s">
        <v>16</v>
      </c>
    </row>
    <row r="3" spans="1:81" x14ac:dyDescent="0.25">
      <c r="A3" t="s">
        <v>19</v>
      </c>
      <c r="B3">
        <v>1</v>
      </c>
    </row>
    <row r="4" spans="1:81" x14ac:dyDescent="0.25">
      <c r="A4" t="s">
        <v>23</v>
      </c>
      <c r="C4">
        <v>1</v>
      </c>
    </row>
    <row r="5" spans="1:81" x14ac:dyDescent="0.25">
      <c r="A5" t="s">
        <v>24</v>
      </c>
      <c r="D5">
        <v>1</v>
      </c>
    </row>
    <row r="6" spans="1:81" x14ac:dyDescent="0.25">
      <c r="A6" t="s">
        <v>25</v>
      </c>
    </row>
    <row r="7" spans="1:81" x14ac:dyDescent="0.25">
      <c r="A7" t="s">
        <v>26</v>
      </c>
    </row>
    <row r="8" spans="1:81" x14ac:dyDescent="0.25">
      <c r="A8" t="s">
        <v>27</v>
      </c>
    </row>
    <row r="9" spans="1:81" x14ac:dyDescent="0.25">
      <c r="A9" t="s">
        <v>28</v>
      </c>
    </row>
    <row r="10" spans="1:81" x14ac:dyDescent="0.25">
      <c r="A10" t="s">
        <v>29</v>
      </c>
    </row>
    <row r="11" spans="1:81" x14ac:dyDescent="0.25">
      <c r="A11" t="s">
        <v>30</v>
      </c>
    </row>
    <row r="12" spans="1:81" x14ac:dyDescent="0.25">
      <c r="A12" t="s">
        <v>31</v>
      </c>
    </row>
    <row r="13" spans="1:81" x14ac:dyDescent="0.25">
      <c r="A13" t="s">
        <v>33</v>
      </c>
    </row>
    <row r="14" spans="1:81" x14ac:dyDescent="0.25">
      <c r="A14" t="s">
        <v>36</v>
      </c>
    </row>
    <row r="15" spans="1:81" x14ac:dyDescent="0.25">
      <c r="A15" t="s">
        <v>37</v>
      </c>
    </row>
    <row r="16" spans="1:8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49</v>
      </c>
    </row>
    <row r="27" spans="1:1" x14ac:dyDescent="0.25">
      <c r="A27" t="s">
        <v>52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64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  <row r="51" spans="1:1" x14ac:dyDescent="0.25">
      <c r="A51" t="s">
        <v>81</v>
      </c>
    </row>
    <row r="52" spans="1:1" x14ac:dyDescent="0.25">
      <c r="A52" t="s">
        <v>85</v>
      </c>
    </row>
    <row r="53" spans="1:1" x14ac:dyDescent="0.25">
      <c r="A53" t="s">
        <v>86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95</v>
      </c>
    </row>
    <row r="61" spans="1:1" x14ac:dyDescent="0.25">
      <c r="A61" t="s">
        <v>96</v>
      </c>
    </row>
    <row r="62" spans="1:1" x14ac:dyDescent="0.25">
      <c r="A62" t="s">
        <v>97</v>
      </c>
    </row>
    <row r="63" spans="1:1" x14ac:dyDescent="0.25">
      <c r="A63" t="s">
        <v>98</v>
      </c>
    </row>
    <row r="64" spans="1:1" x14ac:dyDescent="0.25">
      <c r="A64" t="s">
        <v>100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107</v>
      </c>
    </row>
    <row r="68" spans="1:1" x14ac:dyDescent="0.25">
      <c r="A68" t="s">
        <v>108</v>
      </c>
    </row>
    <row r="69" spans="1:1" x14ac:dyDescent="0.25">
      <c r="A69" t="s">
        <v>109</v>
      </c>
    </row>
    <row r="70" spans="1:1" x14ac:dyDescent="0.25">
      <c r="A70" t="s">
        <v>110</v>
      </c>
    </row>
    <row r="71" spans="1:1" x14ac:dyDescent="0.25">
      <c r="A71" t="s">
        <v>111</v>
      </c>
    </row>
    <row r="72" spans="1:1" x14ac:dyDescent="0.25">
      <c r="A72" t="s">
        <v>112</v>
      </c>
    </row>
    <row r="73" spans="1:1" x14ac:dyDescent="0.25">
      <c r="A73" t="s">
        <v>114</v>
      </c>
    </row>
    <row r="74" spans="1:1" x14ac:dyDescent="0.25">
      <c r="A74" t="s">
        <v>116</v>
      </c>
    </row>
    <row r="75" spans="1:1" x14ac:dyDescent="0.25">
      <c r="A75" t="s">
        <v>117</v>
      </c>
    </row>
    <row r="76" spans="1:1" x14ac:dyDescent="0.25">
      <c r="A76" t="s">
        <v>118</v>
      </c>
    </row>
    <row r="77" spans="1:1" x14ac:dyDescent="0.25">
      <c r="A77" t="s">
        <v>119</v>
      </c>
    </row>
    <row r="78" spans="1:1" x14ac:dyDescent="0.25">
      <c r="A78" t="s">
        <v>120</v>
      </c>
    </row>
    <row r="79" spans="1:1" x14ac:dyDescent="0.25">
      <c r="A79" t="s">
        <v>121</v>
      </c>
    </row>
    <row r="80" spans="1:1" x14ac:dyDescent="0.25">
      <c r="A80" t="s">
        <v>122</v>
      </c>
    </row>
    <row r="81" spans="1:1" x14ac:dyDescent="0.25">
      <c r="A81" t="s">
        <v>123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"/>
  <sheetViews>
    <sheetView workbookViewId="0">
      <selection activeCell="D2" sqref="D2"/>
    </sheetView>
  </sheetViews>
  <sheetFormatPr defaultRowHeight="15" x14ac:dyDescent="0.25"/>
  <cols>
    <col min="1" max="1" width="17" bestFit="1" customWidth="1"/>
    <col min="2" max="2" width="14" bestFit="1" customWidth="1"/>
    <col min="3" max="3" width="23.7109375" bestFit="1" customWidth="1"/>
    <col min="4" max="4" width="23.7109375" customWidth="1"/>
    <col min="5" max="5" width="12.140625" bestFit="1" customWidth="1"/>
    <col min="6" max="6" width="15.85546875" bestFit="1" customWidth="1"/>
    <col min="7" max="7" width="12.5703125" bestFit="1" customWidth="1"/>
    <col min="8" max="8" width="23.7109375" bestFit="1" customWidth="1"/>
    <col min="9" max="9" width="12.85546875" bestFit="1" customWidth="1"/>
    <col min="10" max="10" width="9.7109375" bestFit="1" customWidth="1"/>
    <col min="11" max="11" width="12" bestFit="1" customWidth="1"/>
  </cols>
  <sheetData>
    <row r="1" spans="1:11" x14ac:dyDescent="0.25">
      <c r="A1" s="1" t="s">
        <v>471</v>
      </c>
      <c r="B1" s="1" t="s">
        <v>472</v>
      </c>
      <c r="C1" s="1" t="s">
        <v>474</v>
      </c>
      <c r="D1" s="1" t="s">
        <v>467</v>
      </c>
      <c r="E1" s="1" t="s">
        <v>469</v>
      </c>
      <c r="F1" s="1" t="s">
        <v>310</v>
      </c>
      <c r="G1" s="1" t="s">
        <v>311</v>
      </c>
      <c r="H1" s="1" t="s">
        <v>312</v>
      </c>
      <c r="I1" s="1" t="s">
        <v>299</v>
      </c>
      <c r="J1" s="1" t="s">
        <v>300</v>
      </c>
      <c r="K1" s="1" t="s">
        <v>301</v>
      </c>
    </row>
    <row r="2" spans="1:11" x14ac:dyDescent="0.25">
      <c r="A2">
        <v>0</v>
      </c>
      <c r="B2" t="s">
        <v>473</v>
      </c>
      <c r="C2" t="s">
        <v>475</v>
      </c>
      <c r="D2" s="4">
        <v>46048</v>
      </c>
      <c r="E2">
        <v>0</v>
      </c>
      <c r="F2">
        <v>0</v>
      </c>
      <c r="G2" t="s">
        <v>313</v>
      </c>
      <c r="H2" t="s">
        <v>314</v>
      </c>
      <c r="I2">
        <v>0</v>
      </c>
      <c r="J2" t="s">
        <v>465</v>
      </c>
      <c r="K2" t="s">
        <v>465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"/>
  <sheetViews>
    <sheetView workbookViewId="0">
      <selection sqref="A1:L1"/>
    </sheetView>
  </sheetViews>
  <sheetFormatPr defaultRowHeight="15" x14ac:dyDescent="0.25"/>
  <cols>
    <col min="1" max="1" width="17" bestFit="1" customWidth="1"/>
    <col min="2" max="2" width="14" bestFit="1" customWidth="1"/>
    <col min="3" max="3" width="16.140625" bestFit="1" customWidth="1"/>
    <col min="4" max="4" width="12" bestFit="1" customWidth="1"/>
    <col min="5" max="5" width="11.5703125" bestFit="1" customWidth="1"/>
    <col min="6" max="6" width="12.140625" bestFit="1" customWidth="1"/>
    <col min="7" max="7" width="15.85546875" bestFit="1" customWidth="1"/>
    <col min="8" max="8" width="12.5703125" bestFit="1" customWidth="1"/>
    <col min="9" max="9" width="23.7109375" bestFit="1" customWidth="1"/>
    <col min="10" max="10" width="12.85546875" bestFit="1" customWidth="1"/>
    <col min="11" max="11" width="9.28515625" customWidth="1"/>
    <col min="12" max="12" width="12" bestFit="1" customWidth="1"/>
  </cols>
  <sheetData>
    <row r="1" spans="1:12" x14ac:dyDescent="0.25">
      <c r="A1" s="1" t="s">
        <v>477</v>
      </c>
      <c r="B1" s="1" t="s">
        <v>476</v>
      </c>
      <c r="C1" s="1" t="s">
        <v>478</v>
      </c>
      <c r="D1" s="1" t="s">
        <v>468</v>
      </c>
      <c r="E1" s="3" t="s">
        <v>470</v>
      </c>
      <c r="F1" s="1" t="s">
        <v>469</v>
      </c>
      <c r="G1" s="1" t="s">
        <v>310</v>
      </c>
      <c r="H1" s="1" t="s">
        <v>311</v>
      </c>
      <c r="I1" s="1" t="s">
        <v>312</v>
      </c>
      <c r="J1" s="1" t="s">
        <v>299</v>
      </c>
      <c r="K1" s="1" t="s">
        <v>300</v>
      </c>
      <c r="L1" s="1" t="s">
        <v>301</v>
      </c>
    </row>
    <row r="2" spans="1:12" x14ac:dyDescent="0.25">
      <c r="A2">
        <v>0</v>
      </c>
      <c r="B2" t="s">
        <v>480</v>
      </c>
      <c r="C2" t="s">
        <v>479</v>
      </c>
      <c r="D2">
        <v>0</v>
      </c>
      <c r="E2" t="s">
        <v>138</v>
      </c>
      <c r="F2">
        <v>0</v>
      </c>
      <c r="G2">
        <v>0</v>
      </c>
      <c r="H2" t="s">
        <v>313</v>
      </c>
      <c r="I2" t="s">
        <v>314</v>
      </c>
      <c r="J2">
        <v>0</v>
      </c>
      <c r="K2" t="s">
        <v>465</v>
      </c>
      <c r="L2" t="s">
        <v>465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P28" sqref="P28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21.5703125" bestFit="1" customWidth="1"/>
    <col min="4" max="4" width="17.85546875" bestFit="1" customWidth="1"/>
    <col min="5" max="5" width="13.28515625" bestFit="1" customWidth="1"/>
    <col min="6" max="6" width="13.85546875" bestFit="1" customWidth="1"/>
    <col min="7" max="7" width="12.85546875" bestFit="1" customWidth="1"/>
    <col min="8" max="8" width="9.7109375" bestFit="1" customWidth="1"/>
    <col min="9" max="9" width="12" bestFit="1" customWidth="1"/>
  </cols>
  <sheetData>
    <row r="1" spans="1:9" x14ac:dyDescent="0.25">
      <c r="A1" s="1" t="s">
        <v>481</v>
      </c>
      <c r="B1" s="1" t="s">
        <v>482</v>
      </c>
      <c r="C1" s="1" t="s">
        <v>484</v>
      </c>
      <c r="D1" s="1" t="s">
        <v>486</v>
      </c>
      <c r="E1" s="3" t="s">
        <v>487</v>
      </c>
      <c r="F1" s="1" t="s">
        <v>488</v>
      </c>
      <c r="G1" s="1" t="s">
        <v>299</v>
      </c>
      <c r="H1" s="1" t="s">
        <v>300</v>
      </c>
      <c r="I1" s="1" t="s">
        <v>301</v>
      </c>
    </row>
    <row r="2" spans="1:9" x14ac:dyDescent="0.25">
      <c r="A2">
        <v>0</v>
      </c>
      <c r="B2" t="s">
        <v>483</v>
      </c>
      <c r="C2" t="s">
        <v>485</v>
      </c>
      <c r="D2">
        <v>0</v>
      </c>
      <c r="E2" t="s">
        <v>138</v>
      </c>
      <c r="F2">
        <v>0</v>
      </c>
      <c r="G2">
        <v>0</v>
      </c>
      <c r="H2" t="s">
        <v>465</v>
      </c>
      <c r="I2" t="s">
        <v>465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"/>
  <sheetViews>
    <sheetView workbookViewId="0">
      <selection activeCell="H11" sqref="H11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21.5703125" bestFit="1" customWidth="1"/>
    <col min="4" max="4" width="17.85546875" bestFit="1" customWidth="1"/>
    <col min="5" max="5" width="13.85546875" bestFit="1" customWidth="1"/>
    <col min="6" max="6" width="12.85546875" bestFit="1" customWidth="1"/>
    <col min="7" max="7" width="9.7109375" bestFit="1" customWidth="1"/>
    <col min="8" max="8" width="12" bestFit="1" customWidth="1"/>
  </cols>
  <sheetData>
    <row r="1" spans="1:8" x14ac:dyDescent="0.25">
      <c r="A1" s="1" t="s">
        <v>481</v>
      </c>
      <c r="B1" s="1" t="s">
        <v>482</v>
      </c>
      <c r="C1" s="1" t="s">
        <v>484</v>
      </c>
      <c r="D1" s="1" t="s">
        <v>489</v>
      </c>
      <c r="E1" s="1" t="s">
        <v>488</v>
      </c>
      <c r="F1" s="1" t="s">
        <v>299</v>
      </c>
      <c r="G1" s="1" t="s">
        <v>300</v>
      </c>
      <c r="H1" s="1" t="s">
        <v>301</v>
      </c>
    </row>
    <row r="2" spans="1:8" x14ac:dyDescent="0.25">
      <c r="A2">
        <v>0</v>
      </c>
      <c r="B2" t="s">
        <v>483</v>
      </c>
      <c r="C2" t="s">
        <v>485</v>
      </c>
      <c r="D2" s="4">
        <v>46048</v>
      </c>
      <c r="E2">
        <v>0</v>
      </c>
      <c r="F2">
        <v>0</v>
      </c>
      <c r="G2" t="s">
        <v>465</v>
      </c>
      <c r="H2" t="s">
        <v>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8D90-B9D8-4E8E-B8C5-B87B3EDD59F1}">
  <dimension ref="A1:R16"/>
  <sheetViews>
    <sheetView workbookViewId="0">
      <selection activeCell="A10" sqref="A10"/>
    </sheetView>
  </sheetViews>
  <sheetFormatPr defaultRowHeight="15" x14ac:dyDescent="0.25"/>
  <cols>
    <col min="1" max="1" width="15.140625" bestFit="1" customWidth="1"/>
    <col min="2" max="3" width="16.28515625" bestFit="1" customWidth="1"/>
    <col min="4" max="4" width="11.42578125" bestFit="1" customWidth="1"/>
    <col min="5" max="5" width="14.85546875" bestFit="1" customWidth="1"/>
    <col min="6" max="6" width="10.85546875" bestFit="1" customWidth="1"/>
    <col min="8" max="8" width="16.7109375" bestFit="1" customWidth="1"/>
    <col min="9" max="9" width="6.5703125" bestFit="1" customWidth="1"/>
    <col min="10" max="10" width="17.85546875" bestFit="1" customWidth="1"/>
    <col min="11" max="11" width="11.85546875" bestFit="1" customWidth="1"/>
    <col min="12" max="12" width="13.85546875" bestFit="1" customWidth="1"/>
    <col min="13" max="13" width="16.85546875" bestFit="1" customWidth="1"/>
    <col min="14" max="14" width="16.85546875" customWidth="1"/>
    <col min="15" max="15" width="22" bestFit="1" customWidth="1"/>
    <col min="16" max="16" width="23.7109375" bestFit="1" customWidth="1"/>
    <col min="17" max="17" width="19" bestFit="1" customWidth="1"/>
    <col min="18" max="18" width="13.5703125" bestFit="1" customWidth="1"/>
    <col min="19" max="19" width="10.5703125" bestFit="1" customWidth="1"/>
  </cols>
  <sheetData>
    <row r="1" spans="1:18" x14ac:dyDescent="0.25">
      <c r="A1" t="s">
        <v>490</v>
      </c>
      <c r="B1" t="s">
        <v>491</v>
      </c>
      <c r="C1" t="s">
        <v>492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  <c r="I1" t="s">
        <v>498</v>
      </c>
      <c r="J1" t="s">
        <v>499</v>
      </c>
      <c r="K1" t="s">
        <v>572</v>
      </c>
      <c r="L1" t="s">
        <v>582</v>
      </c>
      <c r="M1" t="s">
        <v>581</v>
      </c>
      <c r="N1" t="s">
        <v>588</v>
      </c>
      <c r="O1" t="s">
        <v>502</v>
      </c>
      <c r="P1" t="s">
        <v>503</v>
      </c>
      <c r="Q1" t="s">
        <v>500</v>
      </c>
      <c r="R1" t="s">
        <v>501</v>
      </c>
    </row>
    <row r="2" spans="1:18" x14ac:dyDescent="0.25">
      <c r="A2">
        <v>0</v>
      </c>
      <c r="B2" t="s">
        <v>507</v>
      </c>
      <c r="C2" t="s">
        <v>555</v>
      </c>
      <c r="D2">
        <v>15</v>
      </c>
      <c r="E2">
        <v>1</v>
      </c>
      <c r="F2">
        <v>1</v>
      </c>
      <c r="G2">
        <v>1</v>
      </c>
      <c r="H2" t="s">
        <v>552</v>
      </c>
      <c r="I2" t="s">
        <v>540</v>
      </c>
      <c r="J2" t="s">
        <v>571</v>
      </c>
      <c r="K2" t="s">
        <v>533</v>
      </c>
      <c r="L2">
        <v>0.85</v>
      </c>
      <c r="M2">
        <v>3.5</v>
      </c>
      <c r="N2" t="s">
        <v>580</v>
      </c>
      <c r="O2">
        <v>1</v>
      </c>
      <c r="P2">
        <v>0</v>
      </c>
      <c r="Q2">
        <v>0</v>
      </c>
      <c r="R2">
        <v>1</v>
      </c>
    </row>
    <row r="3" spans="1:18" x14ac:dyDescent="0.25">
      <c r="A3">
        <f>A2+1</f>
        <v>1</v>
      </c>
      <c r="B3" t="s">
        <v>508</v>
      </c>
      <c r="C3" t="s">
        <v>566</v>
      </c>
      <c r="D3">
        <v>15</v>
      </c>
      <c r="E3">
        <v>1</v>
      </c>
      <c r="F3">
        <v>1</v>
      </c>
      <c r="G3">
        <v>1</v>
      </c>
      <c r="H3" t="s">
        <v>553</v>
      </c>
      <c r="I3" t="s">
        <v>541</v>
      </c>
      <c r="J3" t="s">
        <v>571</v>
      </c>
      <c r="K3" t="s">
        <v>533</v>
      </c>
      <c r="L3">
        <v>0.85</v>
      </c>
      <c r="M3">
        <v>3.5</v>
      </c>
      <c r="N3" t="s">
        <v>580</v>
      </c>
      <c r="O3">
        <v>1</v>
      </c>
      <c r="P3">
        <v>0</v>
      </c>
      <c r="Q3">
        <v>0</v>
      </c>
      <c r="R3">
        <v>1</v>
      </c>
    </row>
    <row r="4" spans="1:18" x14ac:dyDescent="0.25">
      <c r="A4">
        <f t="shared" ref="A4:A15" si="0">A3+1</f>
        <v>2</v>
      </c>
      <c r="B4" t="s">
        <v>509</v>
      </c>
      <c r="C4" t="s">
        <v>567</v>
      </c>
      <c r="D4">
        <v>0</v>
      </c>
      <c r="E4">
        <v>1</v>
      </c>
      <c r="F4">
        <v>1</v>
      </c>
      <c r="G4">
        <v>1</v>
      </c>
      <c r="H4" t="s">
        <v>554</v>
      </c>
      <c r="I4" t="s">
        <v>542</v>
      </c>
      <c r="J4" t="s">
        <v>571</v>
      </c>
      <c r="K4" t="s">
        <v>533</v>
      </c>
      <c r="L4">
        <v>0.85</v>
      </c>
      <c r="M4">
        <v>3.5</v>
      </c>
      <c r="N4" t="s">
        <v>580</v>
      </c>
      <c r="O4">
        <v>1</v>
      </c>
      <c r="P4">
        <v>0</v>
      </c>
      <c r="Q4">
        <v>0</v>
      </c>
      <c r="R4">
        <v>1</v>
      </c>
    </row>
    <row r="5" spans="1:18" x14ac:dyDescent="0.25">
      <c r="A5">
        <f t="shared" si="0"/>
        <v>3</v>
      </c>
      <c r="B5" t="s">
        <v>510</v>
      </c>
      <c r="C5" t="s">
        <v>568</v>
      </c>
      <c r="D5">
        <v>31</v>
      </c>
      <c r="E5">
        <v>1</v>
      </c>
      <c r="F5">
        <v>1</v>
      </c>
      <c r="G5">
        <v>1</v>
      </c>
      <c r="H5" t="s">
        <v>552</v>
      </c>
      <c r="I5" t="s">
        <v>540</v>
      </c>
      <c r="J5" t="s">
        <v>571</v>
      </c>
      <c r="K5" t="s">
        <v>533</v>
      </c>
      <c r="L5">
        <v>0.85</v>
      </c>
      <c r="M5">
        <v>3.5</v>
      </c>
      <c r="N5" t="s">
        <v>580</v>
      </c>
      <c r="O5">
        <v>1</v>
      </c>
      <c r="P5">
        <v>0</v>
      </c>
      <c r="Q5">
        <v>0</v>
      </c>
      <c r="R5">
        <v>1</v>
      </c>
    </row>
    <row r="6" spans="1:18" x14ac:dyDescent="0.25">
      <c r="A6">
        <f t="shared" si="0"/>
        <v>4</v>
      </c>
      <c r="B6" t="s">
        <v>511</v>
      </c>
      <c r="C6" t="s">
        <v>569</v>
      </c>
      <c r="D6">
        <v>30</v>
      </c>
      <c r="E6">
        <v>1</v>
      </c>
      <c r="F6">
        <v>1</v>
      </c>
      <c r="G6">
        <v>1</v>
      </c>
      <c r="H6" t="s">
        <v>553</v>
      </c>
      <c r="I6" t="s">
        <v>541</v>
      </c>
      <c r="J6" t="s">
        <v>571</v>
      </c>
      <c r="K6" t="s">
        <v>533</v>
      </c>
      <c r="L6">
        <v>0.85</v>
      </c>
      <c r="M6">
        <v>3.5</v>
      </c>
      <c r="N6" t="s">
        <v>580</v>
      </c>
      <c r="O6">
        <v>1</v>
      </c>
      <c r="P6">
        <v>0</v>
      </c>
      <c r="Q6">
        <v>0</v>
      </c>
      <c r="R6">
        <v>1</v>
      </c>
    </row>
    <row r="7" spans="1:18" x14ac:dyDescent="0.25">
      <c r="A7">
        <f t="shared" si="0"/>
        <v>5</v>
      </c>
      <c r="B7" t="s">
        <v>556</v>
      </c>
      <c r="C7" t="s">
        <v>570</v>
      </c>
      <c r="D7">
        <v>0</v>
      </c>
      <c r="E7">
        <v>1</v>
      </c>
      <c r="F7">
        <v>1</v>
      </c>
      <c r="G7">
        <v>1</v>
      </c>
      <c r="H7" t="s">
        <v>554</v>
      </c>
      <c r="I7" t="s">
        <v>542</v>
      </c>
      <c r="J7" t="s">
        <v>571</v>
      </c>
      <c r="K7" t="s">
        <v>533</v>
      </c>
      <c r="L7">
        <v>0.85</v>
      </c>
      <c r="M7">
        <v>3.5</v>
      </c>
      <c r="N7" t="s">
        <v>580</v>
      </c>
      <c r="O7">
        <v>1</v>
      </c>
      <c r="P7">
        <v>0</v>
      </c>
      <c r="Q7">
        <v>0</v>
      </c>
      <c r="R7">
        <v>1</v>
      </c>
    </row>
    <row r="8" spans="1:18" x14ac:dyDescent="0.25">
      <c r="A8">
        <f t="shared" si="0"/>
        <v>6</v>
      </c>
      <c r="B8" t="s">
        <v>557</v>
      </c>
      <c r="C8" t="s">
        <v>568</v>
      </c>
      <c r="D8">
        <v>12</v>
      </c>
      <c r="E8">
        <v>1</v>
      </c>
      <c r="F8">
        <v>1</v>
      </c>
      <c r="G8">
        <v>1</v>
      </c>
      <c r="H8" t="s">
        <v>552</v>
      </c>
      <c r="I8" t="s">
        <v>540</v>
      </c>
      <c r="J8" t="s">
        <v>571</v>
      </c>
      <c r="K8" t="s">
        <v>533</v>
      </c>
      <c r="L8">
        <v>0.85</v>
      </c>
      <c r="M8">
        <v>3.5</v>
      </c>
      <c r="N8" t="s">
        <v>580</v>
      </c>
      <c r="O8">
        <v>1</v>
      </c>
      <c r="P8">
        <v>0</v>
      </c>
      <c r="Q8">
        <v>0</v>
      </c>
      <c r="R8">
        <v>1</v>
      </c>
    </row>
    <row r="9" spans="1:18" x14ac:dyDescent="0.25">
      <c r="A9">
        <f t="shared" si="0"/>
        <v>7</v>
      </c>
      <c r="B9" t="s">
        <v>558</v>
      </c>
      <c r="C9" t="s">
        <v>569</v>
      </c>
      <c r="D9">
        <v>11</v>
      </c>
      <c r="E9">
        <v>1</v>
      </c>
      <c r="F9">
        <v>1</v>
      </c>
      <c r="G9">
        <v>1</v>
      </c>
      <c r="H9" t="s">
        <v>553</v>
      </c>
      <c r="I9" t="s">
        <v>541</v>
      </c>
      <c r="J9" t="s">
        <v>571</v>
      </c>
      <c r="K9" t="s">
        <v>533</v>
      </c>
      <c r="L9">
        <v>0.85</v>
      </c>
      <c r="M9">
        <v>3.5</v>
      </c>
      <c r="N9" t="s">
        <v>580</v>
      </c>
      <c r="O9">
        <v>1</v>
      </c>
      <c r="P9">
        <v>0</v>
      </c>
      <c r="Q9">
        <v>0</v>
      </c>
      <c r="R9">
        <v>1</v>
      </c>
    </row>
    <row r="10" spans="1:18" x14ac:dyDescent="0.25">
      <c r="A10">
        <f t="shared" si="0"/>
        <v>8</v>
      </c>
      <c r="B10" t="s">
        <v>559</v>
      </c>
      <c r="C10" t="s">
        <v>570</v>
      </c>
      <c r="D10">
        <v>0</v>
      </c>
      <c r="E10">
        <v>1</v>
      </c>
      <c r="F10">
        <v>1</v>
      </c>
      <c r="G10">
        <v>1</v>
      </c>
      <c r="H10" t="s">
        <v>554</v>
      </c>
      <c r="I10" t="s">
        <v>542</v>
      </c>
      <c r="J10" t="s">
        <v>571</v>
      </c>
      <c r="K10" t="s">
        <v>533</v>
      </c>
      <c r="L10">
        <v>0.85</v>
      </c>
      <c r="M10">
        <v>3.5</v>
      </c>
      <c r="N10" t="s">
        <v>580</v>
      </c>
      <c r="O10">
        <v>1</v>
      </c>
      <c r="P10">
        <v>0</v>
      </c>
      <c r="Q10">
        <v>0</v>
      </c>
      <c r="R10">
        <v>1</v>
      </c>
    </row>
    <row r="11" spans="1:18" x14ac:dyDescent="0.25">
      <c r="A11">
        <f t="shared" si="0"/>
        <v>9</v>
      </c>
      <c r="B11" t="s">
        <v>560</v>
      </c>
      <c r="C11" t="s">
        <v>573</v>
      </c>
      <c r="D11">
        <v>6</v>
      </c>
      <c r="E11">
        <v>1</v>
      </c>
      <c r="F11">
        <v>1</v>
      </c>
      <c r="G11">
        <v>1</v>
      </c>
      <c r="H11" t="s">
        <v>552</v>
      </c>
      <c r="I11" t="s">
        <v>540</v>
      </c>
      <c r="J11" t="s">
        <v>571</v>
      </c>
      <c r="K11" t="s">
        <v>533</v>
      </c>
      <c r="L11">
        <v>0.85</v>
      </c>
      <c r="M11">
        <v>3.5</v>
      </c>
      <c r="N11" t="s">
        <v>580</v>
      </c>
      <c r="O11">
        <v>1</v>
      </c>
      <c r="P11">
        <v>0</v>
      </c>
      <c r="Q11">
        <v>0</v>
      </c>
      <c r="R11">
        <v>1</v>
      </c>
    </row>
    <row r="12" spans="1:18" x14ac:dyDescent="0.25">
      <c r="A12">
        <f t="shared" si="0"/>
        <v>10</v>
      </c>
      <c r="B12" t="s">
        <v>561</v>
      </c>
      <c r="C12" t="s">
        <v>574</v>
      </c>
      <c r="D12">
        <v>6</v>
      </c>
      <c r="E12">
        <v>1</v>
      </c>
      <c r="F12">
        <v>1</v>
      </c>
      <c r="G12">
        <v>1</v>
      </c>
      <c r="H12" t="s">
        <v>553</v>
      </c>
      <c r="I12" t="s">
        <v>541</v>
      </c>
      <c r="J12" t="s">
        <v>571</v>
      </c>
      <c r="K12" t="s">
        <v>533</v>
      </c>
      <c r="L12">
        <v>0.85</v>
      </c>
      <c r="M12">
        <v>3.5</v>
      </c>
      <c r="N12" t="s">
        <v>580</v>
      </c>
      <c r="O12">
        <v>1</v>
      </c>
      <c r="P12">
        <v>0</v>
      </c>
      <c r="Q12">
        <v>0</v>
      </c>
      <c r="R12">
        <v>1</v>
      </c>
    </row>
    <row r="13" spans="1:18" x14ac:dyDescent="0.25">
      <c r="A13">
        <f t="shared" si="0"/>
        <v>11</v>
      </c>
      <c r="B13" t="s">
        <v>562</v>
      </c>
      <c r="C13" t="s">
        <v>575</v>
      </c>
      <c r="D13">
        <v>0</v>
      </c>
      <c r="E13">
        <v>1</v>
      </c>
      <c r="F13">
        <v>1</v>
      </c>
      <c r="G13">
        <v>1</v>
      </c>
      <c r="H13" t="s">
        <v>554</v>
      </c>
      <c r="I13" t="s">
        <v>542</v>
      </c>
      <c r="J13" t="s">
        <v>571</v>
      </c>
      <c r="K13" t="s">
        <v>533</v>
      </c>
      <c r="L13">
        <v>0.85</v>
      </c>
      <c r="M13">
        <v>3.5</v>
      </c>
      <c r="N13" t="s">
        <v>580</v>
      </c>
      <c r="O13">
        <v>1</v>
      </c>
      <c r="P13">
        <v>0</v>
      </c>
      <c r="Q13">
        <v>0</v>
      </c>
      <c r="R13">
        <v>1</v>
      </c>
    </row>
    <row r="14" spans="1:18" x14ac:dyDescent="0.25">
      <c r="A14">
        <f t="shared" si="0"/>
        <v>12</v>
      </c>
      <c r="B14" t="s">
        <v>563</v>
      </c>
      <c r="C14" t="s">
        <v>577</v>
      </c>
      <c r="D14">
        <v>3</v>
      </c>
      <c r="E14">
        <v>1</v>
      </c>
      <c r="F14">
        <v>1</v>
      </c>
      <c r="G14">
        <v>1</v>
      </c>
      <c r="H14" t="s">
        <v>552</v>
      </c>
      <c r="I14" t="s">
        <v>540</v>
      </c>
      <c r="J14" t="s">
        <v>571</v>
      </c>
      <c r="K14" t="s">
        <v>533</v>
      </c>
      <c r="L14">
        <v>0.85</v>
      </c>
      <c r="M14">
        <v>3.5</v>
      </c>
      <c r="N14" t="s">
        <v>580</v>
      </c>
      <c r="O14">
        <v>1</v>
      </c>
      <c r="P14">
        <v>0</v>
      </c>
      <c r="Q14">
        <v>0</v>
      </c>
      <c r="R14">
        <v>1</v>
      </c>
    </row>
    <row r="15" spans="1:18" x14ac:dyDescent="0.25">
      <c r="A15">
        <f t="shared" si="0"/>
        <v>13</v>
      </c>
      <c r="B15" t="s">
        <v>564</v>
      </c>
      <c r="C15" t="s">
        <v>578</v>
      </c>
      <c r="D15">
        <v>2</v>
      </c>
      <c r="E15">
        <v>1</v>
      </c>
      <c r="F15">
        <v>1</v>
      </c>
      <c r="G15">
        <v>1</v>
      </c>
      <c r="H15" t="s">
        <v>553</v>
      </c>
      <c r="I15" t="s">
        <v>541</v>
      </c>
      <c r="J15" t="s">
        <v>571</v>
      </c>
      <c r="K15" t="s">
        <v>533</v>
      </c>
      <c r="L15">
        <v>0.85</v>
      </c>
      <c r="M15">
        <v>3.5</v>
      </c>
      <c r="N15" t="s">
        <v>580</v>
      </c>
      <c r="O15">
        <v>1</v>
      </c>
      <c r="P15">
        <v>0</v>
      </c>
      <c r="Q15">
        <v>0</v>
      </c>
      <c r="R15">
        <v>1</v>
      </c>
    </row>
    <row r="16" spans="1:18" x14ac:dyDescent="0.25">
      <c r="A16">
        <f t="shared" ref="A16" si="1">A15+1</f>
        <v>14</v>
      </c>
      <c r="B16" t="s">
        <v>576</v>
      </c>
      <c r="C16" t="s">
        <v>579</v>
      </c>
      <c r="D16">
        <v>0</v>
      </c>
      <c r="E16">
        <v>1</v>
      </c>
      <c r="F16">
        <v>1</v>
      </c>
      <c r="G16">
        <v>1</v>
      </c>
      <c r="H16" t="s">
        <v>554</v>
      </c>
      <c r="I16" t="s">
        <v>542</v>
      </c>
      <c r="J16" t="s">
        <v>571</v>
      </c>
      <c r="K16" t="s">
        <v>533</v>
      </c>
      <c r="L16">
        <v>0.85</v>
      </c>
      <c r="M16">
        <v>3.5</v>
      </c>
      <c r="N16" t="s">
        <v>580</v>
      </c>
      <c r="O16">
        <v>1</v>
      </c>
      <c r="P16">
        <v>0</v>
      </c>
      <c r="Q16">
        <v>0</v>
      </c>
      <c r="R16">
        <v>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E508-4EF3-4CE2-915A-C48C27323B08}">
  <dimension ref="A1:K4"/>
  <sheetViews>
    <sheetView workbookViewId="0">
      <selection activeCell="Q12" sqref="Q12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16.7109375" bestFit="1" customWidth="1"/>
    <col min="4" max="4" width="14" bestFit="1" customWidth="1"/>
    <col min="5" max="5" width="6.28515625" bestFit="1" customWidth="1"/>
  </cols>
  <sheetData>
    <row r="1" spans="1:11" x14ac:dyDescent="0.25">
      <c r="A1" t="s">
        <v>543</v>
      </c>
      <c r="B1" t="s">
        <v>544</v>
      </c>
      <c r="C1" t="s">
        <v>545</v>
      </c>
      <c r="D1" t="s">
        <v>548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</row>
    <row r="2" spans="1:11" x14ac:dyDescent="0.25">
      <c r="A2">
        <v>0</v>
      </c>
      <c r="B2" t="s">
        <v>549</v>
      </c>
      <c r="C2" t="s">
        <v>552</v>
      </c>
      <c r="D2" s="4">
        <v>46048</v>
      </c>
      <c r="E2" t="s">
        <v>546</v>
      </c>
      <c r="F2" t="s">
        <v>540</v>
      </c>
      <c r="G2" t="s">
        <v>540</v>
      </c>
      <c r="H2" t="s">
        <v>540</v>
      </c>
      <c r="I2" t="s">
        <v>540</v>
      </c>
      <c r="J2" t="s">
        <v>540</v>
      </c>
      <c r="K2" t="s">
        <v>546</v>
      </c>
    </row>
    <row r="3" spans="1:11" x14ac:dyDescent="0.25">
      <c r="A3">
        <v>1</v>
      </c>
      <c r="B3" t="s">
        <v>550</v>
      </c>
      <c r="C3" t="s">
        <v>553</v>
      </c>
      <c r="D3" s="4">
        <v>46048</v>
      </c>
      <c r="E3" t="s">
        <v>546</v>
      </c>
      <c r="F3" t="s">
        <v>541</v>
      </c>
      <c r="G3" t="s">
        <v>541</v>
      </c>
      <c r="H3" t="s">
        <v>541</v>
      </c>
      <c r="I3" t="s">
        <v>541</v>
      </c>
      <c r="J3" t="s">
        <v>541</v>
      </c>
      <c r="K3" t="s">
        <v>546</v>
      </c>
    </row>
    <row r="4" spans="1:11" x14ac:dyDescent="0.25">
      <c r="A4">
        <v>2</v>
      </c>
      <c r="B4" t="s">
        <v>551</v>
      </c>
      <c r="C4" t="s">
        <v>554</v>
      </c>
      <c r="D4" s="4">
        <v>46048</v>
      </c>
      <c r="E4" t="s">
        <v>546</v>
      </c>
      <c r="F4" t="s">
        <v>542</v>
      </c>
      <c r="G4" t="s">
        <v>542</v>
      </c>
      <c r="H4" t="s">
        <v>542</v>
      </c>
      <c r="I4" t="s">
        <v>542</v>
      </c>
      <c r="J4" t="s">
        <v>542</v>
      </c>
      <c r="K4" t="s">
        <v>546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A2" sqref="A2:C6"/>
    </sheetView>
  </sheetViews>
  <sheetFormatPr defaultRowHeight="15" x14ac:dyDescent="0.25"/>
  <cols>
    <col min="1" max="1" width="13.5703125" bestFit="1" customWidth="1"/>
    <col min="2" max="2" width="10.28515625" bestFit="1" customWidth="1"/>
    <col min="3" max="3" width="17.7109375" bestFit="1" customWidth="1"/>
    <col min="4" max="4" width="30.5703125" bestFit="1" customWidth="1"/>
    <col min="5" max="5" width="5.42578125" bestFit="1" customWidth="1"/>
  </cols>
  <sheetData>
    <row r="1" spans="1:5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</row>
    <row r="2" spans="1:5" x14ac:dyDescent="0.25">
      <c r="A2">
        <v>0</v>
      </c>
      <c r="B2" t="s">
        <v>226</v>
      </c>
      <c r="C2" t="s">
        <v>447</v>
      </c>
      <c r="E2">
        <v>1200</v>
      </c>
    </row>
    <row r="3" spans="1:5" x14ac:dyDescent="0.25">
      <c r="A3">
        <v>1</v>
      </c>
      <c r="B3" t="s">
        <v>227</v>
      </c>
      <c r="C3" t="s">
        <v>448</v>
      </c>
      <c r="E3">
        <v>1500</v>
      </c>
    </row>
    <row r="4" spans="1:5" x14ac:dyDescent="0.25">
      <c r="A4">
        <v>2</v>
      </c>
      <c r="B4" t="s">
        <v>228</v>
      </c>
      <c r="C4" t="s">
        <v>449</v>
      </c>
      <c r="E4">
        <v>2000</v>
      </c>
    </row>
    <row r="5" spans="1:5" x14ac:dyDescent="0.25">
      <c r="A5">
        <v>3</v>
      </c>
      <c r="B5" t="s">
        <v>229</v>
      </c>
      <c r="C5" t="s">
        <v>450</v>
      </c>
      <c r="E5">
        <v>1500</v>
      </c>
    </row>
    <row r="6" spans="1:5" x14ac:dyDescent="0.25">
      <c r="A6">
        <v>4</v>
      </c>
      <c r="B6" t="s">
        <v>230</v>
      </c>
      <c r="C6" t="s">
        <v>451</v>
      </c>
      <c r="E6">
        <v>1300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2BAD-419E-4653-8809-5C67056F6E86}">
  <dimension ref="A1:U5"/>
  <sheetViews>
    <sheetView workbookViewId="0">
      <selection activeCell="B2" sqref="B2:B5"/>
    </sheetView>
  </sheetViews>
  <sheetFormatPr defaultRowHeight="15" x14ac:dyDescent="0.25"/>
  <cols>
    <col min="1" max="1" width="10.140625" bestFit="1" customWidth="1"/>
    <col min="4" max="5" width="11.42578125" bestFit="1" customWidth="1"/>
    <col min="6" max="6" width="11.5703125" bestFit="1" customWidth="1"/>
    <col min="7" max="7" width="12.140625" bestFit="1" customWidth="1"/>
    <col min="8" max="8" width="11.140625" bestFit="1" customWidth="1"/>
    <col min="9" max="9" width="14.42578125" bestFit="1" customWidth="1"/>
    <col min="10" max="10" width="13.5703125" bestFit="1" customWidth="1"/>
    <col min="11" max="11" width="18.28515625" bestFit="1" customWidth="1"/>
    <col min="12" max="12" width="17.42578125" bestFit="1" customWidth="1"/>
    <col min="13" max="13" width="17.42578125" customWidth="1"/>
    <col min="14" max="14" width="13.5703125" bestFit="1" customWidth="1"/>
    <col min="15" max="15" width="13.5703125" customWidth="1"/>
    <col min="16" max="16" width="24.28515625" bestFit="1" customWidth="1"/>
    <col min="17" max="17" width="23.42578125" bestFit="1" customWidth="1"/>
    <col min="18" max="18" width="24.28515625" bestFit="1" customWidth="1"/>
    <col min="19" max="19" width="23.42578125" bestFit="1" customWidth="1"/>
    <col min="20" max="20" width="16.85546875" bestFit="1" customWidth="1"/>
    <col min="21" max="21" width="19.5703125" bestFit="1" customWidth="1"/>
  </cols>
  <sheetData>
    <row r="1" spans="1:21" x14ac:dyDescent="0.25">
      <c r="A1" t="s">
        <v>504</v>
      </c>
      <c r="B1" t="s">
        <v>505</v>
      </c>
      <c r="C1" t="s">
        <v>506</v>
      </c>
      <c r="D1" t="s">
        <v>512</v>
      </c>
      <c r="E1" t="s">
        <v>523</v>
      </c>
      <c r="F1" t="s">
        <v>521</v>
      </c>
      <c r="G1" t="s">
        <v>522</v>
      </c>
      <c r="H1" t="s">
        <v>520</v>
      </c>
      <c r="I1" t="s">
        <v>513</v>
      </c>
      <c r="J1" t="s">
        <v>514</v>
      </c>
      <c r="K1" t="s">
        <v>524</v>
      </c>
      <c r="L1" t="s">
        <v>525</v>
      </c>
      <c r="M1" t="s">
        <v>532</v>
      </c>
      <c r="N1" t="s">
        <v>518</v>
      </c>
      <c r="O1" t="s">
        <v>519</v>
      </c>
      <c r="P1" t="s">
        <v>528</v>
      </c>
      <c r="Q1" t="s">
        <v>529</v>
      </c>
      <c r="R1" t="s">
        <v>530</v>
      </c>
      <c r="S1" t="s">
        <v>531</v>
      </c>
      <c r="T1" t="s">
        <v>526</v>
      </c>
      <c r="U1" t="s">
        <v>527</v>
      </c>
    </row>
    <row r="2" spans="1:21" x14ac:dyDescent="0.25">
      <c r="A2">
        <v>0</v>
      </c>
      <c r="B2" t="s">
        <v>565</v>
      </c>
      <c r="C2" t="s">
        <v>547</v>
      </c>
      <c r="D2" s="6">
        <v>0</v>
      </c>
      <c r="E2" s="6">
        <v>0</v>
      </c>
      <c r="F2" s="5">
        <f>TIME(HOUR(D2),MINUTE(D2),0)*24</f>
        <v>0</v>
      </c>
      <c r="G2" s="5">
        <f>TIME(HOUR(E2),MINUTE(E2),0)*24</f>
        <v>0</v>
      </c>
      <c r="H2" s="5">
        <f>IF((G2-F2)&lt;0,(24-F2)+G2,(G2-F2))</f>
        <v>0</v>
      </c>
      <c r="I2" s="6">
        <v>0</v>
      </c>
      <c r="J2" s="6">
        <v>0</v>
      </c>
      <c r="K2" s="5">
        <f>F2</f>
        <v>0</v>
      </c>
      <c r="L2" s="5">
        <f>G2</f>
        <v>0</v>
      </c>
      <c r="M2" s="5">
        <f>IF((L2-K2)&lt;0,(24-K2)+L2,(L2-K2))</f>
        <v>0</v>
      </c>
      <c r="N2">
        <v>0</v>
      </c>
      <c r="O2">
        <v>0</v>
      </c>
      <c r="P2" s="5">
        <f>F2+N2</f>
        <v>0</v>
      </c>
      <c r="Q2" s="5">
        <f>K2</f>
        <v>0</v>
      </c>
      <c r="R2">
        <f>L2</f>
        <v>0</v>
      </c>
      <c r="S2" s="5">
        <f>IF((G2-O2)&lt;0,ABS((G2-O2)),(G2-O2))</f>
        <v>0</v>
      </c>
      <c r="T2" s="5">
        <f>H2-M2</f>
        <v>0</v>
      </c>
      <c r="U2" s="5">
        <f>T2-N2-O2</f>
        <v>0</v>
      </c>
    </row>
    <row r="3" spans="1:21" x14ac:dyDescent="0.25">
      <c r="A3">
        <v>1</v>
      </c>
      <c r="B3" t="s">
        <v>540</v>
      </c>
      <c r="C3" t="s">
        <v>516</v>
      </c>
      <c r="D3" s="6">
        <v>0.33333333333333331</v>
      </c>
      <c r="E3" s="6">
        <v>0.70833333333333337</v>
      </c>
      <c r="F3" s="5">
        <f>TIME(HOUR(D3),MINUTE(D3),0)*24</f>
        <v>8</v>
      </c>
      <c r="G3" s="5">
        <f>TIME(HOUR(E3),MINUTE(E3),0)*24</f>
        <v>17</v>
      </c>
      <c r="H3" s="5">
        <f>IF((G3-F3)&lt;0,(24-F3)+G3,(G3-F3))</f>
        <v>9</v>
      </c>
      <c r="I3" s="6">
        <f>TIME(F3+4,MINUTE(D3),0)</f>
        <v>0.5</v>
      </c>
      <c r="J3" s="6">
        <f>TIME(F3+4+1,MINUTE(D3),0)</f>
        <v>0.54166666666666663</v>
      </c>
      <c r="K3" s="5">
        <f>F3+4</f>
        <v>12</v>
      </c>
      <c r="L3" s="5">
        <f>F3+5</f>
        <v>13</v>
      </c>
      <c r="M3" s="5">
        <f>IF((L3-K3)&lt;0,(24-K3)+L3,(L3-K3))</f>
        <v>1</v>
      </c>
      <c r="N3">
        <v>1</v>
      </c>
      <c r="O3">
        <v>1</v>
      </c>
      <c r="P3" s="5">
        <f>F3+N3</f>
        <v>9</v>
      </c>
      <c r="Q3" s="5">
        <f>K3</f>
        <v>12</v>
      </c>
      <c r="R3">
        <f>L3</f>
        <v>13</v>
      </c>
      <c r="S3" s="5">
        <f>IF((G3-O3)&lt;0,ABS((G3-O3)),(G3-O3))</f>
        <v>16</v>
      </c>
      <c r="T3" s="5">
        <f>H3-M3</f>
        <v>8</v>
      </c>
      <c r="U3" s="5">
        <f>T3-N3-O3</f>
        <v>6</v>
      </c>
    </row>
    <row r="4" spans="1:21" x14ac:dyDescent="0.25">
      <c r="A4">
        <v>2</v>
      </c>
      <c r="B4" t="s">
        <v>541</v>
      </c>
      <c r="C4" t="s">
        <v>515</v>
      </c>
      <c r="D4" s="6">
        <v>0.66666666666666663</v>
      </c>
      <c r="E4" s="6">
        <v>4.1666666666666664E-2</v>
      </c>
      <c r="F4" s="5">
        <f>TIME(HOUR(D4),MINUTE(D4),0)*24</f>
        <v>16</v>
      </c>
      <c r="G4" s="5">
        <f t="shared" ref="G4:G5" si="0">TIME(HOUR(E4),MINUTE(E4),0)*24</f>
        <v>1</v>
      </c>
      <c r="H4" s="5">
        <f t="shared" ref="H4:H5" si="1">IF((G4-F4)&lt;0,(24-F4)+G4,(G4-F4))</f>
        <v>9</v>
      </c>
      <c r="I4" s="6">
        <f t="shared" ref="I4:I5" si="2">TIME(F4+4,MINUTE(D4),0)</f>
        <v>0.83333333333333337</v>
      </c>
      <c r="J4" s="6">
        <f t="shared" ref="J4:J5" si="3">TIME(F4+4+1,MINUTE(D4),0)</f>
        <v>0.875</v>
      </c>
      <c r="K4" s="5">
        <f>F4+4</f>
        <v>20</v>
      </c>
      <c r="L4" s="5">
        <f>F4+5</f>
        <v>21</v>
      </c>
      <c r="M4" s="5">
        <f t="shared" ref="M4:M5" si="4">IF((L4-K4)&lt;0,(24-K4)+L4,(L4-K4))</f>
        <v>1</v>
      </c>
      <c r="N4">
        <v>1</v>
      </c>
      <c r="O4">
        <v>1</v>
      </c>
      <c r="P4" s="5">
        <f>F4+N4</f>
        <v>17</v>
      </c>
      <c r="Q4" s="5">
        <f t="shared" ref="Q4:Q5" si="5">K4</f>
        <v>20</v>
      </c>
      <c r="R4" s="5">
        <f>L4</f>
        <v>21</v>
      </c>
      <c r="S4" s="5">
        <f>IF((G4-O4)&lt;0,24-ABS((G4-O4)),(G4-O4))</f>
        <v>0</v>
      </c>
      <c r="T4" s="5">
        <f t="shared" ref="T4:T5" si="6">H4-M4</f>
        <v>8</v>
      </c>
      <c r="U4" s="5">
        <f t="shared" ref="U4:U5" si="7">T4-N4-O4</f>
        <v>6</v>
      </c>
    </row>
    <row r="5" spans="1:21" x14ac:dyDescent="0.25">
      <c r="A5">
        <v>3</v>
      </c>
      <c r="B5" t="s">
        <v>542</v>
      </c>
      <c r="C5" t="s">
        <v>517</v>
      </c>
      <c r="D5" s="6">
        <v>0</v>
      </c>
      <c r="E5" s="6">
        <v>0.375</v>
      </c>
      <c r="F5" s="5">
        <f>TIME(HOUR(D5),MINUTE(D5),0)*24</f>
        <v>0</v>
      </c>
      <c r="G5" s="5">
        <f t="shared" si="0"/>
        <v>9</v>
      </c>
      <c r="H5" s="5">
        <f t="shared" si="1"/>
        <v>9</v>
      </c>
      <c r="I5" s="6">
        <f t="shared" si="2"/>
        <v>0.16666666666666666</v>
      </c>
      <c r="J5" s="6">
        <f t="shared" si="3"/>
        <v>0.20833333333333334</v>
      </c>
      <c r="K5" s="5">
        <f>F5+4</f>
        <v>4</v>
      </c>
      <c r="L5" s="5">
        <f>F5+5</f>
        <v>5</v>
      </c>
      <c r="M5" s="5">
        <f t="shared" si="4"/>
        <v>1</v>
      </c>
      <c r="N5">
        <v>1</v>
      </c>
      <c r="O5">
        <v>1</v>
      </c>
      <c r="P5" s="5">
        <f>F5+N5</f>
        <v>1</v>
      </c>
      <c r="Q5" s="5">
        <f t="shared" si="5"/>
        <v>4</v>
      </c>
      <c r="R5">
        <f>L5</f>
        <v>5</v>
      </c>
      <c r="S5" s="5">
        <f t="shared" ref="S5" si="8">IF((G5-O5)&lt;0,ABS((G5-O5)),(G5-O5))</f>
        <v>8</v>
      </c>
      <c r="T5" s="5">
        <f t="shared" si="6"/>
        <v>8</v>
      </c>
      <c r="U5" s="5">
        <f t="shared" si="7"/>
        <v>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35F8-7819-4E55-92CB-94AF21738FD2}">
  <dimension ref="A1:C61"/>
  <sheetViews>
    <sheetView workbookViewId="0">
      <selection activeCell="A2" sqref="A2"/>
    </sheetView>
  </sheetViews>
  <sheetFormatPr defaultRowHeight="15" x14ac:dyDescent="0.25"/>
  <cols>
    <col min="2" max="2" width="17.85546875" bestFit="1" customWidth="1"/>
    <col min="3" max="3" width="21.140625" bestFit="1" customWidth="1"/>
  </cols>
  <sheetData>
    <row r="1" spans="1:3" x14ac:dyDescent="0.25">
      <c r="A1" t="s">
        <v>586</v>
      </c>
      <c r="B1" t="s">
        <v>571</v>
      </c>
      <c r="C1" t="s">
        <v>585</v>
      </c>
    </row>
    <row r="2" spans="1:3" x14ac:dyDescent="0.25">
      <c r="A2">
        <v>2026</v>
      </c>
      <c r="B2" s="4">
        <f>WORKDAY(DATE(A2,1,1),--(WEEKDAY(DATE(A2,1,1),2)&gt;5))+CHOOSE(WEEKDAY(WORKDAY(DATE(A2,1,1),--(WEEKDAY(DATE(A2,1,1),2)&gt;5))),1,0,0,0,0,0,-1)</f>
        <v>46023</v>
      </c>
      <c r="C2">
        <f>_xlfn.DAYS(B2,DATE(A2-1,12,31))</f>
        <v>1</v>
      </c>
    </row>
    <row r="3" spans="1:3" x14ac:dyDescent="0.25">
      <c r="A3">
        <v>2026</v>
      </c>
      <c r="B3" s="7">
        <f>DATE(A3,1,1)+14+CHOOSE(WEEKDAY(DATE(A3,1,1)),1,0,6,5,4,3,2)</f>
        <v>46041</v>
      </c>
      <c r="C3">
        <f t="shared" ref="C3:C13" si="0">_xlfn.DAYS(B3,DATE(A3-1,12,31))</f>
        <v>19</v>
      </c>
    </row>
    <row r="4" spans="1:3" x14ac:dyDescent="0.25">
      <c r="A4">
        <v>2026</v>
      </c>
      <c r="B4" s="4">
        <f>DATE(A4,2,1)+14+CHOOSE(WEEKDAY(DATE(A4,2,1)),1,0,6,5,4,3,2)</f>
        <v>46069</v>
      </c>
      <c r="C4">
        <f t="shared" si="0"/>
        <v>47</v>
      </c>
    </row>
    <row r="5" spans="1:3" x14ac:dyDescent="0.25">
      <c r="A5">
        <v>2026</v>
      </c>
      <c r="B5" s="4">
        <f>DATE(A5,6,1)-WEEKDAY(DATE(A5,6,6))</f>
        <v>46167</v>
      </c>
      <c r="C5">
        <f t="shared" si="0"/>
        <v>145</v>
      </c>
    </row>
    <row r="6" spans="1:3" x14ac:dyDescent="0.25">
      <c r="A6">
        <v>2026</v>
      </c>
      <c r="B6" s="4">
        <f>DATE(A6,7,4)+CHOOSE(WEEKDAY(DATE(A6,7,4)),1,0,0,0,0,0,-1)</f>
        <v>46206</v>
      </c>
      <c r="C6">
        <f t="shared" si="0"/>
        <v>184</v>
      </c>
    </row>
    <row r="7" spans="1:3" x14ac:dyDescent="0.25">
      <c r="A7">
        <v>2026</v>
      </c>
      <c r="B7" s="4">
        <f>DATE(A7,9,1)+CHOOSE(WEEKDAY(DATE(A7,9,1)),1,0,6,5,4,3,2)</f>
        <v>46272</v>
      </c>
      <c r="C7">
        <f t="shared" si="0"/>
        <v>250</v>
      </c>
    </row>
    <row r="8" spans="1:3" x14ac:dyDescent="0.25">
      <c r="A8">
        <v>2026</v>
      </c>
      <c r="B8" s="4">
        <f>DATE(A8,10,1)+7+CHOOSE(WEEKDAY(DATE(A8,10,1)),1,0,6,5,4,3,2)</f>
        <v>46307</v>
      </c>
      <c r="C8">
        <f t="shared" si="0"/>
        <v>285</v>
      </c>
    </row>
    <row r="9" spans="1:3" x14ac:dyDescent="0.25">
      <c r="A9">
        <v>2026</v>
      </c>
      <c r="B9" s="4">
        <f>DATE(A9,11,11)+CHOOSE(WEEKDAY(DATE(A9,11,11)),1,0,0,0,0,0,-1)</f>
        <v>46337</v>
      </c>
      <c r="C9">
        <f t="shared" si="0"/>
        <v>315</v>
      </c>
    </row>
    <row r="10" spans="1:3" x14ac:dyDescent="0.25">
      <c r="A10">
        <v>2026</v>
      </c>
      <c r="B10" s="4">
        <f>DATE(A10,11,1)+21+CHOOSE(WEEKDAY(DATE(A10,11,1)),4,3,2,1,0,6,5)</f>
        <v>46352</v>
      </c>
      <c r="C10">
        <f t="shared" si="0"/>
        <v>330</v>
      </c>
    </row>
    <row r="11" spans="1:3" x14ac:dyDescent="0.25">
      <c r="A11">
        <v>2026</v>
      </c>
      <c r="B11" s="4">
        <f>DATE(A11,11,1)+21+CHOOSE(WEEKDAY(DATE(A11,11,1)),4,3,2,1,0,6,5)+1</f>
        <v>46353</v>
      </c>
      <c r="C11">
        <f t="shared" si="0"/>
        <v>331</v>
      </c>
    </row>
    <row r="12" spans="1:3" x14ac:dyDescent="0.25">
      <c r="A12">
        <v>2026</v>
      </c>
      <c r="B12" s="4">
        <f>DATE(A12,12,24)+CHOOSE(WEEKDAY(DATE(A12,12,24)),1,0,0,0,0,0,-1)</f>
        <v>46380</v>
      </c>
      <c r="C12">
        <f t="shared" si="0"/>
        <v>358</v>
      </c>
    </row>
    <row r="13" spans="1:3" x14ac:dyDescent="0.25">
      <c r="A13">
        <v>2026</v>
      </c>
      <c r="B13" s="4">
        <f>DATE(A13,12,25)+CHOOSE(WEEKDAY(DATE(13,12,25)),1,0,0,0,0,0,-1)</f>
        <v>46381</v>
      </c>
      <c r="C13">
        <f t="shared" si="0"/>
        <v>359</v>
      </c>
    </row>
    <row r="14" spans="1:3" x14ac:dyDescent="0.25">
      <c r="A14">
        <f>A2+1</f>
        <v>2027</v>
      </c>
      <c r="B14" s="4">
        <f>WORKDAY(DATE(A14,1,1),--(WEEKDAY(DATE(A14,1,1),2)&gt;5))+CHOOSE(WEEKDAY(WORKDAY(DATE(A14,1,1),--(WEEKDAY(DATE(A14,1,1),2)&gt;5))),1,0,0,0,0,0,-1)</f>
        <v>46388</v>
      </c>
      <c r="C14">
        <f>_xlfn.DAYS(B14,DATE(A14-1,12,31))</f>
        <v>1</v>
      </c>
    </row>
    <row r="15" spans="1:3" x14ac:dyDescent="0.25">
      <c r="A15">
        <f t="shared" ref="A15:A61" si="1">A3+1</f>
        <v>2027</v>
      </c>
      <c r="B15" s="7">
        <f>DATE(A15,1,1)+14+CHOOSE(WEEKDAY(DATE(A15,1,1)),1,0,6,5,4,3,2)</f>
        <v>46405</v>
      </c>
      <c r="C15">
        <f t="shared" ref="C15:C25" si="2">_xlfn.DAYS(B15,DATE(A15-1,12,31))</f>
        <v>18</v>
      </c>
    </row>
    <row r="16" spans="1:3" x14ac:dyDescent="0.25">
      <c r="A16">
        <f t="shared" si="1"/>
        <v>2027</v>
      </c>
      <c r="B16" s="4">
        <f>DATE(A16,2,1)+14+CHOOSE(WEEKDAY(DATE(A16,2,1)),1,0,6,5,4,3,2)</f>
        <v>46433</v>
      </c>
      <c r="C16">
        <f t="shared" si="2"/>
        <v>46</v>
      </c>
    </row>
    <row r="17" spans="1:3" x14ac:dyDescent="0.25">
      <c r="A17">
        <f t="shared" si="1"/>
        <v>2027</v>
      </c>
      <c r="B17" s="4">
        <f>DATE(A17,6,1)-WEEKDAY(DATE(A17,6,6))</f>
        <v>46538</v>
      </c>
      <c r="C17">
        <f t="shared" si="2"/>
        <v>151</v>
      </c>
    </row>
    <row r="18" spans="1:3" x14ac:dyDescent="0.25">
      <c r="A18">
        <f t="shared" si="1"/>
        <v>2027</v>
      </c>
      <c r="B18" s="4">
        <f>DATE(A18,7,4)+CHOOSE(WEEKDAY(DATE(A18,7,4)),1,0,0,0,0,0,-1)</f>
        <v>46573</v>
      </c>
      <c r="C18">
        <f t="shared" si="2"/>
        <v>186</v>
      </c>
    </row>
    <row r="19" spans="1:3" x14ac:dyDescent="0.25">
      <c r="A19">
        <f t="shared" si="1"/>
        <v>2027</v>
      </c>
      <c r="B19" s="4">
        <f>DATE(A19,9,1)+CHOOSE(WEEKDAY(DATE(A19,9,1)),1,0,6,5,4,3,2)</f>
        <v>46636</v>
      </c>
      <c r="C19">
        <f t="shared" si="2"/>
        <v>249</v>
      </c>
    </row>
    <row r="20" spans="1:3" x14ac:dyDescent="0.25">
      <c r="A20">
        <f t="shared" si="1"/>
        <v>2027</v>
      </c>
      <c r="B20" s="4">
        <f>DATE(A20,10,1)+7+CHOOSE(WEEKDAY(DATE(A20,10,1)),1,0,6,5,4,3,2)</f>
        <v>46671</v>
      </c>
      <c r="C20">
        <f t="shared" si="2"/>
        <v>284</v>
      </c>
    </row>
    <row r="21" spans="1:3" x14ac:dyDescent="0.25">
      <c r="A21">
        <f t="shared" si="1"/>
        <v>2027</v>
      </c>
      <c r="B21" s="4">
        <f>DATE(A21,11,11)+CHOOSE(WEEKDAY(DATE(A21,11,11)),1,0,0,0,0,0,-1)</f>
        <v>46702</v>
      </c>
      <c r="C21">
        <f t="shared" si="2"/>
        <v>315</v>
      </c>
    </row>
    <row r="22" spans="1:3" x14ac:dyDescent="0.25">
      <c r="A22">
        <f t="shared" si="1"/>
        <v>2027</v>
      </c>
      <c r="B22" s="4">
        <f>DATE(A22,11,1)+21+CHOOSE(WEEKDAY(DATE(A22,11,1)),4,3,2,1,0,6,5)</f>
        <v>46716</v>
      </c>
      <c r="C22">
        <f t="shared" si="2"/>
        <v>329</v>
      </c>
    </row>
    <row r="23" spans="1:3" x14ac:dyDescent="0.25">
      <c r="A23">
        <f t="shared" si="1"/>
        <v>2027</v>
      </c>
      <c r="B23" s="4">
        <f>DATE(A23,11,1)+21+CHOOSE(WEEKDAY(DATE(A23,11,1)),4,3,2,1,0,6,5)+1</f>
        <v>46717</v>
      </c>
      <c r="C23">
        <f t="shared" si="2"/>
        <v>330</v>
      </c>
    </row>
    <row r="24" spans="1:3" x14ac:dyDescent="0.25">
      <c r="A24">
        <f t="shared" si="1"/>
        <v>2027</v>
      </c>
      <c r="B24" s="4">
        <f>DATE(A24,12,24)+CHOOSE(WEEKDAY(DATE(A24,12,24)),1,0,0,0,0,0,-1)</f>
        <v>46745</v>
      </c>
      <c r="C24">
        <f t="shared" si="2"/>
        <v>358</v>
      </c>
    </row>
    <row r="25" spans="1:3" x14ac:dyDescent="0.25">
      <c r="A25">
        <f t="shared" si="1"/>
        <v>2027</v>
      </c>
      <c r="B25" s="4">
        <f>DATE(A25,12,25)+CHOOSE(WEEKDAY(DATE(13,12,25)),1,0,0,0,0,0,-1)</f>
        <v>46746</v>
      </c>
      <c r="C25">
        <f t="shared" si="2"/>
        <v>359</v>
      </c>
    </row>
    <row r="26" spans="1:3" x14ac:dyDescent="0.25">
      <c r="A26">
        <f>A14+1</f>
        <v>2028</v>
      </c>
      <c r="B26" s="4">
        <f>WORKDAY(DATE(A26,1,1),--(WEEKDAY(DATE(A26,1,1),2)&gt;5))+CHOOSE(WEEKDAY(WORKDAY(DATE(A26,1,1),--(WEEKDAY(DATE(A26,1,1),2)&gt;5))),1,0,0,0,0,0,-1)</f>
        <v>46755</v>
      </c>
      <c r="C26">
        <f>_xlfn.DAYS(B26,DATE(A26-1,12,31))</f>
        <v>3</v>
      </c>
    </row>
    <row r="27" spans="1:3" x14ac:dyDescent="0.25">
      <c r="A27">
        <f t="shared" si="1"/>
        <v>2028</v>
      </c>
      <c r="B27" s="7">
        <f>DATE(A27,1,1)+14+CHOOSE(WEEKDAY(DATE(A27,1,1)),1,0,6,5,4,3,2)</f>
        <v>46769</v>
      </c>
      <c r="C27">
        <f t="shared" ref="C27:C37" si="3">_xlfn.DAYS(B27,DATE(A27-1,12,31))</f>
        <v>17</v>
      </c>
    </row>
    <row r="28" spans="1:3" x14ac:dyDescent="0.25">
      <c r="A28">
        <f t="shared" si="1"/>
        <v>2028</v>
      </c>
      <c r="B28" s="4">
        <f>DATE(A28,2,1)+14+CHOOSE(WEEKDAY(DATE(A28,2,1)),1,0,6,5,4,3,2)</f>
        <v>46804</v>
      </c>
      <c r="C28">
        <f t="shared" si="3"/>
        <v>52</v>
      </c>
    </row>
    <row r="29" spans="1:3" x14ac:dyDescent="0.25">
      <c r="A29">
        <f t="shared" si="1"/>
        <v>2028</v>
      </c>
      <c r="B29" s="4">
        <f>DATE(A29,6,1)-WEEKDAY(DATE(A29,6,6))</f>
        <v>46902</v>
      </c>
      <c r="C29">
        <f t="shared" si="3"/>
        <v>150</v>
      </c>
    </row>
    <row r="30" spans="1:3" x14ac:dyDescent="0.25">
      <c r="A30">
        <f t="shared" si="1"/>
        <v>2028</v>
      </c>
      <c r="B30" s="4">
        <f>DATE(A30,7,4)+CHOOSE(WEEKDAY(DATE(A30,7,4)),1,0,0,0,0,0,-1)</f>
        <v>46938</v>
      </c>
      <c r="C30">
        <f t="shared" si="3"/>
        <v>186</v>
      </c>
    </row>
    <row r="31" spans="1:3" x14ac:dyDescent="0.25">
      <c r="A31">
        <f t="shared" si="1"/>
        <v>2028</v>
      </c>
      <c r="B31" s="4">
        <f>DATE(A31,9,1)+CHOOSE(WEEKDAY(DATE(A31,9,1)),1,0,6,5,4,3,2)</f>
        <v>47000</v>
      </c>
      <c r="C31">
        <f t="shared" si="3"/>
        <v>248</v>
      </c>
    </row>
    <row r="32" spans="1:3" x14ac:dyDescent="0.25">
      <c r="A32">
        <f t="shared" si="1"/>
        <v>2028</v>
      </c>
      <c r="B32" s="4">
        <f>DATE(A32,10,1)+7+CHOOSE(WEEKDAY(DATE(A32,10,1)),1,0,6,5,4,3,2)</f>
        <v>47035</v>
      </c>
      <c r="C32">
        <f t="shared" si="3"/>
        <v>283</v>
      </c>
    </row>
    <row r="33" spans="1:3" x14ac:dyDescent="0.25">
      <c r="A33">
        <f t="shared" si="1"/>
        <v>2028</v>
      </c>
      <c r="B33" s="4">
        <f>DATE(A33,11,11)+CHOOSE(WEEKDAY(DATE(A33,11,11)),1,0,0,0,0,0,-1)</f>
        <v>47067</v>
      </c>
      <c r="C33">
        <f t="shared" si="3"/>
        <v>315</v>
      </c>
    </row>
    <row r="34" spans="1:3" x14ac:dyDescent="0.25">
      <c r="A34">
        <f t="shared" si="1"/>
        <v>2028</v>
      </c>
      <c r="B34" s="4">
        <f>DATE(A34,11,1)+21+CHOOSE(WEEKDAY(DATE(A34,11,1)),4,3,2,1,0,6,5)</f>
        <v>47080</v>
      </c>
      <c r="C34">
        <f t="shared" si="3"/>
        <v>328</v>
      </c>
    </row>
    <row r="35" spans="1:3" x14ac:dyDescent="0.25">
      <c r="A35">
        <f t="shared" si="1"/>
        <v>2028</v>
      </c>
      <c r="B35" s="4">
        <f>DATE(A35,11,1)+21+CHOOSE(WEEKDAY(DATE(A35,11,1)),4,3,2,1,0,6,5)+1</f>
        <v>47081</v>
      </c>
      <c r="C35">
        <f t="shared" si="3"/>
        <v>329</v>
      </c>
    </row>
    <row r="36" spans="1:3" x14ac:dyDescent="0.25">
      <c r="A36">
        <f t="shared" si="1"/>
        <v>2028</v>
      </c>
      <c r="B36" s="4">
        <f>DATE(A36,12,24)+CHOOSE(WEEKDAY(DATE(A36,12,24)),1,0,0,0,0,0,-1)</f>
        <v>47112</v>
      </c>
      <c r="C36">
        <f t="shared" si="3"/>
        <v>360</v>
      </c>
    </row>
    <row r="37" spans="1:3" x14ac:dyDescent="0.25">
      <c r="A37">
        <f t="shared" si="1"/>
        <v>2028</v>
      </c>
      <c r="B37" s="4">
        <f>DATE(A37,12,25)+CHOOSE(WEEKDAY(DATE(13,12,25)),1,0,0,0,0,0,-1)</f>
        <v>47112</v>
      </c>
      <c r="C37">
        <f t="shared" si="3"/>
        <v>360</v>
      </c>
    </row>
    <row r="38" spans="1:3" x14ac:dyDescent="0.25">
      <c r="A38">
        <f>A26+1</f>
        <v>2029</v>
      </c>
      <c r="B38" s="4">
        <f>WORKDAY(DATE(A38,1,1),--(WEEKDAY(DATE(A38,1,1),2)&gt;5))+CHOOSE(WEEKDAY(WORKDAY(DATE(A38,1,1),--(WEEKDAY(DATE(A38,1,1),2)&gt;5))),1,0,0,0,0,0,-1)</f>
        <v>47119</v>
      </c>
      <c r="C38">
        <f>_xlfn.DAYS(B38,DATE(A38-1,12,31))</f>
        <v>1</v>
      </c>
    </row>
    <row r="39" spans="1:3" x14ac:dyDescent="0.25">
      <c r="A39">
        <f t="shared" si="1"/>
        <v>2029</v>
      </c>
      <c r="B39" s="7">
        <f>DATE(A39,1,1)+14+CHOOSE(WEEKDAY(DATE(A39,1,1)),1,0,6,5,4,3,2)</f>
        <v>47133</v>
      </c>
      <c r="C39">
        <f t="shared" ref="C39:C49" si="4">_xlfn.DAYS(B39,DATE(A39-1,12,31))</f>
        <v>15</v>
      </c>
    </row>
    <row r="40" spans="1:3" x14ac:dyDescent="0.25">
      <c r="A40">
        <f t="shared" si="1"/>
        <v>2029</v>
      </c>
      <c r="B40" s="4">
        <f>DATE(A40,2,1)+14+CHOOSE(WEEKDAY(DATE(A40,2,1)),1,0,6,5,4,3,2)</f>
        <v>47168</v>
      </c>
      <c r="C40">
        <f t="shared" si="4"/>
        <v>50</v>
      </c>
    </row>
    <row r="41" spans="1:3" x14ac:dyDescent="0.25">
      <c r="A41">
        <f t="shared" si="1"/>
        <v>2029</v>
      </c>
      <c r="B41" s="4">
        <f>DATE(A41,6,1)-WEEKDAY(DATE(A41,6,6))</f>
        <v>47266</v>
      </c>
      <c r="C41">
        <f t="shared" si="4"/>
        <v>148</v>
      </c>
    </row>
    <row r="42" spans="1:3" x14ac:dyDescent="0.25">
      <c r="A42">
        <f t="shared" si="1"/>
        <v>2029</v>
      </c>
      <c r="B42" s="4">
        <f>DATE(A42,7,4)+CHOOSE(WEEKDAY(DATE(A42,7,4)),1,0,0,0,0,0,-1)</f>
        <v>47303</v>
      </c>
      <c r="C42">
        <f t="shared" si="4"/>
        <v>185</v>
      </c>
    </row>
    <row r="43" spans="1:3" x14ac:dyDescent="0.25">
      <c r="A43">
        <f t="shared" si="1"/>
        <v>2029</v>
      </c>
      <c r="B43" s="4">
        <f>DATE(A43,9,1)+CHOOSE(WEEKDAY(DATE(A43,9,1)),1,0,6,5,4,3,2)</f>
        <v>47364</v>
      </c>
      <c r="C43">
        <f t="shared" si="4"/>
        <v>246</v>
      </c>
    </row>
    <row r="44" spans="1:3" x14ac:dyDescent="0.25">
      <c r="A44">
        <f t="shared" si="1"/>
        <v>2029</v>
      </c>
      <c r="B44" s="4">
        <f>DATE(A44,10,1)+7+CHOOSE(WEEKDAY(DATE(A44,10,1)),1,0,6,5,4,3,2)</f>
        <v>47399</v>
      </c>
      <c r="C44">
        <f t="shared" si="4"/>
        <v>281</v>
      </c>
    </row>
    <row r="45" spans="1:3" x14ac:dyDescent="0.25">
      <c r="A45">
        <f t="shared" si="1"/>
        <v>2029</v>
      </c>
      <c r="B45" s="4">
        <f>DATE(A45,11,11)+CHOOSE(WEEKDAY(DATE(A45,11,11)),1,0,0,0,0,0,-1)</f>
        <v>47434</v>
      </c>
      <c r="C45">
        <f t="shared" si="4"/>
        <v>316</v>
      </c>
    </row>
    <row r="46" spans="1:3" x14ac:dyDescent="0.25">
      <c r="A46">
        <f t="shared" si="1"/>
        <v>2029</v>
      </c>
      <c r="B46" s="4">
        <f>DATE(A46,11,1)+21+CHOOSE(WEEKDAY(DATE(A46,11,1)),4,3,2,1,0,6,5)</f>
        <v>47444</v>
      </c>
      <c r="C46">
        <f t="shared" si="4"/>
        <v>326</v>
      </c>
    </row>
    <row r="47" spans="1:3" x14ac:dyDescent="0.25">
      <c r="A47">
        <f t="shared" si="1"/>
        <v>2029</v>
      </c>
      <c r="B47" s="4">
        <f>DATE(A47,11,1)+21+CHOOSE(WEEKDAY(DATE(A47,11,1)),4,3,2,1,0,6,5)+1</f>
        <v>47445</v>
      </c>
      <c r="C47">
        <f t="shared" si="4"/>
        <v>327</v>
      </c>
    </row>
    <row r="48" spans="1:3" x14ac:dyDescent="0.25">
      <c r="A48">
        <f t="shared" si="1"/>
        <v>2029</v>
      </c>
      <c r="B48" s="4">
        <f>DATE(A48,12,24)+CHOOSE(WEEKDAY(DATE(A48,12,24)),1,0,0,0,0,0,-1)</f>
        <v>47476</v>
      </c>
      <c r="C48">
        <f t="shared" si="4"/>
        <v>358</v>
      </c>
    </row>
    <row r="49" spans="1:3" x14ac:dyDescent="0.25">
      <c r="A49">
        <f t="shared" si="1"/>
        <v>2029</v>
      </c>
      <c r="B49" s="4">
        <f>DATE(A49,12,25)+CHOOSE(WEEKDAY(DATE(13,12,25)),1,0,0,0,0,0,-1)</f>
        <v>47477</v>
      </c>
      <c r="C49">
        <f t="shared" si="4"/>
        <v>359</v>
      </c>
    </row>
    <row r="50" spans="1:3" x14ac:dyDescent="0.25">
      <c r="A50">
        <f>A38+1</f>
        <v>2030</v>
      </c>
      <c r="B50" s="4">
        <f>WORKDAY(DATE(A50,1,1),--(WEEKDAY(DATE(A50,1,1),2)&gt;5))+CHOOSE(WEEKDAY(WORKDAY(DATE(A50,1,1),--(WEEKDAY(DATE(A50,1,1),2)&gt;5))),1,0,0,0,0,0,-1)</f>
        <v>47484</v>
      </c>
      <c r="C50">
        <f>_xlfn.DAYS(B50,DATE(A50-1,12,31))</f>
        <v>1</v>
      </c>
    </row>
    <row r="51" spans="1:3" x14ac:dyDescent="0.25">
      <c r="A51">
        <f t="shared" si="1"/>
        <v>2030</v>
      </c>
      <c r="B51" s="7">
        <f>DATE(A51,1,1)+14+CHOOSE(WEEKDAY(DATE(A51,1,1)),1,0,6,5,4,3,2)</f>
        <v>47504</v>
      </c>
      <c r="C51">
        <f t="shared" ref="C51:C61" si="5">_xlfn.DAYS(B51,DATE(A51-1,12,31))</f>
        <v>21</v>
      </c>
    </row>
    <row r="52" spans="1:3" x14ac:dyDescent="0.25">
      <c r="A52">
        <f t="shared" si="1"/>
        <v>2030</v>
      </c>
      <c r="B52" s="4">
        <f>DATE(A52,2,1)+14+CHOOSE(WEEKDAY(DATE(A52,2,1)),1,0,6,5,4,3,2)</f>
        <v>47532</v>
      </c>
      <c r="C52">
        <f t="shared" si="5"/>
        <v>49</v>
      </c>
    </row>
    <row r="53" spans="1:3" x14ac:dyDescent="0.25">
      <c r="A53">
        <f t="shared" si="1"/>
        <v>2030</v>
      </c>
      <c r="B53" s="4">
        <f>DATE(A53,6,1)-WEEKDAY(DATE(A53,6,6))</f>
        <v>47630</v>
      </c>
      <c r="C53">
        <f t="shared" si="5"/>
        <v>147</v>
      </c>
    </row>
    <row r="54" spans="1:3" x14ac:dyDescent="0.25">
      <c r="A54">
        <f t="shared" si="1"/>
        <v>2030</v>
      </c>
      <c r="B54" s="4">
        <f>DATE(A54,7,4)+CHOOSE(WEEKDAY(DATE(A54,7,4)),1,0,0,0,0,0,-1)</f>
        <v>47668</v>
      </c>
      <c r="C54">
        <f t="shared" si="5"/>
        <v>185</v>
      </c>
    </row>
    <row r="55" spans="1:3" x14ac:dyDescent="0.25">
      <c r="A55">
        <f t="shared" si="1"/>
        <v>2030</v>
      </c>
      <c r="B55" s="4">
        <f>DATE(A55,9,1)+CHOOSE(WEEKDAY(DATE(A55,9,1)),1,0,6,5,4,3,2)</f>
        <v>47728</v>
      </c>
      <c r="C55">
        <f t="shared" si="5"/>
        <v>245</v>
      </c>
    </row>
    <row r="56" spans="1:3" x14ac:dyDescent="0.25">
      <c r="A56">
        <f t="shared" si="1"/>
        <v>2030</v>
      </c>
      <c r="B56" s="4">
        <f>DATE(A56,10,1)+7+CHOOSE(WEEKDAY(DATE(A56,10,1)),1,0,6,5,4,3,2)</f>
        <v>47770</v>
      </c>
      <c r="C56">
        <f t="shared" si="5"/>
        <v>287</v>
      </c>
    </row>
    <row r="57" spans="1:3" x14ac:dyDescent="0.25">
      <c r="A57">
        <f t="shared" si="1"/>
        <v>2030</v>
      </c>
      <c r="B57" s="4">
        <f>DATE(A57,11,11)+CHOOSE(WEEKDAY(DATE(A57,11,11)),1,0,0,0,0,0,-1)</f>
        <v>47798</v>
      </c>
      <c r="C57">
        <f t="shared" si="5"/>
        <v>315</v>
      </c>
    </row>
    <row r="58" spans="1:3" x14ac:dyDescent="0.25">
      <c r="A58">
        <f t="shared" si="1"/>
        <v>2030</v>
      </c>
      <c r="B58" s="4">
        <f>DATE(A58,11,1)+21+CHOOSE(WEEKDAY(DATE(A58,11,1)),4,3,2,1,0,6,5)</f>
        <v>47815</v>
      </c>
      <c r="C58">
        <f t="shared" si="5"/>
        <v>332</v>
      </c>
    </row>
    <row r="59" spans="1:3" x14ac:dyDescent="0.25">
      <c r="A59">
        <f t="shared" si="1"/>
        <v>2030</v>
      </c>
      <c r="B59" s="4">
        <f>DATE(A59,11,1)+21+CHOOSE(WEEKDAY(DATE(A59,11,1)),4,3,2,1,0,6,5)+1</f>
        <v>47816</v>
      </c>
      <c r="C59">
        <f t="shared" si="5"/>
        <v>333</v>
      </c>
    </row>
    <row r="60" spans="1:3" x14ac:dyDescent="0.25">
      <c r="A60">
        <f t="shared" si="1"/>
        <v>2030</v>
      </c>
      <c r="B60" s="4">
        <f>DATE(A60,12,24)+CHOOSE(WEEKDAY(DATE(A60,12,24)),1,0,0,0,0,0,-1)</f>
        <v>47841</v>
      </c>
      <c r="C60">
        <f t="shared" si="5"/>
        <v>358</v>
      </c>
    </row>
    <row r="61" spans="1:3" x14ac:dyDescent="0.25">
      <c r="A61">
        <f t="shared" si="1"/>
        <v>2030</v>
      </c>
      <c r="B61" s="4">
        <f>DATE(A61,12,25)+CHOOSE(WEEKDAY(DATE(13,12,25)),1,0,0,0,0,0,-1)</f>
        <v>47842</v>
      </c>
      <c r="C61">
        <f t="shared" si="5"/>
        <v>359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96F8-8227-499C-B3D4-F942CBC18395}">
  <dimension ref="A1:E181"/>
  <sheetViews>
    <sheetView workbookViewId="0">
      <selection activeCell="K8" sqref="K8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4" width="9.85546875" bestFit="1" customWidth="1"/>
    <col min="5" max="5" width="16" bestFit="1" customWidth="1"/>
  </cols>
  <sheetData>
    <row r="1" spans="1:5" x14ac:dyDescent="0.25">
      <c r="A1" t="s">
        <v>587</v>
      </c>
      <c r="B1" t="s">
        <v>580</v>
      </c>
      <c r="C1" t="s">
        <v>583</v>
      </c>
      <c r="D1" t="s">
        <v>583</v>
      </c>
      <c r="E1" t="s">
        <v>584</v>
      </c>
    </row>
    <row r="2" spans="1:5" x14ac:dyDescent="0.25">
      <c r="A2">
        <v>2026</v>
      </c>
      <c r="B2" s="4">
        <f>DATE(A2,7,4)+CHOOSE(WEEKDAY(DATE(13,7,4)),1,0,0,0,0,0,-1)</f>
        <v>46207</v>
      </c>
      <c r="C2">
        <f>_xlfn.DAYS(B2,DATE(A2-1,12,31))</f>
        <v>185</v>
      </c>
      <c r="D2">
        <v>0</v>
      </c>
      <c r="E2">
        <f>D2</f>
        <v>0</v>
      </c>
    </row>
    <row r="3" spans="1:5" x14ac:dyDescent="0.25">
      <c r="A3">
        <v>2026</v>
      </c>
      <c r="B3" s="4">
        <f>DATE(A3,7,5)+CHOOSE(WEEKDAY(DATE(13,7,4)),1,0,0,0,0,0,-1)</f>
        <v>46208</v>
      </c>
      <c r="C3">
        <f>_xlfn.DAYS(B3,DATE(A3-1,12,31))</f>
        <v>186</v>
      </c>
      <c r="D3">
        <f>IF(C2&lt;C3,1,0)</f>
        <v>1</v>
      </c>
      <c r="E3">
        <f t="shared" ref="E3" si="0">D3+E2</f>
        <v>1</v>
      </c>
    </row>
    <row r="4" spans="1:5" x14ac:dyDescent="0.25">
      <c r="A4">
        <v>2026</v>
      </c>
      <c r="B4" s="4">
        <f>DATE(A4,7,6)+CHOOSE(WEEKDAY(DATE(13,7,6)),1,0,0,0,0,0,-1)</f>
        <v>46210</v>
      </c>
      <c r="C4">
        <f t="shared" ref="C4:C31" si="1">_xlfn.DAYS(B4,DATE(A4-1,12,31))</f>
        <v>188</v>
      </c>
      <c r="D4">
        <f t="shared" ref="D4:D31" si="2">IF(C3&lt;C4,1,0)</f>
        <v>1</v>
      </c>
      <c r="E4">
        <f t="shared" ref="E4:E31" si="3">D4+E3</f>
        <v>2</v>
      </c>
    </row>
    <row r="5" spans="1:5" x14ac:dyDescent="0.25">
      <c r="A5">
        <v>2026</v>
      </c>
      <c r="B5" s="4">
        <f>DATE(A5,7,7)+CHOOSE(WEEKDAY(DATE(13,7,7)),1,0,0,0,0,0,-1)</f>
        <v>46210</v>
      </c>
      <c r="C5">
        <f t="shared" si="1"/>
        <v>188</v>
      </c>
      <c r="D5">
        <f t="shared" si="2"/>
        <v>0</v>
      </c>
      <c r="E5">
        <f t="shared" si="3"/>
        <v>2</v>
      </c>
    </row>
    <row r="6" spans="1:5" x14ac:dyDescent="0.25">
      <c r="A6">
        <v>2026</v>
      </c>
      <c r="B6" s="4">
        <f>DATE(A6,7,8)+CHOOSE(WEEKDAY(DATE(13,7,8)),1,0,0,0,0,0,-1)</f>
        <v>46211</v>
      </c>
      <c r="C6">
        <f t="shared" si="1"/>
        <v>189</v>
      </c>
      <c r="D6">
        <f t="shared" si="2"/>
        <v>1</v>
      </c>
      <c r="E6">
        <f t="shared" si="3"/>
        <v>3</v>
      </c>
    </row>
    <row r="7" spans="1:5" x14ac:dyDescent="0.25">
      <c r="A7">
        <v>2026</v>
      </c>
      <c r="B7" s="4">
        <f>DATE(A7,7,9)+CHOOSE(WEEKDAY(DATE(13,7,9)),1,0,0,0,0,0,-1)</f>
        <v>46212</v>
      </c>
      <c r="C7">
        <f t="shared" si="1"/>
        <v>190</v>
      </c>
      <c r="D7">
        <f t="shared" si="2"/>
        <v>1</v>
      </c>
      <c r="E7">
        <f t="shared" si="3"/>
        <v>4</v>
      </c>
    </row>
    <row r="8" spans="1:5" x14ac:dyDescent="0.25">
      <c r="A8">
        <v>2026</v>
      </c>
      <c r="B8" s="4">
        <f>DATE(A8,7,10)+CHOOSE(WEEKDAY(DATE(13,7,10)),1,0,0,0,0,0,-1)</f>
        <v>46213</v>
      </c>
      <c r="C8">
        <f t="shared" si="1"/>
        <v>191</v>
      </c>
      <c r="D8">
        <f t="shared" si="2"/>
        <v>1</v>
      </c>
      <c r="E8">
        <f t="shared" si="3"/>
        <v>5</v>
      </c>
    </row>
    <row r="9" spans="1:5" x14ac:dyDescent="0.25">
      <c r="A9">
        <v>2026</v>
      </c>
      <c r="B9" s="4">
        <f>DATE(A9,7,11)+CHOOSE(WEEKDAY(DATE(13,7,11)),1,0,0,0,0,0,-1)</f>
        <v>46214</v>
      </c>
      <c r="C9">
        <f t="shared" si="1"/>
        <v>192</v>
      </c>
      <c r="D9">
        <f t="shared" si="2"/>
        <v>1</v>
      </c>
      <c r="E9">
        <f t="shared" si="3"/>
        <v>6</v>
      </c>
    </row>
    <row r="10" spans="1:5" x14ac:dyDescent="0.25">
      <c r="A10">
        <v>2026</v>
      </c>
      <c r="B10" s="4">
        <f>DATE(A10,7,12)+CHOOSE(WEEKDAY(DATE(13,7,12)),1,0,0,0,0,0,-1)</f>
        <v>46214</v>
      </c>
      <c r="C10">
        <f t="shared" si="1"/>
        <v>192</v>
      </c>
      <c r="D10">
        <f t="shared" si="2"/>
        <v>0</v>
      </c>
      <c r="E10">
        <f t="shared" si="3"/>
        <v>6</v>
      </c>
    </row>
    <row r="11" spans="1:5" x14ac:dyDescent="0.25">
      <c r="A11">
        <v>2026</v>
      </c>
      <c r="B11" s="4">
        <f>DATE(A11,7,13)+CHOOSE(WEEKDAY(DATE(13,7,13)),1,0,0,0,0,0,-1)</f>
        <v>46217</v>
      </c>
      <c r="C11">
        <f t="shared" si="1"/>
        <v>195</v>
      </c>
      <c r="D11">
        <f t="shared" si="2"/>
        <v>1</v>
      </c>
      <c r="E11">
        <f t="shared" si="3"/>
        <v>7</v>
      </c>
    </row>
    <row r="12" spans="1:5" x14ac:dyDescent="0.25">
      <c r="A12">
        <v>2026</v>
      </c>
      <c r="B12" s="4">
        <f>DATE(A12,7,14)+CHOOSE(WEEKDAY(DATE(13,7,14)),1,0,0,0,0,0,-1)</f>
        <v>46217</v>
      </c>
      <c r="C12">
        <f t="shared" si="1"/>
        <v>195</v>
      </c>
      <c r="D12">
        <f t="shared" si="2"/>
        <v>0</v>
      </c>
      <c r="E12">
        <f t="shared" si="3"/>
        <v>7</v>
      </c>
    </row>
    <row r="13" spans="1:5" x14ac:dyDescent="0.25">
      <c r="A13">
        <v>2026</v>
      </c>
      <c r="B13" s="4">
        <f>DATE(A13,7,15)+CHOOSE(WEEKDAY(DATE(13,7,15)),1,0,0,0,0,0,-1)</f>
        <v>46218</v>
      </c>
      <c r="C13">
        <f t="shared" si="1"/>
        <v>196</v>
      </c>
      <c r="D13">
        <f t="shared" si="2"/>
        <v>1</v>
      </c>
      <c r="E13">
        <f t="shared" si="3"/>
        <v>8</v>
      </c>
    </row>
    <row r="14" spans="1:5" x14ac:dyDescent="0.25">
      <c r="A14">
        <v>2026</v>
      </c>
      <c r="B14" s="4">
        <f>DATE(A14,7,16)+CHOOSE(WEEKDAY(DATE(13,7,16)),1,0,0,0,0,0,-1)</f>
        <v>46219</v>
      </c>
      <c r="C14">
        <f t="shared" si="1"/>
        <v>197</v>
      </c>
      <c r="D14">
        <f t="shared" si="2"/>
        <v>1</v>
      </c>
      <c r="E14">
        <f t="shared" si="3"/>
        <v>9</v>
      </c>
    </row>
    <row r="15" spans="1:5" x14ac:dyDescent="0.25">
      <c r="A15">
        <v>2026</v>
      </c>
      <c r="B15" s="4">
        <f>DATE(A15,12,15)+CHOOSE(WEEKDAY(DATE(13,12,15)),1,0,0,0,0,0,-1)</f>
        <v>46371</v>
      </c>
      <c r="C15">
        <f t="shared" si="1"/>
        <v>349</v>
      </c>
      <c r="D15">
        <f t="shared" si="2"/>
        <v>1</v>
      </c>
      <c r="E15">
        <f t="shared" si="3"/>
        <v>10</v>
      </c>
    </row>
    <row r="16" spans="1:5" x14ac:dyDescent="0.25">
      <c r="A16">
        <v>2026</v>
      </c>
      <c r="B16" s="4">
        <f>DATE(A16,12,16)+CHOOSE(WEEKDAY(DATE(13,12,16)),1,0,0,0,0,0,-1)</f>
        <v>46372</v>
      </c>
      <c r="C16">
        <f t="shared" si="1"/>
        <v>350</v>
      </c>
      <c r="D16">
        <f t="shared" si="2"/>
        <v>1</v>
      </c>
      <c r="E16">
        <f t="shared" si="3"/>
        <v>11</v>
      </c>
    </row>
    <row r="17" spans="1:5" x14ac:dyDescent="0.25">
      <c r="A17">
        <v>2026</v>
      </c>
      <c r="B17" s="4">
        <f>DATE(A17,12,17)+CHOOSE(WEEKDAY(DATE(13,12,17)),1,0,0,0,0,0,-1)</f>
        <v>46373</v>
      </c>
      <c r="C17">
        <f t="shared" si="1"/>
        <v>351</v>
      </c>
      <c r="D17">
        <f t="shared" si="2"/>
        <v>1</v>
      </c>
      <c r="E17">
        <f t="shared" si="3"/>
        <v>12</v>
      </c>
    </row>
    <row r="18" spans="1:5" x14ac:dyDescent="0.25">
      <c r="A18">
        <v>2026</v>
      </c>
      <c r="B18" s="4">
        <f>DATE(A18,12,18)+CHOOSE(WEEKDAY(DATE(13,12,18)),1,0,0,0,0,0,-1)</f>
        <v>46374</v>
      </c>
      <c r="C18">
        <f t="shared" si="1"/>
        <v>352</v>
      </c>
      <c r="D18">
        <f t="shared" si="2"/>
        <v>1</v>
      </c>
      <c r="E18">
        <f t="shared" si="3"/>
        <v>13</v>
      </c>
    </row>
    <row r="19" spans="1:5" x14ac:dyDescent="0.25">
      <c r="A19">
        <v>2026</v>
      </c>
      <c r="B19" s="4">
        <f>DATE(A19,12,19)+CHOOSE(WEEKDAY(DATE(13,12,19)),1,0,0,0,0,0,-1)</f>
        <v>46375</v>
      </c>
      <c r="C19">
        <f t="shared" si="1"/>
        <v>353</v>
      </c>
      <c r="D19">
        <f t="shared" si="2"/>
        <v>1</v>
      </c>
      <c r="E19">
        <f t="shared" si="3"/>
        <v>14</v>
      </c>
    </row>
    <row r="20" spans="1:5" x14ac:dyDescent="0.25">
      <c r="A20">
        <v>2026</v>
      </c>
      <c r="B20" s="4">
        <f>DATE(A20,12,20)+CHOOSE(WEEKDAY(DATE(13,12,20)),1,0,0,0,0,0,-1)</f>
        <v>46375</v>
      </c>
      <c r="C20">
        <f t="shared" si="1"/>
        <v>353</v>
      </c>
      <c r="D20">
        <f t="shared" si="2"/>
        <v>0</v>
      </c>
      <c r="E20">
        <f t="shared" si="3"/>
        <v>14</v>
      </c>
    </row>
    <row r="21" spans="1:5" x14ac:dyDescent="0.25">
      <c r="A21">
        <v>2026</v>
      </c>
      <c r="B21" s="4">
        <f>DATE(A21,12,21)+CHOOSE(WEEKDAY(DATE(13,12,21)),1,0,0,0,0,0,-1)</f>
        <v>46378</v>
      </c>
      <c r="C21">
        <f t="shared" si="1"/>
        <v>356</v>
      </c>
      <c r="D21">
        <f t="shared" si="2"/>
        <v>1</v>
      </c>
      <c r="E21">
        <f t="shared" si="3"/>
        <v>15</v>
      </c>
    </row>
    <row r="22" spans="1:5" x14ac:dyDescent="0.25">
      <c r="A22">
        <v>2026</v>
      </c>
      <c r="B22" s="4">
        <f>DATE(A22,12,22)+CHOOSE(WEEKDAY(DATE(13,12,22)),1,0,0,0,0,0,-1)</f>
        <v>46378</v>
      </c>
      <c r="C22">
        <f t="shared" si="1"/>
        <v>356</v>
      </c>
      <c r="D22">
        <f t="shared" si="2"/>
        <v>0</v>
      </c>
      <c r="E22">
        <f t="shared" si="3"/>
        <v>15</v>
      </c>
    </row>
    <row r="23" spans="1:5" x14ac:dyDescent="0.25">
      <c r="A23">
        <v>2026</v>
      </c>
      <c r="B23" s="4">
        <f>DATE(A23,12,23)+CHOOSE(WEEKDAY(DATE(13,12,23)),1,0,0,0,0,0,-1)</f>
        <v>46379</v>
      </c>
      <c r="C23">
        <f t="shared" si="1"/>
        <v>357</v>
      </c>
      <c r="D23">
        <f t="shared" si="2"/>
        <v>1</v>
      </c>
      <c r="E23">
        <f t="shared" si="3"/>
        <v>16</v>
      </c>
    </row>
    <row r="24" spans="1:5" x14ac:dyDescent="0.25">
      <c r="A24">
        <v>2026</v>
      </c>
      <c r="B24" s="4">
        <f>DATE(A24,12,24)+CHOOSE(WEEKDAY(DATE(13,12,24)),1,0,0,0,0,0,-1)</f>
        <v>46380</v>
      </c>
      <c r="C24">
        <f t="shared" si="1"/>
        <v>358</v>
      </c>
      <c r="D24">
        <v>0</v>
      </c>
      <c r="E24">
        <f t="shared" si="3"/>
        <v>16</v>
      </c>
    </row>
    <row r="25" spans="1:5" x14ac:dyDescent="0.25">
      <c r="A25">
        <v>2026</v>
      </c>
      <c r="B25" s="4">
        <f>DATE(A25,12,25)+CHOOSE(WEEKDAY(DATE(13,12,25)),1,0,0,0,0,0,-1)</f>
        <v>46381</v>
      </c>
      <c r="C25">
        <f t="shared" si="1"/>
        <v>359</v>
      </c>
      <c r="D25">
        <v>0</v>
      </c>
      <c r="E25">
        <f t="shared" si="3"/>
        <v>16</v>
      </c>
    </row>
    <row r="26" spans="1:5" x14ac:dyDescent="0.25">
      <c r="A26">
        <v>2026</v>
      </c>
      <c r="B26" s="4">
        <f>DATE(A26,12,26)+CHOOSE(WEEKDAY(DATE(13,12,26)),1,0,0,0,0,0,-1)</f>
        <v>46382</v>
      </c>
      <c r="C26">
        <f t="shared" si="1"/>
        <v>360</v>
      </c>
      <c r="D26">
        <f t="shared" si="2"/>
        <v>1</v>
      </c>
      <c r="E26">
        <f t="shared" si="3"/>
        <v>17</v>
      </c>
    </row>
    <row r="27" spans="1:5" x14ac:dyDescent="0.25">
      <c r="A27">
        <v>2026</v>
      </c>
      <c r="B27" s="4">
        <f>DATE(A27,12,27)+CHOOSE(WEEKDAY(DATE(13,12,27)),1,0,0,0,0,0,-1)</f>
        <v>46382</v>
      </c>
      <c r="C27">
        <f t="shared" si="1"/>
        <v>360</v>
      </c>
      <c r="D27">
        <f t="shared" si="2"/>
        <v>0</v>
      </c>
      <c r="E27">
        <f t="shared" si="3"/>
        <v>17</v>
      </c>
    </row>
    <row r="28" spans="1:5" x14ac:dyDescent="0.25">
      <c r="A28">
        <v>2026</v>
      </c>
      <c r="B28" s="4">
        <f>DATE(A28,12,28)+CHOOSE(WEEKDAY(DATE(13,12,28)),1,0,0,0,0,0,-1)</f>
        <v>46385</v>
      </c>
      <c r="C28">
        <f t="shared" si="1"/>
        <v>363</v>
      </c>
      <c r="D28">
        <f t="shared" si="2"/>
        <v>1</v>
      </c>
      <c r="E28">
        <f t="shared" si="3"/>
        <v>18</v>
      </c>
    </row>
    <row r="29" spans="1:5" x14ac:dyDescent="0.25">
      <c r="A29">
        <v>2026</v>
      </c>
      <c r="B29" s="4">
        <f>DATE(A29,12,29)+CHOOSE(WEEKDAY(DATE(13,12,29)),1,0,0,0,0,0,-1)</f>
        <v>46385</v>
      </c>
      <c r="C29">
        <f t="shared" si="1"/>
        <v>363</v>
      </c>
      <c r="D29">
        <f t="shared" si="2"/>
        <v>0</v>
      </c>
      <c r="E29">
        <f t="shared" si="3"/>
        <v>18</v>
      </c>
    </row>
    <row r="30" spans="1:5" x14ac:dyDescent="0.25">
      <c r="A30">
        <v>2026</v>
      </c>
      <c r="B30" s="4">
        <f>DATE(A30,12,30)+CHOOSE(WEEKDAY(DATE(13,12,30)),1,0,0,0,0,0,-1)</f>
        <v>46386</v>
      </c>
      <c r="C30">
        <f t="shared" si="1"/>
        <v>364</v>
      </c>
      <c r="D30">
        <f t="shared" si="2"/>
        <v>1</v>
      </c>
      <c r="E30">
        <f t="shared" si="3"/>
        <v>19</v>
      </c>
    </row>
    <row r="31" spans="1:5" x14ac:dyDescent="0.25">
      <c r="A31">
        <v>2026</v>
      </c>
      <c r="B31" s="4">
        <f>DATE(A31,12,31)+CHOOSE(WEEKDAY(DATE(13,12,31)),1,0,0,0,0,0,-1)</f>
        <v>46387</v>
      </c>
      <c r="C31">
        <f t="shared" si="1"/>
        <v>365</v>
      </c>
      <c r="D31">
        <f t="shared" si="2"/>
        <v>1</v>
      </c>
      <c r="E31">
        <f t="shared" si="3"/>
        <v>20</v>
      </c>
    </row>
    <row r="32" spans="1:5" x14ac:dyDescent="0.25">
      <c r="A32">
        <f>A2+1</f>
        <v>2027</v>
      </c>
      <c r="B32" s="4">
        <f>DATE(A32,7,4)+CHOOSE(WEEKDAY(DATE(13,7,4)),1,0,0,0,0,0,-1)</f>
        <v>46572</v>
      </c>
      <c r="C32">
        <f>_xlfn.DAYS(B32,DATE(A32-1,12,31))</f>
        <v>185</v>
      </c>
      <c r="D32">
        <v>0</v>
      </c>
      <c r="E32">
        <f>D32</f>
        <v>0</v>
      </c>
    </row>
    <row r="33" spans="1:5" x14ac:dyDescent="0.25">
      <c r="A33">
        <f t="shared" ref="A33:A96" si="4">A3+1</f>
        <v>2027</v>
      </c>
      <c r="B33" s="4">
        <f>DATE(A33,7,5)+CHOOSE(WEEKDAY(DATE(13,7,4)),1,0,0,0,0,0,-1)</f>
        <v>46573</v>
      </c>
      <c r="C33">
        <f>_xlfn.DAYS(B33,DATE(A33-1,12,31))</f>
        <v>186</v>
      </c>
      <c r="D33">
        <f>IF(C32&lt;C33,1,0)</f>
        <v>1</v>
      </c>
      <c r="E33">
        <f t="shared" ref="E33:E61" si="5">D33+E32</f>
        <v>1</v>
      </c>
    </row>
    <row r="34" spans="1:5" x14ac:dyDescent="0.25">
      <c r="A34">
        <f t="shared" si="4"/>
        <v>2027</v>
      </c>
      <c r="B34" s="4">
        <f>DATE(A34,7,6)+CHOOSE(WEEKDAY(DATE(13,7,6)),1,0,0,0,0,0,-1)</f>
        <v>46575</v>
      </c>
      <c r="C34">
        <f t="shared" ref="C34:C61" si="6">_xlfn.DAYS(B34,DATE(A34-1,12,31))</f>
        <v>188</v>
      </c>
      <c r="D34">
        <f t="shared" ref="D34:D61" si="7">IF(C33&lt;C34,1,0)</f>
        <v>1</v>
      </c>
      <c r="E34">
        <f t="shared" si="5"/>
        <v>2</v>
      </c>
    </row>
    <row r="35" spans="1:5" x14ac:dyDescent="0.25">
      <c r="A35">
        <f t="shared" si="4"/>
        <v>2027</v>
      </c>
      <c r="B35" s="4">
        <f>DATE(A35,7,7)+CHOOSE(WEEKDAY(DATE(13,7,7)),1,0,0,0,0,0,-1)</f>
        <v>46575</v>
      </c>
      <c r="C35">
        <f t="shared" si="6"/>
        <v>188</v>
      </c>
      <c r="D35">
        <f t="shared" si="7"/>
        <v>0</v>
      </c>
      <c r="E35">
        <f t="shared" si="5"/>
        <v>2</v>
      </c>
    </row>
    <row r="36" spans="1:5" x14ac:dyDescent="0.25">
      <c r="A36">
        <f t="shared" si="4"/>
        <v>2027</v>
      </c>
      <c r="B36" s="4">
        <f>DATE(A36,7,8)+CHOOSE(WEEKDAY(DATE(13,7,8)),1,0,0,0,0,0,-1)</f>
        <v>46576</v>
      </c>
      <c r="C36">
        <f t="shared" si="6"/>
        <v>189</v>
      </c>
      <c r="D36">
        <f t="shared" si="7"/>
        <v>1</v>
      </c>
      <c r="E36">
        <f t="shared" si="5"/>
        <v>3</v>
      </c>
    </row>
    <row r="37" spans="1:5" x14ac:dyDescent="0.25">
      <c r="A37">
        <f t="shared" si="4"/>
        <v>2027</v>
      </c>
      <c r="B37" s="4">
        <f>DATE(A37,7,9)+CHOOSE(WEEKDAY(DATE(13,7,9)),1,0,0,0,0,0,-1)</f>
        <v>46577</v>
      </c>
      <c r="C37">
        <f t="shared" si="6"/>
        <v>190</v>
      </c>
      <c r="D37">
        <f t="shared" si="7"/>
        <v>1</v>
      </c>
      <c r="E37">
        <f t="shared" si="5"/>
        <v>4</v>
      </c>
    </row>
    <row r="38" spans="1:5" x14ac:dyDescent="0.25">
      <c r="A38">
        <f t="shared" si="4"/>
        <v>2027</v>
      </c>
      <c r="B38" s="4">
        <f>DATE(A38,7,10)+CHOOSE(WEEKDAY(DATE(13,7,10)),1,0,0,0,0,0,-1)</f>
        <v>46578</v>
      </c>
      <c r="C38">
        <f t="shared" si="6"/>
        <v>191</v>
      </c>
      <c r="D38">
        <f t="shared" si="7"/>
        <v>1</v>
      </c>
      <c r="E38">
        <f t="shared" si="5"/>
        <v>5</v>
      </c>
    </row>
    <row r="39" spans="1:5" x14ac:dyDescent="0.25">
      <c r="A39">
        <f t="shared" si="4"/>
        <v>2027</v>
      </c>
      <c r="B39" s="4">
        <f>DATE(A39,7,11)+CHOOSE(WEEKDAY(DATE(13,7,11)),1,0,0,0,0,0,-1)</f>
        <v>46579</v>
      </c>
      <c r="C39">
        <f t="shared" si="6"/>
        <v>192</v>
      </c>
      <c r="D39">
        <f t="shared" si="7"/>
        <v>1</v>
      </c>
      <c r="E39">
        <f t="shared" si="5"/>
        <v>6</v>
      </c>
    </row>
    <row r="40" spans="1:5" x14ac:dyDescent="0.25">
      <c r="A40">
        <f t="shared" si="4"/>
        <v>2027</v>
      </c>
      <c r="B40" s="4">
        <f>DATE(A40,7,12)+CHOOSE(WEEKDAY(DATE(13,7,12)),1,0,0,0,0,0,-1)</f>
        <v>46579</v>
      </c>
      <c r="C40">
        <f t="shared" si="6"/>
        <v>192</v>
      </c>
      <c r="D40">
        <f t="shared" si="7"/>
        <v>0</v>
      </c>
      <c r="E40">
        <f t="shared" si="5"/>
        <v>6</v>
      </c>
    </row>
    <row r="41" spans="1:5" x14ac:dyDescent="0.25">
      <c r="A41">
        <f t="shared" si="4"/>
        <v>2027</v>
      </c>
      <c r="B41" s="4">
        <f>DATE(A41,7,13)+CHOOSE(WEEKDAY(DATE(13,7,13)),1,0,0,0,0,0,-1)</f>
        <v>46582</v>
      </c>
      <c r="C41">
        <f t="shared" si="6"/>
        <v>195</v>
      </c>
      <c r="D41">
        <f t="shared" si="7"/>
        <v>1</v>
      </c>
      <c r="E41">
        <f t="shared" si="5"/>
        <v>7</v>
      </c>
    </row>
    <row r="42" spans="1:5" x14ac:dyDescent="0.25">
      <c r="A42">
        <f t="shared" si="4"/>
        <v>2027</v>
      </c>
      <c r="B42" s="4">
        <f>DATE(A42,7,14)+CHOOSE(WEEKDAY(DATE(13,7,14)),1,0,0,0,0,0,-1)</f>
        <v>46582</v>
      </c>
      <c r="C42">
        <f t="shared" si="6"/>
        <v>195</v>
      </c>
      <c r="D42">
        <f t="shared" si="7"/>
        <v>0</v>
      </c>
      <c r="E42">
        <f t="shared" si="5"/>
        <v>7</v>
      </c>
    </row>
    <row r="43" spans="1:5" x14ac:dyDescent="0.25">
      <c r="A43">
        <f t="shared" si="4"/>
        <v>2027</v>
      </c>
      <c r="B43" s="4">
        <f>DATE(A43,7,15)+CHOOSE(WEEKDAY(DATE(13,7,15)),1,0,0,0,0,0,-1)</f>
        <v>46583</v>
      </c>
      <c r="C43">
        <f t="shared" si="6"/>
        <v>196</v>
      </c>
      <c r="D43">
        <f t="shared" si="7"/>
        <v>1</v>
      </c>
      <c r="E43">
        <f t="shared" si="5"/>
        <v>8</v>
      </c>
    </row>
    <row r="44" spans="1:5" x14ac:dyDescent="0.25">
      <c r="A44">
        <f t="shared" si="4"/>
        <v>2027</v>
      </c>
      <c r="B44" s="4">
        <f>DATE(A44,7,16)+CHOOSE(WEEKDAY(DATE(13,7,16)),1,0,0,0,0,0,-1)</f>
        <v>46584</v>
      </c>
      <c r="C44">
        <f t="shared" si="6"/>
        <v>197</v>
      </c>
      <c r="D44">
        <f t="shared" si="7"/>
        <v>1</v>
      </c>
      <c r="E44">
        <f t="shared" si="5"/>
        <v>9</v>
      </c>
    </row>
    <row r="45" spans="1:5" x14ac:dyDescent="0.25">
      <c r="A45">
        <f t="shared" si="4"/>
        <v>2027</v>
      </c>
      <c r="B45" s="4">
        <f>DATE(A45,12,15)+CHOOSE(WEEKDAY(DATE(13,12,15)),1,0,0,0,0,0,-1)</f>
        <v>46736</v>
      </c>
      <c r="C45">
        <f t="shared" si="6"/>
        <v>349</v>
      </c>
      <c r="D45">
        <f t="shared" si="7"/>
        <v>1</v>
      </c>
      <c r="E45">
        <f t="shared" si="5"/>
        <v>10</v>
      </c>
    </row>
    <row r="46" spans="1:5" x14ac:dyDescent="0.25">
      <c r="A46">
        <f t="shared" si="4"/>
        <v>2027</v>
      </c>
      <c r="B46" s="4">
        <f>DATE(A46,12,16)+CHOOSE(WEEKDAY(DATE(13,12,16)),1,0,0,0,0,0,-1)</f>
        <v>46737</v>
      </c>
      <c r="C46">
        <f t="shared" si="6"/>
        <v>350</v>
      </c>
      <c r="D46">
        <f t="shared" si="7"/>
        <v>1</v>
      </c>
      <c r="E46">
        <f t="shared" si="5"/>
        <v>11</v>
      </c>
    </row>
    <row r="47" spans="1:5" x14ac:dyDescent="0.25">
      <c r="A47">
        <f t="shared" si="4"/>
        <v>2027</v>
      </c>
      <c r="B47" s="4">
        <f>DATE(A47,12,17)+CHOOSE(WEEKDAY(DATE(13,12,17)),1,0,0,0,0,0,-1)</f>
        <v>46738</v>
      </c>
      <c r="C47">
        <f t="shared" si="6"/>
        <v>351</v>
      </c>
      <c r="D47">
        <f t="shared" si="7"/>
        <v>1</v>
      </c>
      <c r="E47">
        <f t="shared" si="5"/>
        <v>12</v>
      </c>
    </row>
    <row r="48" spans="1:5" x14ac:dyDescent="0.25">
      <c r="A48">
        <f t="shared" si="4"/>
        <v>2027</v>
      </c>
      <c r="B48" s="4">
        <f>DATE(A48,12,18)+CHOOSE(WEEKDAY(DATE(13,12,18)),1,0,0,0,0,0,-1)</f>
        <v>46739</v>
      </c>
      <c r="C48">
        <f t="shared" si="6"/>
        <v>352</v>
      </c>
      <c r="D48">
        <f t="shared" si="7"/>
        <v>1</v>
      </c>
      <c r="E48">
        <f t="shared" si="5"/>
        <v>13</v>
      </c>
    </row>
    <row r="49" spans="1:5" x14ac:dyDescent="0.25">
      <c r="A49">
        <f t="shared" si="4"/>
        <v>2027</v>
      </c>
      <c r="B49" s="4">
        <f>DATE(A49,12,19)+CHOOSE(WEEKDAY(DATE(13,12,19)),1,0,0,0,0,0,-1)</f>
        <v>46740</v>
      </c>
      <c r="C49">
        <f t="shared" si="6"/>
        <v>353</v>
      </c>
      <c r="D49">
        <f t="shared" si="7"/>
        <v>1</v>
      </c>
      <c r="E49">
        <f t="shared" si="5"/>
        <v>14</v>
      </c>
    </row>
    <row r="50" spans="1:5" x14ac:dyDescent="0.25">
      <c r="A50">
        <f t="shared" si="4"/>
        <v>2027</v>
      </c>
      <c r="B50" s="4">
        <f>DATE(A50,12,20)+CHOOSE(WEEKDAY(DATE(13,12,20)),1,0,0,0,0,0,-1)</f>
        <v>46740</v>
      </c>
      <c r="C50">
        <f t="shared" si="6"/>
        <v>353</v>
      </c>
      <c r="D50">
        <f t="shared" si="7"/>
        <v>0</v>
      </c>
      <c r="E50">
        <f t="shared" si="5"/>
        <v>14</v>
      </c>
    </row>
    <row r="51" spans="1:5" x14ac:dyDescent="0.25">
      <c r="A51">
        <f t="shared" si="4"/>
        <v>2027</v>
      </c>
      <c r="B51" s="4">
        <f>DATE(A51,12,21)+CHOOSE(WEEKDAY(DATE(13,12,21)),1,0,0,0,0,0,-1)</f>
        <v>46743</v>
      </c>
      <c r="C51">
        <f t="shared" si="6"/>
        <v>356</v>
      </c>
      <c r="D51">
        <f t="shared" si="7"/>
        <v>1</v>
      </c>
      <c r="E51">
        <f t="shared" si="5"/>
        <v>15</v>
      </c>
    </row>
    <row r="52" spans="1:5" x14ac:dyDescent="0.25">
      <c r="A52">
        <f t="shared" si="4"/>
        <v>2027</v>
      </c>
      <c r="B52" s="4">
        <f>DATE(A52,12,22)+CHOOSE(WEEKDAY(DATE(13,12,22)),1,0,0,0,0,0,-1)</f>
        <v>46743</v>
      </c>
      <c r="C52">
        <f t="shared" si="6"/>
        <v>356</v>
      </c>
      <c r="D52">
        <f t="shared" si="7"/>
        <v>0</v>
      </c>
      <c r="E52">
        <f t="shared" si="5"/>
        <v>15</v>
      </c>
    </row>
    <row r="53" spans="1:5" x14ac:dyDescent="0.25">
      <c r="A53">
        <f t="shared" si="4"/>
        <v>2027</v>
      </c>
      <c r="B53" s="4">
        <f>DATE(A53,12,23)+CHOOSE(WEEKDAY(DATE(13,12,23)),1,0,0,0,0,0,-1)</f>
        <v>46744</v>
      </c>
      <c r="C53">
        <f t="shared" si="6"/>
        <v>357</v>
      </c>
      <c r="D53">
        <f t="shared" si="7"/>
        <v>1</v>
      </c>
      <c r="E53">
        <f t="shared" si="5"/>
        <v>16</v>
      </c>
    </row>
    <row r="54" spans="1:5" x14ac:dyDescent="0.25">
      <c r="A54">
        <f t="shared" si="4"/>
        <v>2027</v>
      </c>
      <c r="B54" s="4">
        <f>DATE(A54,12,24)+CHOOSE(WEEKDAY(DATE(13,12,24)),1,0,0,0,0,0,-1)</f>
        <v>46745</v>
      </c>
      <c r="C54">
        <f t="shared" si="6"/>
        <v>358</v>
      </c>
      <c r="D54">
        <v>0</v>
      </c>
      <c r="E54">
        <f t="shared" si="5"/>
        <v>16</v>
      </c>
    </row>
    <row r="55" spans="1:5" x14ac:dyDescent="0.25">
      <c r="A55">
        <f t="shared" si="4"/>
        <v>2027</v>
      </c>
      <c r="B55" s="4">
        <f>DATE(A55,12,25)+CHOOSE(WEEKDAY(DATE(13,12,25)),1,0,0,0,0,0,-1)</f>
        <v>46746</v>
      </c>
      <c r="C55">
        <f t="shared" si="6"/>
        <v>359</v>
      </c>
      <c r="D55">
        <v>0</v>
      </c>
      <c r="E55">
        <f t="shared" si="5"/>
        <v>16</v>
      </c>
    </row>
    <row r="56" spans="1:5" x14ac:dyDescent="0.25">
      <c r="A56">
        <f t="shared" si="4"/>
        <v>2027</v>
      </c>
      <c r="B56" s="4">
        <f>DATE(A56,12,26)+CHOOSE(WEEKDAY(DATE(13,12,26)),1,0,0,0,0,0,-1)</f>
        <v>46747</v>
      </c>
      <c r="C56">
        <f t="shared" si="6"/>
        <v>360</v>
      </c>
      <c r="D56">
        <f t="shared" si="7"/>
        <v>1</v>
      </c>
      <c r="E56">
        <f t="shared" si="5"/>
        <v>17</v>
      </c>
    </row>
    <row r="57" spans="1:5" x14ac:dyDescent="0.25">
      <c r="A57">
        <f t="shared" si="4"/>
        <v>2027</v>
      </c>
      <c r="B57" s="4">
        <f>DATE(A57,12,27)+CHOOSE(WEEKDAY(DATE(13,12,27)),1,0,0,0,0,0,-1)</f>
        <v>46747</v>
      </c>
      <c r="C57">
        <f t="shared" si="6"/>
        <v>360</v>
      </c>
      <c r="D57">
        <f t="shared" si="7"/>
        <v>0</v>
      </c>
      <c r="E57">
        <f t="shared" si="5"/>
        <v>17</v>
      </c>
    </row>
    <row r="58" spans="1:5" x14ac:dyDescent="0.25">
      <c r="A58">
        <f t="shared" si="4"/>
        <v>2027</v>
      </c>
      <c r="B58" s="4">
        <f>DATE(A58,12,28)+CHOOSE(WEEKDAY(DATE(13,12,28)),1,0,0,0,0,0,-1)</f>
        <v>46750</v>
      </c>
      <c r="C58">
        <f t="shared" si="6"/>
        <v>363</v>
      </c>
      <c r="D58">
        <f t="shared" si="7"/>
        <v>1</v>
      </c>
      <c r="E58">
        <f t="shared" si="5"/>
        <v>18</v>
      </c>
    </row>
    <row r="59" spans="1:5" x14ac:dyDescent="0.25">
      <c r="A59">
        <f t="shared" si="4"/>
        <v>2027</v>
      </c>
      <c r="B59" s="4">
        <f>DATE(A59,12,29)+CHOOSE(WEEKDAY(DATE(13,12,29)),1,0,0,0,0,0,-1)</f>
        <v>46750</v>
      </c>
      <c r="C59">
        <f t="shared" si="6"/>
        <v>363</v>
      </c>
      <c r="D59">
        <f t="shared" si="7"/>
        <v>0</v>
      </c>
      <c r="E59">
        <f t="shared" si="5"/>
        <v>18</v>
      </c>
    </row>
    <row r="60" spans="1:5" x14ac:dyDescent="0.25">
      <c r="A60">
        <f t="shared" si="4"/>
        <v>2027</v>
      </c>
      <c r="B60" s="4">
        <f>DATE(A60,12,30)+CHOOSE(WEEKDAY(DATE(13,12,30)),1,0,0,0,0,0,-1)</f>
        <v>46751</v>
      </c>
      <c r="C60">
        <f t="shared" si="6"/>
        <v>364</v>
      </c>
      <c r="D60">
        <f t="shared" si="7"/>
        <v>1</v>
      </c>
      <c r="E60">
        <f t="shared" si="5"/>
        <v>19</v>
      </c>
    </row>
    <row r="61" spans="1:5" x14ac:dyDescent="0.25">
      <c r="A61">
        <f t="shared" si="4"/>
        <v>2027</v>
      </c>
      <c r="B61" s="4">
        <f>DATE(A61,12,31)+CHOOSE(WEEKDAY(DATE(13,12,31)),1,0,0,0,0,0,-1)</f>
        <v>46752</v>
      </c>
      <c r="C61">
        <f t="shared" si="6"/>
        <v>365</v>
      </c>
      <c r="D61">
        <f t="shared" si="7"/>
        <v>1</v>
      </c>
      <c r="E61">
        <f t="shared" si="5"/>
        <v>20</v>
      </c>
    </row>
    <row r="62" spans="1:5" x14ac:dyDescent="0.25">
      <c r="A62">
        <f t="shared" si="4"/>
        <v>2028</v>
      </c>
      <c r="B62" s="4">
        <f>DATE(A62,7,4)+CHOOSE(WEEKDAY(DATE(13,7,4)),1,0,0,0,0,0,-1)</f>
        <v>46938</v>
      </c>
      <c r="C62">
        <f>_xlfn.DAYS(B62,DATE(A62-1,12,31))</f>
        <v>186</v>
      </c>
      <c r="D62">
        <v>0</v>
      </c>
      <c r="E62">
        <f>D62</f>
        <v>0</v>
      </c>
    </row>
    <row r="63" spans="1:5" x14ac:dyDescent="0.25">
      <c r="A63">
        <f t="shared" si="4"/>
        <v>2028</v>
      </c>
      <c r="B63" s="4">
        <f>DATE(A63,7,5)+CHOOSE(WEEKDAY(DATE(13,7,4)),1,0,0,0,0,0,-1)</f>
        <v>46939</v>
      </c>
      <c r="C63">
        <f>_xlfn.DAYS(B63,DATE(A63-1,12,31))</f>
        <v>187</v>
      </c>
      <c r="D63">
        <f>IF(C62&lt;C63,1,0)</f>
        <v>1</v>
      </c>
      <c r="E63">
        <f t="shared" ref="E63:E91" si="8">D63+E62</f>
        <v>1</v>
      </c>
    </row>
    <row r="64" spans="1:5" x14ac:dyDescent="0.25">
      <c r="A64">
        <f t="shared" si="4"/>
        <v>2028</v>
      </c>
      <c r="B64" s="4">
        <f>DATE(A64,7,6)+CHOOSE(WEEKDAY(DATE(13,7,6)),1,0,0,0,0,0,-1)</f>
        <v>46941</v>
      </c>
      <c r="C64">
        <f t="shared" ref="C64:C91" si="9">_xlfn.DAYS(B64,DATE(A64-1,12,31))</f>
        <v>189</v>
      </c>
      <c r="D64">
        <f t="shared" ref="D64:D91" si="10">IF(C63&lt;C64,1,0)</f>
        <v>1</v>
      </c>
      <c r="E64">
        <f t="shared" si="8"/>
        <v>2</v>
      </c>
    </row>
    <row r="65" spans="1:5" x14ac:dyDescent="0.25">
      <c r="A65">
        <f t="shared" si="4"/>
        <v>2028</v>
      </c>
      <c r="B65" s="4">
        <f>DATE(A65,7,7)+CHOOSE(WEEKDAY(DATE(13,7,7)),1,0,0,0,0,0,-1)</f>
        <v>46941</v>
      </c>
      <c r="C65">
        <f t="shared" si="9"/>
        <v>189</v>
      </c>
      <c r="D65">
        <f t="shared" si="10"/>
        <v>0</v>
      </c>
      <c r="E65">
        <f t="shared" si="8"/>
        <v>2</v>
      </c>
    </row>
    <row r="66" spans="1:5" x14ac:dyDescent="0.25">
      <c r="A66">
        <f t="shared" si="4"/>
        <v>2028</v>
      </c>
      <c r="B66" s="4">
        <f>DATE(A66,7,8)+CHOOSE(WEEKDAY(DATE(13,7,8)),1,0,0,0,0,0,-1)</f>
        <v>46942</v>
      </c>
      <c r="C66">
        <f t="shared" si="9"/>
        <v>190</v>
      </c>
      <c r="D66">
        <f t="shared" si="10"/>
        <v>1</v>
      </c>
      <c r="E66">
        <f t="shared" si="8"/>
        <v>3</v>
      </c>
    </row>
    <row r="67" spans="1:5" x14ac:dyDescent="0.25">
      <c r="A67">
        <f t="shared" si="4"/>
        <v>2028</v>
      </c>
      <c r="B67" s="4">
        <f>DATE(A67,7,9)+CHOOSE(WEEKDAY(DATE(13,7,9)),1,0,0,0,0,0,-1)</f>
        <v>46943</v>
      </c>
      <c r="C67">
        <f t="shared" si="9"/>
        <v>191</v>
      </c>
      <c r="D67">
        <f t="shared" si="10"/>
        <v>1</v>
      </c>
      <c r="E67">
        <f t="shared" si="8"/>
        <v>4</v>
      </c>
    </row>
    <row r="68" spans="1:5" x14ac:dyDescent="0.25">
      <c r="A68">
        <f t="shared" si="4"/>
        <v>2028</v>
      </c>
      <c r="B68" s="4">
        <f>DATE(A68,7,10)+CHOOSE(WEEKDAY(DATE(13,7,10)),1,0,0,0,0,0,-1)</f>
        <v>46944</v>
      </c>
      <c r="C68">
        <f t="shared" si="9"/>
        <v>192</v>
      </c>
      <c r="D68">
        <f t="shared" si="10"/>
        <v>1</v>
      </c>
      <c r="E68">
        <f t="shared" si="8"/>
        <v>5</v>
      </c>
    </row>
    <row r="69" spans="1:5" x14ac:dyDescent="0.25">
      <c r="A69">
        <f t="shared" si="4"/>
        <v>2028</v>
      </c>
      <c r="B69" s="4">
        <f>DATE(A69,7,11)+CHOOSE(WEEKDAY(DATE(13,7,11)),1,0,0,0,0,0,-1)</f>
        <v>46945</v>
      </c>
      <c r="C69">
        <f t="shared" si="9"/>
        <v>193</v>
      </c>
      <c r="D69">
        <f t="shared" si="10"/>
        <v>1</v>
      </c>
      <c r="E69">
        <f t="shared" si="8"/>
        <v>6</v>
      </c>
    </row>
    <row r="70" spans="1:5" x14ac:dyDescent="0.25">
      <c r="A70">
        <f t="shared" si="4"/>
        <v>2028</v>
      </c>
      <c r="B70" s="4">
        <f>DATE(A70,7,12)+CHOOSE(WEEKDAY(DATE(13,7,12)),1,0,0,0,0,0,-1)</f>
        <v>46945</v>
      </c>
      <c r="C70">
        <f t="shared" si="9"/>
        <v>193</v>
      </c>
      <c r="D70">
        <f t="shared" si="10"/>
        <v>0</v>
      </c>
      <c r="E70">
        <f t="shared" si="8"/>
        <v>6</v>
      </c>
    </row>
    <row r="71" spans="1:5" x14ac:dyDescent="0.25">
      <c r="A71">
        <f t="shared" si="4"/>
        <v>2028</v>
      </c>
      <c r="B71" s="4">
        <f>DATE(A71,7,13)+CHOOSE(WEEKDAY(DATE(13,7,13)),1,0,0,0,0,0,-1)</f>
        <v>46948</v>
      </c>
      <c r="C71">
        <f t="shared" si="9"/>
        <v>196</v>
      </c>
      <c r="D71">
        <f t="shared" si="10"/>
        <v>1</v>
      </c>
      <c r="E71">
        <f t="shared" si="8"/>
        <v>7</v>
      </c>
    </row>
    <row r="72" spans="1:5" x14ac:dyDescent="0.25">
      <c r="A72">
        <f t="shared" si="4"/>
        <v>2028</v>
      </c>
      <c r="B72" s="4">
        <f>DATE(A72,7,14)+CHOOSE(WEEKDAY(DATE(13,7,14)),1,0,0,0,0,0,-1)</f>
        <v>46948</v>
      </c>
      <c r="C72">
        <f t="shared" si="9"/>
        <v>196</v>
      </c>
      <c r="D72">
        <f t="shared" si="10"/>
        <v>0</v>
      </c>
      <c r="E72">
        <f t="shared" si="8"/>
        <v>7</v>
      </c>
    </row>
    <row r="73" spans="1:5" x14ac:dyDescent="0.25">
      <c r="A73">
        <f t="shared" si="4"/>
        <v>2028</v>
      </c>
      <c r="B73" s="4">
        <f>DATE(A73,7,15)+CHOOSE(WEEKDAY(DATE(13,7,15)),1,0,0,0,0,0,-1)</f>
        <v>46949</v>
      </c>
      <c r="C73">
        <f t="shared" si="9"/>
        <v>197</v>
      </c>
      <c r="D73">
        <f t="shared" si="10"/>
        <v>1</v>
      </c>
      <c r="E73">
        <f t="shared" si="8"/>
        <v>8</v>
      </c>
    </row>
    <row r="74" spans="1:5" x14ac:dyDescent="0.25">
      <c r="A74">
        <f t="shared" si="4"/>
        <v>2028</v>
      </c>
      <c r="B74" s="4">
        <f>DATE(A74,7,16)+CHOOSE(WEEKDAY(DATE(13,7,16)),1,0,0,0,0,0,-1)</f>
        <v>46950</v>
      </c>
      <c r="C74">
        <f t="shared" si="9"/>
        <v>198</v>
      </c>
      <c r="D74">
        <f t="shared" si="10"/>
        <v>1</v>
      </c>
      <c r="E74">
        <f t="shared" si="8"/>
        <v>9</v>
      </c>
    </row>
    <row r="75" spans="1:5" x14ac:dyDescent="0.25">
      <c r="A75">
        <f t="shared" si="4"/>
        <v>2028</v>
      </c>
      <c r="B75" s="4">
        <f>DATE(A75,12,15)+CHOOSE(WEEKDAY(DATE(13,12,15)),1,0,0,0,0,0,-1)</f>
        <v>47102</v>
      </c>
      <c r="C75">
        <f t="shared" si="9"/>
        <v>350</v>
      </c>
      <c r="D75">
        <f t="shared" si="10"/>
        <v>1</v>
      </c>
      <c r="E75">
        <f t="shared" si="8"/>
        <v>10</v>
      </c>
    </row>
    <row r="76" spans="1:5" x14ac:dyDescent="0.25">
      <c r="A76">
        <f t="shared" si="4"/>
        <v>2028</v>
      </c>
      <c r="B76" s="4">
        <f>DATE(A76,12,16)+CHOOSE(WEEKDAY(DATE(13,12,16)),1,0,0,0,0,0,-1)</f>
        <v>47103</v>
      </c>
      <c r="C76">
        <f t="shared" si="9"/>
        <v>351</v>
      </c>
      <c r="D76">
        <f t="shared" si="10"/>
        <v>1</v>
      </c>
      <c r="E76">
        <f t="shared" si="8"/>
        <v>11</v>
      </c>
    </row>
    <row r="77" spans="1:5" x14ac:dyDescent="0.25">
      <c r="A77">
        <f t="shared" si="4"/>
        <v>2028</v>
      </c>
      <c r="B77" s="4">
        <f>DATE(A77,12,17)+CHOOSE(WEEKDAY(DATE(13,12,17)),1,0,0,0,0,0,-1)</f>
        <v>47104</v>
      </c>
      <c r="C77">
        <f t="shared" si="9"/>
        <v>352</v>
      </c>
      <c r="D77">
        <f t="shared" si="10"/>
        <v>1</v>
      </c>
      <c r="E77">
        <f t="shared" si="8"/>
        <v>12</v>
      </c>
    </row>
    <row r="78" spans="1:5" x14ac:dyDescent="0.25">
      <c r="A78">
        <f t="shared" si="4"/>
        <v>2028</v>
      </c>
      <c r="B78" s="4">
        <f>DATE(A78,12,18)+CHOOSE(WEEKDAY(DATE(13,12,18)),1,0,0,0,0,0,-1)</f>
        <v>47105</v>
      </c>
      <c r="C78">
        <f t="shared" si="9"/>
        <v>353</v>
      </c>
      <c r="D78">
        <f t="shared" si="10"/>
        <v>1</v>
      </c>
      <c r="E78">
        <f t="shared" si="8"/>
        <v>13</v>
      </c>
    </row>
    <row r="79" spans="1:5" x14ac:dyDescent="0.25">
      <c r="A79">
        <f t="shared" si="4"/>
        <v>2028</v>
      </c>
      <c r="B79" s="4">
        <f>DATE(A79,12,19)+CHOOSE(WEEKDAY(DATE(13,12,19)),1,0,0,0,0,0,-1)</f>
        <v>47106</v>
      </c>
      <c r="C79">
        <f t="shared" si="9"/>
        <v>354</v>
      </c>
      <c r="D79">
        <f t="shared" si="10"/>
        <v>1</v>
      </c>
      <c r="E79">
        <f t="shared" si="8"/>
        <v>14</v>
      </c>
    </row>
    <row r="80" spans="1:5" x14ac:dyDescent="0.25">
      <c r="A80">
        <f t="shared" si="4"/>
        <v>2028</v>
      </c>
      <c r="B80" s="4">
        <f>DATE(A80,12,20)+CHOOSE(WEEKDAY(DATE(13,12,20)),1,0,0,0,0,0,-1)</f>
        <v>47106</v>
      </c>
      <c r="C80">
        <f t="shared" si="9"/>
        <v>354</v>
      </c>
      <c r="D80">
        <f t="shared" si="10"/>
        <v>0</v>
      </c>
      <c r="E80">
        <f t="shared" si="8"/>
        <v>14</v>
      </c>
    </row>
    <row r="81" spans="1:5" x14ac:dyDescent="0.25">
      <c r="A81">
        <f t="shared" si="4"/>
        <v>2028</v>
      </c>
      <c r="B81" s="4">
        <f>DATE(A81,12,21)+CHOOSE(WEEKDAY(DATE(13,12,21)),1,0,0,0,0,0,-1)</f>
        <v>47109</v>
      </c>
      <c r="C81">
        <f t="shared" si="9"/>
        <v>357</v>
      </c>
      <c r="D81">
        <f t="shared" si="10"/>
        <v>1</v>
      </c>
      <c r="E81">
        <f t="shared" si="8"/>
        <v>15</v>
      </c>
    </row>
    <row r="82" spans="1:5" x14ac:dyDescent="0.25">
      <c r="A82">
        <f t="shared" si="4"/>
        <v>2028</v>
      </c>
      <c r="B82" s="4">
        <f>DATE(A82,12,22)+CHOOSE(WEEKDAY(DATE(13,12,22)),1,0,0,0,0,0,-1)</f>
        <v>47109</v>
      </c>
      <c r="C82">
        <f t="shared" si="9"/>
        <v>357</v>
      </c>
      <c r="D82">
        <f t="shared" si="10"/>
        <v>0</v>
      </c>
      <c r="E82">
        <f t="shared" si="8"/>
        <v>15</v>
      </c>
    </row>
    <row r="83" spans="1:5" x14ac:dyDescent="0.25">
      <c r="A83">
        <f t="shared" si="4"/>
        <v>2028</v>
      </c>
      <c r="B83" s="4">
        <f>DATE(A83,12,23)+CHOOSE(WEEKDAY(DATE(13,12,23)),1,0,0,0,0,0,-1)</f>
        <v>47110</v>
      </c>
      <c r="C83">
        <f t="shared" si="9"/>
        <v>358</v>
      </c>
      <c r="D83">
        <f t="shared" si="10"/>
        <v>1</v>
      </c>
      <c r="E83">
        <f t="shared" si="8"/>
        <v>16</v>
      </c>
    </row>
    <row r="84" spans="1:5" x14ac:dyDescent="0.25">
      <c r="A84">
        <f t="shared" si="4"/>
        <v>2028</v>
      </c>
      <c r="B84" s="4">
        <f>DATE(A84,12,24)+CHOOSE(WEEKDAY(DATE(13,12,24)),1,0,0,0,0,0,-1)</f>
        <v>47111</v>
      </c>
      <c r="C84">
        <f t="shared" si="9"/>
        <v>359</v>
      </c>
      <c r="D84">
        <v>0</v>
      </c>
      <c r="E84">
        <f t="shared" si="8"/>
        <v>16</v>
      </c>
    </row>
    <row r="85" spans="1:5" x14ac:dyDescent="0.25">
      <c r="A85">
        <f t="shared" si="4"/>
        <v>2028</v>
      </c>
      <c r="B85" s="4">
        <f>DATE(A85,12,25)+CHOOSE(WEEKDAY(DATE(13,12,25)),1,0,0,0,0,0,-1)</f>
        <v>47112</v>
      </c>
      <c r="C85">
        <f t="shared" si="9"/>
        <v>360</v>
      </c>
      <c r="D85">
        <v>0</v>
      </c>
      <c r="E85">
        <f t="shared" si="8"/>
        <v>16</v>
      </c>
    </row>
    <row r="86" spans="1:5" x14ac:dyDescent="0.25">
      <c r="A86">
        <f t="shared" si="4"/>
        <v>2028</v>
      </c>
      <c r="B86" s="4">
        <f>DATE(A86,12,26)+CHOOSE(WEEKDAY(DATE(13,12,26)),1,0,0,0,0,0,-1)</f>
        <v>47113</v>
      </c>
      <c r="C86">
        <f t="shared" si="9"/>
        <v>361</v>
      </c>
      <c r="D86">
        <f t="shared" si="10"/>
        <v>1</v>
      </c>
      <c r="E86">
        <f t="shared" si="8"/>
        <v>17</v>
      </c>
    </row>
    <row r="87" spans="1:5" x14ac:dyDescent="0.25">
      <c r="A87">
        <f t="shared" si="4"/>
        <v>2028</v>
      </c>
      <c r="B87" s="4">
        <f>DATE(A87,12,27)+CHOOSE(WEEKDAY(DATE(13,12,27)),1,0,0,0,0,0,-1)</f>
        <v>47113</v>
      </c>
      <c r="C87">
        <f t="shared" si="9"/>
        <v>361</v>
      </c>
      <c r="D87">
        <f t="shared" si="10"/>
        <v>0</v>
      </c>
      <c r="E87">
        <f t="shared" si="8"/>
        <v>17</v>
      </c>
    </row>
    <row r="88" spans="1:5" x14ac:dyDescent="0.25">
      <c r="A88">
        <f t="shared" si="4"/>
        <v>2028</v>
      </c>
      <c r="B88" s="4">
        <f>DATE(A88,12,28)+CHOOSE(WEEKDAY(DATE(13,12,28)),1,0,0,0,0,0,-1)</f>
        <v>47116</v>
      </c>
      <c r="C88">
        <f t="shared" si="9"/>
        <v>364</v>
      </c>
      <c r="D88">
        <f t="shared" si="10"/>
        <v>1</v>
      </c>
      <c r="E88">
        <f t="shared" si="8"/>
        <v>18</v>
      </c>
    </row>
    <row r="89" spans="1:5" x14ac:dyDescent="0.25">
      <c r="A89">
        <f t="shared" si="4"/>
        <v>2028</v>
      </c>
      <c r="B89" s="4">
        <f>DATE(A89,12,29)+CHOOSE(WEEKDAY(DATE(13,12,29)),1,0,0,0,0,0,-1)</f>
        <v>47116</v>
      </c>
      <c r="C89">
        <f t="shared" si="9"/>
        <v>364</v>
      </c>
      <c r="D89">
        <f t="shared" si="10"/>
        <v>0</v>
      </c>
      <c r="E89">
        <f t="shared" si="8"/>
        <v>18</v>
      </c>
    </row>
    <row r="90" spans="1:5" x14ac:dyDescent="0.25">
      <c r="A90">
        <f t="shared" si="4"/>
        <v>2028</v>
      </c>
      <c r="B90" s="4">
        <f>DATE(A90,12,30)+CHOOSE(WEEKDAY(DATE(13,12,30)),1,0,0,0,0,0,-1)</f>
        <v>47117</v>
      </c>
      <c r="C90">
        <f t="shared" si="9"/>
        <v>365</v>
      </c>
      <c r="D90">
        <f t="shared" si="10"/>
        <v>1</v>
      </c>
      <c r="E90">
        <f t="shared" si="8"/>
        <v>19</v>
      </c>
    </row>
    <row r="91" spans="1:5" x14ac:dyDescent="0.25">
      <c r="A91">
        <f t="shared" si="4"/>
        <v>2028</v>
      </c>
      <c r="B91" s="4">
        <f>DATE(A91,12,31)+CHOOSE(WEEKDAY(DATE(13,12,31)),1,0,0,0,0,0,-1)</f>
        <v>47118</v>
      </c>
      <c r="C91">
        <f t="shared" si="9"/>
        <v>366</v>
      </c>
      <c r="D91">
        <f t="shared" si="10"/>
        <v>1</v>
      </c>
      <c r="E91">
        <f t="shared" si="8"/>
        <v>20</v>
      </c>
    </row>
    <row r="92" spans="1:5" x14ac:dyDescent="0.25">
      <c r="A92">
        <f t="shared" si="4"/>
        <v>2029</v>
      </c>
      <c r="B92" s="4">
        <f>DATE(A92,7,4)+CHOOSE(WEEKDAY(DATE(13,7,4)),1,0,0,0,0,0,-1)</f>
        <v>47303</v>
      </c>
      <c r="C92">
        <f>_xlfn.DAYS(B92,DATE(A92-1,12,31))</f>
        <v>185</v>
      </c>
      <c r="D92">
        <v>0</v>
      </c>
      <c r="E92">
        <f>D92</f>
        <v>0</v>
      </c>
    </row>
    <row r="93" spans="1:5" x14ac:dyDescent="0.25">
      <c r="A93">
        <f t="shared" si="4"/>
        <v>2029</v>
      </c>
      <c r="B93" s="4">
        <f>DATE(A93,7,5)+CHOOSE(WEEKDAY(DATE(13,7,4)),1,0,0,0,0,0,-1)</f>
        <v>47304</v>
      </c>
      <c r="C93">
        <f>_xlfn.DAYS(B93,DATE(A93-1,12,31))</f>
        <v>186</v>
      </c>
      <c r="D93">
        <f>IF(C92&lt;C93,1,0)</f>
        <v>1</v>
      </c>
      <c r="E93">
        <f t="shared" ref="E93:E121" si="11">D93+E92</f>
        <v>1</v>
      </c>
    </row>
    <row r="94" spans="1:5" x14ac:dyDescent="0.25">
      <c r="A94">
        <f t="shared" si="4"/>
        <v>2029</v>
      </c>
      <c r="B94" s="4">
        <f>DATE(A94,7,6)+CHOOSE(WEEKDAY(DATE(13,7,6)),1,0,0,0,0,0,-1)</f>
        <v>47306</v>
      </c>
      <c r="C94">
        <f t="shared" ref="C94:C121" si="12">_xlfn.DAYS(B94,DATE(A94-1,12,31))</f>
        <v>188</v>
      </c>
      <c r="D94">
        <f t="shared" ref="D94:D121" si="13">IF(C93&lt;C94,1,0)</f>
        <v>1</v>
      </c>
      <c r="E94">
        <f t="shared" si="11"/>
        <v>2</v>
      </c>
    </row>
    <row r="95" spans="1:5" x14ac:dyDescent="0.25">
      <c r="A95">
        <f t="shared" si="4"/>
        <v>2029</v>
      </c>
      <c r="B95" s="4">
        <f>DATE(A95,7,7)+CHOOSE(WEEKDAY(DATE(13,7,7)),1,0,0,0,0,0,-1)</f>
        <v>47306</v>
      </c>
      <c r="C95">
        <f t="shared" si="12"/>
        <v>188</v>
      </c>
      <c r="D95">
        <f t="shared" si="13"/>
        <v>0</v>
      </c>
      <c r="E95">
        <f t="shared" si="11"/>
        <v>2</v>
      </c>
    </row>
    <row r="96" spans="1:5" x14ac:dyDescent="0.25">
      <c r="A96">
        <f t="shared" si="4"/>
        <v>2029</v>
      </c>
      <c r="B96" s="4">
        <f>DATE(A96,7,8)+CHOOSE(WEEKDAY(DATE(13,7,8)),1,0,0,0,0,0,-1)</f>
        <v>47307</v>
      </c>
      <c r="C96">
        <f t="shared" si="12"/>
        <v>189</v>
      </c>
      <c r="D96">
        <f t="shared" si="13"/>
        <v>1</v>
      </c>
      <c r="E96">
        <f t="shared" si="11"/>
        <v>3</v>
      </c>
    </row>
    <row r="97" spans="1:5" x14ac:dyDescent="0.25">
      <c r="A97">
        <f t="shared" ref="A97:A148" si="14">A67+1</f>
        <v>2029</v>
      </c>
      <c r="B97" s="4">
        <f>DATE(A97,7,9)+CHOOSE(WEEKDAY(DATE(13,7,9)),1,0,0,0,0,0,-1)</f>
        <v>47308</v>
      </c>
      <c r="C97">
        <f t="shared" si="12"/>
        <v>190</v>
      </c>
      <c r="D97">
        <f t="shared" si="13"/>
        <v>1</v>
      </c>
      <c r="E97">
        <f t="shared" si="11"/>
        <v>4</v>
      </c>
    </row>
    <row r="98" spans="1:5" x14ac:dyDescent="0.25">
      <c r="A98">
        <f t="shared" si="14"/>
        <v>2029</v>
      </c>
      <c r="B98" s="4">
        <f>DATE(A98,7,10)+CHOOSE(WEEKDAY(DATE(13,7,10)),1,0,0,0,0,0,-1)</f>
        <v>47309</v>
      </c>
      <c r="C98">
        <f t="shared" si="12"/>
        <v>191</v>
      </c>
      <c r="D98">
        <f t="shared" si="13"/>
        <v>1</v>
      </c>
      <c r="E98">
        <f t="shared" si="11"/>
        <v>5</v>
      </c>
    </row>
    <row r="99" spans="1:5" x14ac:dyDescent="0.25">
      <c r="A99">
        <f t="shared" si="14"/>
        <v>2029</v>
      </c>
      <c r="B99" s="4">
        <f>DATE(A99,7,11)+CHOOSE(WEEKDAY(DATE(13,7,11)),1,0,0,0,0,0,-1)</f>
        <v>47310</v>
      </c>
      <c r="C99">
        <f t="shared" si="12"/>
        <v>192</v>
      </c>
      <c r="D99">
        <f t="shared" si="13"/>
        <v>1</v>
      </c>
      <c r="E99">
        <f t="shared" si="11"/>
        <v>6</v>
      </c>
    </row>
    <row r="100" spans="1:5" x14ac:dyDescent="0.25">
      <c r="A100">
        <f t="shared" si="14"/>
        <v>2029</v>
      </c>
      <c r="B100" s="4">
        <f>DATE(A100,7,12)+CHOOSE(WEEKDAY(DATE(13,7,12)),1,0,0,0,0,0,-1)</f>
        <v>47310</v>
      </c>
      <c r="C100">
        <f t="shared" si="12"/>
        <v>192</v>
      </c>
      <c r="D100">
        <f t="shared" si="13"/>
        <v>0</v>
      </c>
      <c r="E100">
        <f t="shared" si="11"/>
        <v>6</v>
      </c>
    </row>
    <row r="101" spans="1:5" x14ac:dyDescent="0.25">
      <c r="A101">
        <f t="shared" si="14"/>
        <v>2029</v>
      </c>
      <c r="B101" s="4">
        <f>DATE(A101,7,13)+CHOOSE(WEEKDAY(DATE(13,7,13)),1,0,0,0,0,0,-1)</f>
        <v>47313</v>
      </c>
      <c r="C101">
        <f t="shared" si="12"/>
        <v>195</v>
      </c>
      <c r="D101">
        <f t="shared" si="13"/>
        <v>1</v>
      </c>
      <c r="E101">
        <f t="shared" si="11"/>
        <v>7</v>
      </c>
    </row>
    <row r="102" spans="1:5" x14ac:dyDescent="0.25">
      <c r="A102">
        <f t="shared" si="14"/>
        <v>2029</v>
      </c>
      <c r="B102" s="4">
        <f>DATE(A102,7,14)+CHOOSE(WEEKDAY(DATE(13,7,14)),1,0,0,0,0,0,-1)</f>
        <v>47313</v>
      </c>
      <c r="C102">
        <f t="shared" si="12"/>
        <v>195</v>
      </c>
      <c r="D102">
        <f t="shared" si="13"/>
        <v>0</v>
      </c>
      <c r="E102">
        <f t="shared" si="11"/>
        <v>7</v>
      </c>
    </row>
    <row r="103" spans="1:5" x14ac:dyDescent="0.25">
      <c r="A103">
        <f t="shared" si="14"/>
        <v>2029</v>
      </c>
      <c r="B103" s="4">
        <f>DATE(A103,7,15)+CHOOSE(WEEKDAY(DATE(13,7,15)),1,0,0,0,0,0,-1)</f>
        <v>47314</v>
      </c>
      <c r="C103">
        <f t="shared" si="12"/>
        <v>196</v>
      </c>
      <c r="D103">
        <f t="shared" si="13"/>
        <v>1</v>
      </c>
      <c r="E103">
        <f t="shared" si="11"/>
        <v>8</v>
      </c>
    </row>
    <row r="104" spans="1:5" x14ac:dyDescent="0.25">
      <c r="A104">
        <f t="shared" si="14"/>
        <v>2029</v>
      </c>
      <c r="B104" s="4">
        <f>DATE(A104,7,16)+CHOOSE(WEEKDAY(DATE(13,7,16)),1,0,0,0,0,0,-1)</f>
        <v>47315</v>
      </c>
      <c r="C104">
        <f t="shared" si="12"/>
        <v>197</v>
      </c>
      <c r="D104">
        <f t="shared" si="13"/>
        <v>1</v>
      </c>
      <c r="E104">
        <f t="shared" si="11"/>
        <v>9</v>
      </c>
    </row>
    <row r="105" spans="1:5" x14ac:dyDescent="0.25">
      <c r="A105">
        <f t="shared" si="14"/>
        <v>2029</v>
      </c>
      <c r="B105" s="4">
        <f>DATE(A105,12,15)+CHOOSE(WEEKDAY(DATE(13,12,15)),1,0,0,0,0,0,-1)</f>
        <v>47467</v>
      </c>
      <c r="C105">
        <f t="shared" si="12"/>
        <v>349</v>
      </c>
      <c r="D105">
        <f t="shared" si="13"/>
        <v>1</v>
      </c>
      <c r="E105">
        <f t="shared" si="11"/>
        <v>10</v>
      </c>
    </row>
    <row r="106" spans="1:5" x14ac:dyDescent="0.25">
      <c r="A106">
        <f t="shared" si="14"/>
        <v>2029</v>
      </c>
      <c r="B106" s="4">
        <f>DATE(A106,12,16)+CHOOSE(WEEKDAY(DATE(13,12,16)),1,0,0,0,0,0,-1)</f>
        <v>47468</v>
      </c>
      <c r="C106">
        <f t="shared" si="12"/>
        <v>350</v>
      </c>
      <c r="D106">
        <f t="shared" si="13"/>
        <v>1</v>
      </c>
      <c r="E106">
        <f t="shared" si="11"/>
        <v>11</v>
      </c>
    </row>
    <row r="107" spans="1:5" x14ac:dyDescent="0.25">
      <c r="A107">
        <f t="shared" si="14"/>
        <v>2029</v>
      </c>
      <c r="B107" s="4">
        <f>DATE(A107,12,17)+CHOOSE(WEEKDAY(DATE(13,12,17)),1,0,0,0,0,0,-1)</f>
        <v>47469</v>
      </c>
      <c r="C107">
        <f t="shared" si="12"/>
        <v>351</v>
      </c>
      <c r="D107">
        <f t="shared" si="13"/>
        <v>1</v>
      </c>
      <c r="E107">
        <f t="shared" si="11"/>
        <v>12</v>
      </c>
    </row>
    <row r="108" spans="1:5" x14ac:dyDescent="0.25">
      <c r="A108">
        <f t="shared" si="14"/>
        <v>2029</v>
      </c>
      <c r="B108" s="4">
        <f>DATE(A108,12,18)+CHOOSE(WEEKDAY(DATE(13,12,18)),1,0,0,0,0,0,-1)</f>
        <v>47470</v>
      </c>
      <c r="C108">
        <f t="shared" si="12"/>
        <v>352</v>
      </c>
      <c r="D108">
        <f t="shared" si="13"/>
        <v>1</v>
      </c>
      <c r="E108">
        <f t="shared" si="11"/>
        <v>13</v>
      </c>
    </row>
    <row r="109" spans="1:5" x14ac:dyDescent="0.25">
      <c r="A109">
        <f t="shared" si="14"/>
        <v>2029</v>
      </c>
      <c r="B109" s="4">
        <f>DATE(A109,12,19)+CHOOSE(WEEKDAY(DATE(13,12,19)),1,0,0,0,0,0,-1)</f>
        <v>47471</v>
      </c>
      <c r="C109">
        <f t="shared" si="12"/>
        <v>353</v>
      </c>
      <c r="D109">
        <f t="shared" si="13"/>
        <v>1</v>
      </c>
      <c r="E109">
        <f t="shared" si="11"/>
        <v>14</v>
      </c>
    </row>
    <row r="110" spans="1:5" x14ac:dyDescent="0.25">
      <c r="A110">
        <f t="shared" si="14"/>
        <v>2029</v>
      </c>
      <c r="B110" s="4">
        <f>DATE(A110,12,20)+CHOOSE(WEEKDAY(DATE(13,12,20)),1,0,0,0,0,0,-1)</f>
        <v>47471</v>
      </c>
      <c r="C110">
        <f t="shared" si="12"/>
        <v>353</v>
      </c>
      <c r="D110">
        <f t="shared" si="13"/>
        <v>0</v>
      </c>
      <c r="E110">
        <f t="shared" si="11"/>
        <v>14</v>
      </c>
    </row>
    <row r="111" spans="1:5" x14ac:dyDescent="0.25">
      <c r="A111">
        <f t="shared" si="14"/>
        <v>2029</v>
      </c>
      <c r="B111" s="4">
        <f>DATE(A111,12,21)+CHOOSE(WEEKDAY(DATE(13,12,21)),1,0,0,0,0,0,-1)</f>
        <v>47474</v>
      </c>
      <c r="C111">
        <f t="shared" si="12"/>
        <v>356</v>
      </c>
      <c r="D111">
        <f t="shared" si="13"/>
        <v>1</v>
      </c>
      <c r="E111">
        <f t="shared" si="11"/>
        <v>15</v>
      </c>
    </row>
    <row r="112" spans="1:5" x14ac:dyDescent="0.25">
      <c r="A112">
        <f t="shared" si="14"/>
        <v>2029</v>
      </c>
      <c r="B112" s="4">
        <f>DATE(A112,12,22)+CHOOSE(WEEKDAY(DATE(13,12,22)),1,0,0,0,0,0,-1)</f>
        <v>47474</v>
      </c>
      <c r="C112">
        <f t="shared" si="12"/>
        <v>356</v>
      </c>
      <c r="D112">
        <f t="shared" si="13"/>
        <v>0</v>
      </c>
      <c r="E112">
        <f t="shared" si="11"/>
        <v>15</v>
      </c>
    </row>
    <row r="113" spans="1:5" x14ac:dyDescent="0.25">
      <c r="A113">
        <f t="shared" si="14"/>
        <v>2029</v>
      </c>
      <c r="B113" s="4">
        <f>DATE(A113,12,23)+CHOOSE(WEEKDAY(DATE(13,12,23)),1,0,0,0,0,0,-1)</f>
        <v>47475</v>
      </c>
      <c r="C113">
        <f t="shared" si="12"/>
        <v>357</v>
      </c>
      <c r="D113">
        <f t="shared" si="13"/>
        <v>1</v>
      </c>
      <c r="E113">
        <f t="shared" si="11"/>
        <v>16</v>
      </c>
    </row>
    <row r="114" spans="1:5" x14ac:dyDescent="0.25">
      <c r="A114">
        <f t="shared" si="14"/>
        <v>2029</v>
      </c>
      <c r="B114" s="4">
        <f>DATE(A114,12,24)+CHOOSE(WEEKDAY(DATE(13,12,24)),1,0,0,0,0,0,-1)</f>
        <v>47476</v>
      </c>
      <c r="C114">
        <f t="shared" si="12"/>
        <v>358</v>
      </c>
      <c r="D114">
        <v>0</v>
      </c>
      <c r="E114">
        <f t="shared" si="11"/>
        <v>16</v>
      </c>
    </row>
    <row r="115" spans="1:5" x14ac:dyDescent="0.25">
      <c r="A115">
        <f t="shared" si="14"/>
        <v>2029</v>
      </c>
      <c r="B115" s="4">
        <f>DATE(A115,12,25)+CHOOSE(WEEKDAY(DATE(13,12,25)),1,0,0,0,0,0,-1)</f>
        <v>47477</v>
      </c>
      <c r="C115">
        <f t="shared" si="12"/>
        <v>359</v>
      </c>
      <c r="D115">
        <v>0</v>
      </c>
      <c r="E115">
        <f t="shared" si="11"/>
        <v>16</v>
      </c>
    </row>
    <row r="116" spans="1:5" x14ac:dyDescent="0.25">
      <c r="A116">
        <f t="shared" si="14"/>
        <v>2029</v>
      </c>
      <c r="B116" s="4">
        <f>DATE(A116,12,26)+CHOOSE(WEEKDAY(DATE(13,12,26)),1,0,0,0,0,0,-1)</f>
        <v>47478</v>
      </c>
      <c r="C116">
        <f t="shared" si="12"/>
        <v>360</v>
      </c>
      <c r="D116">
        <f t="shared" si="13"/>
        <v>1</v>
      </c>
      <c r="E116">
        <f t="shared" si="11"/>
        <v>17</v>
      </c>
    </row>
    <row r="117" spans="1:5" x14ac:dyDescent="0.25">
      <c r="A117">
        <f t="shared" si="14"/>
        <v>2029</v>
      </c>
      <c r="B117" s="4">
        <f>DATE(A117,12,27)+CHOOSE(WEEKDAY(DATE(13,12,27)),1,0,0,0,0,0,-1)</f>
        <v>47478</v>
      </c>
      <c r="C117">
        <f t="shared" si="12"/>
        <v>360</v>
      </c>
      <c r="D117">
        <f t="shared" si="13"/>
        <v>0</v>
      </c>
      <c r="E117">
        <f t="shared" si="11"/>
        <v>17</v>
      </c>
    </row>
    <row r="118" spans="1:5" x14ac:dyDescent="0.25">
      <c r="A118">
        <f t="shared" si="14"/>
        <v>2029</v>
      </c>
      <c r="B118" s="4">
        <f>DATE(A118,12,28)+CHOOSE(WEEKDAY(DATE(13,12,28)),1,0,0,0,0,0,-1)</f>
        <v>47481</v>
      </c>
      <c r="C118">
        <f t="shared" si="12"/>
        <v>363</v>
      </c>
      <c r="D118">
        <f t="shared" si="13"/>
        <v>1</v>
      </c>
      <c r="E118">
        <f t="shared" si="11"/>
        <v>18</v>
      </c>
    </row>
    <row r="119" spans="1:5" x14ac:dyDescent="0.25">
      <c r="A119">
        <f t="shared" si="14"/>
        <v>2029</v>
      </c>
      <c r="B119" s="4">
        <f>DATE(A119,12,29)+CHOOSE(WEEKDAY(DATE(13,12,29)),1,0,0,0,0,0,-1)</f>
        <v>47481</v>
      </c>
      <c r="C119">
        <f t="shared" si="12"/>
        <v>363</v>
      </c>
      <c r="D119">
        <f t="shared" si="13"/>
        <v>0</v>
      </c>
      <c r="E119">
        <f t="shared" si="11"/>
        <v>18</v>
      </c>
    </row>
    <row r="120" spans="1:5" x14ac:dyDescent="0.25">
      <c r="A120">
        <f t="shared" si="14"/>
        <v>2029</v>
      </c>
      <c r="B120" s="4">
        <f>DATE(A120,12,30)+CHOOSE(WEEKDAY(DATE(13,12,30)),1,0,0,0,0,0,-1)</f>
        <v>47482</v>
      </c>
      <c r="C120">
        <f t="shared" si="12"/>
        <v>364</v>
      </c>
      <c r="D120">
        <f t="shared" si="13"/>
        <v>1</v>
      </c>
      <c r="E120">
        <f t="shared" si="11"/>
        <v>19</v>
      </c>
    </row>
    <row r="121" spans="1:5" x14ac:dyDescent="0.25">
      <c r="A121">
        <f t="shared" si="14"/>
        <v>2029</v>
      </c>
      <c r="B121" s="4">
        <f>DATE(A121,12,31)+CHOOSE(WEEKDAY(DATE(13,12,31)),1,0,0,0,0,0,-1)</f>
        <v>47483</v>
      </c>
      <c r="C121">
        <f t="shared" si="12"/>
        <v>365</v>
      </c>
      <c r="D121">
        <f t="shared" si="13"/>
        <v>1</v>
      </c>
      <c r="E121">
        <f t="shared" si="11"/>
        <v>20</v>
      </c>
    </row>
    <row r="122" spans="1:5" x14ac:dyDescent="0.25">
      <c r="A122">
        <f t="shared" si="14"/>
        <v>2030</v>
      </c>
      <c r="B122" s="4">
        <f>DATE(A122,7,4)+CHOOSE(WEEKDAY(DATE(13,7,4)),1,0,0,0,0,0,-1)</f>
        <v>47668</v>
      </c>
      <c r="C122">
        <f>_xlfn.DAYS(B122,DATE(A122-1,12,31))</f>
        <v>185</v>
      </c>
      <c r="D122">
        <v>0</v>
      </c>
      <c r="E122">
        <f>D122</f>
        <v>0</v>
      </c>
    </row>
    <row r="123" spans="1:5" x14ac:dyDescent="0.25">
      <c r="A123">
        <f t="shared" si="14"/>
        <v>2030</v>
      </c>
      <c r="B123" s="4">
        <f>DATE(A123,7,5)+CHOOSE(WEEKDAY(DATE(13,7,4)),1,0,0,0,0,0,-1)</f>
        <v>47669</v>
      </c>
      <c r="C123">
        <f>_xlfn.DAYS(B123,DATE(A123-1,12,31))</f>
        <v>186</v>
      </c>
      <c r="D123">
        <f>IF(C122&lt;C123,1,0)</f>
        <v>1</v>
      </c>
      <c r="E123">
        <f t="shared" ref="E123:E151" si="15">D123+E122</f>
        <v>1</v>
      </c>
    </row>
    <row r="124" spans="1:5" x14ac:dyDescent="0.25">
      <c r="A124">
        <f t="shared" si="14"/>
        <v>2030</v>
      </c>
      <c r="B124" s="4">
        <f>DATE(A124,7,6)+CHOOSE(WEEKDAY(DATE(13,7,6)),1,0,0,0,0,0,-1)</f>
        <v>47671</v>
      </c>
      <c r="C124">
        <f t="shared" ref="C124:C151" si="16">_xlfn.DAYS(B124,DATE(A124-1,12,31))</f>
        <v>188</v>
      </c>
      <c r="D124">
        <f t="shared" ref="D124:D151" si="17">IF(C123&lt;C124,1,0)</f>
        <v>1</v>
      </c>
      <c r="E124">
        <f t="shared" si="15"/>
        <v>2</v>
      </c>
    </row>
    <row r="125" spans="1:5" x14ac:dyDescent="0.25">
      <c r="A125">
        <f t="shared" si="14"/>
        <v>2030</v>
      </c>
      <c r="B125" s="4">
        <f>DATE(A125,7,7)+CHOOSE(WEEKDAY(DATE(13,7,7)),1,0,0,0,0,0,-1)</f>
        <v>47671</v>
      </c>
      <c r="C125">
        <f t="shared" si="16"/>
        <v>188</v>
      </c>
      <c r="D125">
        <f t="shared" si="17"/>
        <v>0</v>
      </c>
      <c r="E125">
        <f t="shared" si="15"/>
        <v>2</v>
      </c>
    </row>
    <row r="126" spans="1:5" x14ac:dyDescent="0.25">
      <c r="A126">
        <f t="shared" si="14"/>
        <v>2030</v>
      </c>
      <c r="B126" s="4">
        <f>DATE(A126,7,8)+CHOOSE(WEEKDAY(DATE(13,7,8)),1,0,0,0,0,0,-1)</f>
        <v>47672</v>
      </c>
      <c r="C126">
        <f t="shared" si="16"/>
        <v>189</v>
      </c>
      <c r="D126">
        <f t="shared" si="17"/>
        <v>1</v>
      </c>
      <c r="E126">
        <f t="shared" si="15"/>
        <v>3</v>
      </c>
    </row>
    <row r="127" spans="1:5" x14ac:dyDescent="0.25">
      <c r="A127">
        <f t="shared" si="14"/>
        <v>2030</v>
      </c>
      <c r="B127" s="4">
        <f>DATE(A127,7,9)+CHOOSE(WEEKDAY(DATE(13,7,9)),1,0,0,0,0,0,-1)</f>
        <v>47673</v>
      </c>
      <c r="C127">
        <f t="shared" si="16"/>
        <v>190</v>
      </c>
      <c r="D127">
        <f t="shared" si="17"/>
        <v>1</v>
      </c>
      <c r="E127">
        <f t="shared" si="15"/>
        <v>4</v>
      </c>
    </row>
    <row r="128" spans="1:5" x14ac:dyDescent="0.25">
      <c r="A128">
        <f t="shared" si="14"/>
        <v>2030</v>
      </c>
      <c r="B128" s="4">
        <f>DATE(A128,7,10)+CHOOSE(WEEKDAY(DATE(13,7,10)),1,0,0,0,0,0,-1)</f>
        <v>47674</v>
      </c>
      <c r="C128">
        <f t="shared" si="16"/>
        <v>191</v>
      </c>
      <c r="D128">
        <f t="shared" si="17"/>
        <v>1</v>
      </c>
      <c r="E128">
        <f t="shared" si="15"/>
        <v>5</v>
      </c>
    </row>
    <row r="129" spans="1:5" x14ac:dyDescent="0.25">
      <c r="A129">
        <f t="shared" si="14"/>
        <v>2030</v>
      </c>
      <c r="B129" s="4">
        <f>DATE(A129,7,11)+CHOOSE(WEEKDAY(DATE(13,7,11)),1,0,0,0,0,0,-1)</f>
        <v>47675</v>
      </c>
      <c r="C129">
        <f t="shared" si="16"/>
        <v>192</v>
      </c>
      <c r="D129">
        <f t="shared" si="17"/>
        <v>1</v>
      </c>
      <c r="E129">
        <f t="shared" si="15"/>
        <v>6</v>
      </c>
    </row>
    <row r="130" spans="1:5" x14ac:dyDescent="0.25">
      <c r="A130">
        <f t="shared" si="14"/>
        <v>2030</v>
      </c>
      <c r="B130" s="4">
        <f>DATE(A130,7,12)+CHOOSE(WEEKDAY(DATE(13,7,12)),1,0,0,0,0,0,-1)</f>
        <v>47675</v>
      </c>
      <c r="C130">
        <f t="shared" si="16"/>
        <v>192</v>
      </c>
      <c r="D130">
        <f t="shared" si="17"/>
        <v>0</v>
      </c>
      <c r="E130">
        <f t="shared" si="15"/>
        <v>6</v>
      </c>
    </row>
    <row r="131" spans="1:5" x14ac:dyDescent="0.25">
      <c r="A131">
        <f t="shared" si="14"/>
        <v>2030</v>
      </c>
      <c r="B131" s="4">
        <f>DATE(A131,7,13)+CHOOSE(WEEKDAY(DATE(13,7,13)),1,0,0,0,0,0,-1)</f>
        <v>47678</v>
      </c>
      <c r="C131">
        <f t="shared" si="16"/>
        <v>195</v>
      </c>
      <c r="D131">
        <f t="shared" si="17"/>
        <v>1</v>
      </c>
      <c r="E131">
        <f t="shared" si="15"/>
        <v>7</v>
      </c>
    </row>
    <row r="132" spans="1:5" x14ac:dyDescent="0.25">
      <c r="A132">
        <f t="shared" si="14"/>
        <v>2030</v>
      </c>
      <c r="B132" s="4">
        <f>DATE(A132,7,14)+CHOOSE(WEEKDAY(DATE(13,7,14)),1,0,0,0,0,0,-1)</f>
        <v>47678</v>
      </c>
      <c r="C132">
        <f t="shared" si="16"/>
        <v>195</v>
      </c>
      <c r="D132">
        <f t="shared" si="17"/>
        <v>0</v>
      </c>
      <c r="E132">
        <f t="shared" si="15"/>
        <v>7</v>
      </c>
    </row>
    <row r="133" spans="1:5" x14ac:dyDescent="0.25">
      <c r="A133">
        <f t="shared" si="14"/>
        <v>2030</v>
      </c>
      <c r="B133" s="4">
        <f>DATE(A133,7,15)+CHOOSE(WEEKDAY(DATE(13,7,15)),1,0,0,0,0,0,-1)</f>
        <v>47679</v>
      </c>
      <c r="C133">
        <f t="shared" si="16"/>
        <v>196</v>
      </c>
      <c r="D133">
        <f t="shared" si="17"/>
        <v>1</v>
      </c>
      <c r="E133">
        <f t="shared" si="15"/>
        <v>8</v>
      </c>
    </row>
    <row r="134" spans="1:5" x14ac:dyDescent="0.25">
      <c r="A134">
        <f t="shared" si="14"/>
        <v>2030</v>
      </c>
      <c r="B134" s="4">
        <f>DATE(A134,7,16)+CHOOSE(WEEKDAY(DATE(13,7,16)),1,0,0,0,0,0,-1)</f>
        <v>47680</v>
      </c>
      <c r="C134">
        <f t="shared" si="16"/>
        <v>197</v>
      </c>
      <c r="D134">
        <f t="shared" si="17"/>
        <v>1</v>
      </c>
      <c r="E134">
        <f t="shared" si="15"/>
        <v>9</v>
      </c>
    </row>
    <row r="135" spans="1:5" x14ac:dyDescent="0.25">
      <c r="A135">
        <f t="shared" si="14"/>
        <v>2030</v>
      </c>
      <c r="B135" s="4">
        <f>DATE(A135,12,15)+CHOOSE(WEEKDAY(DATE(13,12,15)),1,0,0,0,0,0,-1)</f>
        <v>47832</v>
      </c>
      <c r="C135">
        <f t="shared" si="16"/>
        <v>349</v>
      </c>
      <c r="D135">
        <f t="shared" si="17"/>
        <v>1</v>
      </c>
      <c r="E135">
        <f t="shared" si="15"/>
        <v>10</v>
      </c>
    </row>
    <row r="136" spans="1:5" x14ac:dyDescent="0.25">
      <c r="A136">
        <f t="shared" si="14"/>
        <v>2030</v>
      </c>
      <c r="B136" s="4">
        <f>DATE(A136,12,16)+CHOOSE(WEEKDAY(DATE(13,12,16)),1,0,0,0,0,0,-1)</f>
        <v>47833</v>
      </c>
      <c r="C136">
        <f t="shared" si="16"/>
        <v>350</v>
      </c>
      <c r="D136">
        <f t="shared" si="17"/>
        <v>1</v>
      </c>
      <c r="E136">
        <f t="shared" si="15"/>
        <v>11</v>
      </c>
    </row>
    <row r="137" spans="1:5" x14ac:dyDescent="0.25">
      <c r="A137">
        <f t="shared" si="14"/>
        <v>2030</v>
      </c>
      <c r="B137" s="4">
        <f>DATE(A137,12,17)+CHOOSE(WEEKDAY(DATE(13,12,17)),1,0,0,0,0,0,-1)</f>
        <v>47834</v>
      </c>
      <c r="C137">
        <f t="shared" si="16"/>
        <v>351</v>
      </c>
      <c r="D137">
        <f t="shared" si="17"/>
        <v>1</v>
      </c>
      <c r="E137">
        <f t="shared" si="15"/>
        <v>12</v>
      </c>
    </row>
    <row r="138" spans="1:5" x14ac:dyDescent="0.25">
      <c r="A138">
        <f t="shared" si="14"/>
        <v>2030</v>
      </c>
      <c r="B138" s="4">
        <f>DATE(A138,12,18)+CHOOSE(WEEKDAY(DATE(13,12,18)),1,0,0,0,0,0,-1)</f>
        <v>47835</v>
      </c>
      <c r="C138">
        <f t="shared" si="16"/>
        <v>352</v>
      </c>
      <c r="D138">
        <f t="shared" si="17"/>
        <v>1</v>
      </c>
      <c r="E138">
        <f t="shared" si="15"/>
        <v>13</v>
      </c>
    </row>
    <row r="139" spans="1:5" x14ac:dyDescent="0.25">
      <c r="A139">
        <f t="shared" si="14"/>
        <v>2030</v>
      </c>
      <c r="B139" s="4">
        <f>DATE(A139,12,19)+CHOOSE(WEEKDAY(DATE(13,12,19)),1,0,0,0,0,0,-1)</f>
        <v>47836</v>
      </c>
      <c r="C139">
        <f t="shared" si="16"/>
        <v>353</v>
      </c>
      <c r="D139">
        <f t="shared" si="17"/>
        <v>1</v>
      </c>
      <c r="E139">
        <f t="shared" si="15"/>
        <v>14</v>
      </c>
    </row>
    <row r="140" spans="1:5" x14ac:dyDescent="0.25">
      <c r="A140">
        <f t="shared" si="14"/>
        <v>2030</v>
      </c>
      <c r="B140" s="4">
        <f>DATE(A140,12,20)+CHOOSE(WEEKDAY(DATE(13,12,20)),1,0,0,0,0,0,-1)</f>
        <v>47836</v>
      </c>
      <c r="C140">
        <f t="shared" si="16"/>
        <v>353</v>
      </c>
      <c r="D140">
        <f t="shared" si="17"/>
        <v>0</v>
      </c>
      <c r="E140">
        <f t="shared" si="15"/>
        <v>14</v>
      </c>
    </row>
    <row r="141" spans="1:5" x14ac:dyDescent="0.25">
      <c r="A141">
        <f t="shared" si="14"/>
        <v>2030</v>
      </c>
      <c r="B141" s="4">
        <f>DATE(A141,12,21)+CHOOSE(WEEKDAY(DATE(13,12,21)),1,0,0,0,0,0,-1)</f>
        <v>47839</v>
      </c>
      <c r="C141">
        <f t="shared" si="16"/>
        <v>356</v>
      </c>
      <c r="D141">
        <f t="shared" si="17"/>
        <v>1</v>
      </c>
      <c r="E141">
        <f t="shared" si="15"/>
        <v>15</v>
      </c>
    </row>
    <row r="142" spans="1:5" x14ac:dyDescent="0.25">
      <c r="A142">
        <f t="shared" si="14"/>
        <v>2030</v>
      </c>
      <c r="B142" s="4">
        <f>DATE(A142,12,22)+CHOOSE(WEEKDAY(DATE(13,12,22)),1,0,0,0,0,0,-1)</f>
        <v>47839</v>
      </c>
      <c r="C142">
        <f t="shared" si="16"/>
        <v>356</v>
      </c>
      <c r="D142">
        <f t="shared" si="17"/>
        <v>0</v>
      </c>
      <c r="E142">
        <f t="shared" si="15"/>
        <v>15</v>
      </c>
    </row>
    <row r="143" spans="1:5" x14ac:dyDescent="0.25">
      <c r="A143">
        <f t="shared" si="14"/>
        <v>2030</v>
      </c>
      <c r="B143" s="4">
        <f>DATE(A143,12,23)+CHOOSE(WEEKDAY(DATE(13,12,23)),1,0,0,0,0,0,-1)</f>
        <v>47840</v>
      </c>
      <c r="C143">
        <f t="shared" si="16"/>
        <v>357</v>
      </c>
      <c r="D143">
        <f t="shared" si="17"/>
        <v>1</v>
      </c>
      <c r="E143">
        <f t="shared" si="15"/>
        <v>16</v>
      </c>
    </row>
    <row r="144" spans="1:5" x14ac:dyDescent="0.25">
      <c r="A144">
        <f t="shared" si="14"/>
        <v>2030</v>
      </c>
      <c r="B144" s="4">
        <f>DATE(A144,12,24)+CHOOSE(WEEKDAY(DATE(13,12,24)),1,0,0,0,0,0,-1)</f>
        <v>47841</v>
      </c>
      <c r="C144">
        <f t="shared" si="16"/>
        <v>358</v>
      </c>
      <c r="D144">
        <v>0</v>
      </c>
      <c r="E144">
        <f t="shared" si="15"/>
        <v>16</v>
      </c>
    </row>
    <row r="145" spans="1:5" x14ac:dyDescent="0.25">
      <c r="A145">
        <f t="shared" si="14"/>
        <v>2030</v>
      </c>
      <c r="B145" s="4">
        <f>DATE(A145,12,25)+CHOOSE(WEEKDAY(DATE(13,12,25)),1,0,0,0,0,0,-1)</f>
        <v>47842</v>
      </c>
      <c r="C145">
        <f t="shared" si="16"/>
        <v>359</v>
      </c>
      <c r="D145">
        <v>0</v>
      </c>
      <c r="E145">
        <f t="shared" si="15"/>
        <v>16</v>
      </c>
    </row>
    <row r="146" spans="1:5" x14ac:dyDescent="0.25">
      <c r="A146">
        <f t="shared" si="14"/>
        <v>2030</v>
      </c>
      <c r="B146" s="4">
        <f>DATE(A146,12,26)+CHOOSE(WEEKDAY(DATE(13,12,26)),1,0,0,0,0,0,-1)</f>
        <v>47843</v>
      </c>
      <c r="C146">
        <f t="shared" si="16"/>
        <v>360</v>
      </c>
      <c r="D146">
        <f t="shared" si="17"/>
        <v>1</v>
      </c>
      <c r="E146">
        <f t="shared" si="15"/>
        <v>17</v>
      </c>
    </row>
    <row r="147" spans="1:5" x14ac:dyDescent="0.25">
      <c r="A147">
        <f t="shared" si="14"/>
        <v>2030</v>
      </c>
      <c r="B147" s="4">
        <f>DATE(A147,12,27)+CHOOSE(WEEKDAY(DATE(13,12,27)),1,0,0,0,0,0,-1)</f>
        <v>47843</v>
      </c>
      <c r="C147">
        <f t="shared" si="16"/>
        <v>360</v>
      </c>
      <c r="D147">
        <f t="shared" si="17"/>
        <v>0</v>
      </c>
      <c r="E147">
        <f t="shared" si="15"/>
        <v>17</v>
      </c>
    </row>
    <row r="148" spans="1:5" x14ac:dyDescent="0.25">
      <c r="A148">
        <f t="shared" si="14"/>
        <v>2030</v>
      </c>
      <c r="B148" s="4">
        <f>DATE(A148,12,28)+CHOOSE(WEEKDAY(DATE(13,12,28)),1,0,0,0,0,0,-1)</f>
        <v>47846</v>
      </c>
      <c r="C148">
        <f t="shared" si="16"/>
        <v>363</v>
      </c>
      <c r="D148">
        <f t="shared" si="17"/>
        <v>1</v>
      </c>
      <c r="E148">
        <f t="shared" si="15"/>
        <v>18</v>
      </c>
    </row>
    <row r="149" spans="1:5" x14ac:dyDescent="0.25">
      <c r="A149">
        <f>A119+1</f>
        <v>2030</v>
      </c>
      <c r="B149" s="4">
        <f>DATE(A149,12,29)+CHOOSE(WEEKDAY(DATE(13,12,29)),1,0,0,0,0,0,-1)</f>
        <v>47846</v>
      </c>
      <c r="C149">
        <f t="shared" si="16"/>
        <v>363</v>
      </c>
      <c r="D149">
        <f t="shared" si="17"/>
        <v>0</v>
      </c>
      <c r="E149">
        <f t="shared" si="15"/>
        <v>18</v>
      </c>
    </row>
    <row r="150" spans="1:5" x14ac:dyDescent="0.25">
      <c r="A150">
        <f t="shared" ref="A150:A160" si="18">A120+1</f>
        <v>2030</v>
      </c>
      <c r="B150" s="4">
        <f>DATE(A150,12,30)+CHOOSE(WEEKDAY(DATE(13,12,30)),1,0,0,0,0,0,-1)</f>
        <v>47847</v>
      </c>
      <c r="C150">
        <f t="shared" si="16"/>
        <v>364</v>
      </c>
      <c r="D150">
        <f t="shared" si="17"/>
        <v>1</v>
      </c>
      <c r="E150">
        <f t="shared" si="15"/>
        <v>19</v>
      </c>
    </row>
    <row r="151" spans="1:5" x14ac:dyDescent="0.25">
      <c r="A151">
        <f t="shared" si="18"/>
        <v>2030</v>
      </c>
      <c r="B151" s="4">
        <f>DATE(A151,12,31)+CHOOSE(WEEKDAY(DATE(13,12,31)),1,0,0,0,0,0,-1)</f>
        <v>47848</v>
      </c>
      <c r="C151">
        <f t="shared" si="16"/>
        <v>365</v>
      </c>
      <c r="D151">
        <f t="shared" si="17"/>
        <v>1</v>
      </c>
      <c r="E151">
        <f t="shared" si="15"/>
        <v>20</v>
      </c>
    </row>
    <row r="152" spans="1:5" x14ac:dyDescent="0.25">
      <c r="A152">
        <f t="shared" si="18"/>
        <v>2031</v>
      </c>
      <c r="B152" s="4">
        <f>DATE(A152,7,4)+CHOOSE(WEEKDAY(DATE(13,7,4)),1,0,0,0,0,0,-1)</f>
        <v>48033</v>
      </c>
      <c r="C152">
        <f>_xlfn.DAYS(B152,DATE(A152-1,12,31))</f>
        <v>185</v>
      </c>
      <c r="D152">
        <v>0</v>
      </c>
      <c r="E152">
        <f>D152</f>
        <v>0</v>
      </c>
    </row>
    <row r="153" spans="1:5" x14ac:dyDescent="0.25">
      <c r="A153">
        <f t="shared" si="18"/>
        <v>2031</v>
      </c>
      <c r="B153" s="4">
        <f>DATE(A153,7,5)+CHOOSE(WEEKDAY(DATE(13,7,4)),1,0,0,0,0,0,-1)</f>
        <v>48034</v>
      </c>
      <c r="C153">
        <f>_xlfn.DAYS(B153,DATE(A153-1,12,31))</f>
        <v>186</v>
      </c>
      <c r="D153">
        <f>IF(C152&lt;C153,1,0)</f>
        <v>1</v>
      </c>
      <c r="E153">
        <f t="shared" ref="E153:E181" si="19">D153+E152</f>
        <v>1</v>
      </c>
    </row>
    <row r="154" spans="1:5" x14ac:dyDescent="0.25">
      <c r="A154">
        <f t="shared" si="18"/>
        <v>2031</v>
      </c>
      <c r="B154" s="4">
        <f>DATE(A154,7,6)+CHOOSE(WEEKDAY(DATE(13,7,6)),1,0,0,0,0,0,-1)</f>
        <v>48036</v>
      </c>
      <c r="C154">
        <f t="shared" ref="C154:C181" si="20">_xlfn.DAYS(B154,DATE(A154-1,12,31))</f>
        <v>188</v>
      </c>
      <c r="D154">
        <f t="shared" ref="D154:D181" si="21">IF(C153&lt;C154,1,0)</f>
        <v>1</v>
      </c>
      <c r="E154">
        <f t="shared" si="19"/>
        <v>2</v>
      </c>
    </row>
    <row r="155" spans="1:5" x14ac:dyDescent="0.25">
      <c r="A155">
        <f t="shared" si="18"/>
        <v>2031</v>
      </c>
      <c r="B155" s="4">
        <f>DATE(A155,7,7)+CHOOSE(WEEKDAY(DATE(13,7,7)),1,0,0,0,0,0,-1)</f>
        <v>48036</v>
      </c>
      <c r="C155">
        <f t="shared" si="20"/>
        <v>188</v>
      </c>
      <c r="D155">
        <f t="shared" si="21"/>
        <v>0</v>
      </c>
      <c r="E155">
        <f t="shared" si="19"/>
        <v>2</v>
      </c>
    </row>
    <row r="156" spans="1:5" x14ac:dyDescent="0.25">
      <c r="A156">
        <f t="shared" si="18"/>
        <v>2031</v>
      </c>
      <c r="B156" s="4">
        <f>DATE(A156,7,8)+CHOOSE(WEEKDAY(DATE(13,7,8)),1,0,0,0,0,0,-1)</f>
        <v>48037</v>
      </c>
      <c r="C156">
        <f t="shared" si="20"/>
        <v>189</v>
      </c>
      <c r="D156">
        <f t="shared" si="21"/>
        <v>1</v>
      </c>
      <c r="E156">
        <f t="shared" si="19"/>
        <v>3</v>
      </c>
    </row>
    <row r="157" spans="1:5" x14ac:dyDescent="0.25">
      <c r="A157">
        <f t="shared" si="18"/>
        <v>2031</v>
      </c>
      <c r="B157" s="4">
        <f>DATE(A157,7,9)+CHOOSE(WEEKDAY(DATE(13,7,9)),1,0,0,0,0,0,-1)</f>
        <v>48038</v>
      </c>
      <c r="C157">
        <f t="shared" si="20"/>
        <v>190</v>
      </c>
      <c r="D157">
        <f t="shared" si="21"/>
        <v>1</v>
      </c>
      <c r="E157">
        <f t="shared" si="19"/>
        <v>4</v>
      </c>
    </row>
    <row r="158" spans="1:5" x14ac:dyDescent="0.25">
      <c r="A158">
        <f t="shared" si="18"/>
        <v>2031</v>
      </c>
      <c r="B158" s="4">
        <f>DATE(A158,7,10)+CHOOSE(WEEKDAY(DATE(13,7,10)),1,0,0,0,0,0,-1)</f>
        <v>48039</v>
      </c>
      <c r="C158">
        <f t="shared" si="20"/>
        <v>191</v>
      </c>
      <c r="D158">
        <f t="shared" si="21"/>
        <v>1</v>
      </c>
      <c r="E158">
        <f t="shared" si="19"/>
        <v>5</v>
      </c>
    </row>
    <row r="159" spans="1:5" x14ac:dyDescent="0.25">
      <c r="A159">
        <f t="shared" si="18"/>
        <v>2031</v>
      </c>
      <c r="B159" s="4">
        <f>DATE(A159,7,11)+CHOOSE(WEEKDAY(DATE(13,7,11)),1,0,0,0,0,0,-1)</f>
        <v>48040</v>
      </c>
      <c r="C159">
        <f t="shared" si="20"/>
        <v>192</v>
      </c>
      <c r="D159">
        <f t="shared" si="21"/>
        <v>1</v>
      </c>
      <c r="E159">
        <f t="shared" si="19"/>
        <v>6</v>
      </c>
    </row>
    <row r="160" spans="1:5" x14ac:dyDescent="0.25">
      <c r="A160">
        <f t="shared" si="18"/>
        <v>2031</v>
      </c>
      <c r="B160" s="4">
        <f>DATE(A160,7,12)+CHOOSE(WEEKDAY(DATE(13,7,12)),1,0,0,0,0,0,-1)</f>
        <v>48040</v>
      </c>
      <c r="C160">
        <f t="shared" si="20"/>
        <v>192</v>
      </c>
      <c r="D160">
        <f t="shared" si="21"/>
        <v>0</v>
      </c>
      <c r="E160">
        <f t="shared" si="19"/>
        <v>6</v>
      </c>
    </row>
    <row r="161" spans="1:5" x14ac:dyDescent="0.25">
      <c r="A161">
        <f>A131+1</f>
        <v>2031</v>
      </c>
      <c r="B161" s="4">
        <f>DATE(A161,7,13)+CHOOSE(WEEKDAY(DATE(13,7,13)),1,0,0,0,0,0,-1)</f>
        <v>48043</v>
      </c>
      <c r="C161">
        <f t="shared" si="20"/>
        <v>195</v>
      </c>
      <c r="D161">
        <f t="shared" si="21"/>
        <v>1</v>
      </c>
      <c r="E161">
        <f t="shared" si="19"/>
        <v>7</v>
      </c>
    </row>
    <row r="162" spans="1:5" x14ac:dyDescent="0.25">
      <c r="A162">
        <f t="shared" ref="A162:A181" si="22">A132+1</f>
        <v>2031</v>
      </c>
      <c r="B162" s="4">
        <f>DATE(A162,7,14)+CHOOSE(WEEKDAY(DATE(13,7,14)),1,0,0,0,0,0,-1)</f>
        <v>48043</v>
      </c>
      <c r="C162">
        <f t="shared" si="20"/>
        <v>195</v>
      </c>
      <c r="D162">
        <f t="shared" si="21"/>
        <v>0</v>
      </c>
      <c r="E162">
        <f t="shared" si="19"/>
        <v>7</v>
      </c>
    </row>
    <row r="163" spans="1:5" x14ac:dyDescent="0.25">
      <c r="A163">
        <f t="shared" si="22"/>
        <v>2031</v>
      </c>
      <c r="B163" s="4">
        <f>DATE(A163,7,15)+CHOOSE(WEEKDAY(DATE(13,7,15)),1,0,0,0,0,0,-1)</f>
        <v>48044</v>
      </c>
      <c r="C163">
        <f t="shared" si="20"/>
        <v>196</v>
      </c>
      <c r="D163">
        <f t="shared" si="21"/>
        <v>1</v>
      </c>
      <c r="E163">
        <f t="shared" si="19"/>
        <v>8</v>
      </c>
    </row>
    <row r="164" spans="1:5" x14ac:dyDescent="0.25">
      <c r="A164">
        <f t="shared" si="22"/>
        <v>2031</v>
      </c>
      <c r="B164" s="4">
        <f>DATE(A164,7,16)+CHOOSE(WEEKDAY(DATE(13,7,16)),1,0,0,0,0,0,-1)</f>
        <v>48045</v>
      </c>
      <c r="C164">
        <f t="shared" si="20"/>
        <v>197</v>
      </c>
      <c r="D164">
        <f t="shared" si="21"/>
        <v>1</v>
      </c>
      <c r="E164">
        <f t="shared" si="19"/>
        <v>9</v>
      </c>
    </row>
    <row r="165" spans="1:5" x14ac:dyDescent="0.25">
      <c r="A165">
        <f t="shared" si="22"/>
        <v>2031</v>
      </c>
      <c r="B165" s="4">
        <f>DATE(A165,12,15)+CHOOSE(WEEKDAY(DATE(13,12,15)),1,0,0,0,0,0,-1)</f>
        <v>48197</v>
      </c>
      <c r="C165">
        <f t="shared" si="20"/>
        <v>349</v>
      </c>
      <c r="D165">
        <f t="shared" si="21"/>
        <v>1</v>
      </c>
      <c r="E165">
        <f t="shared" si="19"/>
        <v>10</v>
      </c>
    </row>
    <row r="166" spans="1:5" x14ac:dyDescent="0.25">
      <c r="A166">
        <f t="shared" si="22"/>
        <v>2031</v>
      </c>
      <c r="B166" s="4">
        <f>DATE(A166,12,16)+CHOOSE(WEEKDAY(DATE(13,12,16)),1,0,0,0,0,0,-1)</f>
        <v>48198</v>
      </c>
      <c r="C166">
        <f t="shared" si="20"/>
        <v>350</v>
      </c>
      <c r="D166">
        <f t="shared" si="21"/>
        <v>1</v>
      </c>
      <c r="E166">
        <f t="shared" si="19"/>
        <v>11</v>
      </c>
    </row>
    <row r="167" spans="1:5" x14ac:dyDescent="0.25">
      <c r="A167">
        <f t="shared" si="22"/>
        <v>2031</v>
      </c>
      <c r="B167" s="4">
        <f>DATE(A167,12,17)+CHOOSE(WEEKDAY(DATE(13,12,17)),1,0,0,0,0,0,-1)</f>
        <v>48199</v>
      </c>
      <c r="C167">
        <f t="shared" si="20"/>
        <v>351</v>
      </c>
      <c r="D167">
        <f t="shared" si="21"/>
        <v>1</v>
      </c>
      <c r="E167">
        <f t="shared" si="19"/>
        <v>12</v>
      </c>
    </row>
    <row r="168" spans="1:5" x14ac:dyDescent="0.25">
      <c r="A168">
        <f t="shared" si="22"/>
        <v>2031</v>
      </c>
      <c r="B168" s="4">
        <f>DATE(A168,12,18)+CHOOSE(WEEKDAY(DATE(13,12,18)),1,0,0,0,0,0,-1)</f>
        <v>48200</v>
      </c>
      <c r="C168">
        <f t="shared" si="20"/>
        <v>352</v>
      </c>
      <c r="D168">
        <f t="shared" si="21"/>
        <v>1</v>
      </c>
      <c r="E168">
        <f t="shared" si="19"/>
        <v>13</v>
      </c>
    </row>
    <row r="169" spans="1:5" x14ac:dyDescent="0.25">
      <c r="A169">
        <f t="shared" si="22"/>
        <v>2031</v>
      </c>
      <c r="B169" s="4">
        <f>DATE(A169,12,19)+CHOOSE(WEEKDAY(DATE(13,12,19)),1,0,0,0,0,0,-1)</f>
        <v>48201</v>
      </c>
      <c r="C169">
        <f t="shared" si="20"/>
        <v>353</v>
      </c>
      <c r="D169">
        <f t="shared" si="21"/>
        <v>1</v>
      </c>
      <c r="E169">
        <f t="shared" si="19"/>
        <v>14</v>
      </c>
    </row>
    <row r="170" spans="1:5" x14ac:dyDescent="0.25">
      <c r="A170">
        <f t="shared" si="22"/>
        <v>2031</v>
      </c>
      <c r="B170" s="4">
        <f>DATE(A170,12,20)+CHOOSE(WEEKDAY(DATE(13,12,20)),1,0,0,0,0,0,-1)</f>
        <v>48201</v>
      </c>
      <c r="C170">
        <f t="shared" si="20"/>
        <v>353</v>
      </c>
      <c r="D170">
        <f t="shared" si="21"/>
        <v>0</v>
      </c>
      <c r="E170">
        <f t="shared" si="19"/>
        <v>14</v>
      </c>
    </row>
    <row r="171" spans="1:5" x14ac:dyDescent="0.25">
      <c r="A171">
        <f t="shared" si="22"/>
        <v>2031</v>
      </c>
      <c r="B171" s="4">
        <f>DATE(A171,12,21)+CHOOSE(WEEKDAY(DATE(13,12,21)),1,0,0,0,0,0,-1)</f>
        <v>48204</v>
      </c>
      <c r="C171">
        <f t="shared" si="20"/>
        <v>356</v>
      </c>
      <c r="D171">
        <f t="shared" si="21"/>
        <v>1</v>
      </c>
      <c r="E171">
        <f t="shared" si="19"/>
        <v>15</v>
      </c>
    </row>
    <row r="172" spans="1:5" x14ac:dyDescent="0.25">
      <c r="A172">
        <f t="shared" si="22"/>
        <v>2031</v>
      </c>
      <c r="B172" s="4">
        <f>DATE(A172,12,22)+CHOOSE(WEEKDAY(DATE(13,12,22)),1,0,0,0,0,0,-1)</f>
        <v>48204</v>
      </c>
      <c r="C172">
        <f t="shared" si="20"/>
        <v>356</v>
      </c>
      <c r="D172">
        <f t="shared" si="21"/>
        <v>0</v>
      </c>
      <c r="E172">
        <f t="shared" si="19"/>
        <v>15</v>
      </c>
    </row>
    <row r="173" spans="1:5" x14ac:dyDescent="0.25">
      <c r="A173">
        <f t="shared" si="22"/>
        <v>2031</v>
      </c>
      <c r="B173" s="4">
        <f>DATE(A173,12,23)+CHOOSE(WEEKDAY(DATE(13,12,23)),1,0,0,0,0,0,-1)</f>
        <v>48205</v>
      </c>
      <c r="C173">
        <f t="shared" si="20"/>
        <v>357</v>
      </c>
      <c r="D173">
        <f t="shared" si="21"/>
        <v>1</v>
      </c>
      <c r="E173">
        <f t="shared" si="19"/>
        <v>16</v>
      </c>
    </row>
    <row r="174" spans="1:5" x14ac:dyDescent="0.25">
      <c r="A174">
        <f t="shared" si="22"/>
        <v>2031</v>
      </c>
      <c r="B174" s="4">
        <f>DATE(A174,12,24)+CHOOSE(WEEKDAY(DATE(13,12,24)),1,0,0,0,0,0,-1)</f>
        <v>48206</v>
      </c>
      <c r="C174">
        <f t="shared" si="20"/>
        <v>358</v>
      </c>
      <c r="D174">
        <v>0</v>
      </c>
      <c r="E174">
        <f t="shared" si="19"/>
        <v>16</v>
      </c>
    </row>
    <row r="175" spans="1:5" x14ac:dyDescent="0.25">
      <c r="A175">
        <f t="shared" si="22"/>
        <v>2031</v>
      </c>
      <c r="B175" s="4">
        <f>DATE(A175,12,25)+CHOOSE(WEEKDAY(DATE(13,12,25)),1,0,0,0,0,0,-1)</f>
        <v>48207</v>
      </c>
      <c r="C175">
        <f t="shared" si="20"/>
        <v>359</v>
      </c>
      <c r="D175">
        <v>0</v>
      </c>
      <c r="E175">
        <f t="shared" si="19"/>
        <v>16</v>
      </c>
    </row>
    <row r="176" spans="1:5" x14ac:dyDescent="0.25">
      <c r="A176">
        <f t="shared" si="22"/>
        <v>2031</v>
      </c>
      <c r="B176" s="4">
        <f>DATE(A176,12,26)+CHOOSE(WEEKDAY(DATE(13,12,26)),1,0,0,0,0,0,-1)</f>
        <v>48208</v>
      </c>
      <c r="C176">
        <f t="shared" si="20"/>
        <v>360</v>
      </c>
      <c r="D176">
        <f t="shared" si="21"/>
        <v>1</v>
      </c>
      <c r="E176">
        <f t="shared" si="19"/>
        <v>17</v>
      </c>
    </row>
    <row r="177" spans="1:5" x14ac:dyDescent="0.25">
      <c r="A177">
        <f t="shared" si="22"/>
        <v>2031</v>
      </c>
      <c r="B177" s="4">
        <f>DATE(A177,12,27)+CHOOSE(WEEKDAY(DATE(13,12,27)),1,0,0,0,0,0,-1)</f>
        <v>48208</v>
      </c>
      <c r="C177">
        <f t="shared" si="20"/>
        <v>360</v>
      </c>
      <c r="D177">
        <f t="shared" si="21"/>
        <v>0</v>
      </c>
      <c r="E177">
        <f t="shared" si="19"/>
        <v>17</v>
      </c>
    </row>
    <row r="178" spans="1:5" x14ac:dyDescent="0.25">
      <c r="A178">
        <f t="shared" si="22"/>
        <v>2031</v>
      </c>
      <c r="B178" s="4">
        <f>DATE(A178,12,28)+CHOOSE(WEEKDAY(DATE(13,12,28)),1,0,0,0,0,0,-1)</f>
        <v>48211</v>
      </c>
      <c r="C178">
        <f t="shared" si="20"/>
        <v>363</v>
      </c>
      <c r="D178">
        <f t="shared" si="21"/>
        <v>1</v>
      </c>
      <c r="E178">
        <f t="shared" si="19"/>
        <v>18</v>
      </c>
    </row>
    <row r="179" spans="1:5" x14ac:dyDescent="0.25">
      <c r="A179">
        <f t="shared" si="22"/>
        <v>2031</v>
      </c>
      <c r="B179" s="4">
        <f>DATE(A179,12,29)+CHOOSE(WEEKDAY(DATE(13,12,29)),1,0,0,0,0,0,-1)</f>
        <v>48211</v>
      </c>
      <c r="C179">
        <f t="shared" si="20"/>
        <v>363</v>
      </c>
      <c r="D179">
        <f t="shared" si="21"/>
        <v>0</v>
      </c>
      <c r="E179">
        <f t="shared" si="19"/>
        <v>18</v>
      </c>
    </row>
    <row r="180" spans="1:5" x14ac:dyDescent="0.25">
      <c r="A180">
        <f t="shared" si="22"/>
        <v>2031</v>
      </c>
      <c r="B180" s="4">
        <f>DATE(A180,12,30)+CHOOSE(WEEKDAY(DATE(13,12,30)),1,0,0,0,0,0,-1)</f>
        <v>48212</v>
      </c>
      <c r="C180">
        <f t="shared" si="20"/>
        <v>364</v>
      </c>
      <c r="D180">
        <f t="shared" si="21"/>
        <v>1</v>
      </c>
      <c r="E180">
        <f t="shared" si="19"/>
        <v>19</v>
      </c>
    </row>
    <row r="181" spans="1:5" x14ac:dyDescent="0.25">
      <c r="A181">
        <f t="shared" si="22"/>
        <v>2031</v>
      </c>
      <c r="B181" s="4">
        <f>DATE(A181,12,31)+CHOOSE(WEEKDAY(DATE(13,12,31)),1,0,0,0,0,0,-1)</f>
        <v>48213</v>
      </c>
      <c r="C181">
        <f t="shared" si="20"/>
        <v>365</v>
      </c>
      <c r="D181">
        <f t="shared" si="21"/>
        <v>1</v>
      </c>
      <c r="E181">
        <f t="shared" si="19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opLeftCell="A27" zoomScaleNormal="100" workbookViewId="0">
      <selection activeCell="A2" sqref="A2:C81"/>
    </sheetView>
  </sheetViews>
  <sheetFormatPr defaultRowHeight="15" x14ac:dyDescent="0.25"/>
  <cols>
    <col min="1" max="1" width="9.85546875" bestFit="1" customWidth="1"/>
    <col min="2" max="2" width="7.5703125" bestFit="1" customWidth="1"/>
    <col min="3" max="3" width="79.140625" bestFit="1" customWidth="1"/>
    <col min="4" max="4" width="14.7109375" bestFit="1" customWidth="1"/>
    <col min="5" max="5" width="11.5703125" bestFit="1" customWidth="1"/>
    <col min="6" max="6" width="30.85546875" bestFit="1" customWidth="1"/>
    <col min="7" max="7" width="20.140625" bestFit="1" customWidth="1"/>
    <col min="8" max="8" width="22.42578125" bestFit="1" customWidth="1"/>
    <col min="9" max="9" width="19.42578125" bestFit="1" customWidth="1"/>
    <col min="10" max="10" width="13.85546875" bestFit="1" customWidth="1"/>
    <col min="11" max="11" width="24.140625" bestFit="1" customWidth="1"/>
    <col min="12" max="12" width="18.7109375" bestFit="1" customWidth="1"/>
    <col min="13" max="13" width="19" bestFit="1" customWidth="1"/>
    <col min="14" max="14" width="8.28515625" bestFit="1" customWidth="1"/>
    <col min="15" max="15" width="12.85546875" bestFit="1" customWidth="1"/>
    <col min="16" max="16" width="14.85546875" bestFit="1" customWidth="1"/>
    <col min="17" max="17" width="22.28515625" bestFit="1" customWidth="1"/>
    <col min="18" max="18" width="13.5703125" bestFit="1" customWidth="1"/>
  </cols>
  <sheetData>
    <row r="1" spans="1:17" x14ac:dyDescent="0.25">
      <c r="A1" s="1" t="s">
        <v>0</v>
      </c>
      <c r="B1" s="1" t="s">
        <v>1</v>
      </c>
      <c r="C1" s="1" t="s">
        <v>324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>
        <v>0</v>
      </c>
      <c r="B2" t="s">
        <v>16</v>
      </c>
      <c r="C2" t="s">
        <v>325</v>
      </c>
      <c r="D2">
        <v>0</v>
      </c>
      <c r="E2" t="s">
        <v>17</v>
      </c>
      <c r="F2" t="s">
        <v>438</v>
      </c>
      <c r="G2">
        <v>0</v>
      </c>
      <c r="H2">
        <v>0</v>
      </c>
      <c r="I2">
        <v>0</v>
      </c>
      <c r="J2">
        <v>0.85</v>
      </c>
      <c r="L2">
        <f>SUM(G2:I2)*0.9</f>
        <v>0</v>
      </c>
      <c r="M2">
        <f>SUM(G2:I2)*1.3</f>
        <v>0</v>
      </c>
      <c r="N2" s="5">
        <v>1</v>
      </c>
      <c r="P2">
        <v>6</v>
      </c>
      <c r="Q2" t="s">
        <v>183</v>
      </c>
    </row>
    <row r="3" spans="1:17" x14ac:dyDescent="0.25">
      <c r="A3">
        <v>1</v>
      </c>
      <c r="B3" t="s">
        <v>19</v>
      </c>
      <c r="C3" t="s">
        <v>20</v>
      </c>
      <c r="D3">
        <v>1</v>
      </c>
      <c r="E3" t="s">
        <v>21</v>
      </c>
      <c r="F3" t="s">
        <v>22</v>
      </c>
      <c r="G3">
        <v>39</v>
      </c>
      <c r="J3">
        <v>0.85</v>
      </c>
      <c r="K3">
        <v>0.85</v>
      </c>
      <c r="L3">
        <f t="shared" ref="L3:L66" si="0">SUM(G3:I3)*0.9</f>
        <v>35.1</v>
      </c>
      <c r="M3">
        <f t="shared" ref="M3:M66" si="1">SUM(G3:I3)*1.3</f>
        <v>50.7</v>
      </c>
      <c r="N3" s="5">
        <v>1</v>
      </c>
    </row>
    <row r="4" spans="1:17" x14ac:dyDescent="0.25">
      <c r="A4">
        <v>2</v>
      </c>
      <c r="B4" t="s">
        <v>23</v>
      </c>
      <c r="C4" t="s">
        <v>331</v>
      </c>
      <c r="D4">
        <v>1</v>
      </c>
      <c r="E4" t="s">
        <v>21</v>
      </c>
      <c r="F4" t="s">
        <v>22</v>
      </c>
      <c r="H4">
        <v>12</v>
      </c>
      <c r="I4">
        <v>10</v>
      </c>
      <c r="J4">
        <v>0.85</v>
      </c>
      <c r="L4">
        <f t="shared" si="0"/>
        <v>19.8</v>
      </c>
      <c r="M4">
        <f t="shared" si="1"/>
        <v>28.6</v>
      </c>
      <c r="N4" s="5">
        <v>1</v>
      </c>
    </row>
    <row r="5" spans="1:17" x14ac:dyDescent="0.25">
      <c r="A5">
        <v>3</v>
      </c>
      <c r="B5" t="s">
        <v>24</v>
      </c>
      <c r="C5" t="s">
        <v>326</v>
      </c>
      <c r="D5">
        <v>1</v>
      </c>
      <c r="E5" t="s">
        <v>21</v>
      </c>
      <c r="F5" t="s">
        <v>22</v>
      </c>
      <c r="H5">
        <v>17</v>
      </c>
      <c r="I5">
        <v>5</v>
      </c>
      <c r="J5">
        <v>0.85</v>
      </c>
      <c r="L5">
        <f t="shared" si="0"/>
        <v>19.8</v>
      </c>
      <c r="M5">
        <f t="shared" si="1"/>
        <v>28.6</v>
      </c>
      <c r="N5" s="5">
        <v>1</v>
      </c>
    </row>
    <row r="6" spans="1:17" x14ac:dyDescent="0.25">
      <c r="A6">
        <v>4</v>
      </c>
      <c r="B6" t="s">
        <v>25</v>
      </c>
      <c r="C6" t="s">
        <v>327</v>
      </c>
      <c r="D6">
        <v>1</v>
      </c>
      <c r="E6" t="s">
        <v>21</v>
      </c>
      <c r="F6" t="s">
        <v>22</v>
      </c>
      <c r="H6">
        <v>6</v>
      </c>
      <c r="J6">
        <v>0.85</v>
      </c>
      <c r="L6">
        <f t="shared" si="0"/>
        <v>5.4</v>
      </c>
      <c r="M6">
        <f t="shared" si="1"/>
        <v>7.8000000000000007</v>
      </c>
      <c r="N6" s="5">
        <v>1</v>
      </c>
    </row>
    <row r="7" spans="1:17" x14ac:dyDescent="0.25">
      <c r="A7">
        <v>5</v>
      </c>
      <c r="B7" t="s">
        <v>26</v>
      </c>
      <c r="C7" t="s">
        <v>328</v>
      </c>
      <c r="D7">
        <v>1</v>
      </c>
      <c r="E7" t="s">
        <v>21</v>
      </c>
      <c r="F7" t="s">
        <v>22</v>
      </c>
      <c r="H7">
        <v>13</v>
      </c>
      <c r="I7">
        <v>7</v>
      </c>
      <c r="J7">
        <v>0.85</v>
      </c>
      <c r="L7">
        <f t="shared" si="0"/>
        <v>18</v>
      </c>
      <c r="M7">
        <f t="shared" si="1"/>
        <v>26</v>
      </c>
      <c r="N7" s="5">
        <v>1</v>
      </c>
    </row>
    <row r="8" spans="1:17" x14ac:dyDescent="0.25">
      <c r="A8">
        <v>6</v>
      </c>
      <c r="B8" t="s">
        <v>27</v>
      </c>
      <c r="C8" t="s">
        <v>329</v>
      </c>
      <c r="D8">
        <v>1</v>
      </c>
      <c r="E8" t="s">
        <v>21</v>
      </c>
      <c r="F8" t="s">
        <v>22</v>
      </c>
      <c r="H8">
        <v>9</v>
      </c>
      <c r="I8">
        <v>3</v>
      </c>
      <c r="J8">
        <v>0.85</v>
      </c>
      <c r="L8">
        <f t="shared" si="0"/>
        <v>10.8</v>
      </c>
      <c r="M8">
        <f t="shared" si="1"/>
        <v>15.600000000000001</v>
      </c>
      <c r="N8" s="5">
        <v>1</v>
      </c>
    </row>
    <row r="9" spans="1:17" x14ac:dyDescent="0.25">
      <c r="A9">
        <v>7</v>
      </c>
      <c r="B9" t="s">
        <v>28</v>
      </c>
      <c r="C9" t="s">
        <v>330</v>
      </c>
      <c r="D9">
        <v>1</v>
      </c>
      <c r="E9" t="s">
        <v>21</v>
      </c>
      <c r="F9" t="s">
        <v>22</v>
      </c>
      <c r="G9">
        <v>27</v>
      </c>
      <c r="J9">
        <v>0.99</v>
      </c>
      <c r="K9">
        <v>0.85</v>
      </c>
      <c r="L9">
        <f t="shared" si="0"/>
        <v>24.3</v>
      </c>
      <c r="M9">
        <f t="shared" si="1"/>
        <v>35.1</v>
      </c>
      <c r="N9" s="5">
        <v>1</v>
      </c>
    </row>
    <row r="10" spans="1:17" x14ac:dyDescent="0.25">
      <c r="A10">
        <v>8</v>
      </c>
      <c r="B10" t="s">
        <v>29</v>
      </c>
      <c r="C10" t="s">
        <v>359</v>
      </c>
      <c r="D10">
        <v>1</v>
      </c>
      <c r="E10" t="s">
        <v>21</v>
      </c>
      <c r="F10" t="s">
        <v>22</v>
      </c>
      <c r="H10">
        <v>12</v>
      </c>
      <c r="J10">
        <v>0.85</v>
      </c>
      <c r="L10">
        <f t="shared" si="0"/>
        <v>10.8</v>
      </c>
      <c r="M10">
        <f t="shared" si="1"/>
        <v>15.600000000000001</v>
      </c>
      <c r="N10" s="5">
        <v>0.99</v>
      </c>
    </row>
    <row r="11" spans="1:17" x14ac:dyDescent="0.25">
      <c r="A11">
        <v>9</v>
      </c>
      <c r="B11" t="s">
        <v>30</v>
      </c>
      <c r="C11" t="s">
        <v>334</v>
      </c>
      <c r="D11">
        <v>1</v>
      </c>
      <c r="E11" t="s">
        <v>21</v>
      </c>
      <c r="F11" t="s">
        <v>22</v>
      </c>
      <c r="H11">
        <v>6</v>
      </c>
      <c r="I11">
        <v>4</v>
      </c>
      <c r="J11">
        <v>0.85</v>
      </c>
      <c r="L11">
        <f t="shared" si="0"/>
        <v>9</v>
      </c>
      <c r="M11">
        <f t="shared" si="1"/>
        <v>13</v>
      </c>
      <c r="N11" s="5">
        <v>1</v>
      </c>
    </row>
    <row r="12" spans="1:17" x14ac:dyDescent="0.25">
      <c r="A12">
        <v>10</v>
      </c>
      <c r="B12" t="s">
        <v>31</v>
      </c>
      <c r="C12" t="s">
        <v>32</v>
      </c>
      <c r="D12">
        <v>1</v>
      </c>
      <c r="E12" t="s">
        <v>21</v>
      </c>
      <c r="F12" t="s">
        <v>22</v>
      </c>
      <c r="H12">
        <v>21</v>
      </c>
      <c r="I12">
        <v>5</v>
      </c>
      <c r="J12">
        <v>0.85</v>
      </c>
      <c r="L12">
        <f t="shared" si="0"/>
        <v>23.400000000000002</v>
      </c>
      <c r="M12">
        <f t="shared" si="1"/>
        <v>33.800000000000004</v>
      </c>
      <c r="N12" s="5">
        <v>1</v>
      </c>
    </row>
    <row r="13" spans="1:17" x14ac:dyDescent="0.25">
      <c r="A13">
        <v>11</v>
      </c>
      <c r="B13" t="s">
        <v>33</v>
      </c>
      <c r="C13" t="s">
        <v>332</v>
      </c>
      <c r="D13">
        <v>2</v>
      </c>
      <c r="E13" t="s">
        <v>34</v>
      </c>
      <c r="F13" t="s">
        <v>35</v>
      </c>
      <c r="H13">
        <v>19</v>
      </c>
      <c r="I13">
        <v>9</v>
      </c>
      <c r="J13">
        <v>0.85</v>
      </c>
      <c r="L13">
        <f t="shared" si="0"/>
        <v>25.2</v>
      </c>
      <c r="M13">
        <f t="shared" si="1"/>
        <v>36.4</v>
      </c>
      <c r="N13" s="5">
        <v>1</v>
      </c>
    </row>
    <row r="14" spans="1:17" x14ac:dyDescent="0.25">
      <c r="A14">
        <v>12</v>
      </c>
      <c r="B14" t="s">
        <v>36</v>
      </c>
      <c r="C14" t="s">
        <v>336</v>
      </c>
      <c r="D14">
        <v>2</v>
      </c>
      <c r="E14" t="s">
        <v>34</v>
      </c>
      <c r="F14" t="s">
        <v>35</v>
      </c>
      <c r="H14">
        <v>5</v>
      </c>
      <c r="I14">
        <v>2</v>
      </c>
      <c r="J14">
        <v>0.85</v>
      </c>
      <c r="L14">
        <f t="shared" si="0"/>
        <v>6.3</v>
      </c>
      <c r="M14">
        <f t="shared" si="1"/>
        <v>9.1</v>
      </c>
      <c r="N14" s="5">
        <v>1</v>
      </c>
    </row>
    <row r="15" spans="1:17" x14ac:dyDescent="0.25">
      <c r="A15">
        <v>13</v>
      </c>
      <c r="B15" t="s">
        <v>37</v>
      </c>
      <c r="C15" t="s">
        <v>337</v>
      </c>
      <c r="D15">
        <v>2</v>
      </c>
      <c r="E15" t="s">
        <v>34</v>
      </c>
      <c r="F15" t="s">
        <v>35</v>
      </c>
      <c r="H15">
        <v>11</v>
      </c>
      <c r="I15">
        <v>4</v>
      </c>
      <c r="J15">
        <v>0.85</v>
      </c>
      <c r="L15">
        <f t="shared" si="0"/>
        <v>13.5</v>
      </c>
      <c r="M15">
        <f t="shared" si="1"/>
        <v>19.5</v>
      </c>
      <c r="N15" s="5">
        <v>1</v>
      </c>
    </row>
    <row r="16" spans="1:17" x14ac:dyDescent="0.25">
      <c r="A16">
        <v>14</v>
      </c>
      <c r="B16" t="s">
        <v>38</v>
      </c>
      <c r="C16" t="s">
        <v>338</v>
      </c>
      <c r="D16">
        <v>2</v>
      </c>
      <c r="E16" t="s">
        <v>34</v>
      </c>
      <c r="F16" t="s">
        <v>35</v>
      </c>
      <c r="H16">
        <v>16</v>
      </c>
      <c r="I16">
        <v>15</v>
      </c>
      <c r="J16">
        <v>0.85</v>
      </c>
      <c r="L16">
        <f t="shared" si="0"/>
        <v>27.900000000000002</v>
      </c>
      <c r="M16">
        <f t="shared" si="1"/>
        <v>40.300000000000004</v>
      </c>
      <c r="N16" s="5">
        <v>1</v>
      </c>
    </row>
    <row r="17" spans="1:14" x14ac:dyDescent="0.25">
      <c r="A17">
        <v>15</v>
      </c>
      <c r="B17" t="s">
        <v>39</v>
      </c>
      <c r="C17" t="s">
        <v>339</v>
      </c>
      <c r="D17">
        <v>2</v>
      </c>
      <c r="E17" t="s">
        <v>34</v>
      </c>
      <c r="F17" t="s">
        <v>35</v>
      </c>
      <c r="H17">
        <v>10</v>
      </c>
      <c r="I17">
        <v>6</v>
      </c>
      <c r="J17">
        <v>0.85</v>
      </c>
      <c r="L17">
        <f t="shared" si="0"/>
        <v>14.4</v>
      </c>
      <c r="M17">
        <f t="shared" si="1"/>
        <v>20.8</v>
      </c>
      <c r="N17" s="5">
        <v>1</v>
      </c>
    </row>
    <row r="18" spans="1:14" x14ac:dyDescent="0.25">
      <c r="A18">
        <v>16</v>
      </c>
      <c r="B18" t="s">
        <v>40</v>
      </c>
      <c r="C18" t="s">
        <v>340</v>
      </c>
      <c r="D18">
        <v>2</v>
      </c>
      <c r="E18" t="s">
        <v>34</v>
      </c>
      <c r="F18" t="s">
        <v>35</v>
      </c>
      <c r="H18">
        <v>16</v>
      </c>
      <c r="I18">
        <v>2</v>
      </c>
      <c r="J18">
        <v>0.85</v>
      </c>
      <c r="L18">
        <f t="shared" si="0"/>
        <v>16.2</v>
      </c>
      <c r="M18">
        <f t="shared" si="1"/>
        <v>23.400000000000002</v>
      </c>
      <c r="N18" s="5">
        <v>1</v>
      </c>
    </row>
    <row r="19" spans="1:14" x14ac:dyDescent="0.25">
      <c r="A19">
        <v>17</v>
      </c>
      <c r="B19" t="s">
        <v>41</v>
      </c>
      <c r="C19" t="s">
        <v>341</v>
      </c>
      <c r="D19">
        <v>2</v>
      </c>
      <c r="E19" t="s">
        <v>34</v>
      </c>
      <c r="F19" t="s">
        <v>35</v>
      </c>
      <c r="G19">
        <v>23</v>
      </c>
      <c r="J19">
        <v>0.85</v>
      </c>
      <c r="K19">
        <v>0.85</v>
      </c>
      <c r="L19">
        <f t="shared" si="0"/>
        <v>20.7</v>
      </c>
      <c r="M19">
        <f t="shared" si="1"/>
        <v>29.900000000000002</v>
      </c>
      <c r="N19" s="5">
        <v>1</v>
      </c>
    </row>
    <row r="20" spans="1:14" x14ac:dyDescent="0.25">
      <c r="A20">
        <v>18</v>
      </c>
      <c r="B20" t="s">
        <v>42</v>
      </c>
      <c r="C20" t="s">
        <v>342</v>
      </c>
      <c r="D20">
        <v>2</v>
      </c>
      <c r="E20" t="s">
        <v>34</v>
      </c>
      <c r="F20" t="s">
        <v>35</v>
      </c>
      <c r="H20">
        <v>6</v>
      </c>
      <c r="I20">
        <v>5</v>
      </c>
      <c r="J20">
        <v>0.85</v>
      </c>
      <c r="L20">
        <f t="shared" si="0"/>
        <v>9.9</v>
      </c>
      <c r="M20">
        <f t="shared" si="1"/>
        <v>14.3</v>
      </c>
      <c r="N20" s="5">
        <v>1</v>
      </c>
    </row>
    <row r="21" spans="1:14" x14ac:dyDescent="0.25">
      <c r="A21">
        <v>19</v>
      </c>
      <c r="B21" t="s">
        <v>43</v>
      </c>
      <c r="C21" t="s">
        <v>343</v>
      </c>
      <c r="D21">
        <v>2</v>
      </c>
      <c r="E21" t="s">
        <v>34</v>
      </c>
      <c r="F21" t="s">
        <v>35</v>
      </c>
      <c r="G21">
        <v>23</v>
      </c>
      <c r="J21">
        <v>0.85</v>
      </c>
      <c r="K21">
        <v>0.85</v>
      </c>
      <c r="L21">
        <f t="shared" si="0"/>
        <v>20.7</v>
      </c>
      <c r="M21">
        <f t="shared" si="1"/>
        <v>29.900000000000002</v>
      </c>
      <c r="N21" s="5">
        <v>1</v>
      </c>
    </row>
    <row r="22" spans="1:14" x14ac:dyDescent="0.25">
      <c r="A22">
        <v>20</v>
      </c>
      <c r="B22" t="s">
        <v>44</v>
      </c>
      <c r="C22" t="s">
        <v>357</v>
      </c>
      <c r="D22">
        <v>2</v>
      </c>
      <c r="E22" t="s">
        <v>34</v>
      </c>
      <c r="F22" t="s">
        <v>35</v>
      </c>
      <c r="H22">
        <v>19</v>
      </c>
      <c r="I22">
        <v>1</v>
      </c>
      <c r="J22">
        <v>0.85</v>
      </c>
      <c r="L22">
        <f t="shared" si="0"/>
        <v>18</v>
      </c>
      <c r="M22">
        <f t="shared" si="1"/>
        <v>26</v>
      </c>
      <c r="N22" s="5">
        <v>1</v>
      </c>
    </row>
    <row r="23" spans="1:14" x14ac:dyDescent="0.25">
      <c r="A23">
        <v>21</v>
      </c>
      <c r="B23" t="s">
        <v>45</v>
      </c>
      <c r="C23" t="s">
        <v>358</v>
      </c>
      <c r="D23">
        <v>2</v>
      </c>
      <c r="E23" t="s">
        <v>34</v>
      </c>
      <c r="F23" t="s">
        <v>35</v>
      </c>
      <c r="H23">
        <v>20</v>
      </c>
      <c r="J23">
        <v>0.99</v>
      </c>
      <c r="L23">
        <f t="shared" si="0"/>
        <v>18</v>
      </c>
      <c r="M23">
        <f t="shared" si="1"/>
        <v>26</v>
      </c>
      <c r="N23" s="5">
        <v>0.99</v>
      </c>
    </row>
    <row r="24" spans="1:14" x14ac:dyDescent="0.25">
      <c r="A24">
        <v>22</v>
      </c>
      <c r="B24" t="s">
        <v>46</v>
      </c>
      <c r="C24" t="s">
        <v>363</v>
      </c>
      <c r="D24">
        <v>2</v>
      </c>
      <c r="E24" t="s">
        <v>34</v>
      </c>
      <c r="F24" t="s">
        <v>35</v>
      </c>
      <c r="H24">
        <v>28</v>
      </c>
      <c r="I24">
        <v>6</v>
      </c>
      <c r="J24">
        <v>0.85</v>
      </c>
      <c r="L24">
        <f t="shared" si="0"/>
        <v>30.6</v>
      </c>
      <c r="M24">
        <f t="shared" si="1"/>
        <v>44.2</v>
      </c>
      <c r="N24" s="5">
        <v>1</v>
      </c>
    </row>
    <row r="25" spans="1:14" x14ac:dyDescent="0.25">
      <c r="A25">
        <v>23</v>
      </c>
      <c r="B25" t="s">
        <v>47</v>
      </c>
      <c r="C25" t="s">
        <v>48</v>
      </c>
      <c r="D25">
        <v>2</v>
      </c>
      <c r="E25" t="s">
        <v>34</v>
      </c>
      <c r="F25" t="s">
        <v>35</v>
      </c>
      <c r="H25">
        <v>23</v>
      </c>
      <c r="I25">
        <v>10</v>
      </c>
      <c r="J25">
        <v>0.85</v>
      </c>
      <c r="L25">
        <f t="shared" si="0"/>
        <v>29.7</v>
      </c>
      <c r="M25">
        <f t="shared" si="1"/>
        <v>42.9</v>
      </c>
      <c r="N25" s="5">
        <v>1</v>
      </c>
    </row>
    <row r="26" spans="1:14" x14ac:dyDescent="0.25">
      <c r="A26">
        <v>24</v>
      </c>
      <c r="B26" t="s">
        <v>49</v>
      </c>
      <c r="C26" t="s">
        <v>362</v>
      </c>
      <c r="D26">
        <v>3</v>
      </c>
      <c r="E26" t="s">
        <v>50</v>
      </c>
      <c r="F26" t="s">
        <v>51</v>
      </c>
      <c r="H26">
        <v>19</v>
      </c>
      <c r="I26">
        <v>2</v>
      </c>
      <c r="J26">
        <v>0.85</v>
      </c>
      <c r="L26">
        <f t="shared" si="0"/>
        <v>18.900000000000002</v>
      </c>
      <c r="M26">
        <f t="shared" si="1"/>
        <v>27.3</v>
      </c>
      <c r="N26" s="5">
        <v>1</v>
      </c>
    </row>
    <row r="27" spans="1:14" x14ac:dyDescent="0.25">
      <c r="A27">
        <v>25</v>
      </c>
      <c r="B27" t="s">
        <v>52</v>
      </c>
      <c r="C27" t="s">
        <v>53</v>
      </c>
      <c r="D27">
        <v>3</v>
      </c>
      <c r="E27" t="s">
        <v>50</v>
      </c>
      <c r="F27" t="s">
        <v>51</v>
      </c>
      <c r="H27">
        <v>22</v>
      </c>
      <c r="I27">
        <v>17</v>
      </c>
      <c r="J27">
        <v>0.85</v>
      </c>
      <c r="L27">
        <f t="shared" si="0"/>
        <v>35.1</v>
      </c>
      <c r="M27">
        <f t="shared" si="1"/>
        <v>50.7</v>
      </c>
      <c r="N27" s="5">
        <v>1</v>
      </c>
    </row>
    <row r="28" spans="1:14" x14ac:dyDescent="0.25">
      <c r="A28">
        <v>26</v>
      </c>
      <c r="B28" t="s">
        <v>54</v>
      </c>
      <c r="C28" t="s">
        <v>364</v>
      </c>
      <c r="D28">
        <v>3</v>
      </c>
      <c r="E28" t="s">
        <v>50</v>
      </c>
      <c r="F28" t="s">
        <v>51</v>
      </c>
      <c r="G28">
        <v>1</v>
      </c>
      <c r="H28">
        <v>1</v>
      </c>
      <c r="I28">
        <v>0</v>
      </c>
      <c r="J28">
        <v>0.85</v>
      </c>
      <c r="K28">
        <v>0.85</v>
      </c>
      <c r="L28">
        <f t="shared" si="0"/>
        <v>1.8</v>
      </c>
      <c r="M28">
        <f t="shared" si="1"/>
        <v>2.6</v>
      </c>
      <c r="N28" s="5">
        <v>1</v>
      </c>
    </row>
    <row r="29" spans="1:14" x14ac:dyDescent="0.25">
      <c r="A29">
        <v>27</v>
      </c>
      <c r="B29" t="s">
        <v>55</v>
      </c>
      <c r="C29" s="2" t="s">
        <v>365</v>
      </c>
      <c r="D29">
        <v>3</v>
      </c>
      <c r="E29" t="s">
        <v>50</v>
      </c>
      <c r="F29" t="s">
        <v>51</v>
      </c>
      <c r="G29">
        <v>20</v>
      </c>
      <c r="J29">
        <v>0.85</v>
      </c>
      <c r="K29">
        <v>0.85</v>
      </c>
      <c r="L29">
        <f t="shared" si="0"/>
        <v>18</v>
      </c>
      <c r="M29">
        <f t="shared" si="1"/>
        <v>26</v>
      </c>
      <c r="N29" s="5">
        <v>1</v>
      </c>
    </row>
    <row r="30" spans="1:14" x14ac:dyDescent="0.25">
      <c r="A30">
        <v>28</v>
      </c>
      <c r="B30" t="s">
        <v>56</v>
      </c>
      <c r="C30" t="s">
        <v>366</v>
      </c>
      <c r="D30">
        <v>3</v>
      </c>
      <c r="E30" t="s">
        <v>50</v>
      </c>
      <c r="F30" t="s">
        <v>51</v>
      </c>
      <c r="G30">
        <v>11</v>
      </c>
      <c r="J30">
        <v>0.85</v>
      </c>
      <c r="K30">
        <v>0.85</v>
      </c>
      <c r="L30">
        <f t="shared" si="0"/>
        <v>9.9</v>
      </c>
      <c r="M30">
        <f t="shared" si="1"/>
        <v>14.3</v>
      </c>
      <c r="N30" s="5">
        <v>1</v>
      </c>
    </row>
    <row r="31" spans="1:14" x14ac:dyDescent="0.25">
      <c r="A31">
        <v>29</v>
      </c>
      <c r="B31" t="s">
        <v>57</v>
      </c>
      <c r="C31" t="s">
        <v>367</v>
      </c>
      <c r="D31">
        <v>3</v>
      </c>
      <c r="E31" t="s">
        <v>50</v>
      </c>
      <c r="F31" t="s">
        <v>51</v>
      </c>
      <c r="G31">
        <v>12</v>
      </c>
      <c r="J31">
        <v>0.85</v>
      </c>
      <c r="K31">
        <v>0.85</v>
      </c>
      <c r="L31">
        <f t="shared" si="0"/>
        <v>10.8</v>
      </c>
      <c r="M31">
        <f t="shared" si="1"/>
        <v>15.600000000000001</v>
      </c>
      <c r="N31" s="5">
        <v>1</v>
      </c>
    </row>
    <row r="32" spans="1:14" x14ac:dyDescent="0.25">
      <c r="A32">
        <v>30</v>
      </c>
      <c r="B32" t="s">
        <v>58</v>
      </c>
      <c r="C32" t="s">
        <v>368</v>
      </c>
      <c r="D32">
        <v>3</v>
      </c>
      <c r="E32" t="s">
        <v>50</v>
      </c>
      <c r="F32" t="s">
        <v>51</v>
      </c>
      <c r="H32">
        <v>4</v>
      </c>
      <c r="I32">
        <v>3</v>
      </c>
      <c r="J32">
        <v>0.85</v>
      </c>
      <c r="L32">
        <f t="shared" si="0"/>
        <v>6.3</v>
      </c>
      <c r="M32">
        <f t="shared" si="1"/>
        <v>9.1</v>
      </c>
      <c r="N32" s="5">
        <v>1</v>
      </c>
    </row>
    <row r="33" spans="1:14" x14ac:dyDescent="0.25">
      <c r="A33">
        <v>31</v>
      </c>
      <c r="B33" t="s">
        <v>59</v>
      </c>
      <c r="C33" t="s">
        <v>369</v>
      </c>
      <c r="D33">
        <v>3</v>
      </c>
      <c r="E33" t="s">
        <v>50</v>
      </c>
      <c r="F33" t="s">
        <v>51</v>
      </c>
      <c r="H33">
        <v>8</v>
      </c>
      <c r="J33">
        <v>0.99</v>
      </c>
      <c r="L33">
        <f t="shared" si="0"/>
        <v>7.2</v>
      </c>
      <c r="M33">
        <f t="shared" si="1"/>
        <v>10.4</v>
      </c>
      <c r="N33" s="5">
        <v>1</v>
      </c>
    </row>
    <row r="34" spans="1:14" x14ac:dyDescent="0.25">
      <c r="A34">
        <v>32</v>
      </c>
      <c r="B34" t="s">
        <v>60</v>
      </c>
      <c r="C34" t="s">
        <v>360</v>
      </c>
      <c r="D34">
        <v>3</v>
      </c>
      <c r="E34" t="s">
        <v>50</v>
      </c>
      <c r="F34" t="s">
        <v>51</v>
      </c>
      <c r="G34">
        <v>37</v>
      </c>
      <c r="J34">
        <v>0.85</v>
      </c>
      <c r="K34">
        <v>0.85</v>
      </c>
      <c r="L34">
        <f t="shared" si="0"/>
        <v>33.300000000000004</v>
      </c>
      <c r="M34">
        <f t="shared" si="1"/>
        <v>48.1</v>
      </c>
      <c r="N34" s="5">
        <v>0.99</v>
      </c>
    </row>
    <row r="35" spans="1:14" x14ac:dyDescent="0.25">
      <c r="A35">
        <v>33</v>
      </c>
      <c r="B35" t="s">
        <v>61</v>
      </c>
      <c r="C35" t="s">
        <v>370</v>
      </c>
      <c r="D35">
        <v>3</v>
      </c>
      <c r="E35" t="s">
        <v>50</v>
      </c>
      <c r="F35" t="s">
        <v>51</v>
      </c>
      <c r="G35">
        <v>24</v>
      </c>
      <c r="J35">
        <v>0.85</v>
      </c>
      <c r="K35">
        <v>0.85</v>
      </c>
      <c r="L35">
        <f t="shared" si="0"/>
        <v>21.6</v>
      </c>
      <c r="M35">
        <f t="shared" si="1"/>
        <v>31.200000000000003</v>
      </c>
      <c r="N35" s="5">
        <v>1</v>
      </c>
    </row>
    <row r="36" spans="1:14" x14ac:dyDescent="0.25">
      <c r="A36">
        <v>34</v>
      </c>
      <c r="B36" t="s">
        <v>62</v>
      </c>
      <c r="C36" t="s">
        <v>63</v>
      </c>
      <c r="D36">
        <v>3</v>
      </c>
      <c r="E36" t="s">
        <v>50</v>
      </c>
      <c r="F36" t="s">
        <v>51</v>
      </c>
      <c r="G36">
        <v>31</v>
      </c>
      <c r="J36">
        <v>0.85</v>
      </c>
      <c r="K36">
        <v>0.85</v>
      </c>
      <c r="L36">
        <f t="shared" si="0"/>
        <v>27.900000000000002</v>
      </c>
      <c r="M36">
        <f t="shared" si="1"/>
        <v>40.300000000000004</v>
      </c>
      <c r="N36" s="5">
        <v>1</v>
      </c>
    </row>
    <row r="37" spans="1:14" x14ac:dyDescent="0.25">
      <c r="A37">
        <v>35</v>
      </c>
      <c r="B37" t="s">
        <v>64</v>
      </c>
      <c r="C37" t="s">
        <v>333</v>
      </c>
      <c r="D37">
        <v>4</v>
      </c>
      <c r="E37" t="s">
        <v>65</v>
      </c>
      <c r="F37" t="s">
        <v>66</v>
      </c>
      <c r="H37">
        <v>38</v>
      </c>
      <c r="I37">
        <v>1</v>
      </c>
      <c r="J37">
        <v>0.85</v>
      </c>
      <c r="L37">
        <f t="shared" si="0"/>
        <v>35.1</v>
      </c>
      <c r="M37">
        <f t="shared" si="1"/>
        <v>50.7</v>
      </c>
      <c r="N37" s="5">
        <v>1</v>
      </c>
    </row>
    <row r="38" spans="1:14" x14ac:dyDescent="0.25">
      <c r="A38">
        <v>36</v>
      </c>
      <c r="B38" t="s">
        <v>67</v>
      </c>
      <c r="C38" t="s">
        <v>371</v>
      </c>
      <c r="D38">
        <v>4</v>
      </c>
      <c r="E38" t="s">
        <v>65</v>
      </c>
      <c r="F38" t="s">
        <v>66</v>
      </c>
      <c r="H38">
        <v>26</v>
      </c>
      <c r="I38">
        <v>11</v>
      </c>
      <c r="J38">
        <v>0.85</v>
      </c>
      <c r="L38">
        <f t="shared" si="0"/>
        <v>33.300000000000004</v>
      </c>
      <c r="M38">
        <f t="shared" si="1"/>
        <v>48.1</v>
      </c>
      <c r="N38" s="5">
        <v>1</v>
      </c>
    </row>
    <row r="39" spans="1:14" x14ac:dyDescent="0.25">
      <c r="A39">
        <v>37</v>
      </c>
      <c r="B39" t="s">
        <v>68</v>
      </c>
      <c r="C39" t="s">
        <v>372</v>
      </c>
      <c r="D39">
        <v>4</v>
      </c>
      <c r="E39" t="s">
        <v>65</v>
      </c>
      <c r="F39" t="s">
        <v>66</v>
      </c>
      <c r="G39">
        <v>7</v>
      </c>
      <c r="J39">
        <v>0.85</v>
      </c>
      <c r="K39">
        <v>0.85</v>
      </c>
      <c r="L39">
        <f t="shared" si="0"/>
        <v>6.3</v>
      </c>
      <c r="M39">
        <f t="shared" si="1"/>
        <v>9.1</v>
      </c>
      <c r="N39" s="5">
        <v>1</v>
      </c>
    </row>
    <row r="40" spans="1:14" x14ac:dyDescent="0.25">
      <c r="A40">
        <v>38</v>
      </c>
      <c r="B40" t="s">
        <v>69</v>
      </c>
      <c r="C40" t="s">
        <v>373</v>
      </c>
      <c r="D40">
        <v>4</v>
      </c>
      <c r="E40" t="s">
        <v>65</v>
      </c>
      <c r="F40" t="s">
        <v>66</v>
      </c>
      <c r="H40">
        <v>11</v>
      </c>
      <c r="I40">
        <v>7</v>
      </c>
      <c r="J40">
        <v>0.85</v>
      </c>
      <c r="L40">
        <f t="shared" si="0"/>
        <v>16.2</v>
      </c>
      <c r="M40">
        <f t="shared" si="1"/>
        <v>23.400000000000002</v>
      </c>
      <c r="N40" s="5">
        <v>1</v>
      </c>
    </row>
    <row r="41" spans="1:14" x14ac:dyDescent="0.25">
      <c r="A41">
        <v>39</v>
      </c>
      <c r="B41" t="s">
        <v>70</v>
      </c>
      <c r="C41" t="s">
        <v>374</v>
      </c>
      <c r="D41">
        <v>4</v>
      </c>
      <c r="E41" t="s">
        <v>65</v>
      </c>
      <c r="F41" t="s">
        <v>66</v>
      </c>
      <c r="G41">
        <v>25</v>
      </c>
      <c r="J41">
        <v>0.85</v>
      </c>
      <c r="K41">
        <v>0.85</v>
      </c>
      <c r="L41">
        <f t="shared" si="0"/>
        <v>22.5</v>
      </c>
      <c r="M41">
        <f t="shared" si="1"/>
        <v>32.5</v>
      </c>
      <c r="N41" s="5">
        <v>1</v>
      </c>
    </row>
    <row r="42" spans="1:14" x14ac:dyDescent="0.25">
      <c r="A42">
        <v>40</v>
      </c>
      <c r="B42" t="s">
        <v>71</v>
      </c>
      <c r="C42" t="s">
        <v>375</v>
      </c>
      <c r="D42">
        <v>4</v>
      </c>
      <c r="E42" t="s">
        <v>65</v>
      </c>
      <c r="F42" t="s">
        <v>66</v>
      </c>
      <c r="H42">
        <v>10</v>
      </c>
      <c r="I42">
        <v>6</v>
      </c>
      <c r="J42">
        <v>0.85</v>
      </c>
      <c r="L42">
        <f t="shared" si="0"/>
        <v>14.4</v>
      </c>
      <c r="M42">
        <f t="shared" si="1"/>
        <v>20.8</v>
      </c>
      <c r="N42" s="5">
        <v>1</v>
      </c>
    </row>
    <row r="43" spans="1:14" x14ac:dyDescent="0.25">
      <c r="A43">
        <v>41</v>
      </c>
      <c r="B43" t="s">
        <v>72</v>
      </c>
      <c r="C43" t="s">
        <v>376</v>
      </c>
      <c r="D43">
        <v>4</v>
      </c>
      <c r="E43" t="s">
        <v>65</v>
      </c>
      <c r="F43" t="s">
        <v>66</v>
      </c>
      <c r="G43">
        <v>1</v>
      </c>
      <c r="J43">
        <v>0.85</v>
      </c>
      <c r="K43">
        <v>0.85</v>
      </c>
      <c r="L43">
        <f t="shared" si="0"/>
        <v>0.9</v>
      </c>
      <c r="M43">
        <f t="shared" si="1"/>
        <v>1.3</v>
      </c>
      <c r="N43" s="5">
        <v>1</v>
      </c>
    </row>
    <row r="44" spans="1:14" x14ac:dyDescent="0.25">
      <c r="A44">
        <v>42</v>
      </c>
      <c r="B44" t="s">
        <v>73</v>
      </c>
      <c r="C44" t="s">
        <v>377</v>
      </c>
      <c r="D44">
        <v>4</v>
      </c>
      <c r="E44" t="s">
        <v>65</v>
      </c>
      <c r="F44" t="s">
        <v>66</v>
      </c>
      <c r="G44">
        <v>17</v>
      </c>
      <c r="J44">
        <v>0.85</v>
      </c>
      <c r="K44">
        <v>0.85</v>
      </c>
      <c r="L44">
        <f t="shared" si="0"/>
        <v>15.3</v>
      </c>
      <c r="M44">
        <f t="shared" si="1"/>
        <v>22.1</v>
      </c>
      <c r="N44" s="5">
        <v>1</v>
      </c>
    </row>
    <row r="45" spans="1:14" x14ac:dyDescent="0.25">
      <c r="A45">
        <v>43</v>
      </c>
      <c r="B45" t="s">
        <v>74</v>
      </c>
      <c r="C45" t="s">
        <v>378</v>
      </c>
      <c r="D45">
        <v>4</v>
      </c>
      <c r="E45" t="s">
        <v>65</v>
      </c>
      <c r="F45" t="s">
        <v>66</v>
      </c>
      <c r="H45">
        <v>23</v>
      </c>
      <c r="I45">
        <v>1</v>
      </c>
      <c r="J45">
        <v>0.85</v>
      </c>
      <c r="L45">
        <f t="shared" si="0"/>
        <v>21.6</v>
      </c>
      <c r="M45">
        <f t="shared" si="1"/>
        <v>31.200000000000003</v>
      </c>
      <c r="N45" s="5">
        <v>1</v>
      </c>
    </row>
    <row r="46" spans="1:14" x14ac:dyDescent="0.25">
      <c r="A46">
        <v>44</v>
      </c>
      <c r="B46" t="s">
        <v>75</v>
      </c>
      <c r="C46" t="s">
        <v>379</v>
      </c>
      <c r="D46">
        <v>4</v>
      </c>
      <c r="E46" t="s">
        <v>65</v>
      </c>
      <c r="F46" t="s">
        <v>66</v>
      </c>
      <c r="H46">
        <v>11</v>
      </c>
      <c r="I46">
        <v>11</v>
      </c>
      <c r="J46">
        <v>0.85</v>
      </c>
      <c r="L46">
        <f t="shared" si="0"/>
        <v>19.8</v>
      </c>
      <c r="M46">
        <f t="shared" si="1"/>
        <v>28.6</v>
      </c>
      <c r="N46" s="5">
        <v>1</v>
      </c>
    </row>
    <row r="47" spans="1:14" x14ac:dyDescent="0.25">
      <c r="A47">
        <v>45</v>
      </c>
      <c r="B47" t="s">
        <v>76</v>
      </c>
      <c r="C47" t="s">
        <v>380</v>
      </c>
      <c r="D47">
        <v>4</v>
      </c>
      <c r="E47" t="s">
        <v>65</v>
      </c>
      <c r="F47" t="s">
        <v>66</v>
      </c>
      <c r="G47">
        <v>12</v>
      </c>
      <c r="H47">
        <v>11</v>
      </c>
      <c r="I47">
        <v>1</v>
      </c>
      <c r="J47">
        <v>0.85</v>
      </c>
      <c r="K47">
        <v>0.85</v>
      </c>
      <c r="L47">
        <f t="shared" si="0"/>
        <v>21.6</v>
      </c>
      <c r="M47">
        <f t="shared" si="1"/>
        <v>31.200000000000003</v>
      </c>
      <c r="N47" s="5">
        <v>1</v>
      </c>
    </row>
    <row r="48" spans="1:14" x14ac:dyDescent="0.25">
      <c r="A48">
        <v>46</v>
      </c>
      <c r="B48" t="s">
        <v>77</v>
      </c>
      <c r="C48" t="s">
        <v>361</v>
      </c>
      <c r="D48">
        <v>4</v>
      </c>
      <c r="E48" t="s">
        <v>65</v>
      </c>
      <c r="F48" t="s">
        <v>66</v>
      </c>
      <c r="H48">
        <v>18</v>
      </c>
      <c r="J48">
        <v>0.99</v>
      </c>
      <c r="L48">
        <f t="shared" si="0"/>
        <v>16.2</v>
      </c>
      <c r="M48">
        <f t="shared" si="1"/>
        <v>23.400000000000002</v>
      </c>
      <c r="N48" s="5">
        <v>0.99</v>
      </c>
    </row>
    <row r="49" spans="1:14" x14ac:dyDescent="0.25">
      <c r="A49">
        <v>47</v>
      </c>
      <c r="B49" t="s">
        <v>78</v>
      </c>
      <c r="C49" t="s">
        <v>335</v>
      </c>
      <c r="D49">
        <v>4</v>
      </c>
      <c r="E49" t="s">
        <v>65</v>
      </c>
      <c r="F49" t="s">
        <v>66</v>
      </c>
      <c r="H49">
        <v>35</v>
      </c>
      <c r="I49">
        <v>1</v>
      </c>
      <c r="J49">
        <v>0.85</v>
      </c>
      <c r="L49">
        <f t="shared" si="0"/>
        <v>32.4</v>
      </c>
      <c r="M49">
        <f t="shared" si="1"/>
        <v>46.800000000000004</v>
      </c>
      <c r="N49" s="5">
        <v>1</v>
      </c>
    </row>
    <row r="50" spans="1:14" x14ac:dyDescent="0.25">
      <c r="A50">
        <v>48</v>
      </c>
      <c r="B50" t="s">
        <v>79</v>
      </c>
      <c r="C50" t="s">
        <v>80</v>
      </c>
      <c r="D50">
        <v>4</v>
      </c>
      <c r="E50" t="s">
        <v>65</v>
      </c>
      <c r="F50" t="s">
        <v>66</v>
      </c>
      <c r="H50">
        <v>3</v>
      </c>
      <c r="I50">
        <v>2</v>
      </c>
      <c r="J50">
        <v>0.85</v>
      </c>
      <c r="L50">
        <f t="shared" si="0"/>
        <v>4.5</v>
      </c>
      <c r="M50">
        <f t="shared" si="1"/>
        <v>6.5</v>
      </c>
      <c r="N50" s="5">
        <v>1</v>
      </c>
    </row>
    <row r="51" spans="1:14" x14ac:dyDescent="0.25">
      <c r="A51">
        <v>49</v>
      </c>
      <c r="B51" t="s">
        <v>81</v>
      </c>
      <c r="C51" t="s">
        <v>82</v>
      </c>
      <c r="D51">
        <v>5</v>
      </c>
      <c r="E51" t="s">
        <v>83</v>
      </c>
      <c r="F51" t="s">
        <v>84</v>
      </c>
      <c r="H51">
        <v>5</v>
      </c>
      <c r="I51">
        <v>2</v>
      </c>
      <c r="J51">
        <v>0.85</v>
      </c>
      <c r="L51">
        <f t="shared" si="0"/>
        <v>6.3</v>
      </c>
      <c r="M51">
        <f t="shared" si="1"/>
        <v>9.1</v>
      </c>
      <c r="N51" s="5">
        <v>1</v>
      </c>
    </row>
    <row r="52" spans="1:14" x14ac:dyDescent="0.25">
      <c r="A52">
        <v>50</v>
      </c>
      <c r="B52" t="s">
        <v>85</v>
      </c>
      <c r="C52" t="s">
        <v>431</v>
      </c>
      <c r="D52">
        <v>5</v>
      </c>
      <c r="E52" t="s">
        <v>83</v>
      </c>
      <c r="F52" t="s">
        <v>84</v>
      </c>
      <c r="G52">
        <v>1</v>
      </c>
      <c r="J52">
        <v>0.85</v>
      </c>
      <c r="K52">
        <v>0.85</v>
      </c>
      <c r="L52">
        <f t="shared" si="0"/>
        <v>0.9</v>
      </c>
      <c r="M52">
        <f t="shared" si="1"/>
        <v>1.3</v>
      </c>
      <c r="N52" s="5">
        <v>1</v>
      </c>
    </row>
    <row r="53" spans="1:14" x14ac:dyDescent="0.25">
      <c r="A53">
        <v>51</v>
      </c>
      <c r="B53" t="s">
        <v>86</v>
      </c>
      <c r="C53" t="s">
        <v>87</v>
      </c>
      <c r="D53">
        <v>5</v>
      </c>
      <c r="E53" t="s">
        <v>83</v>
      </c>
      <c r="F53" t="s">
        <v>84</v>
      </c>
      <c r="H53">
        <v>14</v>
      </c>
      <c r="I53">
        <v>11</v>
      </c>
      <c r="J53">
        <v>0.85</v>
      </c>
      <c r="L53">
        <f t="shared" si="0"/>
        <v>22.5</v>
      </c>
      <c r="M53">
        <f t="shared" si="1"/>
        <v>32.5</v>
      </c>
      <c r="N53" s="5">
        <v>1</v>
      </c>
    </row>
    <row r="54" spans="1:14" x14ac:dyDescent="0.25">
      <c r="A54">
        <v>52</v>
      </c>
      <c r="B54" t="s">
        <v>88</v>
      </c>
      <c r="C54" t="s">
        <v>432</v>
      </c>
      <c r="D54">
        <v>5</v>
      </c>
      <c r="E54" t="s">
        <v>83</v>
      </c>
      <c r="F54" t="s">
        <v>84</v>
      </c>
      <c r="H54">
        <v>12</v>
      </c>
      <c r="I54">
        <v>8</v>
      </c>
      <c r="J54">
        <v>0.85</v>
      </c>
      <c r="L54">
        <f t="shared" si="0"/>
        <v>18</v>
      </c>
      <c r="M54">
        <f t="shared" si="1"/>
        <v>26</v>
      </c>
      <c r="N54" s="5">
        <v>1</v>
      </c>
    </row>
    <row r="55" spans="1:14" x14ac:dyDescent="0.25">
      <c r="A55">
        <v>53</v>
      </c>
      <c r="B55" t="s">
        <v>89</v>
      </c>
      <c r="C55" t="s">
        <v>433</v>
      </c>
      <c r="D55">
        <v>5</v>
      </c>
      <c r="E55" t="s">
        <v>83</v>
      </c>
      <c r="F55" t="s">
        <v>84</v>
      </c>
      <c r="H55">
        <v>6</v>
      </c>
      <c r="I55">
        <v>2</v>
      </c>
      <c r="J55">
        <v>0.85</v>
      </c>
      <c r="L55">
        <f t="shared" si="0"/>
        <v>7.2</v>
      </c>
      <c r="M55">
        <f t="shared" si="1"/>
        <v>10.4</v>
      </c>
      <c r="N55" s="5">
        <v>1</v>
      </c>
    </row>
    <row r="56" spans="1:14" x14ac:dyDescent="0.25">
      <c r="A56">
        <v>54</v>
      </c>
      <c r="B56" t="s">
        <v>90</v>
      </c>
      <c r="C56" t="s">
        <v>434</v>
      </c>
      <c r="D56">
        <v>5</v>
      </c>
      <c r="E56" t="s">
        <v>83</v>
      </c>
      <c r="F56" t="s">
        <v>84</v>
      </c>
      <c r="H56">
        <v>15</v>
      </c>
      <c r="I56">
        <v>8</v>
      </c>
      <c r="J56">
        <v>0.85</v>
      </c>
      <c r="L56">
        <f t="shared" si="0"/>
        <v>20.7</v>
      </c>
      <c r="M56">
        <f t="shared" si="1"/>
        <v>29.900000000000002</v>
      </c>
      <c r="N56" s="5">
        <v>1</v>
      </c>
    </row>
    <row r="57" spans="1:14" x14ac:dyDescent="0.25">
      <c r="A57">
        <v>55</v>
      </c>
      <c r="B57" t="s">
        <v>91</v>
      </c>
      <c r="C57" t="s">
        <v>435</v>
      </c>
      <c r="D57">
        <v>5</v>
      </c>
      <c r="E57" t="s">
        <v>83</v>
      </c>
      <c r="F57" t="s">
        <v>84</v>
      </c>
      <c r="H57">
        <v>13</v>
      </c>
      <c r="I57">
        <v>4</v>
      </c>
      <c r="J57">
        <v>0.85</v>
      </c>
      <c r="L57">
        <f t="shared" si="0"/>
        <v>15.3</v>
      </c>
      <c r="M57">
        <f t="shared" si="1"/>
        <v>22.1</v>
      </c>
      <c r="N57" s="5">
        <v>1</v>
      </c>
    </row>
    <row r="58" spans="1:14" x14ac:dyDescent="0.25">
      <c r="A58">
        <v>56</v>
      </c>
      <c r="B58" t="s">
        <v>92</v>
      </c>
      <c r="C58" t="s">
        <v>436</v>
      </c>
      <c r="D58">
        <v>5</v>
      </c>
      <c r="E58" t="s">
        <v>83</v>
      </c>
      <c r="F58" t="s">
        <v>84</v>
      </c>
      <c r="H58">
        <v>12</v>
      </c>
      <c r="I58">
        <v>1</v>
      </c>
      <c r="J58">
        <v>0.85</v>
      </c>
      <c r="L58">
        <f t="shared" si="0"/>
        <v>11.700000000000001</v>
      </c>
      <c r="M58">
        <f t="shared" si="1"/>
        <v>16.900000000000002</v>
      </c>
      <c r="N58" s="5">
        <v>1</v>
      </c>
    </row>
    <row r="59" spans="1:14" x14ac:dyDescent="0.25">
      <c r="A59">
        <v>57</v>
      </c>
      <c r="B59" t="s">
        <v>93</v>
      </c>
      <c r="C59" t="s">
        <v>94</v>
      </c>
      <c r="D59">
        <v>5</v>
      </c>
      <c r="E59" t="s">
        <v>83</v>
      </c>
      <c r="F59" t="s">
        <v>84</v>
      </c>
      <c r="H59">
        <v>27</v>
      </c>
      <c r="I59">
        <v>8</v>
      </c>
      <c r="J59">
        <v>0.85</v>
      </c>
      <c r="L59">
        <f t="shared" si="0"/>
        <v>31.5</v>
      </c>
      <c r="M59">
        <f t="shared" si="1"/>
        <v>45.5</v>
      </c>
      <c r="N59" s="5">
        <v>1</v>
      </c>
    </row>
    <row r="60" spans="1:14" x14ac:dyDescent="0.25">
      <c r="A60">
        <v>58</v>
      </c>
      <c r="B60" t="s">
        <v>95</v>
      </c>
      <c r="C60" t="s">
        <v>437</v>
      </c>
      <c r="D60">
        <v>5</v>
      </c>
      <c r="E60" t="s">
        <v>83</v>
      </c>
      <c r="F60" t="s">
        <v>84</v>
      </c>
      <c r="H60">
        <v>28</v>
      </c>
      <c r="I60">
        <v>6</v>
      </c>
      <c r="J60">
        <v>0.85</v>
      </c>
      <c r="L60">
        <f t="shared" si="0"/>
        <v>30.6</v>
      </c>
      <c r="M60">
        <f t="shared" si="1"/>
        <v>44.2</v>
      </c>
      <c r="N60" s="5">
        <v>1</v>
      </c>
    </row>
    <row r="61" spans="1:14" x14ac:dyDescent="0.25">
      <c r="A61">
        <v>59</v>
      </c>
      <c r="B61" t="s">
        <v>96</v>
      </c>
      <c r="C61" t="s">
        <v>439</v>
      </c>
      <c r="D61">
        <v>5</v>
      </c>
      <c r="E61" t="s">
        <v>83</v>
      </c>
      <c r="F61" t="s">
        <v>84</v>
      </c>
      <c r="H61">
        <v>25</v>
      </c>
      <c r="J61">
        <v>0.99</v>
      </c>
      <c r="L61">
        <f t="shared" si="0"/>
        <v>22.5</v>
      </c>
      <c r="M61">
        <f t="shared" si="1"/>
        <v>32.5</v>
      </c>
      <c r="N61" s="5">
        <v>0.99</v>
      </c>
    </row>
    <row r="62" spans="1:14" x14ac:dyDescent="0.25">
      <c r="A62">
        <v>60</v>
      </c>
      <c r="B62" t="s">
        <v>97</v>
      </c>
      <c r="C62" t="s">
        <v>440</v>
      </c>
      <c r="D62">
        <v>5</v>
      </c>
      <c r="E62" t="s">
        <v>83</v>
      </c>
      <c r="F62" t="s">
        <v>84</v>
      </c>
      <c r="H62">
        <v>33</v>
      </c>
      <c r="I62">
        <v>6</v>
      </c>
      <c r="J62">
        <v>0.85</v>
      </c>
      <c r="L62">
        <f t="shared" si="0"/>
        <v>35.1</v>
      </c>
      <c r="M62">
        <f t="shared" si="1"/>
        <v>50.7</v>
      </c>
      <c r="N62" s="5">
        <v>1</v>
      </c>
    </row>
    <row r="63" spans="1:14" x14ac:dyDescent="0.25">
      <c r="A63">
        <v>61</v>
      </c>
      <c r="B63" t="s">
        <v>98</v>
      </c>
      <c r="C63" t="s">
        <v>99</v>
      </c>
      <c r="D63">
        <v>5</v>
      </c>
      <c r="E63" t="s">
        <v>83</v>
      </c>
      <c r="F63" t="s">
        <v>84</v>
      </c>
      <c r="H63">
        <v>5</v>
      </c>
      <c r="I63">
        <v>2</v>
      </c>
      <c r="J63">
        <v>0.85</v>
      </c>
      <c r="L63">
        <f t="shared" si="0"/>
        <v>6.3</v>
      </c>
      <c r="M63">
        <f t="shared" si="1"/>
        <v>9.1</v>
      </c>
      <c r="N63" s="5">
        <v>1</v>
      </c>
    </row>
    <row r="64" spans="1:14" x14ac:dyDescent="0.25">
      <c r="A64">
        <v>62</v>
      </c>
      <c r="B64" t="s">
        <v>100</v>
      </c>
      <c r="C64" t="s">
        <v>101</v>
      </c>
      <c r="D64">
        <v>6</v>
      </c>
      <c r="E64" t="s">
        <v>102</v>
      </c>
      <c r="F64" t="s">
        <v>103</v>
      </c>
      <c r="H64">
        <v>33</v>
      </c>
      <c r="I64">
        <v>4</v>
      </c>
      <c r="J64">
        <v>0.85</v>
      </c>
      <c r="L64">
        <f t="shared" si="0"/>
        <v>33.300000000000004</v>
      </c>
      <c r="M64">
        <f t="shared" si="1"/>
        <v>48.1</v>
      </c>
      <c r="N64" s="5">
        <v>1</v>
      </c>
    </row>
    <row r="65" spans="1:17" x14ac:dyDescent="0.25">
      <c r="A65">
        <v>63</v>
      </c>
      <c r="B65" t="s">
        <v>104</v>
      </c>
      <c r="C65" t="s">
        <v>441</v>
      </c>
      <c r="D65">
        <v>6</v>
      </c>
      <c r="E65" t="s">
        <v>102</v>
      </c>
      <c r="F65" t="s">
        <v>103</v>
      </c>
      <c r="G65">
        <v>24</v>
      </c>
      <c r="J65">
        <v>0.85</v>
      </c>
      <c r="K65">
        <v>0.85</v>
      </c>
      <c r="L65">
        <f t="shared" si="0"/>
        <v>21.6</v>
      </c>
      <c r="M65">
        <f t="shared" si="1"/>
        <v>31.200000000000003</v>
      </c>
      <c r="N65" s="5">
        <v>1</v>
      </c>
    </row>
    <row r="66" spans="1:17" x14ac:dyDescent="0.25">
      <c r="A66">
        <v>64</v>
      </c>
      <c r="B66" t="s">
        <v>105</v>
      </c>
      <c r="C66" t="s">
        <v>106</v>
      </c>
      <c r="D66">
        <v>6</v>
      </c>
      <c r="E66" t="s">
        <v>102</v>
      </c>
      <c r="F66" t="s">
        <v>103</v>
      </c>
      <c r="H66">
        <v>8</v>
      </c>
      <c r="I66">
        <v>6</v>
      </c>
      <c r="J66">
        <v>0.85</v>
      </c>
      <c r="L66">
        <f t="shared" si="0"/>
        <v>12.6</v>
      </c>
      <c r="M66">
        <f t="shared" si="1"/>
        <v>18.2</v>
      </c>
      <c r="N66" s="5">
        <v>1</v>
      </c>
    </row>
    <row r="67" spans="1:17" x14ac:dyDescent="0.25">
      <c r="A67">
        <v>65</v>
      </c>
      <c r="B67" t="s">
        <v>107</v>
      </c>
      <c r="C67" t="s">
        <v>442</v>
      </c>
      <c r="D67">
        <v>6</v>
      </c>
      <c r="E67" t="s">
        <v>102</v>
      </c>
      <c r="F67" t="s">
        <v>103</v>
      </c>
      <c r="H67">
        <v>19</v>
      </c>
      <c r="I67">
        <v>1</v>
      </c>
      <c r="J67">
        <v>0.85</v>
      </c>
      <c r="L67">
        <f t="shared" ref="L67:L81" si="2">SUM(G67:I67)*0.9</f>
        <v>18</v>
      </c>
      <c r="M67">
        <f t="shared" ref="M67:M81" si="3">SUM(G67:I67)*1.3</f>
        <v>26</v>
      </c>
      <c r="N67" s="5">
        <v>1</v>
      </c>
    </row>
    <row r="68" spans="1:17" x14ac:dyDescent="0.25">
      <c r="A68">
        <v>66</v>
      </c>
      <c r="B68" t="s">
        <v>108</v>
      </c>
      <c r="C68" t="s">
        <v>444</v>
      </c>
      <c r="D68">
        <v>6</v>
      </c>
      <c r="E68" t="s">
        <v>102</v>
      </c>
      <c r="F68" t="s">
        <v>103</v>
      </c>
      <c r="H68">
        <v>4</v>
      </c>
      <c r="I68">
        <v>4</v>
      </c>
      <c r="J68">
        <v>0.85</v>
      </c>
      <c r="L68">
        <f t="shared" si="2"/>
        <v>7.2</v>
      </c>
      <c r="M68">
        <f t="shared" si="3"/>
        <v>10.4</v>
      </c>
      <c r="N68" s="5">
        <v>1</v>
      </c>
    </row>
    <row r="69" spans="1:17" x14ac:dyDescent="0.25">
      <c r="A69">
        <v>67</v>
      </c>
      <c r="B69" t="s">
        <v>109</v>
      </c>
      <c r="C69" t="s">
        <v>443</v>
      </c>
      <c r="D69">
        <v>6</v>
      </c>
      <c r="E69" t="s">
        <v>102</v>
      </c>
      <c r="F69" t="s">
        <v>103</v>
      </c>
      <c r="H69">
        <v>19</v>
      </c>
      <c r="I69">
        <v>18</v>
      </c>
      <c r="J69">
        <v>0.85</v>
      </c>
      <c r="L69">
        <f t="shared" si="2"/>
        <v>33.300000000000004</v>
      </c>
      <c r="M69">
        <f t="shared" si="3"/>
        <v>48.1</v>
      </c>
      <c r="N69" s="5">
        <v>1</v>
      </c>
    </row>
    <row r="70" spans="1:17" x14ac:dyDescent="0.25">
      <c r="A70">
        <v>68</v>
      </c>
      <c r="B70" t="s">
        <v>110</v>
      </c>
      <c r="C70" t="s">
        <v>446</v>
      </c>
      <c r="D70">
        <v>6</v>
      </c>
      <c r="E70" t="s">
        <v>102</v>
      </c>
      <c r="F70" t="s">
        <v>103</v>
      </c>
      <c r="H70">
        <v>12</v>
      </c>
      <c r="J70">
        <v>0.99</v>
      </c>
      <c r="L70">
        <f t="shared" si="2"/>
        <v>10.8</v>
      </c>
      <c r="M70">
        <f t="shared" si="3"/>
        <v>15.600000000000001</v>
      </c>
      <c r="N70" s="5">
        <v>0.99</v>
      </c>
    </row>
    <row r="71" spans="1:17" x14ac:dyDescent="0.25">
      <c r="A71">
        <v>69</v>
      </c>
      <c r="B71" t="s">
        <v>111</v>
      </c>
      <c r="C71" t="s">
        <v>445</v>
      </c>
      <c r="D71">
        <v>6</v>
      </c>
      <c r="E71" t="s">
        <v>102</v>
      </c>
      <c r="F71" t="s">
        <v>103</v>
      </c>
      <c r="H71">
        <v>14</v>
      </c>
      <c r="I71">
        <v>7</v>
      </c>
      <c r="J71">
        <v>0.85</v>
      </c>
      <c r="L71">
        <f t="shared" si="2"/>
        <v>18.900000000000002</v>
      </c>
      <c r="M71">
        <f t="shared" si="3"/>
        <v>27.3</v>
      </c>
      <c r="N71" s="5">
        <v>1</v>
      </c>
    </row>
    <row r="72" spans="1:17" x14ac:dyDescent="0.25">
      <c r="A72">
        <v>70</v>
      </c>
      <c r="B72" t="s">
        <v>112</v>
      </c>
      <c r="C72" t="s">
        <v>113</v>
      </c>
      <c r="D72">
        <v>6</v>
      </c>
      <c r="E72" t="s">
        <v>102</v>
      </c>
      <c r="F72" t="s">
        <v>103</v>
      </c>
      <c r="H72">
        <v>16</v>
      </c>
      <c r="I72">
        <v>5</v>
      </c>
      <c r="J72">
        <v>0.85</v>
      </c>
      <c r="L72">
        <f t="shared" si="2"/>
        <v>18.900000000000002</v>
      </c>
      <c r="M72">
        <f t="shared" si="3"/>
        <v>27.3</v>
      </c>
      <c r="N72" s="5">
        <v>1</v>
      </c>
    </row>
    <row r="73" spans="1:17" x14ac:dyDescent="0.25">
      <c r="A73">
        <v>71</v>
      </c>
      <c r="B73" t="s">
        <v>114</v>
      </c>
      <c r="C73" t="s">
        <v>457</v>
      </c>
      <c r="D73">
        <v>7</v>
      </c>
      <c r="E73" t="s">
        <v>115</v>
      </c>
      <c r="F73" t="s">
        <v>454</v>
      </c>
      <c r="G73">
        <v>1</v>
      </c>
      <c r="J73">
        <v>0.85</v>
      </c>
      <c r="K73">
        <v>0.85</v>
      </c>
      <c r="L73">
        <f t="shared" si="2"/>
        <v>0.9</v>
      </c>
      <c r="M73">
        <f t="shared" si="3"/>
        <v>1.3</v>
      </c>
      <c r="N73" s="5">
        <v>1</v>
      </c>
    </row>
    <row r="74" spans="1:17" x14ac:dyDescent="0.25">
      <c r="A74">
        <v>72</v>
      </c>
      <c r="B74" t="s">
        <v>116</v>
      </c>
      <c r="C74" t="s">
        <v>453</v>
      </c>
      <c r="D74">
        <v>7</v>
      </c>
      <c r="E74" t="s">
        <v>115</v>
      </c>
      <c r="F74" t="s">
        <v>454</v>
      </c>
      <c r="H74">
        <v>13</v>
      </c>
      <c r="I74">
        <v>4</v>
      </c>
      <c r="J74">
        <v>0.85</v>
      </c>
      <c r="L74">
        <f t="shared" si="2"/>
        <v>15.3</v>
      </c>
      <c r="M74">
        <f t="shared" si="3"/>
        <v>22.1</v>
      </c>
      <c r="N74" s="5">
        <v>1</v>
      </c>
      <c r="O74">
        <v>6</v>
      </c>
      <c r="Q74" t="s">
        <v>186</v>
      </c>
    </row>
    <row r="75" spans="1:17" x14ac:dyDescent="0.25">
      <c r="A75">
        <v>73</v>
      </c>
      <c r="B75" t="s">
        <v>117</v>
      </c>
      <c r="C75" t="s">
        <v>455</v>
      </c>
      <c r="D75">
        <v>7</v>
      </c>
      <c r="E75" t="s">
        <v>115</v>
      </c>
      <c r="F75" t="s">
        <v>454</v>
      </c>
      <c r="H75">
        <v>7</v>
      </c>
      <c r="I75">
        <v>6</v>
      </c>
      <c r="J75">
        <v>0.85</v>
      </c>
      <c r="L75">
        <f t="shared" si="2"/>
        <v>11.700000000000001</v>
      </c>
      <c r="M75">
        <f t="shared" si="3"/>
        <v>16.900000000000002</v>
      </c>
      <c r="N75" s="5">
        <v>0.99</v>
      </c>
    </row>
    <row r="76" spans="1:17" x14ac:dyDescent="0.25">
      <c r="A76">
        <v>74</v>
      </c>
      <c r="B76" t="s">
        <v>118</v>
      </c>
      <c r="C76" t="s">
        <v>456</v>
      </c>
      <c r="D76">
        <v>7</v>
      </c>
      <c r="E76" t="s">
        <v>115</v>
      </c>
      <c r="F76" t="s">
        <v>454</v>
      </c>
      <c r="H76">
        <v>16</v>
      </c>
      <c r="J76">
        <v>0.85</v>
      </c>
      <c r="L76">
        <f t="shared" si="2"/>
        <v>14.4</v>
      </c>
      <c r="M76">
        <f t="shared" si="3"/>
        <v>20.8</v>
      </c>
      <c r="N76" s="5">
        <v>0.99</v>
      </c>
    </row>
    <row r="77" spans="1:17" x14ac:dyDescent="0.25">
      <c r="A77">
        <v>75</v>
      </c>
      <c r="B77" t="s">
        <v>119</v>
      </c>
      <c r="C77" t="s">
        <v>462</v>
      </c>
      <c r="D77">
        <v>7</v>
      </c>
      <c r="E77" t="s">
        <v>115</v>
      </c>
      <c r="F77" t="s">
        <v>454</v>
      </c>
      <c r="G77">
        <v>27</v>
      </c>
      <c r="J77">
        <v>0.85</v>
      </c>
      <c r="K77">
        <v>0.85</v>
      </c>
      <c r="L77">
        <f t="shared" si="2"/>
        <v>24.3</v>
      </c>
      <c r="M77">
        <f t="shared" si="3"/>
        <v>35.1</v>
      </c>
      <c r="N77" s="5">
        <v>0.99</v>
      </c>
    </row>
    <row r="78" spans="1:17" x14ac:dyDescent="0.25">
      <c r="A78">
        <v>76</v>
      </c>
      <c r="B78" t="s">
        <v>120</v>
      </c>
      <c r="C78" t="s">
        <v>460</v>
      </c>
      <c r="D78">
        <v>8</v>
      </c>
      <c r="E78" t="s">
        <v>124</v>
      </c>
      <c r="F78" t="s">
        <v>463</v>
      </c>
      <c r="G78">
        <v>37</v>
      </c>
      <c r="J78">
        <v>0.85</v>
      </c>
      <c r="K78">
        <v>0.85</v>
      </c>
      <c r="L78">
        <f t="shared" si="2"/>
        <v>33.300000000000004</v>
      </c>
      <c r="M78">
        <f t="shared" si="3"/>
        <v>48.1</v>
      </c>
      <c r="N78" s="5">
        <v>1</v>
      </c>
    </row>
    <row r="79" spans="1:17" x14ac:dyDescent="0.25">
      <c r="A79">
        <v>77</v>
      </c>
      <c r="B79" t="s">
        <v>121</v>
      </c>
      <c r="C79" t="s">
        <v>458</v>
      </c>
      <c r="D79">
        <v>9</v>
      </c>
      <c r="E79" t="s">
        <v>125</v>
      </c>
      <c r="F79" t="s">
        <v>461</v>
      </c>
      <c r="G79">
        <v>24</v>
      </c>
      <c r="J79">
        <v>0.85</v>
      </c>
      <c r="K79">
        <v>0.85</v>
      </c>
      <c r="L79">
        <f t="shared" si="2"/>
        <v>21.6</v>
      </c>
      <c r="M79">
        <f t="shared" si="3"/>
        <v>31.200000000000003</v>
      </c>
      <c r="N79" s="5">
        <v>1</v>
      </c>
    </row>
    <row r="80" spans="1:17" x14ac:dyDescent="0.25">
      <c r="A80">
        <v>78</v>
      </c>
      <c r="B80" t="s">
        <v>122</v>
      </c>
      <c r="C80" t="s">
        <v>459</v>
      </c>
      <c r="D80">
        <v>9</v>
      </c>
      <c r="E80" t="s">
        <v>125</v>
      </c>
      <c r="F80" t="s">
        <v>461</v>
      </c>
      <c r="G80">
        <v>30</v>
      </c>
      <c r="J80">
        <v>0.85</v>
      </c>
      <c r="K80">
        <v>0.85</v>
      </c>
      <c r="L80">
        <f t="shared" si="2"/>
        <v>27</v>
      </c>
      <c r="M80">
        <f t="shared" si="3"/>
        <v>39</v>
      </c>
      <c r="N80" s="5">
        <v>1</v>
      </c>
      <c r="O80">
        <v>2</v>
      </c>
    </row>
    <row r="81" spans="1:14" x14ac:dyDescent="0.25">
      <c r="A81">
        <v>79</v>
      </c>
      <c r="B81" t="s">
        <v>123</v>
      </c>
      <c r="C81" t="s">
        <v>452</v>
      </c>
      <c r="D81">
        <v>10</v>
      </c>
      <c r="E81" t="s">
        <v>126</v>
      </c>
      <c r="F81" t="s">
        <v>127</v>
      </c>
      <c r="G81">
        <v>0</v>
      </c>
      <c r="J81">
        <v>0.85</v>
      </c>
      <c r="K81">
        <v>0.85</v>
      </c>
      <c r="L81">
        <f t="shared" si="2"/>
        <v>0</v>
      </c>
      <c r="M81">
        <f t="shared" si="3"/>
        <v>0</v>
      </c>
      <c r="N81" s="5">
        <v>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8E04-19A8-4E79-81CD-069FB2C95590}">
  <dimension ref="A1:BA81"/>
  <sheetViews>
    <sheetView tabSelected="1" zoomScaleNormal="100" workbookViewId="0">
      <selection sqref="A1:XFD1"/>
    </sheetView>
  </sheetViews>
  <sheetFormatPr defaultRowHeight="15" x14ac:dyDescent="0.25"/>
  <cols>
    <col min="1" max="1" width="9.85546875" bestFit="1" customWidth="1"/>
    <col min="2" max="2" width="7.5703125" bestFit="1" customWidth="1"/>
    <col min="3" max="3" width="79.140625" bestFit="1" customWidth="1"/>
    <col min="4" max="5" width="12.5703125" bestFit="1" customWidth="1"/>
    <col min="6" max="6" width="16.28515625" bestFit="1" customWidth="1"/>
    <col min="7" max="9" width="12.5703125" bestFit="1" customWidth="1"/>
    <col min="10" max="10" width="21.7109375" bestFit="1" customWidth="1"/>
    <col min="11" max="11" width="19.28515625" bestFit="1" customWidth="1"/>
    <col min="12" max="12" width="12.5703125" bestFit="1" customWidth="1"/>
    <col min="13" max="13" width="15.7109375" bestFit="1" customWidth="1"/>
    <col min="14" max="14" width="15.42578125" bestFit="1" customWidth="1"/>
    <col min="15" max="15" width="19.5703125" bestFit="1" customWidth="1"/>
    <col min="16" max="16" width="16.7109375" bestFit="1" customWidth="1"/>
    <col min="17" max="17" width="18" bestFit="1" customWidth="1"/>
    <col min="18" max="18" width="20.28515625" bestFit="1" customWidth="1"/>
    <col min="19" max="25" width="12.5703125" bestFit="1" customWidth="1"/>
    <col min="26" max="26" width="13.85546875" bestFit="1" customWidth="1"/>
    <col min="27" max="28" width="12.5703125" bestFit="1" customWidth="1"/>
    <col min="29" max="29" width="19.42578125" bestFit="1" customWidth="1"/>
    <col min="30" max="30" width="12.5703125" bestFit="1" customWidth="1"/>
    <col min="31" max="31" width="33.140625" bestFit="1" customWidth="1"/>
    <col min="32" max="53" width="12.5703125" bestFit="1" customWidth="1"/>
  </cols>
  <sheetData>
    <row r="1" spans="1:53" x14ac:dyDescent="0.25">
      <c r="A1" s="1" t="s">
        <v>0</v>
      </c>
      <c r="B1" s="1" t="s">
        <v>1</v>
      </c>
      <c r="C1" s="1" t="s">
        <v>324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  <c r="AG1" s="1" t="s">
        <v>410</v>
      </c>
      <c r="AH1" s="1" t="s">
        <v>411</v>
      </c>
      <c r="AI1" s="1" t="s">
        <v>412</v>
      </c>
      <c r="AJ1" s="1" t="s">
        <v>413</v>
      </c>
      <c r="AK1" s="1" t="s">
        <v>414</v>
      </c>
      <c r="AL1" s="1" t="s">
        <v>415</v>
      </c>
      <c r="AM1" s="1" t="s">
        <v>416</v>
      </c>
      <c r="AN1" s="1" t="s">
        <v>417</v>
      </c>
      <c r="AO1" s="1" t="s">
        <v>418</v>
      </c>
      <c r="AP1" s="1" t="s">
        <v>419</v>
      </c>
      <c r="AQ1" s="1" t="s">
        <v>420</v>
      </c>
      <c r="AR1" s="1" t="s">
        <v>421</v>
      </c>
      <c r="AS1" s="1" t="s">
        <v>422</v>
      </c>
      <c r="AT1" s="1" t="s">
        <v>423</v>
      </c>
      <c r="AU1" s="1" t="s">
        <v>424</v>
      </c>
      <c r="AV1" s="1" t="s">
        <v>425</v>
      </c>
      <c r="AW1" s="1" t="s">
        <v>426</v>
      </c>
      <c r="AX1" s="1" t="s">
        <v>427</v>
      </c>
      <c r="AY1" s="1" t="s">
        <v>428</v>
      </c>
      <c r="AZ1" s="1" t="s">
        <v>429</v>
      </c>
      <c r="BA1" s="1" t="s">
        <v>430</v>
      </c>
    </row>
    <row r="2" spans="1:53" x14ac:dyDescent="0.25">
      <c r="A2">
        <v>0</v>
      </c>
      <c r="B2" t="s">
        <v>16</v>
      </c>
      <c r="C2" t="s">
        <v>325</v>
      </c>
      <c r="E2">
        <v>1</v>
      </c>
    </row>
    <row r="3" spans="1:53" x14ac:dyDescent="0.25">
      <c r="A3">
        <v>1</v>
      </c>
      <c r="B3" t="s">
        <v>19</v>
      </c>
      <c r="C3" t="s">
        <v>20</v>
      </c>
      <c r="E3">
        <v>1</v>
      </c>
      <c r="I3">
        <v>1</v>
      </c>
      <c r="J3">
        <v>1</v>
      </c>
      <c r="AE3">
        <v>1</v>
      </c>
    </row>
    <row r="4" spans="1:53" x14ac:dyDescent="0.25">
      <c r="A4">
        <v>2</v>
      </c>
      <c r="B4" t="s">
        <v>23</v>
      </c>
      <c r="C4" t="s">
        <v>331</v>
      </c>
      <c r="E4">
        <v>1</v>
      </c>
      <c r="I4">
        <v>1</v>
      </c>
      <c r="J4">
        <v>1</v>
      </c>
      <c r="Q4">
        <f>SUM(D4:G4)</f>
        <v>1</v>
      </c>
    </row>
    <row r="5" spans="1:53" x14ac:dyDescent="0.25">
      <c r="A5">
        <v>3</v>
      </c>
      <c r="B5" t="s">
        <v>24</v>
      </c>
      <c r="C5" t="s">
        <v>326</v>
      </c>
      <c r="D5">
        <v>1</v>
      </c>
      <c r="I5">
        <v>1</v>
      </c>
      <c r="J5">
        <v>1</v>
      </c>
      <c r="Q5">
        <f t="shared" ref="Q5:Q68" si="0">SUM(D5:G5)</f>
        <v>1</v>
      </c>
    </row>
    <row r="6" spans="1:53" x14ac:dyDescent="0.25">
      <c r="A6">
        <v>4</v>
      </c>
      <c r="B6" t="s">
        <v>25</v>
      </c>
      <c r="C6" t="s">
        <v>327</v>
      </c>
      <c r="D6">
        <v>1</v>
      </c>
      <c r="I6">
        <v>1</v>
      </c>
      <c r="J6">
        <v>1</v>
      </c>
      <c r="Q6">
        <f t="shared" si="0"/>
        <v>1</v>
      </c>
    </row>
    <row r="7" spans="1:53" x14ac:dyDescent="0.25">
      <c r="A7">
        <v>5</v>
      </c>
      <c r="B7" t="s">
        <v>26</v>
      </c>
      <c r="C7" t="s">
        <v>328</v>
      </c>
      <c r="D7">
        <v>1</v>
      </c>
      <c r="I7">
        <v>1</v>
      </c>
      <c r="J7">
        <v>1</v>
      </c>
      <c r="Q7">
        <f t="shared" si="0"/>
        <v>1</v>
      </c>
    </row>
    <row r="8" spans="1:53" x14ac:dyDescent="0.25">
      <c r="A8">
        <v>6</v>
      </c>
      <c r="B8" t="s">
        <v>27</v>
      </c>
      <c r="C8" t="s">
        <v>329</v>
      </c>
      <c r="D8">
        <v>1</v>
      </c>
      <c r="I8">
        <v>1</v>
      </c>
      <c r="J8">
        <v>1</v>
      </c>
      <c r="Q8">
        <f t="shared" si="0"/>
        <v>1</v>
      </c>
    </row>
    <row r="9" spans="1:53" x14ac:dyDescent="0.25">
      <c r="A9">
        <v>7</v>
      </c>
      <c r="B9" t="s">
        <v>28</v>
      </c>
      <c r="C9" t="s">
        <v>330</v>
      </c>
      <c r="E9">
        <v>1</v>
      </c>
      <c r="I9">
        <v>1</v>
      </c>
      <c r="J9">
        <v>1</v>
      </c>
      <c r="Q9">
        <f t="shared" si="0"/>
        <v>1</v>
      </c>
    </row>
    <row r="10" spans="1:53" x14ac:dyDescent="0.25">
      <c r="A10">
        <v>8</v>
      </c>
      <c r="B10" t="s">
        <v>29</v>
      </c>
      <c r="C10" t="s">
        <v>359</v>
      </c>
      <c r="E10">
        <v>1</v>
      </c>
      <c r="F10">
        <v>1</v>
      </c>
      <c r="I10">
        <v>1</v>
      </c>
      <c r="J10">
        <v>1</v>
      </c>
      <c r="Q10">
        <f t="shared" si="0"/>
        <v>2</v>
      </c>
      <c r="R10">
        <v>1</v>
      </c>
    </row>
    <row r="11" spans="1:53" x14ac:dyDescent="0.25">
      <c r="A11">
        <v>9</v>
      </c>
      <c r="B11" t="s">
        <v>30</v>
      </c>
      <c r="C11" t="s">
        <v>334</v>
      </c>
      <c r="E11">
        <v>1</v>
      </c>
      <c r="I11">
        <v>1</v>
      </c>
      <c r="J11">
        <v>1</v>
      </c>
      <c r="Q11">
        <f t="shared" si="0"/>
        <v>1</v>
      </c>
    </row>
    <row r="12" spans="1:53" x14ac:dyDescent="0.25">
      <c r="A12">
        <v>10</v>
      </c>
      <c r="B12" t="s">
        <v>31</v>
      </c>
      <c r="C12" t="s">
        <v>32</v>
      </c>
      <c r="D12">
        <v>1</v>
      </c>
      <c r="E12">
        <v>1</v>
      </c>
      <c r="I12">
        <v>1</v>
      </c>
      <c r="J12">
        <v>1</v>
      </c>
      <c r="Q12">
        <f t="shared" si="0"/>
        <v>2</v>
      </c>
      <c r="X12">
        <v>1</v>
      </c>
    </row>
    <row r="13" spans="1:53" x14ac:dyDescent="0.25">
      <c r="A13">
        <v>11</v>
      </c>
      <c r="B13" t="s">
        <v>33</v>
      </c>
      <c r="C13" t="s">
        <v>332</v>
      </c>
      <c r="E13">
        <v>1</v>
      </c>
      <c r="I13">
        <v>1</v>
      </c>
      <c r="J13">
        <v>1</v>
      </c>
      <c r="Q13">
        <f t="shared" si="0"/>
        <v>1</v>
      </c>
      <c r="AE13">
        <v>1</v>
      </c>
    </row>
    <row r="14" spans="1:53" x14ac:dyDescent="0.25">
      <c r="A14">
        <v>12</v>
      </c>
      <c r="B14" t="s">
        <v>36</v>
      </c>
      <c r="C14" t="s">
        <v>336</v>
      </c>
      <c r="D14">
        <v>1</v>
      </c>
      <c r="I14">
        <v>1</v>
      </c>
      <c r="J14">
        <v>1</v>
      </c>
      <c r="Q14">
        <f t="shared" si="0"/>
        <v>1</v>
      </c>
    </row>
    <row r="15" spans="1:53" x14ac:dyDescent="0.25">
      <c r="A15">
        <v>13</v>
      </c>
      <c r="B15" t="s">
        <v>37</v>
      </c>
      <c r="C15" t="s">
        <v>337</v>
      </c>
      <c r="D15">
        <v>1</v>
      </c>
      <c r="I15">
        <v>1</v>
      </c>
      <c r="J15">
        <v>1</v>
      </c>
      <c r="Q15">
        <f t="shared" si="0"/>
        <v>1</v>
      </c>
    </row>
    <row r="16" spans="1:53" x14ac:dyDescent="0.25">
      <c r="A16">
        <v>14</v>
      </c>
      <c r="B16" t="s">
        <v>38</v>
      </c>
      <c r="C16" t="s">
        <v>338</v>
      </c>
      <c r="D16">
        <v>1</v>
      </c>
      <c r="I16">
        <v>1</v>
      </c>
      <c r="J16">
        <v>1</v>
      </c>
      <c r="Q16">
        <f t="shared" si="0"/>
        <v>1</v>
      </c>
    </row>
    <row r="17" spans="1:31" x14ac:dyDescent="0.25">
      <c r="A17">
        <v>15</v>
      </c>
      <c r="B17" t="s">
        <v>39</v>
      </c>
      <c r="C17" t="s">
        <v>339</v>
      </c>
      <c r="D17">
        <v>1</v>
      </c>
      <c r="G17">
        <v>1</v>
      </c>
      <c r="I17">
        <v>1</v>
      </c>
      <c r="J17">
        <v>1</v>
      </c>
      <c r="Q17">
        <f t="shared" si="0"/>
        <v>2</v>
      </c>
      <c r="T17">
        <v>1</v>
      </c>
    </row>
    <row r="18" spans="1:31" x14ac:dyDescent="0.25">
      <c r="A18">
        <v>16</v>
      </c>
      <c r="B18" t="s">
        <v>40</v>
      </c>
      <c r="C18" t="s">
        <v>340</v>
      </c>
      <c r="D18">
        <v>1</v>
      </c>
      <c r="I18">
        <v>1</v>
      </c>
      <c r="J18">
        <v>1</v>
      </c>
      <c r="Q18">
        <f t="shared" si="0"/>
        <v>1</v>
      </c>
    </row>
    <row r="19" spans="1:31" x14ac:dyDescent="0.25">
      <c r="A19">
        <v>17</v>
      </c>
      <c r="B19" t="s">
        <v>41</v>
      </c>
      <c r="C19" t="s">
        <v>341</v>
      </c>
      <c r="D19">
        <v>1</v>
      </c>
      <c r="I19">
        <v>1</v>
      </c>
      <c r="J19">
        <v>1</v>
      </c>
      <c r="Q19">
        <f t="shared" si="0"/>
        <v>1</v>
      </c>
      <c r="W19">
        <v>1</v>
      </c>
      <c r="AC19">
        <v>1</v>
      </c>
    </row>
    <row r="20" spans="1:31" x14ac:dyDescent="0.25">
      <c r="A20">
        <v>18</v>
      </c>
      <c r="B20" t="s">
        <v>42</v>
      </c>
      <c r="C20" t="s">
        <v>342</v>
      </c>
      <c r="D20">
        <v>1</v>
      </c>
      <c r="I20">
        <v>1</v>
      </c>
      <c r="J20">
        <v>1</v>
      </c>
      <c r="Q20">
        <f t="shared" si="0"/>
        <v>1</v>
      </c>
    </row>
    <row r="21" spans="1:31" x14ac:dyDescent="0.25">
      <c r="A21">
        <v>19</v>
      </c>
      <c r="B21" t="s">
        <v>43</v>
      </c>
      <c r="C21" t="s">
        <v>343</v>
      </c>
      <c r="D21">
        <v>1</v>
      </c>
      <c r="I21">
        <v>1</v>
      </c>
      <c r="J21">
        <v>1</v>
      </c>
      <c r="Q21">
        <f t="shared" si="0"/>
        <v>1</v>
      </c>
    </row>
    <row r="22" spans="1:31" x14ac:dyDescent="0.25">
      <c r="A22">
        <v>20</v>
      </c>
      <c r="B22" t="s">
        <v>44</v>
      </c>
      <c r="C22" t="s">
        <v>357</v>
      </c>
      <c r="E22">
        <v>1</v>
      </c>
      <c r="I22">
        <v>1</v>
      </c>
      <c r="J22">
        <v>1</v>
      </c>
      <c r="Q22">
        <f t="shared" si="0"/>
        <v>1</v>
      </c>
    </row>
    <row r="23" spans="1:31" x14ac:dyDescent="0.25">
      <c r="A23">
        <v>21</v>
      </c>
      <c r="B23" t="s">
        <v>45</v>
      </c>
      <c r="C23" t="s">
        <v>358</v>
      </c>
      <c r="E23">
        <v>1</v>
      </c>
      <c r="F23">
        <v>1</v>
      </c>
      <c r="I23">
        <v>1</v>
      </c>
      <c r="J23">
        <v>1</v>
      </c>
      <c r="Q23">
        <f t="shared" si="0"/>
        <v>2</v>
      </c>
      <c r="Y23">
        <v>1</v>
      </c>
    </row>
    <row r="24" spans="1:31" x14ac:dyDescent="0.25">
      <c r="A24">
        <v>22</v>
      </c>
      <c r="B24" t="s">
        <v>46</v>
      </c>
      <c r="C24" t="s">
        <v>363</v>
      </c>
      <c r="E24">
        <v>1</v>
      </c>
      <c r="I24">
        <v>1</v>
      </c>
      <c r="J24">
        <v>1</v>
      </c>
      <c r="Q24">
        <f t="shared" si="0"/>
        <v>1</v>
      </c>
      <c r="R24">
        <v>1</v>
      </c>
    </row>
    <row r="25" spans="1:31" x14ac:dyDescent="0.25">
      <c r="A25">
        <v>23</v>
      </c>
      <c r="B25" t="s">
        <v>47</v>
      </c>
      <c r="C25" t="s">
        <v>48</v>
      </c>
      <c r="D25">
        <v>1</v>
      </c>
      <c r="E25">
        <v>1</v>
      </c>
      <c r="I25">
        <v>1</v>
      </c>
      <c r="J25">
        <v>1</v>
      </c>
      <c r="Q25">
        <f t="shared" si="0"/>
        <v>2</v>
      </c>
    </row>
    <row r="26" spans="1:31" x14ac:dyDescent="0.25">
      <c r="A26">
        <v>24</v>
      </c>
      <c r="B26" t="s">
        <v>49</v>
      </c>
      <c r="C26" t="s">
        <v>362</v>
      </c>
      <c r="E26">
        <v>1</v>
      </c>
      <c r="I26">
        <v>1</v>
      </c>
      <c r="J26">
        <v>1</v>
      </c>
      <c r="Q26">
        <f t="shared" si="0"/>
        <v>1</v>
      </c>
      <c r="AE26">
        <v>1</v>
      </c>
    </row>
    <row r="27" spans="1:31" x14ac:dyDescent="0.25">
      <c r="A27">
        <v>25</v>
      </c>
      <c r="B27" t="s">
        <v>52</v>
      </c>
      <c r="C27" t="s">
        <v>53</v>
      </c>
      <c r="E27">
        <v>1</v>
      </c>
      <c r="I27">
        <v>1</v>
      </c>
      <c r="J27">
        <v>1</v>
      </c>
      <c r="Q27">
        <f t="shared" si="0"/>
        <v>1</v>
      </c>
    </row>
    <row r="28" spans="1:31" x14ac:dyDescent="0.25">
      <c r="A28">
        <v>26</v>
      </c>
      <c r="B28" t="s">
        <v>54</v>
      </c>
      <c r="C28" t="s">
        <v>364</v>
      </c>
      <c r="D28">
        <v>1</v>
      </c>
      <c r="I28">
        <v>1</v>
      </c>
      <c r="J28">
        <v>1</v>
      </c>
      <c r="Q28">
        <f t="shared" si="0"/>
        <v>1</v>
      </c>
    </row>
    <row r="29" spans="1:31" x14ac:dyDescent="0.25">
      <c r="A29">
        <v>27</v>
      </c>
      <c r="B29" t="s">
        <v>55</v>
      </c>
      <c r="C29" s="2" t="s">
        <v>365</v>
      </c>
      <c r="D29">
        <v>1</v>
      </c>
      <c r="I29">
        <v>1</v>
      </c>
      <c r="J29">
        <v>1</v>
      </c>
      <c r="Q29">
        <f t="shared" si="0"/>
        <v>1</v>
      </c>
    </row>
    <row r="30" spans="1:31" x14ac:dyDescent="0.25">
      <c r="A30">
        <v>28</v>
      </c>
      <c r="B30" t="s">
        <v>56</v>
      </c>
      <c r="C30" t="s">
        <v>366</v>
      </c>
      <c r="D30">
        <v>1</v>
      </c>
      <c r="I30">
        <v>1</v>
      </c>
      <c r="J30">
        <v>1</v>
      </c>
      <c r="Q30">
        <f t="shared" si="0"/>
        <v>1</v>
      </c>
    </row>
    <row r="31" spans="1:31" x14ac:dyDescent="0.25">
      <c r="A31">
        <v>29</v>
      </c>
      <c r="B31" t="s">
        <v>57</v>
      </c>
      <c r="C31" t="s">
        <v>367</v>
      </c>
      <c r="D31">
        <v>1</v>
      </c>
      <c r="I31">
        <v>1</v>
      </c>
      <c r="J31">
        <v>1</v>
      </c>
      <c r="Q31">
        <f t="shared" si="0"/>
        <v>1</v>
      </c>
    </row>
    <row r="32" spans="1:31" x14ac:dyDescent="0.25">
      <c r="A32">
        <v>30</v>
      </c>
      <c r="B32" t="s">
        <v>58</v>
      </c>
      <c r="C32" t="s">
        <v>368</v>
      </c>
      <c r="D32">
        <v>1</v>
      </c>
      <c r="E32">
        <v>1</v>
      </c>
      <c r="I32">
        <v>1</v>
      </c>
      <c r="J32">
        <v>1</v>
      </c>
      <c r="Q32">
        <f t="shared" si="0"/>
        <v>2</v>
      </c>
      <c r="AA32">
        <v>1</v>
      </c>
    </row>
    <row r="33" spans="1:31" x14ac:dyDescent="0.25">
      <c r="A33">
        <v>31</v>
      </c>
      <c r="B33" t="s">
        <v>59</v>
      </c>
      <c r="C33" t="s">
        <v>369</v>
      </c>
      <c r="E33">
        <v>1</v>
      </c>
      <c r="I33">
        <v>1</v>
      </c>
      <c r="J33">
        <v>1</v>
      </c>
      <c r="Q33">
        <f t="shared" si="0"/>
        <v>1</v>
      </c>
    </row>
    <row r="34" spans="1:31" x14ac:dyDescent="0.25">
      <c r="A34">
        <v>32</v>
      </c>
      <c r="B34" t="s">
        <v>60</v>
      </c>
      <c r="C34" t="s">
        <v>360</v>
      </c>
      <c r="E34">
        <v>1</v>
      </c>
      <c r="F34">
        <v>1</v>
      </c>
      <c r="I34">
        <v>1</v>
      </c>
      <c r="J34">
        <v>1</v>
      </c>
      <c r="Q34">
        <f t="shared" si="0"/>
        <v>2</v>
      </c>
    </row>
    <row r="35" spans="1:31" x14ac:dyDescent="0.25">
      <c r="A35">
        <v>33</v>
      </c>
      <c r="B35" t="s">
        <v>61</v>
      </c>
      <c r="C35" t="s">
        <v>370</v>
      </c>
      <c r="E35">
        <v>1</v>
      </c>
      <c r="I35">
        <v>1</v>
      </c>
      <c r="J35">
        <v>1</v>
      </c>
      <c r="Q35">
        <f t="shared" si="0"/>
        <v>1</v>
      </c>
      <c r="W35">
        <v>1</v>
      </c>
    </row>
    <row r="36" spans="1:31" x14ac:dyDescent="0.25">
      <c r="A36">
        <v>34</v>
      </c>
      <c r="B36" t="s">
        <v>62</v>
      </c>
      <c r="C36" t="s">
        <v>63</v>
      </c>
      <c r="D36">
        <v>1</v>
      </c>
      <c r="E36">
        <v>1</v>
      </c>
      <c r="I36">
        <v>1</v>
      </c>
      <c r="J36">
        <v>1</v>
      </c>
      <c r="Q36">
        <f t="shared" si="0"/>
        <v>2</v>
      </c>
    </row>
    <row r="37" spans="1:31" x14ac:dyDescent="0.25">
      <c r="A37">
        <v>35</v>
      </c>
      <c r="B37" t="s">
        <v>64</v>
      </c>
      <c r="C37" t="s">
        <v>333</v>
      </c>
      <c r="E37">
        <v>1</v>
      </c>
      <c r="I37">
        <v>1</v>
      </c>
      <c r="J37">
        <v>1</v>
      </c>
      <c r="Q37">
        <f t="shared" si="0"/>
        <v>1</v>
      </c>
      <c r="AE37">
        <v>1</v>
      </c>
    </row>
    <row r="38" spans="1:31" x14ac:dyDescent="0.25">
      <c r="A38">
        <v>36</v>
      </c>
      <c r="B38" t="s">
        <v>67</v>
      </c>
      <c r="C38" t="s">
        <v>371</v>
      </c>
      <c r="D38">
        <v>1</v>
      </c>
      <c r="I38">
        <v>1</v>
      </c>
      <c r="J38">
        <v>1</v>
      </c>
      <c r="Q38">
        <f t="shared" si="0"/>
        <v>1</v>
      </c>
    </row>
    <row r="39" spans="1:31" x14ac:dyDescent="0.25">
      <c r="A39">
        <v>37</v>
      </c>
      <c r="B39" t="s">
        <v>68</v>
      </c>
      <c r="C39" t="s">
        <v>372</v>
      </c>
      <c r="D39">
        <v>1</v>
      </c>
      <c r="I39">
        <v>1</v>
      </c>
      <c r="J39">
        <v>1</v>
      </c>
      <c r="Q39">
        <f t="shared" si="0"/>
        <v>1</v>
      </c>
    </row>
    <row r="40" spans="1:31" x14ac:dyDescent="0.25">
      <c r="A40">
        <v>38</v>
      </c>
      <c r="B40" t="s">
        <v>69</v>
      </c>
      <c r="C40" t="s">
        <v>373</v>
      </c>
      <c r="D40">
        <v>1</v>
      </c>
      <c r="I40">
        <v>1</v>
      </c>
      <c r="J40">
        <v>1</v>
      </c>
      <c r="Q40">
        <f t="shared" si="0"/>
        <v>1</v>
      </c>
      <c r="R40">
        <v>1</v>
      </c>
    </row>
    <row r="41" spans="1:31" x14ac:dyDescent="0.25">
      <c r="A41">
        <v>39</v>
      </c>
      <c r="B41" t="s">
        <v>70</v>
      </c>
      <c r="C41" t="s">
        <v>374</v>
      </c>
      <c r="D41">
        <v>1</v>
      </c>
      <c r="G41">
        <v>1</v>
      </c>
      <c r="I41">
        <v>1</v>
      </c>
      <c r="J41">
        <v>1</v>
      </c>
      <c r="Q41">
        <f t="shared" si="0"/>
        <v>2</v>
      </c>
    </row>
    <row r="42" spans="1:31" x14ac:dyDescent="0.25">
      <c r="A42">
        <v>40</v>
      </c>
      <c r="B42" t="s">
        <v>71</v>
      </c>
      <c r="C42" t="s">
        <v>375</v>
      </c>
      <c r="D42">
        <v>1</v>
      </c>
      <c r="I42">
        <v>1</v>
      </c>
      <c r="J42">
        <v>1</v>
      </c>
      <c r="Q42">
        <f t="shared" si="0"/>
        <v>1</v>
      </c>
    </row>
    <row r="43" spans="1:31" x14ac:dyDescent="0.25">
      <c r="A43">
        <v>41</v>
      </c>
      <c r="B43" t="s">
        <v>72</v>
      </c>
      <c r="C43" t="s">
        <v>376</v>
      </c>
      <c r="D43">
        <v>1</v>
      </c>
      <c r="I43">
        <v>1</v>
      </c>
      <c r="J43">
        <v>1</v>
      </c>
      <c r="Q43">
        <f t="shared" si="0"/>
        <v>1</v>
      </c>
    </row>
    <row r="44" spans="1:31" x14ac:dyDescent="0.25">
      <c r="A44">
        <v>42</v>
      </c>
      <c r="B44" t="s">
        <v>73</v>
      </c>
      <c r="C44" t="s">
        <v>377</v>
      </c>
      <c r="D44">
        <v>1</v>
      </c>
      <c r="I44">
        <v>1</v>
      </c>
      <c r="J44">
        <v>1</v>
      </c>
      <c r="Q44">
        <f t="shared" si="0"/>
        <v>1</v>
      </c>
    </row>
    <row r="45" spans="1:31" x14ac:dyDescent="0.25">
      <c r="A45">
        <v>43</v>
      </c>
      <c r="B45" t="s">
        <v>74</v>
      </c>
      <c r="C45" t="s">
        <v>378</v>
      </c>
      <c r="E45">
        <v>1</v>
      </c>
      <c r="I45">
        <v>1</v>
      </c>
      <c r="J45">
        <v>1</v>
      </c>
      <c r="Q45">
        <f t="shared" si="0"/>
        <v>1</v>
      </c>
      <c r="V45">
        <v>1</v>
      </c>
    </row>
    <row r="46" spans="1:31" x14ac:dyDescent="0.25">
      <c r="A46">
        <v>44</v>
      </c>
      <c r="B46" t="s">
        <v>75</v>
      </c>
      <c r="C46" t="s">
        <v>379</v>
      </c>
      <c r="D46">
        <v>1</v>
      </c>
      <c r="I46">
        <v>1</v>
      </c>
      <c r="J46">
        <v>1</v>
      </c>
      <c r="Q46">
        <f t="shared" si="0"/>
        <v>1</v>
      </c>
    </row>
    <row r="47" spans="1:31" x14ac:dyDescent="0.25">
      <c r="A47">
        <v>45</v>
      </c>
      <c r="B47" t="s">
        <v>76</v>
      </c>
      <c r="C47" t="s">
        <v>380</v>
      </c>
      <c r="E47">
        <v>1</v>
      </c>
      <c r="I47">
        <v>1</v>
      </c>
      <c r="J47">
        <v>1</v>
      </c>
      <c r="Q47">
        <f t="shared" si="0"/>
        <v>1</v>
      </c>
      <c r="T47">
        <v>1</v>
      </c>
    </row>
    <row r="48" spans="1:31" x14ac:dyDescent="0.25">
      <c r="A48">
        <v>46</v>
      </c>
      <c r="B48" t="s">
        <v>77</v>
      </c>
      <c r="C48" t="s">
        <v>361</v>
      </c>
      <c r="E48">
        <v>1</v>
      </c>
      <c r="F48">
        <v>1</v>
      </c>
      <c r="I48">
        <v>1</v>
      </c>
      <c r="J48">
        <v>1</v>
      </c>
      <c r="Q48">
        <f t="shared" si="0"/>
        <v>2</v>
      </c>
    </row>
    <row r="49" spans="1:31" x14ac:dyDescent="0.25">
      <c r="A49">
        <v>47</v>
      </c>
      <c r="B49" t="s">
        <v>78</v>
      </c>
      <c r="C49" t="s">
        <v>335</v>
      </c>
      <c r="E49">
        <v>1</v>
      </c>
      <c r="I49">
        <v>1</v>
      </c>
      <c r="J49">
        <v>1</v>
      </c>
      <c r="Q49">
        <f t="shared" si="0"/>
        <v>1</v>
      </c>
    </row>
    <row r="50" spans="1:31" x14ac:dyDescent="0.25">
      <c r="A50">
        <v>48</v>
      </c>
      <c r="B50" t="s">
        <v>79</v>
      </c>
      <c r="C50" t="s">
        <v>80</v>
      </c>
      <c r="D50">
        <v>1</v>
      </c>
      <c r="E50">
        <v>1</v>
      </c>
      <c r="I50">
        <v>1</v>
      </c>
      <c r="J50">
        <v>1</v>
      </c>
      <c r="Q50">
        <f t="shared" si="0"/>
        <v>2</v>
      </c>
      <c r="AB50">
        <v>1</v>
      </c>
    </row>
    <row r="51" spans="1:31" x14ac:dyDescent="0.25">
      <c r="A51">
        <v>49</v>
      </c>
      <c r="B51" t="s">
        <v>81</v>
      </c>
      <c r="C51" t="s">
        <v>82</v>
      </c>
      <c r="E51">
        <v>1</v>
      </c>
      <c r="I51">
        <v>1</v>
      </c>
      <c r="J51">
        <v>1</v>
      </c>
      <c r="Q51">
        <f t="shared" si="0"/>
        <v>1</v>
      </c>
      <c r="AE51">
        <v>1</v>
      </c>
    </row>
    <row r="52" spans="1:31" x14ac:dyDescent="0.25">
      <c r="A52">
        <v>50</v>
      </c>
      <c r="B52" t="s">
        <v>85</v>
      </c>
      <c r="C52" t="s">
        <v>431</v>
      </c>
      <c r="E52">
        <v>1</v>
      </c>
      <c r="I52">
        <v>1</v>
      </c>
      <c r="J52">
        <v>1</v>
      </c>
      <c r="Q52">
        <f t="shared" si="0"/>
        <v>1</v>
      </c>
    </row>
    <row r="53" spans="1:31" x14ac:dyDescent="0.25">
      <c r="A53">
        <v>51</v>
      </c>
      <c r="B53" t="s">
        <v>86</v>
      </c>
      <c r="C53" t="s">
        <v>87</v>
      </c>
      <c r="E53">
        <v>1</v>
      </c>
      <c r="I53">
        <v>1</v>
      </c>
      <c r="J53">
        <v>1</v>
      </c>
      <c r="Q53">
        <f t="shared" si="0"/>
        <v>1</v>
      </c>
      <c r="S53">
        <v>1</v>
      </c>
      <c r="U53">
        <v>1</v>
      </c>
    </row>
    <row r="54" spans="1:31" x14ac:dyDescent="0.25">
      <c r="A54">
        <v>52</v>
      </c>
      <c r="B54" t="s">
        <v>88</v>
      </c>
      <c r="C54" t="s">
        <v>432</v>
      </c>
      <c r="D54">
        <v>1</v>
      </c>
      <c r="I54">
        <v>1</v>
      </c>
      <c r="J54">
        <v>1</v>
      </c>
      <c r="Q54">
        <f t="shared" si="0"/>
        <v>1</v>
      </c>
      <c r="AC54">
        <v>1</v>
      </c>
    </row>
    <row r="55" spans="1:31" x14ac:dyDescent="0.25">
      <c r="A55">
        <v>53</v>
      </c>
      <c r="B55" t="s">
        <v>89</v>
      </c>
      <c r="C55" t="s">
        <v>433</v>
      </c>
      <c r="D55">
        <v>1</v>
      </c>
      <c r="I55">
        <v>1</v>
      </c>
      <c r="J55">
        <v>1</v>
      </c>
      <c r="Q55">
        <f t="shared" si="0"/>
        <v>1</v>
      </c>
    </row>
    <row r="56" spans="1:31" x14ac:dyDescent="0.25">
      <c r="A56">
        <v>54</v>
      </c>
      <c r="B56" t="s">
        <v>90</v>
      </c>
      <c r="C56" t="s">
        <v>434</v>
      </c>
      <c r="D56">
        <v>1</v>
      </c>
      <c r="I56">
        <v>1</v>
      </c>
      <c r="J56">
        <v>1</v>
      </c>
      <c r="Q56">
        <f t="shared" si="0"/>
        <v>1</v>
      </c>
    </row>
    <row r="57" spans="1:31" x14ac:dyDescent="0.25">
      <c r="A57">
        <v>55</v>
      </c>
      <c r="B57" t="s">
        <v>91</v>
      </c>
      <c r="C57" t="s">
        <v>435</v>
      </c>
      <c r="D57">
        <v>1</v>
      </c>
      <c r="G57">
        <v>1</v>
      </c>
      <c r="I57">
        <v>1</v>
      </c>
      <c r="J57">
        <v>1</v>
      </c>
      <c r="Q57">
        <f t="shared" si="0"/>
        <v>2</v>
      </c>
    </row>
    <row r="58" spans="1:31" x14ac:dyDescent="0.25">
      <c r="A58">
        <v>56</v>
      </c>
      <c r="B58" t="s">
        <v>92</v>
      </c>
      <c r="C58" t="s">
        <v>436</v>
      </c>
      <c r="D58">
        <v>1</v>
      </c>
      <c r="I58">
        <v>1</v>
      </c>
      <c r="J58">
        <v>1</v>
      </c>
      <c r="Q58">
        <f t="shared" si="0"/>
        <v>1</v>
      </c>
    </row>
    <row r="59" spans="1:31" x14ac:dyDescent="0.25">
      <c r="A59">
        <v>57</v>
      </c>
      <c r="B59" t="s">
        <v>93</v>
      </c>
      <c r="C59" t="s">
        <v>94</v>
      </c>
      <c r="E59">
        <v>1</v>
      </c>
      <c r="I59">
        <v>1</v>
      </c>
      <c r="J59">
        <v>1</v>
      </c>
      <c r="Q59">
        <f t="shared" si="0"/>
        <v>1</v>
      </c>
    </row>
    <row r="60" spans="1:31" x14ac:dyDescent="0.25">
      <c r="A60">
        <v>58</v>
      </c>
      <c r="B60" t="s">
        <v>95</v>
      </c>
      <c r="C60" t="s">
        <v>437</v>
      </c>
      <c r="D60">
        <v>1</v>
      </c>
      <c r="I60">
        <v>1</v>
      </c>
      <c r="J60">
        <v>1</v>
      </c>
      <c r="Q60">
        <f t="shared" si="0"/>
        <v>1</v>
      </c>
      <c r="Z60">
        <v>1</v>
      </c>
    </row>
    <row r="61" spans="1:31" x14ac:dyDescent="0.25">
      <c r="A61">
        <v>59</v>
      </c>
      <c r="B61" t="s">
        <v>96</v>
      </c>
      <c r="C61" t="s">
        <v>439</v>
      </c>
      <c r="E61">
        <v>1</v>
      </c>
      <c r="F61">
        <v>1</v>
      </c>
      <c r="I61">
        <v>1</v>
      </c>
      <c r="J61">
        <v>1</v>
      </c>
      <c r="Q61">
        <f t="shared" si="0"/>
        <v>2</v>
      </c>
    </row>
    <row r="62" spans="1:31" x14ac:dyDescent="0.25">
      <c r="A62">
        <v>60</v>
      </c>
      <c r="B62" t="s">
        <v>97</v>
      </c>
      <c r="C62" t="s">
        <v>440</v>
      </c>
      <c r="E62">
        <v>1</v>
      </c>
      <c r="I62">
        <v>1</v>
      </c>
      <c r="J62">
        <v>1</v>
      </c>
      <c r="Q62">
        <f t="shared" si="0"/>
        <v>1</v>
      </c>
    </row>
    <row r="63" spans="1:31" x14ac:dyDescent="0.25">
      <c r="A63">
        <v>61</v>
      </c>
      <c r="B63" t="s">
        <v>98</v>
      </c>
      <c r="C63" t="s">
        <v>99</v>
      </c>
      <c r="D63">
        <v>1</v>
      </c>
      <c r="E63">
        <v>1</v>
      </c>
      <c r="I63">
        <v>1</v>
      </c>
      <c r="J63">
        <v>1</v>
      </c>
      <c r="Q63">
        <f t="shared" si="0"/>
        <v>2</v>
      </c>
    </row>
    <row r="64" spans="1:31" x14ac:dyDescent="0.25">
      <c r="A64">
        <v>62</v>
      </c>
      <c r="B64" t="s">
        <v>100</v>
      </c>
      <c r="C64" t="s">
        <v>101</v>
      </c>
      <c r="E64">
        <v>1</v>
      </c>
      <c r="I64">
        <v>1</v>
      </c>
      <c r="J64">
        <v>1</v>
      </c>
      <c r="Q64">
        <f t="shared" si="0"/>
        <v>1</v>
      </c>
      <c r="AE64">
        <v>1</v>
      </c>
    </row>
    <row r="65" spans="1:32" x14ac:dyDescent="0.25">
      <c r="A65">
        <v>63</v>
      </c>
      <c r="B65" t="s">
        <v>104</v>
      </c>
      <c r="C65" t="s">
        <v>441</v>
      </c>
      <c r="E65">
        <v>1</v>
      </c>
      <c r="I65">
        <v>1</v>
      </c>
      <c r="J65">
        <v>1</v>
      </c>
      <c r="Q65">
        <f t="shared" si="0"/>
        <v>1</v>
      </c>
    </row>
    <row r="66" spans="1:32" x14ac:dyDescent="0.25">
      <c r="A66">
        <v>64</v>
      </c>
      <c r="B66" t="s">
        <v>105</v>
      </c>
      <c r="C66" t="s">
        <v>106</v>
      </c>
      <c r="E66">
        <v>1</v>
      </c>
      <c r="I66">
        <v>1</v>
      </c>
      <c r="J66">
        <v>1</v>
      </c>
      <c r="Q66">
        <f t="shared" si="0"/>
        <v>1</v>
      </c>
    </row>
    <row r="67" spans="1:32" x14ac:dyDescent="0.25">
      <c r="A67">
        <v>65</v>
      </c>
      <c r="B67" t="s">
        <v>107</v>
      </c>
      <c r="C67" t="s">
        <v>442</v>
      </c>
      <c r="D67">
        <v>1</v>
      </c>
      <c r="I67">
        <v>1</v>
      </c>
      <c r="J67">
        <v>1</v>
      </c>
      <c r="Q67">
        <f t="shared" si="0"/>
        <v>1</v>
      </c>
    </row>
    <row r="68" spans="1:32" x14ac:dyDescent="0.25">
      <c r="A68">
        <v>66</v>
      </c>
      <c r="B68" t="s">
        <v>108</v>
      </c>
      <c r="C68" t="s">
        <v>444</v>
      </c>
      <c r="D68">
        <v>1</v>
      </c>
      <c r="I68">
        <v>1</v>
      </c>
      <c r="J68">
        <v>1</v>
      </c>
      <c r="Q68">
        <f t="shared" si="0"/>
        <v>1</v>
      </c>
    </row>
    <row r="69" spans="1:32" x14ac:dyDescent="0.25">
      <c r="A69">
        <v>67</v>
      </c>
      <c r="B69" t="s">
        <v>109</v>
      </c>
      <c r="C69" t="s">
        <v>443</v>
      </c>
      <c r="E69">
        <v>1</v>
      </c>
      <c r="I69">
        <v>1</v>
      </c>
      <c r="J69">
        <v>1</v>
      </c>
      <c r="Q69">
        <f t="shared" ref="Q69:Q70" si="1">SUM(D69:G69)</f>
        <v>1</v>
      </c>
    </row>
    <row r="70" spans="1:32" x14ac:dyDescent="0.25">
      <c r="A70">
        <v>68</v>
      </c>
      <c r="B70" t="s">
        <v>110</v>
      </c>
      <c r="C70" t="s">
        <v>446</v>
      </c>
      <c r="E70">
        <v>1</v>
      </c>
      <c r="F70">
        <v>1</v>
      </c>
      <c r="G70">
        <v>1</v>
      </c>
      <c r="I70">
        <v>1</v>
      </c>
      <c r="J70">
        <v>1</v>
      </c>
      <c r="Q70">
        <f t="shared" si="1"/>
        <v>3</v>
      </c>
    </row>
    <row r="71" spans="1:32" x14ac:dyDescent="0.25">
      <c r="A71">
        <v>69</v>
      </c>
      <c r="B71" t="s">
        <v>111</v>
      </c>
      <c r="C71" t="s">
        <v>445</v>
      </c>
      <c r="E71">
        <v>1</v>
      </c>
      <c r="I71">
        <v>1</v>
      </c>
      <c r="J71">
        <v>1</v>
      </c>
    </row>
    <row r="72" spans="1:32" x14ac:dyDescent="0.25">
      <c r="A72">
        <v>70</v>
      </c>
      <c r="B72" t="s">
        <v>112</v>
      </c>
      <c r="C72" t="s">
        <v>113</v>
      </c>
      <c r="D72">
        <v>1</v>
      </c>
      <c r="E72">
        <v>1</v>
      </c>
      <c r="I72">
        <v>1</v>
      </c>
      <c r="J72">
        <v>1</v>
      </c>
    </row>
    <row r="73" spans="1:32" x14ac:dyDescent="0.25">
      <c r="A73">
        <v>71</v>
      </c>
      <c r="B73" t="s">
        <v>114</v>
      </c>
      <c r="C73" t="s">
        <v>457</v>
      </c>
      <c r="E73">
        <v>2</v>
      </c>
      <c r="I73">
        <v>1</v>
      </c>
      <c r="AF73">
        <v>1</v>
      </c>
    </row>
    <row r="74" spans="1:32" x14ac:dyDescent="0.25">
      <c r="A74">
        <v>72</v>
      </c>
      <c r="B74" t="s">
        <v>116</v>
      </c>
      <c r="C74" t="s">
        <v>453</v>
      </c>
      <c r="D74">
        <v>1</v>
      </c>
      <c r="E74">
        <v>1</v>
      </c>
      <c r="I74">
        <v>1</v>
      </c>
    </row>
    <row r="75" spans="1:32" x14ac:dyDescent="0.25">
      <c r="A75">
        <v>73</v>
      </c>
      <c r="B75" t="s">
        <v>117</v>
      </c>
      <c r="C75" t="s">
        <v>455</v>
      </c>
      <c r="D75">
        <v>1</v>
      </c>
      <c r="E75">
        <v>4</v>
      </c>
      <c r="I75">
        <v>1</v>
      </c>
    </row>
    <row r="76" spans="1:32" x14ac:dyDescent="0.25">
      <c r="A76">
        <v>74</v>
      </c>
      <c r="B76" t="s">
        <v>118</v>
      </c>
      <c r="C76" t="s">
        <v>456</v>
      </c>
      <c r="I76">
        <v>1</v>
      </c>
      <c r="N76">
        <v>1</v>
      </c>
      <c r="P76">
        <v>1</v>
      </c>
    </row>
    <row r="77" spans="1:32" x14ac:dyDescent="0.25">
      <c r="A77">
        <v>75</v>
      </c>
      <c r="B77" t="s">
        <v>119</v>
      </c>
      <c r="C77" t="s">
        <v>462</v>
      </c>
      <c r="D77">
        <v>1</v>
      </c>
      <c r="E77">
        <v>1</v>
      </c>
      <c r="F77">
        <v>1</v>
      </c>
      <c r="I77">
        <v>1</v>
      </c>
      <c r="O77">
        <v>1</v>
      </c>
    </row>
    <row r="78" spans="1:32" x14ac:dyDescent="0.25">
      <c r="A78">
        <v>76</v>
      </c>
      <c r="B78" t="s">
        <v>120</v>
      </c>
      <c r="C78" t="s">
        <v>460</v>
      </c>
      <c r="D78">
        <v>1</v>
      </c>
      <c r="E78">
        <v>1</v>
      </c>
      <c r="F78">
        <v>1</v>
      </c>
      <c r="I78">
        <v>1</v>
      </c>
    </row>
    <row r="79" spans="1:32" x14ac:dyDescent="0.25">
      <c r="A79">
        <v>77</v>
      </c>
      <c r="B79" t="s">
        <v>121</v>
      </c>
      <c r="C79" t="s">
        <v>458</v>
      </c>
      <c r="E79">
        <v>3</v>
      </c>
      <c r="H79">
        <v>2</v>
      </c>
      <c r="I79">
        <v>1</v>
      </c>
      <c r="L79">
        <v>1</v>
      </c>
      <c r="M79">
        <v>1</v>
      </c>
    </row>
    <row r="80" spans="1:32" x14ac:dyDescent="0.25">
      <c r="A80">
        <v>78</v>
      </c>
      <c r="B80" t="s">
        <v>122</v>
      </c>
      <c r="C80" t="s">
        <v>459</v>
      </c>
      <c r="E80">
        <v>3</v>
      </c>
      <c r="H80">
        <v>1</v>
      </c>
      <c r="K80">
        <v>1</v>
      </c>
      <c r="M80">
        <v>1</v>
      </c>
    </row>
    <row r="81" spans="1:3" x14ac:dyDescent="0.25">
      <c r="A81">
        <v>79</v>
      </c>
      <c r="B81" t="s">
        <v>123</v>
      </c>
      <c r="C81" t="s">
        <v>452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B2" sqref="B2:E6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33.140625" bestFit="1" customWidth="1"/>
    <col min="4" max="4" width="13.5703125" bestFit="1" customWidth="1"/>
    <col min="5" max="5" width="27.140625" bestFit="1" customWidth="1"/>
    <col min="6" max="6" width="23.140625" bestFit="1" customWidth="1"/>
    <col min="7" max="7" width="23.28515625" bestFit="1" customWidth="1"/>
    <col min="8" max="8" width="6" bestFit="1" customWidth="1"/>
  </cols>
  <sheetData>
    <row r="1" spans="1:8" x14ac:dyDescent="0.25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</row>
    <row r="2" spans="1:8" x14ac:dyDescent="0.25">
      <c r="A2">
        <v>0</v>
      </c>
      <c r="B2" t="s">
        <v>136</v>
      </c>
      <c r="C2" t="s">
        <v>344</v>
      </c>
      <c r="D2" t="s">
        <v>137</v>
      </c>
      <c r="E2">
        <v>29</v>
      </c>
      <c r="F2">
        <v>0</v>
      </c>
      <c r="G2">
        <v>0</v>
      </c>
      <c r="H2" t="s">
        <v>138</v>
      </c>
    </row>
    <row r="3" spans="1:8" x14ac:dyDescent="0.25">
      <c r="A3">
        <v>1</v>
      </c>
      <c r="B3" t="s">
        <v>139</v>
      </c>
      <c r="C3" t="s">
        <v>345</v>
      </c>
      <c r="D3" t="s">
        <v>137</v>
      </c>
      <c r="E3">
        <v>61</v>
      </c>
      <c r="F3">
        <v>0</v>
      </c>
      <c r="G3">
        <v>0</v>
      </c>
      <c r="H3" t="s">
        <v>138</v>
      </c>
    </row>
    <row r="4" spans="1:8" x14ac:dyDescent="0.25">
      <c r="A4">
        <v>2</v>
      </c>
      <c r="B4" t="s">
        <v>140</v>
      </c>
      <c r="C4" t="s">
        <v>141</v>
      </c>
      <c r="D4" t="s">
        <v>137</v>
      </c>
      <c r="E4">
        <v>23</v>
      </c>
      <c r="F4">
        <v>0</v>
      </c>
      <c r="G4">
        <v>0</v>
      </c>
      <c r="H4" t="s">
        <v>138</v>
      </c>
    </row>
    <row r="5" spans="1:8" x14ac:dyDescent="0.25">
      <c r="A5">
        <v>3</v>
      </c>
      <c r="B5" t="s">
        <v>142</v>
      </c>
      <c r="C5" t="s">
        <v>346</v>
      </c>
      <c r="D5" t="s">
        <v>137</v>
      </c>
      <c r="E5">
        <v>12</v>
      </c>
      <c r="F5">
        <v>0</v>
      </c>
      <c r="G5">
        <v>0</v>
      </c>
      <c r="H5" t="s">
        <v>138</v>
      </c>
    </row>
    <row r="6" spans="1:8" x14ac:dyDescent="0.25">
      <c r="A6">
        <v>4</v>
      </c>
      <c r="B6" t="s">
        <v>143</v>
      </c>
      <c r="C6" t="s">
        <v>144</v>
      </c>
      <c r="D6" t="s">
        <v>137</v>
      </c>
      <c r="E6">
        <v>5</v>
      </c>
      <c r="F6">
        <v>0</v>
      </c>
      <c r="G6">
        <v>0</v>
      </c>
      <c r="H6" t="s">
        <v>138</v>
      </c>
    </row>
    <row r="7" spans="1:8" x14ac:dyDescent="0.25">
      <c r="A7">
        <v>5</v>
      </c>
      <c r="B7" t="s">
        <v>145</v>
      </c>
      <c r="C7" t="s">
        <v>146</v>
      </c>
      <c r="D7" t="s">
        <v>147</v>
      </c>
      <c r="E7">
        <v>30</v>
      </c>
      <c r="F7">
        <v>0</v>
      </c>
      <c r="G7">
        <v>0</v>
      </c>
      <c r="H7" t="s">
        <v>138</v>
      </c>
    </row>
    <row r="8" spans="1:8" x14ac:dyDescent="0.25">
      <c r="A8">
        <v>6</v>
      </c>
      <c r="B8" t="s">
        <v>148</v>
      </c>
      <c r="C8" t="s">
        <v>149</v>
      </c>
      <c r="D8" t="s">
        <v>150</v>
      </c>
      <c r="E8">
        <v>12</v>
      </c>
      <c r="F8">
        <v>0</v>
      </c>
      <c r="G8">
        <v>0</v>
      </c>
      <c r="H8" t="s">
        <v>138</v>
      </c>
    </row>
    <row r="9" spans="1:8" x14ac:dyDescent="0.25">
      <c r="A9">
        <v>7</v>
      </c>
      <c r="B9" t="s">
        <v>151</v>
      </c>
      <c r="C9" t="s">
        <v>152</v>
      </c>
      <c r="D9" t="s">
        <v>150</v>
      </c>
      <c r="E9">
        <v>1</v>
      </c>
      <c r="F9">
        <v>0</v>
      </c>
      <c r="G9">
        <v>0</v>
      </c>
      <c r="H9" t="s">
        <v>138</v>
      </c>
    </row>
    <row r="10" spans="1:8" x14ac:dyDescent="0.25">
      <c r="A10">
        <v>8</v>
      </c>
      <c r="B10" t="s">
        <v>153</v>
      </c>
      <c r="C10" t="s">
        <v>154</v>
      </c>
      <c r="D10" t="s">
        <v>150</v>
      </c>
      <c r="E10">
        <v>2</v>
      </c>
      <c r="F10">
        <v>0</v>
      </c>
      <c r="G10">
        <v>0</v>
      </c>
      <c r="H10" t="s">
        <v>138</v>
      </c>
    </row>
    <row r="11" spans="1:8" x14ac:dyDescent="0.25">
      <c r="A11">
        <v>9</v>
      </c>
      <c r="B11" t="s">
        <v>155</v>
      </c>
      <c r="C11" t="s">
        <v>156</v>
      </c>
      <c r="D11" t="s">
        <v>150</v>
      </c>
      <c r="E11">
        <v>4</v>
      </c>
      <c r="F11">
        <v>0</v>
      </c>
      <c r="G11">
        <v>0</v>
      </c>
      <c r="H11" t="s">
        <v>138</v>
      </c>
    </row>
    <row r="12" spans="1:8" x14ac:dyDescent="0.25">
      <c r="A12">
        <v>10</v>
      </c>
      <c r="B12" t="s">
        <v>157</v>
      </c>
      <c r="C12" t="s">
        <v>158</v>
      </c>
      <c r="D12" t="s">
        <v>150</v>
      </c>
      <c r="E12">
        <v>4</v>
      </c>
      <c r="F12">
        <v>0</v>
      </c>
      <c r="G12">
        <v>0</v>
      </c>
      <c r="H12" t="s">
        <v>135</v>
      </c>
    </row>
    <row r="13" spans="1:8" x14ac:dyDescent="0.25">
      <c r="A13">
        <v>11</v>
      </c>
      <c r="B13" t="s">
        <v>159</v>
      </c>
      <c r="C13" t="s">
        <v>160</v>
      </c>
      <c r="D13" t="s">
        <v>150</v>
      </c>
      <c r="E13">
        <v>4</v>
      </c>
      <c r="F13">
        <v>0</v>
      </c>
      <c r="G13">
        <v>0</v>
      </c>
      <c r="H13" t="s">
        <v>138</v>
      </c>
    </row>
    <row r="14" spans="1:8" x14ac:dyDescent="0.25">
      <c r="A14">
        <v>12</v>
      </c>
      <c r="B14" t="s">
        <v>161</v>
      </c>
      <c r="C14" t="s">
        <v>162</v>
      </c>
      <c r="D14" t="s">
        <v>150</v>
      </c>
      <c r="E14">
        <v>4</v>
      </c>
      <c r="F14">
        <v>0</v>
      </c>
      <c r="G14">
        <v>0</v>
      </c>
      <c r="H14" t="s">
        <v>138</v>
      </c>
    </row>
    <row r="15" spans="1:8" x14ac:dyDescent="0.25">
      <c r="A15">
        <v>13</v>
      </c>
      <c r="B15" t="s">
        <v>163</v>
      </c>
      <c r="C15" t="s">
        <v>164</v>
      </c>
      <c r="D15" t="s">
        <v>165</v>
      </c>
      <c r="E15">
        <v>18</v>
      </c>
      <c r="F15">
        <v>0</v>
      </c>
      <c r="G15">
        <v>0</v>
      </c>
      <c r="H15" t="s">
        <v>138</v>
      </c>
    </row>
    <row r="16" spans="1:8" x14ac:dyDescent="0.25">
      <c r="A16">
        <v>14</v>
      </c>
      <c r="B16" t="s">
        <v>166</v>
      </c>
      <c r="C16" t="s">
        <v>355</v>
      </c>
      <c r="D16" t="s">
        <v>165</v>
      </c>
      <c r="E16">
        <v>3</v>
      </c>
      <c r="F16">
        <v>0</v>
      </c>
      <c r="G16">
        <v>0</v>
      </c>
      <c r="H16" t="s">
        <v>138</v>
      </c>
    </row>
    <row r="17" spans="1:8" x14ac:dyDescent="0.25">
      <c r="A17">
        <v>15</v>
      </c>
      <c r="B17" t="s">
        <v>167</v>
      </c>
      <c r="C17" t="s">
        <v>168</v>
      </c>
      <c r="D17" t="s">
        <v>165</v>
      </c>
      <c r="E17">
        <v>2</v>
      </c>
      <c r="F17">
        <v>0</v>
      </c>
      <c r="G17">
        <v>0</v>
      </c>
      <c r="H17" t="s">
        <v>138</v>
      </c>
    </row>
    <row r="18" spans="1:8" x14ac:dyDescent="0.25">
      <c r="A18">
        <v>16</v>
      </c>
      <c r="B18" t="s">
        <v>169</v>
      </c>
      <c r="C18" t="s">
        <v>347</v>
      </c>
      <c r="D18" t="s">
        <v>165</v>
      </c>
      <c r="E18">
        <v>3</v>
      </c>
      <c r="F18">
        <v>0</v>
      </c>
      <c r="G18">
        <v>0</v>
      </c>
      <c r="H18" t="s">
        <v>138</v>
      </c>
    </row>
    <row r="19" spans="1:8" x14ac:dyDescent="0.25">
      <c r="A19">
        <v>17</v>
      </c>
      <c r="B19" t="s">
        <v>170</v>
      </c>
      <c r="C19" t="s">
        <v>171</v>
      </c>
      <c r="D19" t="s">
        <v>165</v>
      </c>
      <c r="E19">
        <v>4</v>
      </c>
      <c r="F19">
        <v>0</v>
      </c>
      <c r="G19">
        <v>0</v>
      </c>
      <c r="H19" t="s">
        <v>138</v>
      </c>
    </row>
    <row r="20" spans="1:8" x14ac:dyDescent="0.25">
      <c r="A20">
        <v>18</v>
      </c>
      <c r="B20" t="s">
        <v>172</v>
      </c>
      <c r="C20" t="s">
        <v>348</v>
      </c>
      <c r="D20" t="s">
        <v>165</v>
      </c>
      <c r="E20">
        <v>6</v>
      </c>
      <c r="F20">
        <v>0</v>
      </c>
      <c r="G20">
        <v>0</v>
      </c>
      <c r="H20" t="s">
        <v>138</v>
      </c>
    </row>
    <row r="21" spans="1:8" x14ac:dyDescent="0.25">
      <c r="A21">
        <v>19</v>
      </c>
      <c r="B21" t="s">
        <v>173</v>
      </c>
      <c r="C21" t="s">
        <v>349</v>
      </c>
      <c r="D21" t="s">
        <v>165</v>
      </c>
      <c r="E21">
        <v>6</v>
      </c>
      <c r="F21">
        <v>0</v>
      </c>
      <c r="G21">
        <v>0</v>
      </c>
      <c r="H21" t="s">
        <v>138</v>
      </c>
    </row>
    <row r="22" spans="1:8" x14ac:dyDescent="0.25">
      <c r="A22">
        <v>20</v>
      </c>
      <c r="B22" t="s">
        <v>174</v>
      </c>
      <c r="C22" t="s">
        <v>350</v>
      </c>
      <c r="D22" t="s">
        <v>165</v>
      </c>
      <c r="E22">
        <v>7</v>
      </c>
      <c r="F22">
        <v>0</v>
      </c>
      <c r="G22">
        <v>0</v>
      </c>
      <c r="H22" t="s">
        <v>138</v>
      </c>
    </row>
    <row r="23" spans="1:8" x14ac:dyDescent="0.25">
      <c r="A23">
        <v>21</v>
      </c>
      <c r="B23" t="s">
        <v>175</v>
      </c>
      <c r="C23" t="s">
        <v>351</v>
      </c>
      <c r="D23" t="s">
        <v>165</v>
      </c>
      <c r="E23">
        <v>2</v>
      </c>
      <c r="F23">
        <v>0</v>
      </c>
      <c r="G23">
        <v>0</v>
      </c>
      <c r="H23" t="s">
        <v>138</v>
      </c>
    </row>
    <row r="24" spans="1:8" x14ac:dyDescent="0.25">
      <c r="A24">
        <v>22</v>
      </c>
      <c r="B24" t="s">
        <v>176</v>
      </c>
      <c r="C24" t="s">
        <v>177</v>
      </c>
      <c r="D24" t="s">
        <v>165</v>
      </c>
      <c r="E24">
        <v>1</v>
      </c>
      <c r="F24">
        <v>0</v>
      </c>
      <c r="G24">
        <v>0</v>
      </c>
      <c r="H24" t="s">
        <v>138</v>
      </c>
    </row>
    <row r="25" spans="1:8" x14ac:dyDescent="0.25">
      <c r="A25">
        <v>23</v>
      </c>
      <c r="B25" t="s">
        <v>178</v>
      </c>
      <c r="C25" t="s">
        <v>352</v>
      </c>
      <c r="D25" t="s">
        <v>165</v>
      </c>
      <c r="E25">
        <v>2</v>
      </c>
      <c r="F25">
        <v>0</v>
      </c>
      <c r="G25">
        <v>0</v>
      </c>
      <c r="H25" t="s">
        <v>138</v>
      </c>
    </row>
    <row r="26" spans="1:8" x14ac:dyDescent="0.25">
      <c r="A26">
        <v>24</v>
      </c>
      <c r="B26" t="s">
        <v>179</v>
      </c>
      <c r="C26" t="s">
        <v>353</v>
      </c>
      <c r="D26" t="s">
        <v>165</v>
      </c>
      <c r="E26">
        <v>4</v>
      </c>
      <c r="F26">
        <v>0</v>
      </c>
      <c r="G26">
        <v>0</v>
      </c>
      <c r="H26" t="s">
        <v>138</v>
      </c>
    </row>
    <row r="27" spans="1:8" x14ac:dyDescent="0.25">
      <c r="A27">
        <v>25</v>
      </c>
      <c r="B27" t="s">
        <v>180</v>
      </c>
      <c r="C27" t="s">
        <v>354</v>
      </c>
      <c r="D27" t="s">
        <v>165</v>
      </c>
      <c r="E27">
        <v>6</v>
      </c>
      <c r="F27">
        <v>0</v>
      </c>
      <c r="G27">
        <v>0</v>
      </c>
      <c r="H27" t="s">
        <v>138</v>
      </c>
    </row>
    <row r="28" spans="1:8" x14ac:dyDescent="0.25">
      <c r="A28">
        <v>26</v>
      </c>
      <c r="B28" t="s">
        <v>181</v>
      </c>
      <c r="C28" t="s">
        <v>182</v>
      </c>
      <c r="D28" t="s">
        <v>165</v>
      </c>
      <c r="E28">
        <v>1</v>
      </c>
      <c r="F28">
        <v>0</v>
      </c>
      <c r="G28">
        <v>0</v>
      </c>
      <c r="H28" t="s">
        <v>138</v>
      </c>
    </row>
    <row r="29" spans="1:8" x14ac:dyDescent="0.25">
      <c r="A29">
        <v>27</v>
      </c>
      <c r="B29" t="s">
        <v>183</v>
      </c>
      <c r="C29" t="s">
        <v>184</v>
      </c>
      <c r="D29" t="s">
        <v>185</v>
      </c>
      <c r="E29">
        <v>0</v>
      </c>
      <c r="F29">
        <v>0</v>
      </c>
      <c r="G29">
        <v>0</v>
      </c>
      <c r="H29" t="s">
        <v>138</v>
      </c>
    </row>
    <row r="30" spans="1:8" x14ac:dyDescent="0.25">
      <c r="A30">
        <v>28</v>
      </c>
      <c r="B30" t="s">
        <v>186</v>
      </c>
      <c r="C30" t="s">
        <v>356</v>
      </c>
      <c r="D30" t="s">
        <v>185</v>
      </c>
      <c r="E30">
        <v>0</v>
      </c>
      <c r="F30">
        <v>0</v>
      </c>
      <c r="G30">
        <v>0</v>
      </c>
      <c r="H30" t="s">
        <v>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workbookViewId="0">
      <selection activeCell="A10" sqref="A10"/>
    </sheetView>
  </sheetViews>
  <sheetFormatPr defaultRowHeight="15" x14ac:dyDescent="0.25"/>
  <cols>
    <col min="1" max="1" width="14.7109375" bestFit="1" customWidth="1"/>
    <col min="2" max="2" width="11.5703125" bestFit="1" customWidth="1"/>
    <col min="3" max="3" width="22" bestFit="1" customWidth="1"/>
    <col min="4" max="4" width="19.140625" bestFit="1" customWidth="1"/>
    <col min="5" max="5" width="15.85546875" bestFit="1" customWidth="1"/>
    <col min="6" max="6" width="23.28515625" bestFit="1" customWidth="1"/>
    <col min="7" max="7" width="15.5703125" bestFit="1" customWidth="1"/>
    <col min="8" max="8" width="13.5703125" bestFit="1" customWidth="1"/>
    <col min="9" max="9" width="10.28515625" bestFit="1" customWidth="1"/>
    <col min="10" max="10" width="8.42578125" bestFit="1" customWidth="1"/>
    <col min="11" max="11" width="23" bestFit="1" customWidth="1"/>
    <col min="12" max="12" width="11.140625" bestFit="1" customWidth="1"/>
    <col min="13" max="13" width="15.28515625" bestFit="1" customWidth="1"/>
  </cols>
  <sheetData>
    <row r="1" spans="1:13" x14ac:dyDescent="0.25">
      <c r="A1" s="1" t="s">
        <v>2</v>
      </c>
      <c r="B1" s="1" t="s">
        <v>3</v>
      </c>
      <c r="C1" s="1" t="s">
        <v>4</v>
      </c>
      <c r="D1" s="1" t="s">
        <v>188</v>
      </c>
      <c r="E1" s="1" t="s">
        <v>189</v>
      </c>
      <c r="F1" s="1" t="s">
        <v>190</v>
      </c>
      <c r="G1" s="1" t="s">
        <v>231</v>
      </c>
      <c r="H1" s="1" t="s">
        <v>221</v>
      </c>
      <c r="I1" s="1" t="s">
        <v>222</v>
      </c>
      <c r="J1" s="1" t="s">
        <v>232</v>
      </c>
      <c r="K1" s="1" t="s">
        <v>233</v>
      </c>
      <c r="L1" s="1" t="s">
        <v>234</v>
      </c>
      <c r="M1" s="1" t="s">
        <v>235</v>
      </c>
    </row>
    <row r="2" spans="1:13" x14ac:dyDescent="0.25">
      <c r="A2">
        <v>0</v>
      </c>
      <c r="B2" t="s">
        <v>17</v>
      </c>
      <c r="C2" t="s">
        <v>438</v>
      </c>
      <c r="D2">
        <v>0</v>
      </c>
      <c r="E2" t="s">
        <v>191</v>
      </c>
      <c r="F2" t="s">
        <v>192</v>
      </c>
      <c r="G2">
        <v>1</v>
      </c>
      <c r="H2">
        <v>0</v>
      </c>
      <c r="I2" t="s">
        <v>226</v>
      </c>
      <c r="J2" t="s">
        <v>447</v>
      </c>
      <c r="K2">
        <v>0</v>
      </c>
      <c r="L2">
        <v>0</v>
      </c>
      <c r="M2" t="s">
        <v>138</v>
      </c>
    </row>
    <row r="3" spans="1:13" x14ac:dyDescent="0.25">
      <c r="A3">
        <v>1</v>
      </c>
      <c r="B3" t="s">
        <v>21</v>
      </c>
      <c r="C3" t="s">
        <v>22</v>
      </c>
      <c r="D3">
        <v>0</v>
      </c>
      <c r="E3" t="s">
        <v>191</v>
      </c>
      <c r="F3" t="s">
        <v>200</v>
      </c>
      <c r="G3">
        <v>1</v>
      </c>
      <c r="H3">
        <v>1</v>
      </c>
      <c r="I3" t="s">
        <v>227</v>
      </c>
      <c r="J3" t="s">
        <v>448</v>
      </c>
      <c r="K3">
        <v>0</v>
      </c>
      <c r="L3">
        <v>0</v>
      </c>
      <c r="M3" t="s">
        <v>138</v>
      </c>
    </row>
    <row r="4" spans="1:13" x14ac:dyDescent="0.25">
      <c r="A4">
        <v>2</v>
      </c>
      <c r="B4" t="s">
        <v>34</v>
      </c>
      <c r="C4" t="s">
        <v>35</v>
      </c>
      <c r="D4">
        <v>0</v>
      </c>
      <c r="E4" t="s">
        <v>191</v>
      </c>
      <c r="F4" t="s">
        <v>200</v>
      </c>
      <c r="G4">
        <v>1</v>
      </c>
      <c r="H4">
        <v>1</v>
      </c>
      <c r="I4" t="s">
        <v>227</v>
      </c>
      <c r="J4" t="s">
        <v>448</v>
      </c>
      <c r="K4">
        <v>0</v>
      </c>
      <c r="L4">
        <v>0</v>
      </c>
      <c r="M4" t="s">
        <v>138</v>
      </c>
    </row>
    <row r="5" spans="1:13" x14ac:dyDescent="0.25">
      <c r="A5">
        <v>3</v>
      </c>
      <c r="B5" t="s">
        <v>50</v>
      </c>
      <c r="C5" t="s">
        <v>51</v>
      </c>
      <c r="D5">
        <v>4</v>
      </c>
      <c r="E5" t="s">
        <v>199</v>
      </c>
      <c r="F5" t="s">
        <v>200</v>
      </c>
      <c r="G5">
        <v>4</v>
      </c>
      <c r="H5">
        <v>1</v>
      </c>
      <c r="I5" t="s">
        <v>227</v>
      </c>
      <c r="J5" t="s">
        <v>448</v>
      </c>
      <c r="K5">
        <v>0</v>
      </c>
      <c r="L5">
        <v>0</v>
      </c>
      <c r="M5" t="s">
        <v>138</v>
      </c>
    </row>
    <row r="6" spans="1:13" x14ac:dyDescent="0.25">
      <c r="A6">
        <v>4</v>
      </c>
      <c r="B6" t="s">
        <v>65</v>
      </c>
      <c r="C6" t="s">
        <v>66</v>
      </c>
      <c r="D6">
        <v>4</v>
      </c>
      <c r="E6" t="s">
        <v>199</v>
      </c>
      <c r="F6" t="s">
        <v>200</v>
      </c>
      <c r="G6">
        <v>4</v>
      </c>
      <c r="H6">
        <v>2</v>
      </c>
      <c r="I6" t="s">
        <v>228</v>
      </c>
      <c r="J6" t="s">
        <v>449</v>
      </c>
      <c r="K6">
        <v>0</v>
      </c>
      <c r="L6">
        <v>0</v>
      </c>
      <c r="M6" t="s">
        <v>138</v>
      </c>
    </row>
    <row r="7" spans="1:13" x14ac:dyDescent="0.25">
      <c r="A7">
        <v>5</v>
      </c>
      <c r="B7" t="s">
        <v>83</v>
      </c>
      <c r="C7" t="s">
        <v>84</v>
      </c>
      <c r="D7">
        <v>4</v>
      </c>
      <c r="E7" t="s">
        <v>199</v>
      </c>
      <c r="F7" t="s">
        <v>200</v>
      </c>
      <c r="G7">
        <v>4</v>
      </c>
      <c r="H7">
        <v>2</v>
      </c>
      <c r="I7" t="s">
        <v>228</v>
      </c>
      <c r="J7" t="s">
        <v>449</v>
      </c>
      <c r="K7">
        <v>0</v>
      </c>
      <c r="L7">
        <v>0</v>
      </c>
      <c r="M7" t="s">
        <v>138</v>
      </c>
    </row>
    <row r="8" spans="1:13" x14ac:dyDescent="0.25">
      <c r="A8">
        <v>6</v>
      </c>
      <c r="B8" t="s">
        <v>102</v>
      </c>
      <c r="C8" t="s">
        <v>103</v>
      </c>
      <c r="D8">
        <v>4</v>
      </c>
      <c r="E8" t="s">
        <v>199</v>
      </c>
      <c r="F8" t="s">
        <v>200</v>
      </c>
      <c r="G8">
        <v>4</v>
      </c>
      <c r="H8">
        <v>2</v>
      </c>
      <c r="I8" t="s">
        <v>228</v>
      </c>
      <c r="J8" t="s">
        <v>449</v>
      </c>
      <c r="K8">
        <v>0</v>
      </c>
      <c r="L8">
        <v>0</v>
      </c>
      <c r="M8" t="s">
        <v>138</v>
      </c>
    </row>
    <row r="9" spans="1:13" x14ac:dyDescent="0.25">
      <c r="A9">
        <v>7</v>
      </c>
      <c r="B9" t="s">
        <v>115</v>
      </c>
      <c r="C9" t="s">
        <v>454</v>
      </c>
      <c r="D9">
        <v>6</v>
      </c>
      <c r="E9" t="s">
        <v>203</v>
      </c>
      <c r="F9" t="s">
        <v>204</v>
      </c>
      <c r="G9">
        <v>2</v>
      </c>
      <c r="H9">
        <v>3</v>
      </c>
      <c r="I9" t="s">
        <v>229</v>
      </c>
      <c r="J9" t="s">
        <v>450</v>
      </c>
      <c r="K9">
        <v>0</v>
      </c>
      <c r="L9">
        <v>0</v>
      </c>
      <c r="M9" t="s">
        <v>138</v>
      </c>
    </row>
    <row r="10" spans="1:13" x14ac:dyDescent="0.25">
      <c r="A10">
        <v>8</v>
      </c>
      <c r="B10" t="s">
        <v>124</v>
      </c>
      <c r="C10" t="s">
        <v>463</v>
      </c>
      <c r="D10">
        <v>10</v>
      </c>
      <c r="E10" t="s">
        <v>211</v>
      </c>
      <c r="F10" t="s">
        <v>212</v>
      </c>
      <c r="G10">
        <v>2</v>
      </c>
      <c r="H10">
        <v>4</v>
      </c>
      <c r="I10" t="s">
        <v>230</v>
      </c>
      <c r="J10" t="s">
        <v>451</v>
      </c>
      <c r="K10">
        <v>0</v>
      </c>
      <c r="L10">
        <v>0</v>
      </c>
      <c r="M10" t="s">
        <v>138</v>
      </c>
    </row>
    <row r="11" spans="1:13" x14ac:dyDescent="0.25">
      <c r="A11">
        <v>9</v>
      </c>
      <c r="B11" t="s">
        <v>125</v>
      </c>
      <c r="C11" t="s">
        <v>461</v>
      </c>
      <c r="D11">
        <v>6</v>
      </c>
      <c r="E11" t="s">
        <v>203</v>
      </c>
      <c r="F11" t="s">
        <v>204</v>
      </c>
      <c r="G11">
        <v>1</v>
      </c>
      <c r="H11">
        <v>4</v>
      </c>
      <c r="I11" t="s">
        <v>230</v>
      </c>
      <c r="J11" t="s">
        <v>451</v>
      </c>
      <c r="K11">
        <v>0</v>
      </c>
      <c r="L11">
        <v>0</v>
      </c>
      <c r="M11" t="s">
        <v>138</v>
      </c>
    </row>
    <row r="12" spans="1:13" x14ac:dyDescent="0.25">
      <c r="A12">
        <v>10</v>
      </c>
      <c r="B12" t="s">
        <v>126</v>
      </c>
      <c r="C12" t="s">
        <v>127</v>
      </c>
      <c r="D12">
        <v>13</v>
      </c>
      <c r="E12" t="s">
        <v>217</v>
      </c>
      <c r="F12" t="s">
        <v>218</v>
      </c>
      <c r="G12">
        <v>1</v>
      </c>
      <c r="H12">
        <v>4</v>
      </c>
      <c r="I12" t="s">
        <v>230</v>
      </c>
      <c r="J12" t="s">
        <v>451</v>
      </c>
      <c r="K12">
        <v>0</v>
      </c>
      <c r="L12">
        <v>0</v>
      </c>
      <c r="M12" t="s">
        <v>138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2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9.28515625" bestFit="1" customWidth="1"/>
    <col min="3" max="3" width="41.5703125" bestFit="1" customWidth="1"/>
    <col min="4" max="4" width="11.5703125" bestFit="1" customWidth="1"/>
    <col min="5" max="5" width="21.42578125" bestFit="1" customWidth="1"/>
    <col min="6" max="6" width="14.85546875" bestFit="1" customWidth="1"/>
    <col min="7" max="7" width="14.7109375" bestFit="1" customWidth="1"/>
    <col min="8" max="8" width="11.5703125" bestFit="1" customWidth="1"/>
    <col min="9" max="9" width="43.5703125" bestFit="1" customWidth="1"/>
    <col min="10" max="10" width="22" bestFit="1" customWidth="1"/>
    <col min="11" max="11" width="11.140625" bestFit="1" customWidth="1"/>
    <col min="12" max="12" width="6" bestFit="1" customWidth="1"/>
  </cols>
  <sheetData>
    <row r="1" spans="1:12" x14ac:dyDescent="0.25">
      <c r="A1" s="1" t="s">
        <v>236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</v>
      </c>
      <c r="H1" s="1" t="s">
        <v>3</v>
      </c>
      <c r="I1" s="1" t="s">
        <v>4</v>
      </c>
      <c r="J1" s="1" t="s">
        <v>242</v>
      </c>
      <c r="K1" s="1" t="s">
        <v>234</v>
      </c>
      <c r="L1" s="1" t="s">
        <v>135</v>
      </c>
    </row>
    <row r="2" spans="1:12" x14ac:dyDescent="0.25">
      <c r="A2">
        <v>0</v>
      </c>
      <c r="B2" t="s">
        <v>243</v>
      </c>
      <c r="C2" t="s">
        <v>464</v>
      </c>
      <c r="E2" t="s">
        <v>244</v>
      </c>
      <c r="F2">
        <v>1</v>
      </c>
      <c r="G2">
        <v>0</v>
      </c>
      <c r="H2" t="s">
        <v>17</v>
      </c>
      <c r="I2" t="s">
        <v>18</v>
      </c>
      <c r="J2">
        <v>0</v>
      </c>
      <c r="K2">
        <v>0</v>
      </c>
      <c r="L2" t="s">
        <v>138</v>
      </c>
    </row>
    <row r="3" spans="1:12" x14ac:dyDescent="0.25">
      <c r="A3">
        <v>1</v>
      </c>
      <c r="B3" t="s">
        <v>245</v>
      </c>
      <c r="C3" t="s">
        <v>248</v>
      </c>
      <c r="E3" t="s">
        <v>244</v>
      </c>
      <c r="F3">
        <v>1</v>
      </c>
      <c r="G3">
        <v>1</v>
      </c>
      <c r="H3" t="s">
        <v>21</v>
      </c>
      <c r="I3" t="s">
        <v>22</v>
      </c>
      <c r="J3">
        <v>0</v>
      </c>
      <c r="K3">
        <v>0</v>
      </c>
      <c r="L3" t="s">
        <v>138</v>
      </c>
    </row>
    <row r="4" spans="1:12" x14ac:dyDescent="0.25">
      <c r="A4">
        <v>2</v>
      </c>
      <c r="B4" t="s">
        <v>246</v>
      </c>
      <c r="C4" t="s">
        <v>250</v>
      </c>
      <c r="E4" t="s">
        <v>244</v>
      </c>
      <c r="F4">
        <v>1</v>
      </c>
      <c r="G4">
        <v>1</v>
      </c>
      <c r="H4" t="s">
        <v>21</v>
      </c>
      <c r="I4" t="s">
        <v>22</v>
      </c>
      <c r="J4">
        <v>0</v>
      </c>
      <c r="K4">
        <v>0</v>
      </c>
      <c r="L4" t="s">
        <v>138</v>
      </c>
    </row>
    <row r="5" spans="1:12" x14ac:dyDescent="0.25">
      <c r="A5">
        <v>3</v>
      </c>
      <c r="B5" t="s">
        <v>247</v>
      </c>
      <c r="C5" t="s">
        <v>252</v>
      </c>
      <c r="E5" t="s">
        <v>244</v>
      </c>
      <c r="F5">
        <v>1</v>
      </c>
      <c r="G5">
        <v>1</v>
      </c>
      <c r="H5" t="s">
        <v>21</v>
      </c>
      <c r="I5" t="s">
        <v>22</v>
      </c>
      <c r="J5">
        <v>0</v>
      </c>
      <c r="K5">
        <v>0</v>
      </c>
      <c r="L5" t="s">
        <v>138</v>
      </c>
    </row>
    <row r="6" spans="1:12" x14ac:dyDescent="0.25">
      <c r="A6">
        <v>4</v>
      </c>
      <c r="B6" t="s">
        <v>249</v>
      </c>
      <c r="C6" t="s">
        <v>254</v>
      </c>
      <c r="E6" t="s">
        <v>244</v>
      </c>
      <c r="F6">
        <v>1</v>
      </c>
      <c r="G6">
        <v>1</v>
      </c>
      <c r="H6" t="s">
        <v>21</v>
      </c>
      <c r="I6" t="s">
        <v>22</v>
      </c>
      <c r="J6">
        <v>0</v>
      </c>
      <c r="K6">
        <v>0</v>
      </c>
      <c r="L6" t="s">
        <v>138</v>
      </c>
    </row>
    <row r="7" spans="1:12" x14ac:dyDescent="0.25">
      <c r="A7">
        <v>5</v>
      </c>
      <c r="B7" t="s">
        <v>251</v>
      </c>
      <c r="C7" t="s">
        <v>256</v>
      </c>
      <c r="E7" t="s">
        <v>244</v>
      </c>
      <c r="F7">
        <v>1</v>
      </c>
      <c r="G7">
        <v>2</v>
      </c>
      <c r="H7" t="s">
        <v>34</v>
      </c>
      <c r="I7" t="s">
        <v>35</v>
      </c>
      <c r="J7">
        <v>0</v>
      </c>
      <c r="K7">
        <v>0</v>
      </c>
      <c r="L7" t="s">
        <v>138</v>
      </c>
    </row>
    <row r="8" spans="1:12" x14ac:dyDescent="0.25">
      <c r="A8">
        <v>6</v>
      </c>
      <c r="B8" t="s">
        <v>253</v>
      </c>
      <c r="C8" t="s">
        <v>258</v>
      </c>
      <c r="E8" t="s">
        <v>244</v>
      </c>
      <c r="F8">
        <v>1</v>
      </c>
      <c r="G8">
        <v>2</v>
      </c>
      <c r="H8" t="s">
        <v>34</v>
      </c>
      <c r="I8" t="s">
        <v>35</v>
      </c>
      <c r="J8">
        <v>0</v>
      </c>
      <c r="K8">
        <v>0</v>
      </c>
      <c r="L8" t="s">
        <v>138</v>
      </c>
    </row>
    <row r="9" spans="1:12" x14ac:dyDescent="0.25">
      <c r="A9">
        <v>7</v>
      </c>
      <c r="B9" t="s">
        <v>255</v>
      </c>
      <c r="C9" t="s">
        <v>260</v>
      </c>
      <c r="E9" t="s">
        <v>244</v>
      </c>
      <c r="F9">
        <v>1</v>
      </c>
      <c r="G9">
        <v>2</v>
      </c>
      <c r="H9" t="s">
        <v>34</v>
      </c>
      <c r="I9" t="s">
        <v>35</v>
      </c>
      <c r="J9">
        <v>0</v>
      </c>
      <c r="K9">
        <v>0</v>
      </c>
      <c r="L9" t="s">
        <v>138</v>
      </c>
    </row>
    <row r="10" spans="1:12" x14ac:dyDescent="0.25">
      <c r="A10">
        <v>8</v>
      </c>
      <c r="B10" t="s">
        <v>257</v>
      </c>
      <c r="C10" t="s">
        <v>262</v>
      </c>
      <c r="E10" t="s">
        <v>244</v>
      </c>
      <c r="F10">
        <v>1</v>
      </c>
      <c r="G10">
        <v>2</v>
      </c>
      <c r="H10" t="s">
        <v>34</v>
      </c>
      <c r="I10" t="s">
        <v>35</v>
      </c>
      <c r="J10">
        <v>0</v>
      </c>
      <c r="K10">
        <v>0</v>
      </c>
      <c r="L10" t="s">
        <v>138</v>
      </c>
    </row>
    <row r="11" spans="1:12" x14ac:dyDescent="0.25">
      <c r="A11">
        <v>9</v>
      </c>
      <c r="B11" t="s">
        <v>259</v>
      </c>
      <c r="C11" t="s">
        <v>264</v>
      </c>
      <c r="E11" t="s">
        <v>244</v>
      </c>
      <c r="F11">
        <v>1</v>
      </c>
      <c r="G11">
        <v>3</v>
      </c>
      <c r="H11" t="s">
        <v>50</v>
      </c>
      <c r="I11" t="s">
        <v>51</v>
      </c>
      <c r="J11">
        <v>0</v>
      </c>
      <c r="K11">
        <v>0</v>
      </c>
      <c r="L11" t="s">
        <v>138</v>
      </c>
    </row>
    <row r="12" spans="1:12" x14ac:dyDescent="0.25">
      <c r="A12">
        <v>10</v>
      </c>
      <c r="B12" t="s">
        <v>261</v>
      </c>
      <c r="C12" t="s">
        <v>266</v>
      </c>
      <c r="E12" t="s">
        <v>244</v>
      </c>
      <c r="F12">
        <v>1</v>
      </c>
      <c r="G12">
        <v>3</v>
      </c>
      <c r="H12" t="s">
        <v>50</v>
      </c>
      <c r="I12" t="s">
        <v>51</v>
      </c>
      <c r="J12">
        <v>0</v>
      </c>
      <c r="K12">
        <v>0</v>
      </c>
      <c r="L12" t="s">
        <v>138</v>
      </c>
    </row>
    <row r="13" spans="1:12" x14ac:dyDescent="0.25">
      <c r="A13">
        <v>11</v>
      </c>
      <c r="B13" t="s">
        <v>263</v>
      </c>
      <c r="C13" t="s">
        <v>268</v>
      </c>
      <c r="E13" t="s">
        <v>244</v>
      </c>
      <c r="F13">
        <v>1</v>
      </c>
      <c r="G13">
        <v>3</v>
      </c>
      <c r="H13" t="s">
        <v>50</v>
      </c>
      <c r="I13" t="s">
        <v>51</v>
      </c>
      <c r="J13">
        <v>0</v>
      </c>
      <c r="K13">
        <v>0</v>
      </c>
      <c r="L13" t="s">
        <v>138</v>
      </c>
    </row>
    <row r="14" spans="1:12" x14ac:dyDescent="0.25">
      <c r="A14">
        <v>12</v>
      </c>
      <c r="B14" t="s">
        <v>265</v>
      </c>
      <c r="C14" t="s">
        <v>270</v>
      </c>
      <c r="E14" t="s">
        <v>244</v>
      </c>
      <c r="F14">
        <v>1</v>
      </c>
      <c r="G14">
        <v>3</v>
      </c>
      <c r="H14" t="s">
        <v>50</v>
      </c>
      <c r="I14" t="s">
        <v>51</v>
      </c>
      <c r="J14">
        <v>0</v>
      </c>
      <c r="K14">
        <v>0</v>
      </c>
      <c r="L14" t="s">
        <v>138</v>
      </c>
    </row>
    <row r="15" spans="1:12" x14ac:dyDescent="0.25">
      <c r="A15">
        <v>13</v>
      </c>
      <c r="B15" t="s">
        <v>267</v>
      </c>
      <c r="C15" t="s">
        <v>272</v>
      </c>
      <c r="E15" t="s">
        <v>244</v>
      </c>
      <c r="F15">
        <v>1</v>
      </c>
      <c r="G15">
        <v>4</v>
      </c>
      <c r="H15" t="s">
        <v>65</v>
      </c>
      <c r="I15" t="s">
        <v>66</v>
      </c>
      <c r="J15">
        <v>0</v>
      </c>
      <c r="K15">
        <v>0</v>
      </c>
      <c r="L15" t="s">
        <v>138</v>
      </c>
    </row>
    <row r="16" spans="1:12" x14ac:dyDescent="0.25">
      <c r="A16">
        <v>14</v>
      </c>
      <c r="B16" t="s">
        <v>269</v>
      </c>
      <c r="C16" t="s">
        <v>274</v>
      </c>
      <c r="E16" t="s">
        <v>244</v>
      </c>
      <c r="F16">
        <v>1</v>
      </c>
      <c r="G16">
        <v>4</v>
      </c>
      <c r="H16" t="s">
        <v>65</v>
      </c>
      <c r="I16" t="s">
        <v>66</v>
      </c>
      <c r="J16">
        <v>0</v>
      </c>
      <c r="K16">
        <v>0</v>
      </c>
      <c r="L16" t="s">
        <v>138</v>
      </c>
    </row>
    <row r="17" spans="1:12" x14ac:dyDescent="0.25">
      <c r="A17">
        <v>15</v>
      </c>
      <c r="B17" t="s">
        <v>271</v>
      </c>
      <c r="C17" t="s">
        <v>276</v>
      </c>
      <c r="E17" t="s">
        <v>244</v>
      </c>
      <c r="F17">
        <v>1</v>
      </c>
      <c r="G17">
        <v>4</v>
      </c>
      <c r="H17" t="s">
        <v>65</v>
      </c>
      <c r="I17" t="s">
        <v>66</v>
      </c>
      <c r="J17">
        <v>0</v>
      </c>
      <c r="K17">
        <v>0</v>
      </c>
      <c r="L17" t="s">
        <v>138</v>
      </c>
    </row>
    <row r="18" spans="1:12" x14ac:dyDescent="0.25">
      <c r="A18">
        <v>16</v>
      </c>
      <c r="B18" t="s">
        <v>273</v>
      </c>
      <c r="C18" t="s">
        <v>278</v>
      </c>
      <c r="E18" t="s">
        <v>244</v>
      </c>
      <c r="F18">
        <v>1</v>
      </c>
      <c r="G18">
        <v>4</v>
      </c>
      <c r="H18" t="s">
        <v>65</v>
      </c>
      <c r="I18" t="s">
        <v>66</v>
      </c>
      <c r="J18">
        <v>0</v>
      </c>
      <c r="K18">
        <v>0</v>
      </c>
      <c r="L18" t="s">
        <v>138</v>
      </c>
    </row>
    <row r="19" spans="1:12" x14ac:dyDescent="0.25">
      <c r="A19">
        <v>17</v>
      </c>
      <c r="B19" t="s">
        <v>275</v>
      </c>
      <c r="C19" t="s">
        <v>280</v>
      </c>
      <c r="E19" t="s">
        <v>244</v>
      </c>
      <c r="F19">
        <v>1</v>
      </c>
      <c r="G19">
        <v>5</v>
      </c>
      <c r="H19" t="s">
        <v>83</v>
      </c>
      <c r="I19" t="s">
        <v>84</v>
      </c>
      <c r="J19">
        <v>0</v>
      </c>
      <c r="K19">
        <v>0</v>
      </c>
      <c r="L19" t="s">
        <v>138</v>
      </c>
    </row>
    <row r="20" spans="1:12" x14ac:dyDescent="0.25">
      <c r="A20">
        <v>18</v>
      </c>
      <c r="B20" t="s">
        <v>277</v>
      </c>
      <c r="C20" t="s">
        <v>282</v>
      </c>
      <c r="E20" t="s">
        <v>244</v>
      </c>
      <c r="F20">
        <v>1</v>
      </c>
      <c r="G20">
        <v>5</v>
      </c>
      <c r="H20" t="s">
        <v>83</v>
      </c>
      <c r="I20" t="s">
        <v>84</v>
      </c>
      <c r="J20">
        <v>0</v>
      </c>
      <c r="K20">
        <v>0</v>
      </c>
      <c r="L20" t="s">
        <v>138</v>
      </c>
    </row>
    <row r="21" spans="1:12" x14ac:dyDescent="0.25">
      <c r="A21">
        <v>19</v>
      </c>
      <c r="B21" t="s">
        <v>279</v>
      </c>
      <c r="C21" t="s">
        <v>284</v>
      </c>
      <c r="E21" t="s">
        <v>244</v>
      </c>
      <c r="F21">
        <v>1</v>
      </c>
      <c r="G21">
        <v>5</v>
      </c>
      <c r="H21" t="s">
        <v>83</v>
      </c>
      <c r="I21" t="s">
        <v>84</v>
      </c>
      <c r="J21">
        <v>0</v>
      </c>
      <c r="K21">
        <v>0</v>
      </c>
      <c r="L21" t="s">
        <v>138</v>
      </c>
    </row>
    <row r="22" spans="1:12" x14ac:dyDescent="0.25">
      <c r="A22">
        <v>20</v>
      </c>
      <c r="B22" t="s">
        <v>281</v>
      </c>
      <c r="C22" t="s">
        <v>286</v>
      </c>
      <c r="E22" t="s">
        <v>244</v>
      </c>
      <c r="F22">
        <v>1</v>
      </c>
      <c r="G22">
        <v>5</v>
      </c>
      <c r="H22" t="s">
        <v>83</v>
      </c>
      <c r="I22" t="s">
        <v>84</v>
      </c>
      <c r="J22">
        <v>0</v>
      </c>
      <c r="K22">
        <v>0</v>
      </c>
      <c r="L22" t="s">
        <v>138</v>
      </c>
    </row>
    <row r="23" spans="1:12" x14ac:dyDescent="0.25">
      <c r="A23">
        <v>21</v>
      </c>
      <c r="B23" t="s">
        <v>283</v>
      </c>
      <c r="C23" t="s">
        <v>288</v>
      </c>
      <c r="E23" t="s">
        <v>244</v>
      </c>
      <c r="F23">
        <v>1</v>
      </c>
      <c r="G23">
        <v>6</v>
      </c>
      <c r="H23" t="s">
        <v>102</v>
      </c>
      <c r="I23" t="s">
        <v>103</v>
      </c>
      <c r="J23">
        <v>0</v>
      </c>
      <c r="K23">
        <v>0</v>
      </c>
      <c r="L23" t="s">
        <v>138</v>
      </c>
    </row>
    <row r="24" spans="1:12" x14ac:dyDescent="0.25">
      <c r="A24">
        <v>22</v>
      </c>
      <c r="B24" t="s">
        <v>285</v>
      </c>
      <c r="C24" t="s">
        <v>290</v>
      </c>
      <c r="E24" t="s">
        <v>244</v>
      </c>
      <c r="F24">
        <v>1</v>
      </c>
      <c r="G24">
        <v>6</v>
      </c>
      <c r="H24" t="s">
        <v>102</v>
      </c>
      <c r="I24" t="s">
        <v>103</v>
      </c>
      <c r="J24">
        <v>0</v>
      </c>
      <c r="K24">
        <v>0</v>
      </c>
      <c r="L24" t="s">
        <v>138</v>
      </c>
    </row>
    <row r="25" spans="1:12" x14ac:dyDescent="0.25">
      <c r="A25">
        <v>23</v>
      </c>
      <c r="B25" t="s">
        <v>287</v>
      </c>
      <c r="C25" t="s">
        <v>291</v>
      </c>
      <c r="E25" t="s">
        <v>244</v>
      </c>
      <c r="F25">
        <v>1</v>
      </c>
      <c r="G25">
        <v>6</v>
      </c>
      <c r="H25" t="s">
        <v>102</v>
      </c>
      <c r="I25" t="s">
        <v>103</v>
      </c>
      <c r="J25">
        <v>0</v>
      </c>
      <c r="K25">
        <v>0</v>
      </c>
      <c r="L25" t="s">
        <v>138</v>
      </c>
    </row>
    <row r="26" spans="1:12" x14ac:dyDescent="0.25">
      <c r="A26">
        <v>24</v>
      </c>
      <c r="B26" t="s">
        <v>289</v>
      </c>
      <c r="C26" t="s">
        <v>292</v>
      </c>
      <c r="E26" t="s">
        <v>244</v>
      </c>
      <c r="F26">
        <v>1</v>
      </c>
      <c r="G26">
        <v>6</v>
      </c>
      <c r="H26" t="s">
        <v>102</v>
      </c>
      <c r="I26" t="s">
        <v>103</v>
      </c>
      <c r="J26">
        <v>0</v>
      </c>
      <c r="K26">
        <v>0</v>
      </c>
      <c r="L26" t="s">
        <v>138</v>
      </c>
    </row>
    <row r="27" spans="1:12" x14ac:dyDescent="0.25">
      <c r="A27">
        <v>27</v>
      </c>
      <c r="B27" t="s">
        <v>293</v>
      </c>
      <c r="C27" t="s">
        <v>454</v>
      </c>
      <c r="E27" t="s">
        <v>244</v>
      </c>
      <c r="F27">
        <v>1</v>
      </c>
      <c r="G27">
        <v>7</v>
      </c>
      <c r="H27" t="s">
        <v>115</v>
      </c>
      <c r="I27" t="s">
        <v>454</v>
      </c>
      <c r="J27">
        <v>0</v>
      </c>
      <c r="K27">
        <v>0</v>
      </c>
      <c r="L27" t="s">
        <v>138</v>
      </c>
    </row>
    <row r="28" spans="1:12" x14ac:dyDescent="0.25">
      <c r="A28">
        <v>28</v>
      </c>
      <c r="B28" t="s">
        <v>294</v>
      </c>
      <c r="C28" t="s">
        <v>454</v>
      </c>
      <c r="E28" t="s">
        <v>244</v>
      </c>
      <c r="F28">
        <v>1</v>
      </c>
      <c r="G28">
        <v>7</v>
      </c>
      <c r="H28" t="s">
        <v>115</v>
      </c>
      <c r="I28" t="s">
        <v>454</v>
      </c>
      <c r="J28">
        <v>0</v>
      </c>
      <c r="K28">
        <v>0</v>
      </c>
      <c r="L28" t="s">
        <v>138</v>
      </c>
    </row>
    <row r="29" spans="1:12" x14ac:dyDescent="0.25">
      <c r="A29">
        <v>29</v>
      </c>
      <c r="B29" t="s">
        <v>295</v>
      </c>
      <c r="C29" t="s">
        <v>463</v>
      </c>
      <c r="E29" t="s">
        <v>244</v>
      </c>
      <c r="F29">
        <v>1</v>
      </c>
      <c r="G29">
        <v>8</v>
      </c>
      <c r="H29" t="s">
        <v>124</v>
      </c>
      <c r="I29" t="s">
        <v>463</v>
      </c>
      <c r="J29">
        <v>0</v>
      </c>
      <c r="K29">
        <v>0</v>
      </c>
      <c r="L29" t="s">
        <v>138</v>
      </c>
    </row>
    <row r="30" spans="1:12" x14ac:dyDescent="0.25">
      <c r="A30">
        <v>30</v>
      </c>
      <c r="B30" t="s">
        <v>296</v>
      </c>
      <c r="C30" t="s">
        <v>463</v>
      </c>
      <c r="E30" t="s">
        <v>244</v>
      </c>
      <c r="F30">
        <v>1</v>
      </c>
      <c r="G30">
        <v>8</v>
      </c>
      <c r="H30" t="s">
        <v>124</v>
      </c>
      <c r="I30" t="s">
        <v>463</v>
      </c>
      <c r="J30">
        <v>0</v>
      </c>
      <c r="K30">
        <v>0</v>
      </c>
      <c r="L30" t="s">
        <v>138</v>
      </c>
    </row>
    <row r="31" spans="1:12" x14ac:dyDescent="0.25">
      <c r="A31">
        <v>31</v>
      </c>
      <c r="B31" t="s">
        <v>297</v>
      </c>
      <c r="C31" t="s">
        <v>461</v>
      </c>
      <c r="E31" t="s">
        <v>244</v>
      </c>
      <c r="F31">
        <v>1</v>
      </c>
      <c r="G31">
        <v>9</v>
      </c>
      <c r="H31" t="s">
        <v>125</v>
      </c>
      <c r="I31" t="s">
        <v>461</v>
      </c>
      <c r="J31">
        <v>0</v>
      </c>
      <c r="K31">
        <v>0</v>
      </c>
      <c r="L31" t="s">
        <v>138</v>
      </c>
    </row>
    <row r="32" spans="1:12" x14ac:dyDescent="0.25">
      <c r="A32">
        <v>32</v>
      </c>
      <c r="B32" t="s">
        <v>298</v>
      </c>
      <c r="C32" t="s">
        <v>127</v>
      </c>
      <c r="E32" t="s">
        <v>244</v>
      </c>
      <c r="F32">
        <v>1</v>
      </c>
      <c r="G32">
        <v>10</v>
      </c>
      <c r="H32" t="s">
        <v>126</v>
      </c>
      <c r="I32" t="s">
        <v>127</v>
      </c>
      <c r="J32">
        <v>0</v>
      </c>
      <c r="K32">
        <v>0</v>
      </c>
      <c r="L32" t="s">
        <v>138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sqref="A1:C2"/>
    </sheetView>
  </sheetViews>
  <sheetFormatPr defaultRowHeight="15" x14ac:dyDescent="0.25"/>
  <cols>
    <col min="1" max="1" width="12.85546875" bestFit="1" customWidth="1"/>
    <col min="2" max="2" width="9.7109375" bestFit="1" customWidth="1"/>
    <col min="3" max="3" width="12" bestFit="1" customWidth="1"/>
  </cols>
  <sheetData>
    <row r="1" spans="1:3" x14ac:dyDescent="0.25">
      <c r="A1" s="1" t="s">
        <v>299</v>
      </c>
      <c r="B1" s="1" t="s">
        <v>300</v>
      </c>
      <c r="C1" s="1" t="s">
        <v>301</v>
      </c>
    </row>
    <row r="2" spans="1:3" x14ac:dyDescent="0.25">
      <c r="A2">
        <v>0</v>
      </c>
      <c r="B2" t="s">
        <v>465</v>
      </c>
      <c r="C2" t="s">
        <v>465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F16" sqref="F16:F17"/>
    </sheetView>
  </sheetViews>
  <sheetFormatPr defaultRowHeight="15" x14ac:dyDescent="0.25"/>
  <cols>
    <col min="1" max="1" width="11.7109375" bestFit="1" customWidth="1"/>
    <col min="2" max="2" width="8.5703125" bestFit="1" customWidth="1"/>
    <col min="3" max="3" width="10.85546875" bestFit="1" customWidth="1"/>
    <col min="4" max="4" width="12.85546875" bestFit="1" customWidth="1"/>
  </cols>
  <sheetData>
    <row r="1" spans="1:6" x14ac:dyDescent="0.25">
      <c r="A1" s="1" t="s">
        <v>302</v>
      </c>
      <c r="B1" s="1" t="s">
        <v>303</v>
      </c>
      <c r="C1" s="1" t="s">
        <v>304</v>
      </c>
      <c r="D1" s="1" t="s">
        <v>299</v>
      </c>
      <c r="E1" s="1" t="s">
        <v>300</v>
      </c>
      <c r="F1" s="1" t="s">
        <v>301</v>
      </c>
    </row>
    <row r="2" spans="1:6" x14ac:dyDescent="0.25">
      <c r="A2">
        <v>0</v>
      </c>
      <c r="B2" t="s">
        <v>305</v>
      </c>
      <c r="C2" t="s">
        <v>305</v>
      </c>
      <c r="D2">
        <v>0</v>
      </c>
      <c r="E2" t="s">
        <v>465</v>
      </c>
      <c r="F2" t="s">
        <v>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ProcessorTypeTbl</vt:lpstr>
      <vt:lpstr>LocationTbl</vt:lpstr>
      <vt:lpstr>TaskTbl</vt:lpstr>
      <vt:lpstr>TaskResourcesTbl</vt:lpstr>
      <vt:lpstr>ResourceTbl</vt:lpstr>
      <vt:lpstr>ProcessorTbl</vt:lpstr>
      <vt:lpstr>StationTbl</vt:lpstr>
      <vt:lpstr>ProductsTbl</vt:lpstr>
      <vt:lpstr>ConfigTbl</vt:lpstr>
      <vt:lpstr>ProcessUnitTbl</vt:lpstr>
      <vt:lpstr>ArrivalUnitTbl</vt:lpstr>
      <vt:lpstr>ComponentsTbl</vt:lpstr>
      <vt:lpstr>Product01</vt:lpstr>
      <vt:lpstr>ArrivalDatesTbl</vt:lpstr>
      <vt:lpstr>ArrivalRatesTbl</vt:lpstr>
      <vt:lpstr>DeliveryRatesTbl</vt:lpstr>
      <vt:lpstr>DeliveryDatesTbl</vt:lpstr>
      <vt:lpstr>PersonnelTbl</vt:lpstr>
      <vt:lpstr>SchdPtrnTbl</vt:lpstr>
      <vt:lpstr>ShiftTbl</vt:lpstr>
      <vt:lpstr>HolidayClndrTbl</vt:lpstr>
      <vt:lpstr>PTOTbl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Weber</cp:lastModifiedBy>
  <dcterms:created xsi:type="dcterms:W3CDTF">2025-02-09T07:14:02Z</dcterms:created>
  <dcterms:modified xsi:type="dcterms:W3CDTF">2025-02-24T03:38:06Z</dcterms:modified>
</cp:coreProperties>
</file>