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ode\1-codes\图片处理\"/>
    </mc:Choice>
  </mc:AlternateContent>
  <xr:revisionPtr revIDLastSave="0" documentId="13_ncr:1_{0903BA65-F5A1-43D9-B38B-96A84FF41D9A}" xr6:coauthVersionLast="40" xr6:coauthVersionMax="40" xr10:uidLastSave="{00000000-0000-0000-0000-000000000000}"/>
  <bookViews>
    <workbookView xWindow="0" yWindow="1905" windowWidth="28800" windowHeight="14475" xr2:uid="{27ACC906-B6D9-4E69-BE3E-80954FC1EB7D}"/>
  </bookViews>
  <sheets>
    <sheet name="handle" sheetId="1" r:id="rId1"/>
  </sheets>
  <definedNames>
    <definedName name="_xlnm._FilterDatabase" localSheetId="0" hidden="1">handle!$A$1:$E$1221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1" i="1" l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  <c r="E1" i="1"/>
  <c r="C1" i="1"/>
</calcChain>
</file>

<file path=xl/sharedStrings.xml><?xml version="1.0" encoding="utf-8"?>
<sst xmlns="http://schemas.openxmlformats.org/spreadsheetml/2006/main" count="3663" uniqueCount="3601">
  <si>
    <t>SJJ201901170445</t>
  </si>
  <si>
    <t>images/5410138651126906107/</t>
  </si>
  <si>
    <t>images/5895244174512438992/</t>
  </si>
  <si>
    <t>images/8537436661551621236/</t>
  </si>
  <si>
    <t>images/7507876688353880608/</t>
  </si>
  <si>
    <t>SJJ201901190509</t>
  </si>
  <si>
    <t>images/6245867245302132437/</t>
  </si>
  <si>
    <t>images/4929103832872072238/</t>
  </si>
  <si>
    <t>SJJ201901200185</t>
  </si>
  <si>
    <t>images/6268326161681944221/</t>
  </si>
  <si>
    <t>images/5763393701823789427/</t>
  </si>
  <si>
    <t>SJJ201901200532</t>
  </si>
  <si>
    <t>images/6265319780129920217/</t>
  </si>
  <si>
    <t>images/5752419022441223806/</t>
  </si>
  <si>
    <t>SJJ201901210229</t>
  </si>
  <si>
    <t>images/5952445605194339458/</t>
  </si>
  <si>
    <t>images/4739678977017822191/</t>
  </si>
  <si>
    <t>SJJ201901210340</t>
  </si>
  <si>
    <t>images/8042096369997630771/</t>
  </si>
  <si>
    <t>images/6663650538688884678/</t>
  </si>
  <si>
    <t>SJJ201901230506</t>
  </si>
  <si>
    <t>images/6373048722287007750/</t>
  </si>
  <si>
    <t>images/6386809033566868415/</t>
  </si>
  <si>
    <t>images/5949849459133705351/</t>
  </si>
  <si>
    <t>images/8988077066809386190/</t>
  </si>
  <si>
    <t>SJJ201901230549</t>
  </si>
  <si>
    <t>images/8544897551497127287/</t>
  </si>
  <si>
    <t>images/6130275721542577616/</t>
  </si>
  <si>
    <t>SJJ201901230561</t>
  </si>
  <si>
    <t>images/8284891069806799976/</t>
  </si>
  <si>
    <t>SJJ201901230566</t>
  </si>
  <si>
    <t>images/4992215421969620700/</t>
  </si>
  <si>
    <t>images/7003359896840901481/</t>
  </si>
  <si>
    <t>images/4661086762563873219/</t>
  </si>
  <si>
    <t>images/7865161937525020472/</t>
  </si>
  <si>
    <t>SJJ201901230647</t>
  </si>
  <si>
    <t>images/5309843552956177562/</t>
  </si>
  <si>
    <t>images/7366359082545112999/</t>
  </si>
  <si>
    <t>SJJ201901240370</t>
  </si>
  <si>
    <t>images/6478583210338450657/</t>
  </si>
  <si>
    <t>images/7621158154506114269/</t>
  </si>
  <si>
    <t>SJJ201901240386</t>
  </si>
  <si>
    <t>images/4811793540491585200/</t>
  </si>
  <si>
    <t>images/6284419527011708587/</t>
  </si>
  <si>
    <t>SJJ201901250189</t>
  </si>
  <si>
    <t>images/6708305764500474973/</t>
  </si>
  <si>
    <t>images/8750592261430068371/</t>
  </si>
  <si>
    <t>SJJ201901250228</t>
  </si>
  <si>
    <t>images/4675343414940935048/</t>
  </si>
  <si>
    <t>images/7579528719828503801/</t>
  </si>
  <si>
    <t>SJJ201901250233</t>
  </si>
  <si>
    <t>images/5576731111580443442/</t>
  </si>
  <si>
    <t>images/7655727664228696140/</t>
  </si>
  <si>
    <t>SJJ201901250243</t>
  </si>
  <si>
    <t>images/4900434650766146850/</t>
  </si>
  <si>
    <t>images/6222833027032860459/</t>
  </si>
  <si>
    <t>SJJ201901250249</t>
  </si>
  <si>
    <t>images/5839227241812804945/</t>
  </si>
  <si>
    <t>images/8142932047929322717/</t>
  </si>
  <si>
    <t>SJJ201901250252</t>
  </si>
  <si>
    <t>images/7373423756445718412/</t>
  </si>
  <si>
    <t>images/5914205696511149352/</t>
  </si>
  <si>
    <t>SJJ201901250257</t>
  </si>
  <si>
    <t>images/4899315592757811465/</t>
  </si>
  <si>
    <t>images/9174396709636081348/</t>
  </si>
  <si>
    <t>SJJ201901250262</t>
  </si>
  <si>
    <t>images/5816237356575605461/</t>
  </si>
  <si>
    <t>images/6710514862717369579/</t>
  </si>
  <si>
    <t>SJJ201901250431</t>
  </si>
  <si>
    <t>images/9037144959048367999/</t>
  </si>
  <si>
    <t>images/6418947590896939995/</t>
  </si>
  <si>
    <t>SJJ201901250432</t>
  </si>
  <si>
    <t>images/5037093395098364852/</t>
  </si>
  <si>
    <t>images/8794887253884270086/</t>
  </si>
  <si>
    <t>SJJ201901260383</t>
  </si>
  <si>
    <t>images/5385803657863120330/</t>
  </si>
  <si>
    <t>images/8486856330104727897/</t>
  </si>
  <si>
    <t>images/8239344451794063582/</t>
  </si>
  <si>
    <t>images/6165385859921388609/</t>
  </si>
  <si>
    <t>SJJ201901260406</t>
  </si>
  <si>
    <t>images/5014139971225827303/</t>
  </si>
  <si>
    <t>images/6243841343004979889/</t>
  </si>
  <si>
    <t>SJJ201901260409</t>
  </si>
  <si>
    <t>images/8937057056603083207/</t>
  </si>
  <si>
    <t>images/7338091945673317131/</t>
  </si>
  <si>
    <t>SJJ201901260418</t>
  </si>
  <si>
    <t>images/8124551286098146980/</t>
  </si>
  <si>
    <t>images/6136019483507014634/</t>
  </si>
  <si>
    <t>SJJ201901260420</t>
  </si>
  <si>
    <t>images/7005188402447627114/</t>
  </si>
  <si>
    <t>images/5641578414845396993/</t>
  </si>
  <si>
    <t>SJJ201901260436</t>
  </si>
  <si>
    <t>images/8738496564769342948/</t>
  </si>
  <si>
    <t>images/5122373100285220323/</t>
  </si>
  <si>
    <t>SJJ201901260445</t>
  </si>
  <si>
    <t>images/6755370569013119937/</t>
  </si>
  <si>
    <t>images/7487897955268485831/20190128111008517_31347970_CAMERA_21001001282.jpg</t>
  </si>
  <si>
    <t>SJJ201901260529</t>
  </si>
  <si>
    <t>images/5229095673641903237/</t>
  </si>
  <si>
    <t>images/4876426119143121464/</t>
  </si>
  <si>
    <t>SJJ201901260532</t>
  </si>
  <si>
    <t>images/5747937822324238048/</t>
  </si>
  <si>
    <t>images/5897372600907985342/</t>
  </si>
  <si>
    <t>SJJ201901260552</t>
  </si>
  <si>
    <t>images/7995698107386192553/20190129113604346_39973860_CAMERA_21001002154.jpg</t>
  </si>
  <si>
    <t>images/4778897159557888001/20190129113644838_39973860_CAMERA_21001012280.jpg</t>
  </si>
  <si>
    <t>SJJ201901260573</t>
  </si>
  <si>
    <t>images/8804733266000289205/</t>
  </si>
  <si>
    <t>images/4879784601993763886/</t>
  </si>
  <si>
    <t>SJJ201901260579</t>
  </si>
  <si>
    <t>images/6494853278372753526/</t>
  </si>
  <si>
    <t>images/7151377427458340259/20190129112808270_39973860_CAMERA_21001103277.jpg</t>
  </si>
  <si>
    <t>SJJ201901260587</t>
  </si>
  <si>
    <t>images/5274372595694910152/20190129170524730_39973860_CAMERA_21001005157.jpg</t>
  </si>
  <si>
    <t>images/8908881866961150386/20190129170719830_39973860_CAMERA_21001037290.jpg</t>
  </si>
  <si>
    <t>SJJ201901260648</t>
  </si>
  <si>
    <t>images/7716278054896811486/</t>
  </si>
  <si>
    <t>images/8601154509866325863/</t>
  </si>
  <si>
    <t>SJJ201901270010</t>
  </si>
  <si>
    <t>images/7962894652441558162/</t>
  </si>
  <si>
    <t>images/5358714251877398455/</t>
  </si>
  <si>
    <t>SJJ201901270031</t>
  </si>
  <si>
    <t>images/8838577879285033629/</t>
  </si>
  <si>
    <t>images/6798719556335866393/</t>
  </si>
  <si>
    <t>SJJ201901270032</t>
  </si>
  <si>
    <t>images/7651364138009962037/</t>
  </si>
  <si>
    <t>images/6186611309138829503/</t>
  </si>
  <si>
    <t>SJJ201901270033</t>
  </si>
  <si>
    <t>images/8721053416799744894/</t>
  </si>
  <si>
    <t>images/6678280615388549455/</t>
  </si>
  <si>
    <t>SJJ201901270046</t>
  </si>
  <si>
    <t>images/6725577760729854343/</t>
  </si>
  <si>
    <t>images/5684856504586066136/</t>
  </si>
  <si>
    <t>SJJ201901270091</t>
  </si>
  <si>
    <t>images/7255519700818930167/</t>
  </si>
  <si>
    <t>images/8507743200213988180/</t>
  </si>
  <si>
    <t>SJJ201901270097</t>
  </si>
  <si>
    <t>images/4845022183886089303/</t>
  </si>
  <si>
    <t>images/8071908048166676390/</t>
  </si>
  <si>
    <t>SJJ201901270101</t>
  </si>
  <si>
    <t>images/6729531014464674085/</t>
  </si>
  <si>
    <t>images/8077638685157365630/</t>
  </si>
  <si>
    <t>SJJ201901270108</t>
  </si>
  <si>
    <t>images/8256229377167069323/</t>
  </si>
  <si>
    <t>images/7162569673453299000/</t>
  </si>
  <si>
    <t>SJJ201901270113</t>
  </si>
  <si>
    <t>images/7032224936644870753/</t>
  </si>
  <si>
    <t>images/8702097789827682518/</t>
  </si>
  <si>
    <t>images/6157920237826308322/</t>
  </si>
  <si>
    <t>images/6038678699255424302/</t>
  </si>
  <si>
    <t>SJJ201901270115</t>
  </si>
  <si>
    <t>images/5113190427079731572/</t>
  </si>
  <si>
    <t>images/7273092271395216356/</t>
  </si>
  <si>
    <t>SJJ201901270119</t>
  </si>
  <si>
    <t>images/6695216952237464731/20190129103504785_965dd897_CAMERA_21001006284.jpg</t>
  </si>
  <si>
    <t>images/6375606015077607402/20190129103524748_965dd897_CAMERA_21001011287.jpg</t>
  </si>
  <si>
    <t>SJJ201901270128</t>
  </si>
  <si>
    <t>images/5663033826391787461/</t>
  </si>
  <si>
    <t>images/8245512485598743664/</t>
  </si>
  <si>
    <t>SJJ201901270135</t>
  </si>
  <si>
    <t>images/9113781945033579456/</t>
  </si>
  <si>
    <t>images/7522687650075975508/</t>
  </si>
  <si>
    <t>SJJ201901270343</t>
  </si>
  <si>
    <t>images/7099375944079518041/20190129111441813_38022961_CAMERA_21001007172.jpg</t>
  </si>
  <si>
    <t>images/7955887591157564830/</t>
  </si>
  <si>
    <t>SJJ201901270348</t>
  </si>
  <si>
    <t>images/6861706713383311871/</t>
  </si>
  <si>
    <t>images/8614968694208448338/</t>
  </si>
  <si>
    <t>SJJ201901270380</t>
  </si>
  <si>
    <t>images/6131699428937116405/</t>
  </si>
  <si>
    <t>images/7022315670275397088/</t>
  </si>
  <si>
    <t>SJJ201901270384</t>
  </si>
  <si>
    <t>images/8765958357955984672/</t>
  </si>
  <si>
    <t>images/7036512023652926549/</t>
  </si>
  <si>
    <t>SJJ201901270403</t>
  </si>
  <si>
    <t>images/4656675213802897770/20190128151002612_f7d882b6_CAMERA_11001004182.jpeg</t>
  </si>
  <si>
    <t>images/5149457724528103702/</t>
  </si>
  <si>
    <t>SJJ201901270417</t>
  </si>
  <si>
    <t>images/9142161094598866198/</t>
  </si>
  <si>
    <t>images/5170837263613109374/</t>
  </si>
  <si>
    <t>SJJ201901270419</t>
  </si>
  <si>
    <t>images/6698435562772650048/</t>
  </si>
  <si>
    <t>images/6511885030712034969/</t>
  </si>
  <si>
    <t>SJJ201901270423</t>
  </si>
  <si>
    <t>images/6671023099498661614/20190128190820203_37196677_CAMERA_21001002189.jpg</t>
  </si>
  <si>
    <t>images/8057842478874373984/20190128190830855_37196677_CAMERA_21001002268.jpg</t>
  </si>
  <si>
    <t>images/7332222800100143731/20190128120650303_31651831_CAMERA_21001002175.jpg</t>
  </si>
  <si>
    <t>images/5365626680880008799/</t>
  </si>
  <si>
    <t>SJJ201901270426</t>
  </si>
  <si>
    <t>images/7563337054021514650/</t>
  </si>
  <si>
    <t>images/7246100645089712831/</t>
  </si>
  <si>
    <t>SJJ201901270428</t>
  </si>
  <si>
    <t>images/5646883137170459055/</t>
  </si>
  <si>
    <t>images/6474863428412689494/</t>
  </si>
  <si>
    <t>SJJ201901270431</t>
  </si>
  <si>
    <t>images/7407740886681749927/</t>
  </si>
  <si>
    <t>images/8641466853970446321/</t>
  </si>
  <si>
    <t>SJJ201901270439</t>
  </si>
  <si>
    <t>images/8504376218796481533/</t>
  </si>
  <si>
    <t>images/6201691188732225200/</t>
  </si>
  <si>
    <t>SJJ201901270441</t>
  </si>
  <si>
    <t>images/9040148127381088988/</t>
  </si>
  <si>
    <t>images/6665209352545222539/</t>
  </si>
  <si>
    <t>SJJ201901270443</t>
  </si>
  <si>
    <t>images/7355773116689553620/</t>
  </si>
  <si>
    <t>images/6617594720420372345/</t>
  </si>
  <si>
    <t>SJJ201901270444</t>
  </si>
  <si>
    <t>images/8925352660526875136/</t>
  </si>
  <si>
    <t>images/5806160708173356754/</t>
  </si>
  <si>
    <t>SJJ201901270445</t>
  </si>
  <si>
    <t>images/5406343559630102116/20190128185739328_192195f0_CAMERA_21001006279.jpg</t>
  </si>
  <si>
    <t>images/7022393693113060916/20190128185749950_192195f0_CAMERA_21001006184.jpg</t>
  </si>
  <si>
    <t>SJJ201901270448</t>
  </si>
  <si>
    <t>images/4852092104608677449/20190128190053186_36586722_CAMERA_22001011264.jpg</t>
  </si>
  <si>
    <t>images/8193142146770853285/</t>
  </si>
  <si>
    <t>SJJ201901270450</t>
  </si>
  <si>
    <t>images/7922496095574980111/</t>
  </si>
  <si>
    <t>images/5481437483690413149/</t>
  </si>
  <si>
    <t>SJJ201901270453</t>
  </si>
  <si>
    <t>images/7505421778106760316/</t>
  </si>
  <si>
    <t>images/5484169598904500161/</t>
  </si>
  <si>
    <t>SJJ201901270455</t>
  </si>
  <si>
    <t>images/6937096734849126148/</t>
  </si>
  <si>
    <t>images/9015029968936665954/</t>
  </si>
  <si>
    <t>SJJ201901270456</t>
  </si>
  <si>
    <t>images/5675558597980212939/</t>
  </si>
  <si>
    <t>images/8004946924866558875/</t>
  </si>
  <si>
    <t>SJJ201901270457</t>
  </si>
  <si>
    <t>images/4864617034597659986/</t>
  </si>
  <si>
    <t>images/4614329303533970272/</t>
  </si>
  <si>
    <t>SJJ201901270459</t>
  </si>
  <si>
    <t>images/9107283004601159788/20190129182410750_a6c2e317_CAMERA_12001014235.jpeg</t>
  </si>
  <si>
    <t>images/4636428929891176976/</t>
  </si>
  <si>
    <t>SJJ201901270462</t>
  </si>
  <si>
    <t>images/6346514366026714466/</t>
  </si>
  <si>
    <t>images/7952418900350157642/</t>
  </si>
  <si>
    <t>SJJ201901270463</t>
  </si>
  <si>
    <t>images/5287167034714116932/20190129183759554_cc943b1f_CAMERA_11001005275.jpeg</t>
  </si>
  <si>
    <t>images/5294577986382032463/20190129183736543_cc943b1f_CAMERA_11001003235.jpeg</t>
  </si>
  <si>
    <t>SJJ201901270466</t>
  </si>
  <si>
    <t>images/4869085218030582337/20190129123247580_192195f0_CAMERA_21001033185.jpg</t>
  </si>
  <si>
    <t>images/4963805058258471255/20190129123315638_192195f0_CAMERA_21001021290.jpg</t>
  </si>
  <si>
    <t>images/8304562819525745916/20190129181532185_192195f0_CAMERA_21001007290.jpg</t>
  </si>
  <si>
    <t>images/8240544732875202884/20190129181703726_192195f0_CAMERA_21001007187.jpg</t>
  </si>
  <si>
    <t>SJJ201901270471</t>
  </si>
  <si>
    <t>images/6577260874754282706/20190128165749262_cdd6695e_CAMERA_11001009279.jpeg</t>
  </si>
  <si>
    <t>images/4940983760735037003/</t>
  </si>
  <si>
    <t>SJJ201901270478</t>
  </si>
  <si>
    <t>images/7292429841896701463/</t>
  </si>
  <si>
    <t>images/8474301900864352600/</t>
  </si>
  <si>
    <t>SJJ201901270480</t>
  </si>
  <si>
    <t>images/8908190178735246495/20190129182634215_30850472_CAMERA_22001014247.jpg</t>
  </si>
  <si>
    <t>images/8781883904861006761/</t>
  </si>
  <si>
    <t>SJJ201901270483</t>
  </si>
  <si>
    <t>images/8893303182640049479/</t>
  </si>
  <si>
    <t>images/6222368632045799547/</t>
  </si>
  <si>
    <t>SJJ201901270484</t>
  </si>
  <si>
    <t>images/6761907551995588808/</t>
  </si>
  <si>
    <t>images/6699560148071796577/</t>
  </si>
  <si>
    <t>SJJ201901270485</t>
  </si>
  <si>
    <t>images/5858123548083907150/</t>
  </si>
  <si>
    <t>images/9118166863683118527/</t>
  </si>
  <si>
    <t>SJJ201901270486</t>
  </si>
  <si>
    <t>images/6306447495630427547/</t>
  </si>
  <si>
    <t>images/6222231114043939786/</t>
  </si>
  <si>
    <t>SJJ201901270487</t>
  </si>
  <si>
    <t>images/8562484766353363136/</t>
  </si>
  <si>
    <t>images/8609660427468569740/</t>
  </si>
  <si>
    <t>SJJ201901270488</t>
  </si>
  <si>
    <t>images/8084119184305559336/20190128172720862_73632455_CAMERA_21001012167.jpg</t>
  </si>
  <si>
    <t>images/4644505254562481122/</t>
  </si>
  <si>
    <t>SJJ201901270489</t>
  </si>
  <si>
    <t>images/6958161562726128519/</t>
  </si>
  <si>
    <t>images/8813135743140912409/20190128181030569_31633273_CAMERA_21001004274.jpg</t>
  </si>
  <si>
    <t>SJJ201901270490</t>
  </si>
  <si>
    <t>images/6398537022364830049/</t>
  </si>
  <si>
    <t>images/6609424220448090225/</t>
  </si>
  <si>
    <t>SJJ201901270491</t>
  </si>
  <si>
    <t>images/5266428430589528202/</t>
  </si>
  <si>
    <t>images/7131303850799766277/</t>
  </si>
  <si>
    <t>SJJ201901270492</t>
  </si>
  <si>
    <t>images/6348359436019762356/</t>
  </si>
  <si>
    <t>images/6890376308244385255/20190128181312582_056572b5_CAMERA_11001003283.jpeg</t>
  </si>
  <si>
    <t>SJJ201901270493</t>
  </si>
  <si>
    <t>images/8505550934167336172/</t>
  </si>
  <si>
    <t>images/6198177757649875058/</t>
  </si>
  <si>
    <t>SJJ201901270494</t>
  </si>
  <si>
    <t>images/7828752976762647943/20190128172648235_30720453_CAMERA_22001019185.jpg</t>
  </si>
  <si>
    <t>images/7804957995909959990/</t>
  </si>
  <si>
    <t>SJJ201901270495</t>
  </si>
  <si>
    <t>images/5614583244909539160/</t>
  </si>
  <si>
    <t>images/7413364896846537270/</t>
  </si>
  <si>
    <t>SJJ201901270496</t>
  </si>
  <si>
    <t>images/4933537022110521115/</t>
  </si>
  <si>
    <t>images/8503390342080364857/</t>
  </si>
  <si>
    <t>SJJ201901270497</t>
  </si>
  <si>
    <t>images/7203038335828301577/</t>
  </si>
  <si>
    <t>images/8298691523981750562/20190128175258571_31437369_CAMERA_21001007278.jpg</t>
  </si>
  <si>
    <t>SJJ201901270498</t>
  </si>
  <si>
    <t>images/5838182208808465651/</t>
  </si>
  <si>
    <t>images/8552876984923996775/</t>
  </si>
  <si>
    <t>SJJ201901270499</t>
  </si>
  <si>
    <t>images/8840841526802038456/</t>
  </si>
  <si>
    <t>images/7385290006598294963/</t>
  </si>
  <si>
    <t>SJJ201901270500</t>
  </si>
  <si>
    <t>images/8096840419181844455/</t>
  </si>
  <si>
    <t>images/6779333683493714549/</t>
  </si>
  <si>
    <t>SJJ201901270501</t>
  </si>
  <si>
    <t>images/7977601082424270177/20190129101125737_33100811_CAMERA_21001006178.jpg</t>
  </si>
  <si>
    <t>images/4861391136221944469/</t>
  </si>
  <si>
    <t>SJJ201901270502</t>
  </si>
  <si>
    <t>images/8928974853839677114/20190128112059991_37324621_CAMERA_21001003179.jpg</t>
  </si>
  <si>
    <t>images/6697594198434258397/</t>
  </si>
  <si>
    <t>SJJ201901270503</t>
  </si>
  <si>
    <t>images/8699035903313094705/20190128113351192_34156821_CAMERA_21001004185.jpg</t>
  </si>
  <si>
    <t>images/5642966628611046238/</t>
  </si>
  <si>
    <t>SJJ201901270504</t>
  </si>
  <si>
    <t>images/6851892104802467037/</t>
  </si>
  <si>
    <t>images/4880442505767186249/</t>
  </si>
  <si>
    <t>SJJ201901270505</t>
  </si>
  <si>
    <t>images/4930175956942283492/</t>
  </si>
  <si>
    <t>images/4883644326544173381/</t>
  </si>
  <si>
    <t>SJJ201901270506</t>
  </si>
  <si>
    <t>images/5656221707792362092/</t>
  </si>
  <si>
    <t>images/6152685942321044949/</t>
  </si>
  <si>
    <t>SJJ201901270507</t>
  </si>
  <si>
    <t>images/7458783525747625443/</t>
  </si>
  <si>
    <t>images/4744117765850427679/</t>
  </si>
  <si>
    <t>SJJ201901270508</t>
  </si>
  <si>
    <t>images/7175041163035149606/</t>
  </si>
  <si>
    <t>images/7401994155694116405/</t>
  </si>
  <si>
    <t>images/4701737480479592038/</t>
  </si>
  <si>
    <t>images/5984577304671350276/</t>
  </si>
  <si>
    <t>SJJ201901270509</t>
  </si>
  <si>
    <t>images/7673902070245750257/</t>
  </si>
  <si>
    <t>images/6490635456062627965/</t>
  </si>
  <si>
    <t>SJJ201901270512</t>
  </si>
  <si>
    <t>images/7941771544360145772/</t>
  </si>
  <si>
    <t>images/8844149634249499428/</t>
  </si>
  <si>
    <t>SJJ201901270513</t>
  </si>
  <si>
    <t>images/8603664204679931849/20190128111456006_31907555_CAMERA_21001002166.jpg</t>
  </si>
  <si>
    <t>images/6994858495928588891/</t>
  </si>
  <si>
    <t>SJJ201901270514</t>
  </si>
  <si>
    <t>images/7815002808589988833/</t>
  </si>
  <si>
    <t>images/4887379715052456443/</t>
  </si>
  <si>
    <t>SJJ201901270515</t>
  </si>
  <si>
    <t>images/6509204903565082982/</t>
  </si>
  <si>
    <t>images/5198555975734500020/</t>
  </si>
  <si>
    <t>SJJ201901270517</t>
  </si>
  <si>
    <t>images/9162336012443632269/</t>
  </si>
  <si>
    <t>images/8853959798254822760/</t>
  </si>
  <si>
    <t>SJJ201901270519</t>
  </si>
  <si>
    <t>images/6510611767078529581/</t>
  </si>
  <si>
    <t>images/6616753422586093770/</t>
  </si>
  <si>
    <t>SJJ201901270520</t>
  </si>
  <si>
    <t>images/9160626114178585527/</t>
  </si>
  <si>
    <t>images/6981884117473836113/</t>
  </si>
  <si>
    <t>SJJ201901270522</t>
  </si>
  <si>
    <t>images/5069324907381138723/</t>
  </si>
  <si>
    <t>images/8923680106485217270/</t>
  </si>
  <si>
    <t>SJJ201901270523</t>
  </si>
  <si>
    <t>images/6775245841894092956/</t>
  </si>
  <si>
    <t>images/8471866401290359523/</t>
  </si>
  <si>
    <t>SJJ201901270524</t>
  </si>
  <si>
    <t>images/7139096165589201712/</t>
  </si>
  <si>
    <t>images/5106132247849177967/</t>
  </si>
  <si>
    <t>SJJ201901270525</t>
  </si>
  <si>
    <t>images/6748803719578940839/</t>
  </si>
  <si>
    <t>images/5490363563227436326/</t>
  </si>
  <si>
    <t>SJJ201901270526</t>
  </si>
  <si>
    <t>images/5067893471945265171/</t>
  </si>
  <si>
    <t>images/5107690593528584476/</t>
  </si>
  <si>
    <t>SJJ201901270533</t>
  </si>
  <si>
    <t>images/7024143902979152880/</t>
  </si>
  <si>
    <t>images/7359405708582202851/</t>
  </si>
  <si>
    <t>SJJ201901270535</t>
  </si>
  <si>
    <t>images/8638836453959327361/</t>
  </si>
  <si>
    <t>images/8488452564603228617/</t>
  </si>
  <si>
    <t>SJJ201901270536</t>
  </si>
  <si>
    <t>images/4656819084246057105/</t>
  </si>
  <si>
    <t>images/6027234125097845819/</t>
  </si>
  <si>
    <t>SJJ201901270537</t>
  </si>
  <si>
    <t>images/7051057761522152187/</t>
  </si>
  <si>
    <t>images/8424772378473840414/</t>
  </si>
  <si>
    <t>SJJ201901280004</t>
  </si>
  <si>
    <t>images/6017083803573775588/</t>
  </si>
  <si>
    <t>images/7835728737731891374/</t>
  </si>
  <si>
    <t>SJJ201901280005</t>
  </si>
  <si>
    <t>images/8300076911405848758/</t>
  </si>
  <si>
    <t>images/7435409968489737647/</t>
  </si>
  <si>
    <t>SJJ201901280006</t>
  </si>
  <si>
    <t>images/9155842036417686906/</t>
  </si>
  <si>
    <t>images/7756350288217507481/</t>
  </si>
  <si>
    <t>SJJ201901280007</t>
  </si>
  <si>
    <t>images/8538287547206660379/</t>
  </si>
  <si>
    <t>images/6801162377572736480/</t>
  </si>
  <si>
    <t>SJJ201901280009</t>
  </si>
  <si>
    <t>images/6623671867211261419/</t>
  </si>
  <si>
    <t>images/8135432292688986188/</t>
  </si>
  <si>
    <t>SJJ201901280012</t>
  </si>
  <si>
    <t>images/8246036361656879880/20190130103701773_fa7a8683_CAMERA_12001018264.jpeg</t>
  </si>
  <si>
    <t>images/8581523980308207750/</t>
  </si>
  <si>
    <t>SJJ201901280013</t>
  </si>
  <si>
    <t>images/5624054855396706282/20190128155033043_38522410_CAMERA_21001010286.jpg</t>
  </si>
  <si>
    <t>images/5432836645193669429/20190128155051678_38522410_CAMERA_21001013278.jpg</t>
  </si>
  <si>
    <t>SJJ201901280016</t>
  </si>
  <si>
    <t>images/9148338541607221779/</t>
  </si>
  <si>
    <t>images/6304499503647070244/20190128113337557_32954631_CAMERA_21001112271.jpg</t>
  </si>
  <si>
    <t>SJJ201901280017</t>
  </si>
  <si>
    <t>images/6687489851504845394/</t>
  </si>
  <si>
    <t>images/6268629500411225986/</t>
  </si>
  <si>
    <t>SJJ201901280018</t>
  </si>
  <si>
    <t>images/8459170455043058075/</t>
  </si>
  <si>
    <t>images/6548058468448359293/</t>
  </si>
  <si>
    <t>SJJ201901280020</t>
  </si>
  <si>
    <t>images/7060635289518337314/20190128111526847_47602452_CAMERA_22001013279.jpg</t>
  </si>
  <si>
    <t>images/7554051089065437630/</t>
  </si>
  <si>
    <t>SJJ201901280022</t>
  </si>
  <si>
    <t>images/4842039321035009374/</t>
  </si>
  <si>
    <t>images/7756191523362946703/</t>
  </si>
  <si>
    <t>SJJ201901280025</t>
  </si>
  <si>
    <t>images/6354111202217275338/20190128162340294_2dfea1e6_CAMERA_12001005263.jpeg</t>
  </si>
  <si>
    <t>images/8554142853871501964/20190128162844823_2dfea1e6_CAMERA_11001011277.jpeg</t>
  </si>
  <si>
    <t>images/7145690111858749409/20190128115335085_b46c6d09_CAMERA_11001003175.jpeg</t>
  </si>
  <si>
    <t>images/4865955205641709269/</t>
  </si>
  <si>
    <t>SJJ201901280028</t>
  </si>
  <si>
    <t>images/6371453024794682664/</t>
  </si>
  <si>
    <t>images/5241080930891588419/20190128120007044_34543903_CAMERA_21001006281.jpg</t>
  </si>
  <si>
    <t>SJJ201901280029</t>
  </si>
  <si>
    <t>images/5619098592121539856/</t>
  </si>
  <si>
    <t>images/8926487064197707860/</t>
  </si>
  <si>
    <t>SJJ201901280030</t>
  </si>
  <si>
    <t>images/8204247982361539122/</t>
  </si>
  <si>
    <t>images/4813526399586734177/</t>
  </si>
  <si>
    <t>SJJ201901280034</t>
  </si>
  <si>
    <t>images/5119032171799449317/</t>
  </si>
  <si>
    <t>images/6290054702286455324/</t>
  </si>
  <si>
    <t>SJJ201901280036</t>
  </si>
  <si>
    <t>images/4837290180175919997/</t>
  </si>
  <si>
    <t>images/7306640796612755913/</t>
  </si>
  <si>
    <t>SJJ201901280038</t>
  </si>
  <si>
    <t>images/6256948376365349220/</t>
  </si>
  <si>
    <t>images/8952028756076374940/</t>
  </si>
  <si>
    <t>SJJ201901280039</t>
  </si>
  <si>
    <t>images/5362172583375283477/</t>
  </si>
  <si>
    <t>images/6822491357558090078/</t>
  </si>
  <si>
    <t>SJJ201901280041</t>
  </si>
  <si>
    <t>images/5825362539987428760/20190128114832323_37923888_CAMERA_21001002175.jpg</t>
  </si>
  <si>
    <t>images/8777643893604529280/</t>
  </si>
  <si>
    <t>SJJ201901280045</t>
  </si>
  <si>
    <t>images/7539536128892863826/20190128111414388_44932590_CAMERA_21001003157.jpg</t>
  </si>
  <si>
    <t>images/7318174862796503558/</t>
  </si>
  <si>
    <t>SJJ201901280046</t>
  </si>
  <si>
    <t>images/6495220017133196994/</t>
  </si>
  <si>
    <t>images/6821096177879773677/</t>
  </si>
  <si>
    <t>SJJ201901280047</t>
  </si>
  <si>
    <t>images/8459395851314231526/</t>
  </si>
  <si>
    <t>images/7466224687175884374/20190128162428743_78719567_CAMERA_11001003281.jpeg</t>
  </si>
  <si>
    <t>SJJ201901280048</t>
  </si>
  <si>
    <t>images/8618100618958210178/20190128114118456_36922833_CAMERA_21001003147.jpg</t>
  </si>
  <si>
    <t>images/7394658793256233030/</t>
  </si>
  <si>
    <t>SJJ201901280050</t>
  </si>
  <si>
    <t>images/5849677794549445157/</t>
  </si>
  <si>
    <t>images/5847745952618690548/</t>
  </si>
  <si>
    <t>SJJ201901280051</t>
  </si>
  <si>
    <t>images/5220079252871121751/</t>
  </si>
  <si>
    <t>images/8817699651430149990/</t>
  </si>
  <si>
    <t>images/5440594629730716755/</t>
  </si>
  <si>
    <t>images/8628890674587085293/</t>
  </si>
  <si>
    <t>SJJ201901280052</t>
  </si>
  <si>
    <t>images/6266326200614480214/20190128150804302_38522410_CAMERA_21001029178.jpg</t>
  </si>
  <si>
    <t>images/7078190850499125507/20190128151446182_38522410_CAMERA_21001002280.jpg</t>
  </si>
  <si>
    <t>SJJ201901280055</t>
  </si>
  <si>
    <t>images/8207153966798975431/</t>
  </si>
  <si>
    <t>images/6819200784391922866/</t>
  </si>
  <si>
    <t>SJJ201901280056</t>
  </si>
  <si>
    <t>images/5118817936174484371/</t>
  </si>
  <si>
    <t>images/6499456256796899660/</t>
  </si>
  <si>
    <t>SJJ201901280058</t>
  </si>
  <si>
    <t>images/8181691297931914075/</t>
  </si>
  <si>
    <t>images/8212893250013557110/</t>
  </si>
  <si>
    <t>images/6530586052084225245/</t>
  </si>
  <si>
    <t>images/8056911762303020667/</t>
  </si>
  <si>
    <t>SJJ201901280059</t>
  </si>
  <si>
    <t>images/9001789955460350768/</t>
  </si>
  <si>
    <t>images/7781812906958828443/</t>
  </si>
  <si>
    <t>images/5177670063486473915/</t>
  </si>
  <si>
    <t>images/8373089474545236762/</t>
  </si>
  <si>
    <t>SJJ201901280061</t>
  </si>
  <si>
    <t>images/7648021571010675332/20190128113729547_616DDA00_CAMERA_21001011167.jpg</t>
  </si>
  <si>
    <t>images/8365657823378850053/</t>
  </si>
  <si>
    <t>images/8814674654062467014/20190128175751114_616DDA00_CAMERA_21001011171.jpg</t>
  </si>
  <si>
    <t>images/7506411598021382328/</t>
  </si>
  <si>
    <t>SJJ201901280064</t>
  </si>
  <si>
    <t>images/5480785022330700434/</t>
  </si>
  <si>
    <t>images/6951406559658331133/</t>
  </si>
  <si>
    <t>SJJ201901280066</t>
  </si>
  <si>
    <t>images/7740327642604530250/</t>
  </si>
  <si>
    <t>images/8865872073471494147/</t>
  </si>
  <si>
    <t>SJJ201901280067</t>
  </si>
  <si>
    <t>images/7024657456512907670/</t>
  </si>
  <si>
    <t>images/7946319532720505945/</t>
  </si>
  <si>
    <t>SJJ201901280068</t>
  </si>
  <si>
    <t>images/6224321188849207701/</t>
  </si>
  <si>
    <t>images/6816316599122033564/20190128160217649_33074628_CAMERA_21001010189.jpg</t>
  </si>
  <si>
    <t>SJJ201901280069</t>
  </si>
  <si>
    <t>images/8762156642429492050/</t>
  </si>
  <si>
    <t>images/6608651754450163714/</t>
  </si>
  <si>
    <t>SJJ201901280071</t>
  </si>
  <si>
    <t>images/9211847209872775381/20190128113829585_37904623_CAMERA_21001006173.jpg</t>
  </si>
  <si>
    <t>images/8170329590621194427/20190128114025072_37904623_CAMERA_21001007275.jpg</t>
  </si>
  <si>
    <t>SJJ201901280072</t>
  </si>
  <si>
    <t>images/7886337560313601810/</t>
  </si>
  <si>
    <t>images/5861832234594124681/</t>
  </si>
  <si>
    <t>SJJ201901280073</t>
  </si>
  <si>
    <t>images/4712866725556431106/</t>
  </si>
  <si>
    <t>images/5718892452706565859/</t>
  </si>
  <si>
    <t>SJJ201901280074</t>
  </si>
  <si>
    <t>images/8622228513036026857/20190128095728573_35483802_CAMERA_22001007263.jpg</t>
  </si>
  <si>
    <t>images/7470138751529770704/</t>
  </si>
  <si>
    <t>SJJ201901280075</t>
  </si>
  <si>
    <t>images/7215686403991415808/</t>
  </si>
  <si>
    <t>images/6713108179778881813/</t>
  </si>
  <si>
    <t>SJJ201901280076</t>
  </si>
  <si>
    <t>images/8521916931108491306/20190128175809197_34323184_CAMERA_21001002174.jpg</t>
  </si>
  <si>
    <t>images/5549705292929144916/</t>
  </si>
  <si>
    <t>SJJ201901280077</t>
  </si>
  <si>
    <t>images/7937616049665691309/</t>
  </si>
  <si>
    <t>images/8283076850414652073/</t>
  </si>
  <si>
    <t>SJJ201901280078</t>
  </si>
  <si>
    <t>images/7897204557464496858/20190128171830328_35461827_CAMERA_22001041262.jpg</t>
  </si>
  <si>
    <t>images/5901957307909750328/</t>
  </si>
  <si>
    <t>SJJ201901280079</t>
  </si>
  <si>
    <t>images/8001407438622643484/20190128175341916_64530A29_CAMERA_21001002172.jpg</t>
  </si>
  <si>
    <t>images/9096454993252281610/</t>
  </si>
  <si>
    <t>SJJ201901280080</t>
  </si>
  <si>
    <t>images/6724692251559637541/</t>
  </si>
  <si>
    <t>images/7411195857068167269/</t>
  </si>
  <si>
    <t>SJJ201901280081</t>
  </si>
  <si>
    <t>images/8717846966011686200/</t>
  </si>
  <si>
    <t>images/7003677278226295337/</t>
  </si>
  <si>
    <t>SJJ201901280082</t>
  </si>
  <si>
    <t>images/6930439411556948298/20190128113710548_31907555_CAMERA_21001002160.jpg</t>
  </si>
  <si>
    <t>images/5385866447368853485/</t>
  </si>
  <si>
    <t>SJJ201901280084</t>
  </si>
  <si>
    <t>images/5354388570169072282/20190128110743230_c541e4fd_CAMERA_11001006284.jpeg</t>
  </si>
  <si>
    <t>images/5890062232243743371/</t>
  </si>
  <si>
    <t>SJJ201901280085</t>
  </si>
  <si>
    <t>images/7674211105264750896/20190128172628238_fbaff56d_CAMERA_11001004157.jpeg</t>
  </si>
  <si>
    <t>images/4946414211867896006/</t>
  </si>
  <si>
    <t>SJJ201901280086</t>
  </si>
  <si>
    <t>images/6449754396623088199/</t>
  </si>
  <si>
    <t>images/6898419057737477829/</t>
  </si>
  <si>
    <t>SJJ201901280087</t>
  </si>
  <si>
    <t>images/8358951926577050990/</t>
  </si>
  <si>
    <t>images/7532877994750718745/</t>
  </si>
  <si>
    <t>SJJ201901280088</t>
  </si>
  <si>
    <t>images/7990143933539537467/20190129110025900_23949357_CAMERA_21001009180.jpg</t>
  </si>
  <si>
    <t>images/8794955661175218762/</t>
  </si>
  <si>
    <t>SJJ201901280089</t>
  </si>
  <si>
    <t>images/7423661097111382257/</t>
  </si>
  <si>
    <t>images/8550571137939608258/</t>
  </si>
  <si>
    <t>SJJ201901280090</t>
  </si>
  <si>
    <t>images/7645913212935133631/20190128111618502_c541e4fd_CAMERA_11001003171.jpeg</t>
  </si>
  <si>
    <t>images/8552421939487591035/</t>
  </si>
  <si>
    <t>SJJ201901280091</t>
  </si>
  <si>
    <t>images/7594905406463451492/</t>
  </si>
  <si>
    <t>images/5168801302007201977/</t>
  </si>
  <si>
    <t>SJJ201901280092</t>
  </si>
  <si>
    <t>images/6012199062257480296/</t>
  </si>
  <si>
    <t>images/5673906701394088200/</t>
  </si>
  <si>
    <t>SJJ201901280093</t>
  </si>
  <si>
    <t>images/7256773139937394468/20190128110653774_32846358_CAMERA_21001002172.jpg</t>
  </si>
  <si>
    <t>images/9166361473410126231/</t>
  </si>
  <si>
    <t>SJJ201901280094</t>
  </si>
  <si>
    <t>images/5236281894500099643/</t>
  </si>
  <si>
    <t>images/5948047827805288268/</t>
  </si>
  <si>
    <t>SJJ201901280095</t>
  </si>
  <si>
    <t>images/7321408349845347948/20190128120923863_37945303_CAMERA_21001003174.jpg</t>
  </si>
  <si>
    <t>images/9024193052681211994/</t>
  </si>
  <si>
    <t>SJJ201901280096</t>
  </si>
  <si>
    <t>images/8488466257799401606/20190128170556026_38898161_CAMERA_21001004189.jpg</t>
  </si>
  <si>
    <t>images/7616493337655223509/</t>
  </si>
  <si>
    <t>images/7503828991123132263/20190128111713729_38898161_CAMERA_21001004186.jpg</t>
  </si>
  <si>
    <t>images/8645556691883368188/</t>
  </si>
  <si>
    <t>SJJ201901280097</t>
  </si>
  <si>
    <t>images/5586964158243867802/</t>
  </si>
  <si>
    <t>images/7952248327337151691/</t>
  </si>
  <si>
    <t>SJJ201901280098</t>
  </si>
  <si>
    <t>images/5628556132086692515/20190128113836369_64530A29_CAMERA_21001002168.jpg</t>
  </si>
  <si>
    <t>images/5699580058235151053/</t>
  </si>
  <si>
    <t>SJJ201901280099</t>
  </si>
  <si>
    <t>images/6574516911121185958/</t>
  </si>
  <si>
    <t>images/4724275831709600373/</t>
  </si>
  <si>
    <t>SJJ201901280100</t>
  </si>
  <si>
    <t>images/7184890227083297857/</t>
  </si>
  <si>
    <t>images/4954878437464538003/</t>
  </si>
  <si>
    <t>SJJ201901280101</t>
  </si>
  <si>
    <t>images/8339210056656939818/</t>
  </si>
  <si>
    <t>images/5240463175743998649/</t>
  </si>
  <si>
    <t>SJJ201901280102</t>
  </si>
  <si>
    <t>images/4909195764296231703/</t>
  </si>
  <si>
    <t>images/7257341788884369488/</t>
  </si>
  <si>
    <t>SJJ201901280103</t>
  </si>
  <si>
    <t>images/9142752535420644109/</t>
  </si>
  <si>
    <t>images/5070469255141788574/</t>
  </si>
  <si>
    <t>SJJ201901280104</t>
  </si>
  <si>
    <t>images/4624368822389642032/20190128180240338_37904623_CAMERA_21001038184.jpg</t>
  </si>
  <si>
    <t>images/7580549595526071815/20190128180343932_37904623_CAMERA_21001001274.jpg</t>
  </si>
  <si>
    <t>SJJ201901280105</t>
  </si>
  <si>
    <t>images/8482772901906967126/20190128170617723_c541e4fd_CAMERA_11001002174.jpeg</t>
  </si>
  <si>
    <t>images/8984909647419335753/</t>
  </si>
  <si>
    <t>SJJ201901280107</t>
  </si>
  <si>
    <t>images/8938446387276411662/</t>
  </si>
  <si>
    <t>images/9076737893672465413/</t>
  </si>
  <si>
    <t>SJJ201901280108</t>
  </si>
  <si>
    <t>images/6425940271827806771/</t>
  </si>
  <si>
    <t>images/6638844505320702362/</t>
  </si>
  <si>
    <t>SJJ201901280109</t>
  </si>
  <si>
    <t>images/5045362357732630005/</t>
  </si>
  <si>
    <t>images/6057134932288767397/</t>
  </si>
  <si>
    <t>SJJ201901280110</t>
  </si>
  <si>
    <t>images/7915772186426887605/</t>
  </si>
  <si>
    <t>images/6725659457893946864/</t>
  </si>
  <si>
    <t>SJJ201901280111</t>
  </si>
  <si>
    <t>images/7417273292277332184/</t>
  </si>
  <si>
    <t>images/6698388669957006056/</t>
  </si>
  <si>
    <t>SJJ201901280113</t>
  </si>
  <si>
    <t>images/5299817862776441317/</t>
  </si>
  <si>
    <t>images/5978424462466681764/</t>
  </si>
  <si>
    <t>SJJ201901280115</t>
  </si>
  <si>
    <t>images/7939594142953477421/</t>
  </si>
  <si>
    <t>images/5042778956801062581/</t>
  </si>
  <si>
    <t>SJJ201901280116</t>
  </si>
  <si>
    <t>images/5589051817367506665/</t>
  </si>
  <si>
    <t>images/4814350065007301122/</t>
  </si>
  <si>
    <t>images/5363118993479278526/</t>
  </si>
  <si>
    <t>images/8752398246654362977/</t>
  </si>
  <si>
    <t>SJJ201901280117</t>
  </si>
  <si>
    <t>images/4704346450801664122/</t>
  </si>
  <si>
    <t>images/7282419305591017256/</t>
  </si>
  <si>
    <t>SJJ201901280118</t>
  </si>
  <si>
    <t>images/6569047525539321947/</t>
  </si>
  <si>
    <t>images/7920385720856171758/</t>
  </si>
  <si>
    <t>SJJ201901280119</t>
  </si>
  <si>
    <t>images/7596460673064002552/</t>
  </si>
  <si>
    <t>images/7316660759408459865/</t>
  </si>
  <si>
    <t>SJJ201901280120</t>
  </si>
  <si>
    <t>images/5843470684281311444/</t>
  </si>
  <si>
    <t>images/4822776225983930152/</t>
  </si>
  <si>
    <t>SJJ201901280121</t>
  </si>
  <si>
    <t>images/5225671165632030453/</t>
  </si>
  <si>
    <t>images/8719802971211982580/</t>
  </si>
  <si>
    <t>SJJ201901280123</t>
  </si>
  <si>
    <t>images/4742769287032417949/</t>
  </si>
  <si>
    <t>images/5509620979834271584/</t>
  </si>
  <si>
    <t>SJJ201901280124</t>
  </si>
  <si>
    <t>images/7878390740092051755/</t>
  </si>
  <si>
    <t>images/6338696897440106094/</t>
  </si>
  <si>
    <t>SJJ201901280125</t>
  </si>
  <si>
    <t>images/7279817746885947989/</t>
  </si>
  <si>
    <t>images/5466626345082945915/</t>
  </si>
  <si>
    <t>SJJ201901280127</t>
  </si>
  <si>
    <t>images/8845643473675789314/</t>
  </si>
  <si>
    <t>images/8677007383626530320/20190128110815951_36881273_CAMERA_21001003261.jpg</t>
  </si>
  <si>
    <t>SJJ201901280128</t>
  </si>
  <si>
    <t>images/4899162115392358743/</t>
  </si>
  <si>
    <t>images/5071017037074965720/</t>
  </si>
  <si>
    <t>SJJ201901280129</t>
  </si>
  <si>
    <t>images/5770446159285276808/</t>
  </si>
  <si>
    <t>images/5871409149325255318/</t>
  </si>
  <si>
    <t>SJJ201901280130</t>
  </si>
  <si>
    <t>images/8180302211536691395/</t>
  </si>
  <si>
    <t>images/7445299409982436191/</t>
  </si>
  <si>
    <t>SJJ201901280131</t>
  </si>
  <si>
    <t>images/6166411551146968873/</t>
  </si>
  <si>
    <t>images/7765716092848306765/</t>
  </si>
  <si>
    <t>SJJ201901280132</t>
  </si>
  <si>
    <t>images/6103899491915517875/20190129122233210_35523565_CAMERA_21001005182.jpg</t>
  </si>
  <si>
    <t>images/6942092893941512459/</t>
  </si>
  <si>
    <t>SJJ201901280133</t>
  </si>
  <si>
    <t>images/6395891941815590119/</t>
  </si>
  <si>
    <t>images/8121281983081311660/</t>
  </si>
  <si>
    <t>SJJ201901280134</t>
  </si>
  <si>
    <t>images/5446871093267739766/</t>
  </si>
  <si>
    <t>images/6999396217776374786/</t>
  </si>
  <si>
    <t>SJJ201901280135</t>
  </si>
  <si>
    <t>images/7683893689012590752/20190128112623557_30602337_CAMERA_21001005185.jpg</t>
  </si>
  <si>
    <t>images/7520582399044462822/</t>
  </si>
  <si>
    <t>SJJ201901280136</t>
  </si>
  <si>
    <t>images/6968561427499122200/20190128181631488_30602337_CAMERA_21001002168.jpg</t>
  </si>
  <si>
    <t>images/7444511712802671950/</t>
  </si>
  <si>
    <t>SJJ201901280138</t>
  </si>
  <si>
    <t>images/9071695207273482263/</t>
  </si>
  <si>
    <t>images/7744895750123414321/</t>
  </si>
  <si>
    <t>SJJ201901280139</t>
  </si>
  <si>
    <t>images/6187220935413038224/</t>
  </si>
  <si>
    <t>images/7744205547503399829/</t>
  </si>
  <si>
    <t>SJJ201901280140</t>
  </si>
  <si>
    <t>images/5997437894697994320/20190128104826822_34642181_CAMERA_22001008263.jpg</t>
  </si>
  <si>
    <t>images/6804866808270891343/</t>
  </si>
  <si>
    <t>SJJ201901280141</t>
  </si>
  <si>
    <t>images/7808350406251477901/</t>
  </si>
  <si>
    <t>images/8474410113278536145/</t>
  </si>
  <si>
    <t>SJJ201901280142</t>
  </si>
  <si>
    <t>images/5577109337686011145/20190128120357918_70B72023_CAMERA_21001002158.jpg</t>
  </si>
  <si>
    <t>images/8777103100408603173/</t>
  </si>
  <si>
    <t>SJJ201901280143</t>
  </si>
  <si>
    <t>images/6056032391595762102/</t>
  </si>
  <si>
    <t>images/4945512998832054259/</t>
  </si>
  <si>
    <t>SJJ201901280145</t>
  </si>
  <si>
    <t>images/7059606021507044333/20190128171353814_3b3e0d1e_CAMERA_11001003184.jpeg</t>
  </si>
  <si>
    <t>images/8000694712937713903/20190128171403410_3b3e0d1e_CAMERA_11001007189.jpeg</t>
  </si>
  <si>
    <t>SJJ201901280146</t>
  </si>
  <si>
    <t>images/7635346762207747038/</t>
  </si>
  <si>
    <t>images/5173061401717582545/</t>
  </si>
  <si>
    <t>SJJ201901280147</t>
  </si>
  <si>
    <t>images/6845457757388477737/20190128170142403_3b3e0d1e_CAMERA_11001006150.jpeg</t>
  </si>
  <si>
    <t>images/5126756018840817344/20190128170157654_3b3e0d1e_CAMERA_11001003285.jpeg</t>
  </si>
  <si>
    <t>SJJ201901280148</t>
  </si>
  <si>
    <t>images/5715608695179495095/</t>
  </si>
  <si>
    <t>images/8954111914852744314/</t>
  </si>
  <si>
    <t>SJJ201901280149</t>
  </si>
  <si>
    <t>images/6099919855666276486/20190128114523930_38146356_CAMERA_21001004176.jpg</t>
  </si>
  <si>
    <t>images/6243185708459172707/</t>
  </si>
  <si>
    <t>SJJ201901280150</t>
  </si>
  <si>
    <t>images/7757268043803918052/</t>
  </si>
  <si>
    <t>images/7001789067072529149/</t>
  </si>
  <si>
    <t>SJJ201901280151</t>
  </si>
  <si>
    <t>images/4626526739255182819/20190128163758385_35525735_CAMERA_21001008178.jpg</t>
  </si>
  <si>
    <t>images/5707292204217388030/20190128163910657_35525735_CAMERA_21001002290.jpg</t>
  </si>
  <si>
    <t>SJJ201901280153</t>
  </si>
  <si>
    <t>images/8136794391578172832/</t>
  </si>
  <si>
    <t>images/5839003702348123171/</t>
  </si>
  <si>
    <t>SJJ201901280154</t>
  </si>
  <si>
    <t>images/6360927321914872109/</t>
  </si>
  <si>
    <t>images/6149749784807393890/</t>
  </si>
  <si>
    <t>SJJ201901280155</t>
  </si>
  <si>
    <t>images/4975068356694204386/20190130112752504_33422239_CAMERA_21001055171.jpg</t>
  </si>
  <si>
    <t>images/4876201689814490837/</t>
  </si>
  <si>
    <t>SJJ201901280156</t>
  </si>
  <si>
    <t>images/5501258772890435839/20190128113923680_37960534_CAMERA_21001003164.jpg</t>
  </si>
  <si>
    <t>images/6507411672840189726/</t>
  </si>
  <si>
    <t>SJJ201901280158</t>
  </si>
  <si>
    <t>images/5131543959747538163/20190128163340709_3b3e0d1e_CAMERA_11001002285.jpeg</t>
  </si>
  <si>
    <t>images/8299776349938633204/20190128163355614_3b3e0d1e_CAMERA_11001011287.jpeg</t>
  </si>
  <si>
    <t>SJJ201901280159</t>
  </si>
  <si>
    <t>images/7563927732555859448/20190128104514674_32630530_CAMERA_21001010158.jpg</t>
  </si>
  <si>
    <t>images/5054973932355851904/</t>
  </si>
  <si>
    <t>SJJ201901280160</t>
  </si>
  <si>
    <t>images/8257515703863424867/</t>
  </si>
  <si>
    <t>images/8313151681538812649/</t>
  </si>
  <si>
    <t>SJJ201901280161</t>
  </si>
  <si>
    <t>images/6285635817391079772/</t>
  </si>
  <si>
    <t>images/6618155233368079624/</t>
  </si>
  <si>
    <t>SJJ201901280162</t>
  </si>
  <si>
    <t>images/5461457433593099743/20190128161849560_3b3e0d1e_CAMERA_11001006188.jpeg</t>
  </si>
  <si>
    <t>images/5247311916042257012/20190128161914468_3b3e0d1e_CAMERA_11001019285.jpeg</t>
  </si>
  <si>
    <t>SJJ201901280163</t>
  </si>
  <si>
    <t>images/6504858265269316535/</t>
  </si>
  <si>
    <t>images/6811448718114823726/</t>
  </si>
  <si>
    <t>SJJ201901280165</t>
  </si>
  <si>
    <t>images/5474735651295675298/20190128105623187_35483802_CAMERA_22001004252.jpg</t>
  </si>
  <si>
    <t>images/7010516755824042438/</t>
  </si>
  <si>
    <t>SJJ201901280167</t>
  </si>
  <si>
    <t>images/5702167103089767319/</t>
  </si>
  <si>
    <t>images/8535371502463636341/</t>
  </si>
  <si>
    <t>SJJ201901280168</t>
  </si>
  <si>
    <t>images/7769169807009073776/20190128120157679_32038753_CAMERA_21001008141.jpg</t>
  </si>
  <si>
    <t>images/7299799720501605488/20190128120440758_32038753_CAMERA_21001001249.jpg</t>
  </si>
  <si>
    <t>SJJ201901280170</t>
  </si>
  <si>
    <t>images/8865761191926349357/20190128174238657_3b3e0d1e_CAMERA_11001018171.jpeg</t>
  </si>
  <si>
    <t>images/4737038355534818018/20190128174244598_3b3e0d1e_CAMERA_11001003286.jpeg</t>
  </si>
  <si>
    <t>SJJ201901280171</t>
  </si>
  <si>
    <t>images/6225678311806257030/</t>
  </si>
  <si>
    <t>images/8735803840395582448/</t>
  </si>
  <si>
    <t>SJJ201901280172</t>
  </si>
  <si>
    <t>images/8839200124866285378/</t>
  </si>
  <si>
    <t>images/4896584127976472744/</t>
  </si>
  <si>
    <t>SJJ201901280173</t>
  </si>
  <si>
    <t>images/7254644584271641043/20190128143901926_43905828_CAMERA_21001004183.jpg</t>
  </si>
  <si>
    <t>images/7656982945849711006/</t>
  </si>
  <si>
    <t>SJJ201901280175</t>
  </si>
  <si>
    <t>images/6847925075109681737/</t>
  </si>
  <si>
    <t>images/8716627868297835211/</t>
  </si>
  <si>
    <t>SJJ201901280176</t>
  </si>
  <si>
    <t>images/7194563682368910719/20190128115056031_37904623_CAMERA_21001009170.jpg</t>
  </si>
  <si>
    <t>images/4668661453840540586/20190128115149323_37904623_CAMERA_21001011282.jpg</t>
  </si>
  <si>
    <t>SJJ201901280177</t>
  </si>
  <si>
    <t>images/8502049085334344605/</t>
  </si>
  <si>
    <t>images/8192736081520076837/</t>
  </si>
  <si>
    <t>SJJ201901280179</t>
  </si>
  <si>
    <t>images/7714326092880857004/20190128144801846_46895191_CAMERA_21001002183.jpg</t>
  </si>
  <si>
    <t>images/5472546638384876320/</t>
  </si>
  <si>
    <t>SJJ201901280180</t>
  </si>
  <si>
    <t>images/6494313812591212385/20190128115719803_ccd0674e_CAMERA_11001006183.jpeg</t>
  </si>
  <si>
    <t>images/8732810700439714790/</t>
  </si>
  <si>
    <t>SJJ201901280181</t>
  </si>
  <si>
    <t>images/8236094336796343270/</t>
  </si>
  <si>
    <t>images/5284961596520628142/</t>
  </si>
  <si>
    <t>SJJ201901280182</t>
  </si>
  <si>
    <t>images/9159009703401531295/</t>
  </si>
  <si>
    <t>images/4763171626018718311/</t>
  </si>
  <si>
    <t>SJJ201901280183</t>
  </si>
  <si>
    <t>images/7005860510026236344/</t>
  </si>
  <si>
    <t>images/6110780286152971090/</t>
  </si>
  <si>
    <t>SJJ201901280184</t>
  </si>
  <si>
    <t>images/6136321464057089971/</t>
  </si>
  <si>
    <t>images/6180425943181461524/</t>
  </si>
  <si>
    <t>SJJ201901280185</t>
  </si>
  <si>
    <t>images/9096281573753483565/</t>
  </si>
  <si>
    <t>images/8352948855883472211/</t>
  </si>
  <si>
    <t>SJJ201901280186</t>
  </si>
  <si>
    <t>images/8284520516599575073/</t>
  </si>
  <si>
    <t>images/5321012071201921886/</t>
  </si>
  <si>
    <t>SJJ201901280187</t>
  </si>
  <si>
    <t>images/7230739540735344436/</t>
  </si>
  <si>
    <t>images/4854651902666491690/</t>
  </si>
  <si>
    <t>SJJ201901280188</t>
  </si>
  <si>
    <t>images/6101085705431724427/</t>
  </si>
  <si>
    <t>images/8708291464587046966/</t>
  </si>
  <si>
    <t>SJJ201901280189</t>
  </si>
  <si>
    <t>images/8451108599731517458/</t>
  </si>
  <si>
    <t>images/8615183922884140866/</t>
  </si>
  <si>
    <t>SJJ201901280190</t>
  </si>
  <si>
    <t>images/5414351397673952881/</t>
  </si>
  <si>
    <t>images/7299901423261495207/</t>
  </si>
  <si>
    <t>SJJ201901280191</t>
  </si>
  <si>
    <t>images/8144212373375737854/</t>
  </si>
  <si>
    <t>images/5216080384169862639/</t>
  </si>
  <si>
    <t>SJJ201901280192</t>
  </si>
  <si>
    <t>images/5447263420636451698/20190128180504955_38146547_CAMERA_21001150170.jpg</t>
  </si>
  <si>
    <t>images/6042667018919887171/</t>
  </si>
  <si>
    <t>SJJ201901280193</t>
  </si>
  <si>
    <t>images/8893211065519969250/</t>
  </si>
  <si>
    <t>images/6197708394269442406/</t>
  </si>
  <si>
    <t>SJJ201901280194</t>
  </si>
  <si>
    <t>images/6983287195711103961/</t>
  </si>
  <si>
    <t>images/7443720276418548928/</t>
  </si>
  <si>
    <t>SJJ201901280195</t>
  </si>
  <si>
    <t>images/8654591501786345711/</t>
  </si>
  <si>
    <t>images/8382017387884251332/</t>
  </si>
  <si>
    <t>SJJ201901280196</t>
  </si>
  <si>
    <t>images/6301630106187994358/</t>
  </si>
  <si>
    <t>images/9152541565152588987/</t>
  </si>
  <si>
    <t>SJJ201901280197</t>
  </si>
  <si>
    <t>images/6484088770353006253/</t>
  </si>
  <si>
    <t>images/7415957453906975642/20190128165405821_33074628_CAMERA_21001002278.jpg</t>
  </si>
  <si>
    <t>SJJ201901280199</t>
  </si>
  <si>
    <t>images/4875613410826182542/20190129113854189_33417007_CAMERA_21001003164.jpg</t>
  </si>
  <si>
    <t>images/9117188990137719789/</t>
  </si>
  <si>
    <t>SJJ201901280200</t>
  </si>
  <si>
    <t>images/9136439427751260244/</t>
  </si>
  <si>
    <t>images/7067447843150542487/</t>
  </si>
  <si>
    <t>SJJ201901280201</t>
  </si>
  <si>
    <t>images/4669451265567142559/</t>
  </si>
  <si>
    <t>images/9061418065303780025/</t>
  </si>
  <si>
    <t>SJJ201901280203</t>
  </si>
  <si>
    <t>images/6207843905247718691/20190129165724246_39973860_CAMERA_21001003156.jpg</t>
  </si>
  <si>
    <t>images/7491564989753882495/20190129165745258_39973860_CAMERA_21001016288.jpg</t>
  </si>
  <si>
    <t>SJJ201901280204</t>
  </si>
  <si>
    <t>images/6416821871797725269/</t>
  </si>
  <si>
    <t>images/7841009608267538621/</t>
  </si>
  <si>
    <t>SJJ201901280205</t>
  </si>
  <si>
    <t>images/8114365779283485613/</t>
  </si>
  <si>
    <t>images/5406891209795674990/</t>
  </si>
  <si>
    <t>SJJ201901280206</t>
  </si>
  <si>
    <t>images/8211442221133629012/</t>
  </si>
  <si>
    <t>images/5727615771929270991/</t>
  </si>
  <si>
    <t>SJJ201901280207</t>
  </si>
  <si>
    <t>images/4948855800759412097/20190129171131686_49201099_CAMERA_21001002175.jpg</t>
  </si>
  <si>
    <t>images/7419697067807012597/20190129171215118_49201099_CAMERA_21001004286.jpg</t>
  </si>
  <si>
    <t>images/7775779495750010864/20190129104852681_49201099_CAMERA_21001026171.jpg</t>
  </si>
  <si>
    <t>images/5860275596234069280/20190129104930419_49201099_CAMERA_21001008290.jpg</t>
  </si>
  <si>
    <t>SJJ201901280208</t>
  </si>
  <si>
    <t>images/8970145963837569421/</t>
  </si>
  <si>
    <t>images/5837170665612972980/</t>
  </si>
  <si>
    <t>SJJ201901280210</t>
  </si>
  <si>
    <t>images/7790082741683979781/20190129121528817_33021239_CAMERA_21001002170.jpg</t>
  </si>
  <si>
    <t>images/9076718558880061373/</t>
  </si>
  <si>
    <t>SJJ201901280211</t>
  </si>
  <si>
    <t>images/8353769482938744632/</t>
  </si>
  <si>
    <t>images/7205562886590692038/</t>
  </si>
  <si>
    <t>SJJ201901280213</t>
  </si>
  <si>
    <t>images/8931394348776384982/20190129104530236_35706822_CAMERA_22001005281.jpg</t>
  </si>
  <si>
    <t>images/6718306483483909306/</t>
  </si>
  <si>
    <t>SJJ201901280215</t>
  </si>
  <si>
    <t>images/8909242968519704411/20190129163455802_39973860_CAMERA_21001011132.jpg</t>
  </si>
  <si>
    <t>images/6214292060755798354/20190129163704495_39973860_CAMERA_21001002287.jpg</t>
  </si>
  <si>
    <t>SJJ201901280217</t>
  </si>
  <si>
    <t>images/5959653085283209187/</t>
  </si>
  <si>
    <t>images/8015751007158927937/</t>
  </si>
  <si>
    <t>SJJ201901280219</t>
  </si>
  <si>
    <t>images/7625867867238870169/20190129175809022_cb777990_CAMERA_11001002149.jpeg</t>
  </si>
  <si>
    <t>images/4935538774513696445/20190129175836056_cb777990_CAMERA_11001002288.jpeg</t>
  </si>
  <si>
    <t>images/6380564747217138690/20190129105140506_cb777990_CAMERA_11001003187.jpeg</t>
  </si>
  <si>
    <t>images/7456856538435261101/20190129105230488_cb777990_CAMERA_11001005284.jpeg</t>
  </si>
  <si>
    <t>SJJ201901280220</t>
  </si>
  <si>
    <t>images/7158742659922664685/</t>
  </si>
  <si>
    <t>images/8043161850224927854/</t>
  </si>
  <si>
    <t>SJJ201901280221</t>
  </si>
  <si>
    <t>images/8869213806682546681/</t>
  </si>
  <si>
    <t>images/6117164018182963072/</t>
  </si>
  <si>
    <t>SJJ201901280222</t>
  </si>
  <si>
    <t>images/8159026659637478517/20190128153222991_38522410_CAMERA_21001006285.jpg</t>
  </si>
  <si>
    <t>images/7570186069387297019/20190128153235205_38522410_CAMERA_21001004279.jpg</t>
  </si>
  <si>
    <t>SJJ201901280224</t>
  </si>
  <si>
    <t>images/6019574328738304538/20190128162149569_30549142_CAMERA_21001010180.jpg</t>
  </si>
  <si>
    <t>images/5267049386489095384/20190128162204313_30549142_CAMERA_21001010289.jpg</t>
  </si>
  <si>
    <t>SJJ201901280227</t>
  </si>
  <si>
    <t>images/6946066737716415798/20190129104121966_39973860_CAMERA_21001004178.jpg</t>
  </si>
  <si>
    <t>images/9135556394463039425/20190129104128737_39973860_CAMERA_21001003290.jpg</t>
  </si>
  <si>
    <t>SJJ201901280228</t>
  </si>
  <si>
    <t>images/7491067363613884933/</t>
  </si>
  <si>
    <t>images/6618193378815474626/</t>
  </si>
  <si>
    <t>SJJ201901280229</t>
  </si>
  <si>
    <t>images/5013079412787387353/</t>
  </si>
  <si>
    <t>images/4836970645258751345/</t>
  </si>
  <si>
    <t>SJJ201901280230</t>
  </si>
  <si>
    <t>images/4924028157403696902/</t>
  </si>
  <si>
    <t>images/6960615054285504127/</t>
  </si>
  <si>
    <t>SJJ201901280231</t>
  </si>
  <si>
    <t>images/7277151965401962549/</t>
  </si>
  <si>
    <t>images/5632040758935718033/20190128154146718_86a3c579_CAMERA_11001004265.jpeg</t>
  </si>
  <si>
    <t>SJJ201901280232</t>
  </si>
  <si>
    <t>images/6434956209837768739/</t>
  </si>
  <si>
    <t>images/7754355126223876174/</t>
  </si>
  <si>
    <t>SJJ201901280233</t>
  </si>
  <si>
    <t>images/6843674464522303587/</t>
  </si>
  <si>
    <t>images/6237813478094848554/</t>
  </si>
  <si>
    <t>SJJ201901280234</t>
  </si>
  <si>
    <t>images/8041130096196414148/</t>
  </si>
  <si>
    <t>images/4656845284680717133/20190128174410877_35429755_CAMERA_21001002281.jpg</t>
  </si>
  <si>
    <t>SJJ201901280235</t>
  </si>
  <si>
    <t>images/8298342059639966320/</t>
  </si>
  <si>
    <t>images/8451498939331633044/20190128170709788_38068295_CAMERA_21001047287.jpg</t>
  </si>
  <si>
    <t>SJJ201901280237</t>
  </si>
  <si>
    <t>images/4761208312716061301/20190128162715483_5eaf61c1_CAMERA_11001005132.jpeg</t>
  </si>
  <si>
    <t>images/8103463300210106775/20190128162801504_5eaf61c1_CAMERA_11001041264.jpeg</t>
  </si>
  <si>
    <t>SJJ201901280238</t>
  </si>
  <si>
    <t>images/8436187100286345814/</t>
  </si>
  <si>
    <t>images/4656291927338158428/</t>
  </si>
  <si>
    <t>SJJ201901280239</t>
  </si>
  <si>
    <t>images/5491837504658055162/</t>
  </si>
  <si>
    <t>images/6915048911050655138/</t>
  </si>
  <si>
    <t>SJJ201901280240</t>
  </si>
  <si>
    <t>images/8916030348468284929/</t>
  </si>
  <si>
    <t>images/6165570386627567273/</t>
  </si>
  <si>
    <t>SJJ201901280241</t>
  </si>
  <si>
    <t>images/8132593841850957135/</t>
  </si>
  <si>
    <t>images/7948272963500185572/</t>
  </si>
  <si>
    <t>SJJ201901280242</t>
  </si>
  <si>
    <t>images/7319032705667343052/</t>
  </si>
  <si>
    <t>images/6182895797056446026/</t>
  </si>
  <si>
    <t>SJJ201901280243</t>
  </si>
  <si>
    <t>images/8876028890429827903/</t>
  </si>
  <si>
    <t>images/7357865454446984702/</t>
  </si>
  <si>
    <t>SJJ201901280244</t>
  </si>
  <si>
    <t>images/7722101385591382724/</t>
  </si>
  <si>
    <t>images/8461885379242557997/</t>
  </si>
  <si>
    <t>SJJ201901280245</t>
  </si>
  <si>
    <t>images/7296657056065130422/</t>
  </si>
  <si>
    <t>images/6147032717513895410/</t>
  </si>
  <si>
    <t>SJJ201901280246</t>
  </si>
  <si>
    <t>images/5766165561733682451/</t>
  </si>
  <si>
    <t>images/8066235687468446135/20190129110051043_44266657_CAMERA_21001003276.jpg</t>
  </si>
  <si>
    <t>SJJ201901280247</t>
  </si>
  <si>
    <t>images/8993014642822270006/</t>
  </si>
  <si>
    <t>images/9177282943944006816/</t>
  </si>
  <si>
    <t>SJJ201901280248</t>
  </si>
  <si>
    <t>images/6314930860123460125/20190128151438488_39620818_CAMERA_21001002185.jpg</t>
  </si>
  <si>
    <t>images/8676250847660552528/</t>
  </si>
  <si>
    <t>SJJ201901280249</t>
  </si>
  <si>
    <t>images/4795167802342030797/</t>
  </si>
  <si>
    <t>images/8650858711298191839/</t>
  </si>
  <si>
    <t>SJJ201901280250</t>
  </si>
  <si>
    <t>images/6620213721932995457/</t>
  </si>
  <si>
    <t>images/6617615840598076546/</t>
  </si>
  <si>
    <t>SJJ201901280251</t>
  </si>
  <si>
    <t>images/5977649045569415053/20190129101104012_37125699_CAMERA_21001021289.jpg</t>
  </si>
  <si>
    <t>images/7013056091253882480/</t>
  </si>
  <si>
    <t>SJJ201901280252</t>
  </si>
  <si>
    <t>images/6149810617122866917/</t>
  </si>
  <si>
    <t>images/6683859196678533866/20190128163513906_33074628_CAMERA_21001005281.jpg</t>
  </si>
  <si>
    <t>SJJ201901280254</t>
  </si>
  <si>
    <t>images/7615462615987902667/</t>
  </si>
  <si>
    <t>images/5513802011502886324/</t>
  </si>
  <si>
    <t>SJJ201901280255</t>
  </si>
  <si>
    <t>images/7200035516492101483/20190128183929083_73705550_CAMERA_22001028257.jpg</t>
  </si>
  <si>
    <t>images/8479532611792089935/</t>
  </si>
  <si>
    <t>SJJ201901280256</t>
  </si>
  <si>
    <t>images/8810513848860844800/</t>
  </si>
  <si>
    <t>images/9127593257579238575/</t>
  </si>
  <si>
    <t>SJJ201901280257</t>
  </si>
  <si>
    <t>images/7429377020993436192/20190128182710425_34217888_CAMERA_21001010180.jpg</t>
  </si>
  <si>
    <t>images/6860380094099356037/</t>
  </si>
  <si>
    <t>SJJ201901280258</t>
  </si>
  <si>
    <t>images/8259709825469550512/</t>
  </si>
  <si>
    <t>images/6976732206074563107/</t>
  </si>
  <si>
    <t>SJJ201901280259</t>
  </si>
  <si>
    <t>images/5384306507991984993/</t>
  </si>
  <si>
    <t>images/6276171032385661059/</t>
  </si>
  <si>
    <t>SJJ201901280260</t>
  </si>
  <si>
    <t>images/8805030110829332893/20190128181543568_34163718_CAMERA_22001023287.jpg</t>
  </si>
  <si>
    <t>images/8455024628957477603/</t>
  </si>
  <si>
    <t>SJJ201901280261</t>
  </si>
  <si>
    <t>images/4907924766686886097/</t>
  </si>
  <si>
    <t>images/8965852739233040145/</t>
  </si>
  <si>
    <t>SJJ201901280262</t>
  </si>
  <si>
    <t>images/6411818928525197909/</t>
  </si>
  <si>
    <t>images/4988757999962147773/</t>
  </si>
  <si>
    <t>SJJ201901280263</t>
  </si>
  <si>
    <t>images/5091448123235727312/20190129111319422_36009833_CAMERA_22001007282.jpg</t>
  </si>
  <si>
    <t>images/4916125271182797372/</t>
  </si>
  <si>
    <t>SJJ201901280264</t>
  </si>
  <si>
    <t>images/5211228958879751580/</t>
  </si>
  <si>
    <t>images/7466861132465714896/</t>
  </si>
  <si>
    <t>SJJ201901280266</t>
  </si>
  <si>
    <t>images/7559563595742259361/20190128165827227_90919e78_CAMERA_11001012160.jpeg</t>
  </si>
  <si>
    <t>images/9057540899373925030/20190128174401934_90919e78_CAMERA_11001013243.jpeg</t>
  </si>
  <si>
    <t>SJJ201901280267</t>
  </si>
  <si>
    <t>images/7840314800537456992/</t>
  </si>
  <si>
    <t>images/7022480924156347581/</t>
  </si>
  <si>
    <t>SJJ201901280268</t>
  </si>
  <si>
    <t>images/6846670499184594373/</t>
  </si>
  <si>
    <t>images/8572797268200808816/20190128160229677_30662456_CAMERA_21001007290.jpg</t>
  </si>
  <si>
    <t>SJJ201901280269</t>
  </si>
  <si>
    <t>images/7370350272945756478/20190128160701385_39620818_CAMERA_21001006182.jpg</t>
  </si>
  <si>
    <t>images/5274258257948639589/</t>
  </si>
  <si>
    <t>SJJ201901280270</t>
  </si>
  <si>
    <t>images/5073143174537153274/</t>
  </si>
  <si>
    <t>images/6696546246063686629/</t>
  </si>
  <si>
    <t>SJJ201901280271</t>
  </si>
  <si>
    <t>images/7228039420441543427/</t>
  </si>
  <si>
    <t>images/8719883275029853334/</t>
  </si>
  <si>
    <t>SJJ201901280273</t>
  </si>
  <si>
    <t>images/6732583941446804982/20190128163708338_385a11ba_CAMERA_11001018174.jpeg</t>
  </si>
  <si>
    <t>images/5830459007899087630/20190128163723810_385a11ba_CAMERA_11001010286.jpeg</t>
  </si>
  <si>
    <t>SJJ201901280275</t>
  </si>
  <si>
    <t>images/5362662273568554675/</t>
  </si>
  <si>
    <t>images/5025235845798098100/</t>
  </si>
  <si>
    <t>SJJ201901280276</t>
  </si>
  <si>
    <t>images/5563601102808875092/20190128162619724_cdd6695e_CAMERA_11001002287.jpeg</t>
  </si>
  <si>
    <t>images/6583609300461769430/20190128162634268_cdd6695e_CAMERA_11001002238.jpeg</t>
  </si>
  <si>
    <t>SJJ201901280277</t>
  </si>
  <si>
    <t>images/6550735226531989509/</t>
  </si>
  <si>
    <t>images/5260176502305113963/</t>
  </si>
  <si>
    <t>SJJ201901280279</t>
  </si>
  <si>
    <t>images/8280354092541140170/</t>
  </si>
  <si>
    <t>images/5038522732802859059/</t>
  </si>
  <si>
    <t>SJJ201901280280</t>
  </si>
  <si>
    <t>images/6933328822200781271/</t>
  </si>
  <si>
    <t>images/5943993964635439087/</t>
  </si>
  <si>
    <t>SJJ201901280281</t>
  </si>
  <si>
    <t>images/8173055104225709192/</t>
  </si>
  <si>
    <t>images/7861758623923462006/20190129181319043_31633273_CAMERA_21001003275.jpg</t>
  </si>
  <si>
    <t>SJJ201901280282</t>
  </si>
  <si>
    <t>images/5914113246652131559/</t>
  </si>
  <si>
    <t>images/8500047401298114743/</t>
  </si>
  <si>
    <t>SJJ201901280284</t>
  </si>
  <si>
    <t>images/9172327451067331379/</t>
  </si>
  <si>
    <t>images/4964624450165033316/</t>
  </si>
  <si>
    <t>SJJ201901280285</t>
  </si>
  <si>
    <t>images/7231605122346883738/</t>
  </si>
  <si>
    <t>images/8642350725028608683/20190129183436278_35424938_CAMERA_21001007286.jpg</t>
  </si>
  <si>
    <t>SJJ201901280286</t>
  </si>
  <si>
    <t>images/5771915583440592467/</t>
  </si>
  <si>
    <t>images/6835061021599579386/</t>
  </si>
  <si>
    <t>SJJ201901280287</t>
  </si>
  <si>
    <t>images/5558178864005787055/20190128182024415_14c8182e_CAMERA_11001010140.jpeg</t>
  </si>
  <si>
    <t>images/7963088969058680684/20190128182040003_14c8182e_CAMERA_11001010150.jpeg</t>
  </si>
  <si>
    <t>SJJ201901280289</t>
  </si>
  <si>
    <t>images/8887087434827584057/20190129103608408_38074517_CAMERA_22001003262.jpg</t>
  </si>
  <si>
    <t>images/5207270600945356712/</t>
  </si>
  <si>
    <t>SJJ201901280291</t>
  </si>
  <si>
    <t>images/5432372433152807317/</t>
  </si>
  <si>
    <t>images/8587228848841463540/20190128192548880_34119738_CAMERA_21001002278.jpg</t>
  </si>
  <si>
    <t>SJJ201901280292</t>
  </si>
  <si>
    <t>images/5714539635445302686/20190128173106374_38148592_CAMERA_21001002164.jpg</t>
  </si>
  <si>
    <t>images/7810551306398291123/</t>
  </si>
  <si>
    <t>SJJ201901280293</t>
  </si>
  <si>
    <t>images/9027794234861682079/20190129102924969_39532573_CAMERA_21001014168.jpg</t>
  </si>
  <si>
    <t>images/8918858827461765417/</t>
  </si>
  <si>
    <t>SJJ201901280294</t>
  </si>
  <si>
    <t>images/5255432479953186398/20190128181811427_34903195_CAMERA_21001025290.jpg</t>
  </si>
  <si>
    <t>images/6192850916501499379/</t>
  </si>
  <si>
    <t>SJJ201901280295</t>
  </si>
  <si>
    <t>images/7219063873573959169/</t>
  </si>
  <si>
    <t>images/6852973387272519697/</t>
  </si>
  <si>
    <t>SJJ201901280296</t>
  </si>
  <si>
    <t>images/6090888747506420996/20190129113631656_20c04e21_CAMERA_11001020283.jpeg</t>
  </si>
  <si>
    <t>images/6536861482438047165/</t>
  </si>
  <si>
    <t>SJJ201901280298</t>
  </si>
  <si>
    <t>images/6215584372881132904/</t>
  </si>
  <si>
    <t>images/6533348752771994386/</t>
  </si>
  <si>
    <t>SJJ201901280299</t>
  </si>
  <si>
    <t>images/4681989316600372018/</t>
  </si>
  <si>
    <t>images/4829408723657856009/</t>
  </si>
  <si>
    <t>SJJ201901280300</t>
  </si>
  <si>
    <t>images/6156104637016370163/</t>
  </si>
  <si>
    <t>images/6906152736243607451/</t>
  </si>
  <si>
    <t>SJJ201901280301</t>
  </si>
  <si>
    <t>images/5129028390690543404/</t>
  </si>
  <si>
    <t>images/7915211514573924996/</t>
  </si>
  <si>
    <t>SJJ201901280302</t>
  </si>
  <si>
    <t>images/4659683004984798039/</t>
  </si>
  <si>
    <t>images/5436723763452629236/</t>
  </si>
  <si>
    <t>SJJ201901280303</t>
  </si>
  <si>
    <t>images/7263772538973027869/</t>
  </si>
  <si>
    <t>images/5855291384106003626/</t>
  </si>
  <si>
    <t>SJJ201901280304</t>
  </si>
  <si>
    <t>images/7953283709411520184/20190129104603751_34784775_CAMERA_21001013183.jpg</t>
  </si>
  <si>
    <t>images/7896238067979385490/</t>
  </si>
  <si>
    <t>SJJ201901280306</t>
  </si>
  <si>
    <t>images/9101036152015632107/</t>
  </si>
  <si>
    <t>images/5941985672652070978/</t>
  </si>
  <si>
    <t>SJJ201901280307</t>
  </si>
  <si>
    <t>images/6612037840914706830/20190129110730087_31428515_CAMERA_21001016187.jpg</t>
  </si>
  <si>
    <t>images/7541784607554513595/</t>
  </si>
  <si>
    <t>SJJ201901280308</t>
  </si>
  <si>
    <t>images/5452208228302213616/</t>
  </si>
  <si>
    <t>images/7023263193461409730/</t>
  </si>
  <si>
    <t>SJJ201901280309</t>
  </si>
  <si>
    <t>images/5412458121253389759/20190129091023345_f7d882b6_CAMERA_11001004186.jpeg</t>
  </si>
  <si>
    <t>images/6204130386593973586/20190129091035478_f7d882b6_CAMERA_11001003275.jpeg</t>
  </si>
  <si>
    <t>SJJ201901280310</t>
  </si>
  <si>
    <t>images/5305320712443889849/20190129184107239_47363055_CAMERA_21001005174.jpg</t>
  </si>
  <si>
    <t>images/7283557401334701364/</t>
  </si>
  <si>
    <t>images/7664342780379805129/20190129120240163_47363055_CAMERA_21001015161.jpg</t>
  </si>
  <si>
    <t>images/7769340510562936491/</t>
  </si>
  <si>
    <t>SJJ201901280311</t>
  </si>
  <si>
    <t>images/5336275218859527942/</t>
  </si>
  <si>
    <t>images/8368070095844831728/</t>
  </si>
  <si>
    <t>SJJ201901280312</t>
  </si>
  <si>
    <t>images/5767799566532099982/</t>
  </si>
  <si>
    <t>images/4855678370809037710/</t>
  </si>
  <si>
    <t>SJJ201901280313</t>
  </si>
  <si>
    <t>images/5776491353983154786/</t>
  </si>
  <si>
    <t>images/7846572739794810501/</t>
  </si>
  <si>
    <t>SJJ201901280314</t>
  </si>
  <si>
    <t>images/5422651111560261428/</t>
  </si>
  <si>
    <t>images/9026291260615955033/</t>
  </si>
  <si>
    <t>SJJ201901280315</t>
  </si>
  <si>
    <t>images/8551505799489978485/</t>
  </si>
  <si>
    <t>images/6563798385051711096/</t>
  </si>
  <si>
    <t>SJJ201901280316</t>
  </si>
  <si>
    <t>images/7949511513181273201/20190129112003132_f7d882b6_CAMERA_11001004172.jpeg</t>
  </si>
  <si>
    <t>images/8866048868024661310/</t>
  </si>
  <si>
    <t>SJJ201901280317</t>
  </si>
  <si>
    <t>images/8195244756126387041/</t>
  </si>
  <si>
    <t>images/5859827772125078263/</t>
  </si>
  <si>
    <t>SJJ201901280320</t>
  </si>
  <si>
    <t>images/9090611163249691739/</t>
  </si>
  <si>
    <t>images/7013722432596485988/</t>
  </si>
  <si>
    <t>SJJ201901280321</t>
  </si>
  <si>
    <t>images/4830965043653323395/</t>
  </si>
  <si>
    <t>images/7885832365622764039/</t>
  </si>
  <si>
    <t>SJJ201901280322</t>
  </si>
  <si>
    <t>images/5985090756684257652/</t>
  </si>
  <si>
    <t>images/7129953045896652289/</t>
  </si>
  <si>
    <t>SJJ201901280324</t>
  </si>
  <si>
    <t>images/7792182416689412155/</t>
  </si>
  <si>
    <t>images/6253882257789362338/</t>
  </si>
  <si>
    <t>images/5998841600885194749/20190129111303400_0f1cd857_CAMERA_11001031284.jpeg</t>
  </si>
  <si>
    <t>images/7818560584285082278/</t>
  </si>
  <si>
    <t>SJJ201901280325</t>
  </si>
  <si>
    <t>images/6231590974426116327/</t>
  </si>
  <si>
    <t>images/5081303711193018757/20190129173320467_34153430_CAMERA_21001003282.jpg</t>
  </si>
  <si>
    <t>SJJ201901280326</t>
  </si>
  <si>
    <t>images/6649928122367024669/20190130184633616_34832572_CAMERA_21001005186.jpg</t>
  </si>
  <si>
    <t>images/7800477267464401925/</t>
  </si>
  <si>
    <t>SJJ201901280328</t>
  </si>
  <si>
    <t>images/5106703377240120435/</t>
  </si>
  <si>
    <t>images/6864969342013199272/</t>
  </si>
  <si>
    <t>SJJ201901280329</t>
  </si>
  <si>
    <t>images/5937462556469013047/</t>
  </si>
  <si>
    <t>images/7109608334048574608/</t>
  </si>
  <si>
    <t>SJJ201901280330</t>
  </si>
  <si>
    <t>images/5212206824375678076/</t>
  </si>
  <si>
    <t>images/6533459206996200804/</t>
  </si>
  <si>
    <t>SJJ201901280332</t>
  </si>
  <si>
    <t>images/5546144264318631906/</t>
  </si>
  <si>
    <t>images/5817644826627125320/</t>
  </si>
  <si>
    <t>images/5211088942305162124/</t>
  </si>
  <si>
    <t>images/6616741326358330223/</t>
  </si>
  <si>
    <t>SJJ201901280333</t>
  </si>
  <si>
    <t>images/7942820526416894417/20190129110457228_34758292_CAMERA_21001015178.jpg</t>
  </si>
  <si>
    <t>images/4750963494759817762/</t>
  </si>
  <si>
    <t>SJJ201901280334</t>
  </si>
  <si>
    <t>images/6445851893439536075/20190129120031006_37960534_CAMERA_21001003151.jpg</t>
  </si>
  <si>
    <t>images/8855710319675266987/20190129120055795_37960534_CAMERA_21001009290.jpg</t>
  </si>
  <si>
    <t>SJJ201901280335</t>
  </si>
  <si>
    <t>images/5796962515576980251/</t>
  </si>
  <si>
    <t>images/4858275990659560575/</t>
  </si>
  <si>
    <t>SJJ201901280336</t>
  </si>
  <si>
    <t>images/7750142826220766964/20190129160333368_34758292_CAMERA_21001061148.jpg</t>
  </si>
  <si>
    <t>images/5225666801751851442/</t>
  </si>
  <si>
    <t>SJJ201901280337</t>
  </si>
  <si>
    <t>images/6282881883662544312/20190129112226816_73632455_CAMERA_21001013173.jpg</t>
  </si>
  <si>
    <t>images/6900091343027454529/</t>
  </si>
  <si>
    <t>SJJ201901280338</t>
  </si>
  <si>
    <t>images/8284417459466825152/</t>
  </si>
  <si>
    <t>images/8542075628302491645/</t>
  </si>
  <si>
    <t>SJJ201901280339</t>
  </si>
  <si>
    <t>images/8847706660880626487/</t>
  </si>
  <si>
    <t>images/6519585061310905555/</t>
  </si>
  <si>
    <t>SJJ201901280340</t>
  </si>
  <si>
    <t>images/6625933567687412233/</t>
  </si>
  <si>
    <t>images/6161207214874966705/</t>
  </si>
  <si>
    <t>SJJ201901280341</t>
  </si>
  <si>
    <t>images/5154663502032265209/</t>
  </si>
  <si>
    <t>images/4964700220815044254/</t>
  </si>
  <si>
    <t>SJJ201901280342</t>
  </si>
  <si>
    <t>images/8615564571592347436/</t>
  </si>
  <si>
    <t>images/4667384105139073693/</t>
  </si>
  <si>
    <t>SJJ201901280343</t>
  </si>
  <si>
    <t>images/6989771606342782371/</t>
  </si>
  <si>
    <t>images/7985878917286328708/</t>
  </si>
  <si>
    <t>SJJ201901280344</t>
  </si>
  <si>
    <t>images/4848516495492500988/20190129111054574_24826483_CAMERA_22001009277.jpg</t>
  </si>
  <si>
    <t>images/6775715236908581493/</t>
  </si>
  <si>
    <t>images/5316653550234320883/20190129172139055_24826483_CAMERA_22001007289.jpg</t>
  </si>
  <si>
    <t>images/8160355767978614781/</t>
  </si>
  <si>
    <t>SJJ201901280345</t>
  </si>
  <si>
    <t>images/5936006163020992211/</t>
  </si>
  <si>
    <t>images/6138130326423057512/</t>
  </si>
  <si>
    <t>images/7616598617492627500/</t>
  </si>
  <si>
    <t>images/5423498446974548863/</t>
  </si>
  <si>
    <t>SJJ201901280346</t>
  </si>
  <si>
    <t>images/8664063980481941172/20190129111535087_37125699_CAMERA_21001003154.jpg</t>
  </si>
  <si>
    <t>images/8659829454338445397/</t>
  </si>
  <si>
    <t>SJJ201901280347</t>
  </si>
  <si>
    <t>images/5758020715557929082/</t>
  </si>
  <si>
    <t>images/8932337340326090620/</t>
  </si>
  <si>
    <t>SJJ201901280348</t>
  </si>
  <si>
    <t>images/9045259669483462165/</t>
  </si>
  <si>
    <t>images/7371495497847741053/</t>
  </si>
  <si>
    <t>SJJ201901280351</t>
  </si>
  <si>
    <t>images/7339934616900752776/20190129160946900_fec3fe7a_CAMERA_11001002173.jpeg</t>
  </si>
  <si>
    <t>images/5524688839786846511/20190129165437147_fec3fe7a_CAMERA_11001003275.jpeg</t>
  </si>
  <si>
    <t>SJJ201901280353</t>
  </si>
  <si>
    <t>images/7905931757978931209/20190129113508809_38074517_CAMERA_22001005286.jpg</t>
  </si>
  <si>
    <t>images/7207361219868013877/</t>
  </si>
  <si>
    <t>SJJ201901280355</t>
  </si>
  <si>
    <t>images/8398070576702556383/20190129110221634_31028449_CAMERA_21001012290.jpg</t>
  </si>
  <si>
    <t>images/6517069459570822366/</t>
  </si>
  <si>
    <t>SJJ201901280357</t>
  </si>
  <si>
    <t>images/4690489527103674201/20190129175608795_fec3fe7a_CAMERA_11001002286.jpeg</t>
  </si>
  <si>
    <t>images/7437242798063323914/20190129175703876_fec3fe7a_CAMERA_11001002273.jpeg</t>
  </si>
  <si>
    <t>SJJ201901280358</t>
  </si>
  <si>
    <t>images/5325247346770956459/</t>
  </si>
  <si>
    <t>images/8597906739832211448/</t>
  </si>
  <si>
    <t>SJJ201901280359</t>
  </si>
  <si>
    <t>images/6287264816290383813/20190129112355573_31028449_CAMERA_21001011184.jpg</t>
  </si>
  <si>
    <t>images/7696187551837252554/20190129112427179_31028449_CAMERA_21001025277.jpg</t>
  </si>
  <si>
    <t>SJJ201901280360</t>
  </si>
  <si>
    <t>images/8140406448389316379/</t>
  </si>
  <si>
    <t>images/7080820875239380702/</t>
  </si>
  <si>
    <t>SJJ201901280362</t>
  </si>
  <si>
    <t>images/6214949440543431775/20190129113551444_37935650_CAMERA_21001003283.jpg</t>
  </si>
  <si>
    <t>images/7715393806564199389/</t>
  </si>
  <si>
    <t>SJJ201901280364</t>
  </si>
  <si>
    <t>images/8621212311547511335/</t>
  </si>
  <si>
    <t>images/5816693726735468594/</t>
  </si>
  <si>
    <t>SJJ201901280367</t>
  </si>
  <si>
    <t>images/5997164187913887987/</t>
  </si>
  <si>
    <t>images/8897473644252682692/</t>
  </si>
  <si>
    <t>SJJ201901280368</t>
  </si>
  <si>
    <t>images/8468514031228758016/</t>
  </si>
  <si>
    <t>images/4697065527976116168/</t>
  </si>
  <si>
    <t>SJJ201901280371</t>
  </si>
  <si>
    <t>images/8073430395586820473/</t>
  </si>
  <si>
    <t>images/7558320722682431847/</t>
  </si>
  <si>
    <t>SJJ201901280373</t>
  </si>
  <si>
    <t>images/7605150829650035110/20190129111324390_33416868_CAMERA_22001007277.jpg</t>
  </si>
  <si>
    <t>images/8391989559264115646/</t>
  </si>
  <si>
    <t>SJJ201901280374</t>
  </si>
  <si>
    <t>images/7712462704725919630/</t>
  </si>
  <si>
    <t>images/5120281685617258277/</t>
  </si>
  <si>
    <t>SJJ201901280375</t>
  </si>
  <si>
    <t>images/5976972217501573333/</t>
  </si>
  <si>
    <t>images/5719805859845966116/</t>
  </si>
  <si>
    <t>SJJ201901280376</t>
  </si>
  <si>
    <t>images/5495486751306776083/</t>
  </si>
  <si>
    <t>images/8493053872706088743/20190129185859070_91a64a93_CAMERA_11001022189.jpeg</t>
  </si>
  <si>
    <t>SJJ201901280378</t>
  </si>
  <si>
    <t>images/7006379853958983070/</t>
  </si>
  <si>
    <t>images/8004585704952753140/20190129120436752_33037003_CAMERA_21001017274.jpg</t>
  </si>
  <si>
    <t>SJJ201901280379</t>
  </si>
  <si>
    <t>images/5828340482720905909/</t>
  </si>
  <si>
    <t>images/7430058802885910382/</t>
  </si>
  <si>
    <t>SJJ201901280380</t>
  </si>
  <si>
    <t>images/7477700358617434763/20190129115715477_37324621_CAMERA_21001057146.jpg</t>
  </si>
  <si>
    <t>images/4894290901604686334/</t>
  </si>
  <si>
    <t>SJJ201901280382</t>
  </si>
  <si>
    <t>images/5025978092415772176/20190129113854440_37324621_CAMERA_21001017163.jpg</t>
  </si>
  <si>
    <t>images/9026890105876887182/</t>
  </si>
  <si>
    <t>SJJ201901280383</t>
  </si>
  <si>
    <t>images/6768020962898927487/20190129114800944_33416868_CAMERA_22001004277.jpg</t>
  </si>
  <si>
    <t>images/5469964936309186966/</t>
  </si>
  <si>
    <t>SJJ201901280384</t>
  </si>
  <si>
    <t>images/5782349823943203010/20190129113331924_37324621_CAMERA_21001004160.jpg</t>
  </si>
  <si>
    <t>images/6716257970620222473/</t>
  </si>
  <si>
    <t>SJJ201901280385</t>
  </si>
  <si>
    <t>images/6619261533636059959/</t>
  </si>
  <si>
    <t>images/5133247352638238816/</t>
  </si>
  <si>
    <t>SJJ201901280386</t>
  </si>
  <si>
    <t>images/6858489585217749531/</t>
  </si>
  <si>
    <t>images/5486718207179023997/</t>
  </si>
  <si>
    <t>SJJ201901280387</t>
  </si>
  <si>
    <t>images/5497757365578968194/</t>
  </si>
  <si>
    <t>images/5841601649720353776/</t>
  </si>
  <si>
    <t>SJJ201901280388</t>
  </si>
  <si>
    <t>images/9027424282390978296/</t>
  </si>
  <si>
    <t>images/6839216008859836335/</t>
  </si>
  <si>
    <t>SJJ201901280389</t>
  </si>
  <si>
    <t>images/6630530990267542607/</t>
  </si>
  <si>
    <t>images/5301554692441284658/</t>
  </si>
  <si>
    <t>SJJ201901280390</t>
  </si>
  <si>
    <t>images/6577368779147698146/</t>
  </si>
  <si>
    <t>images/9099000047050600796/</t>
  </si>
  <si>
    <t>SJJ201901280391</t>
  </si>
  <si>
    <t>images/8327995766944524144/20190129185522742_cc943b1f_CAMERA_11001008270.jpeg</t>
  </si>
  <si>
    <t>images/8158462597729089807/20190129185633704_cc943b1f_CAMERA_11001007236.jpeg</t>
  </si>
  <si>
    <t>images/8926618871700782011/20190129113401302_cc943b1f_CAMERA_11001006267.jpeg</t>
  </si>
  <si>
    <t>images/6906822503964482802/20190129114831042_cc943b1f_CAMERA_11001006264.jpeg</t>
  </si>
  <si>
    <t>SJJ201901280392</t>
  </si>
  <si>
    <t>images/6614616041106551106/20190129104350265_3b3e0d1e_CAMERA_11001003177.jpeg</t>
  </si>
  <si>
    <t>images/6255024833495512162/20190129104413346_3b3e0d1e_CAMERA_11001019285.jpeg</t>
  </si>
  <si>
    <t>SJJ201901280394</t>
  </si>
  <si>
    <t>images/6220831177569507047/</t>
  </si>
  <si>
    <t>images/7190560220472916394/</t>
  </si>
  <si>
    <t>SJJ201901280395</t>
  </si>
  <si>
    <t>images/5051035069335083953/</t>
  </si>
  <si>
    <t>images/6069671350477721295/</t>
  </si>
  <si>
    <t>SJJ201901280396</t>
  </si>
  <si>
    <t>images/9049609056025373192/</t>
  </si>
  <si>
    <t>images/8211427397154898772/</t>
  </si>
  <si>
    <t>SJJ201901280398</t>
  </si>
  <si>
    <t>images/7503972190086113469/</t>
  </si>
  <si>
    <t>images/5793871580903495974/</t>
  </si>
  <si>
    <t>SJJ201901280400</t>
  </si>
  <si>
    <t>images/8315445428659701178/</t>
  </si>
  <si>
    <t>images/8731980567414801738/20190129100817913_3b3e0d1e_CAMERA_11001012285.jpeg</t>
  </si>
  <si>
    <t>SJJ201901280402</t>
  </si>
  <si>
    <t>images/7355511243817215681/</t>
  </si>
  <si>
    <t>images/7343873835004733858/</t>
  </si>
  <si>
    <t>SJJ201901280404</t>
  </si>
  <si>
    <t>images/5792496090892114926/</t>
  </si>
  <si>
    <t>images/5772713435956094752/</t>
  </si>
  <si>
    <t>SJJ201901280406</t>
  </si>
  <si>
    <t>images/4728928279856079102/20190129111146606_0b1ea206_CAMERA_11001012286.jpeg</t>
  </si>
  <si>
    <t>images/6250992397151167474/20190129111159596_0b1ea206_CAMERA_11001009283.jpeg</t>
  </si>
  <si>
    <t>SJJ201901280407</t>
  </si>
  <si>
    <t>images/6728315537853491739/20190129105904267_32846358_CAMERA_21001002170.jpg</t>
  </si>
  <si>
    <t>images/8030745300992470375/</t>
  </si>
  <si>
    <t>SJJ201901280408</t>
  </si>
  <si>
    <t>images/5206405854145014725/20190129114938718_35663951_CAMERA_21001003180.jpg</t>
  </si>
  <si>
    <t>images/7400441848088686771/20190129115123064_35663951_CAMERA_21001093285.jpg</t>
  </si>
  <si>
    <t>SJJ201901280409</t>
  </si>
  <si>
    <t>images/6146951499896114540/20190129105304991_32846358_CAMERA_21001021168.jpg</t>
  </si>
  <si>
    <t>images/5071646379276084236/</t>
  </si>
  <si>
    <t>SJJ201901280411</t>
  </si>
  <si>
    <t>images/5567505276696693651/20190129130908269_58e10f2f_CAMERA_11001009168.jpeg</t>
  </si>
  <si>
    <t>images/5016972767602701324/20190129130916681_58e10f2f_CAMERA_11001003278.jpeg</t>
  </si>
  <si>
    <t>SJJ201901280412</t>
  </si>
  <si>
    <t>images/6157401563700183342/</t>
  </si>
  <si>
    <t>images/5598965870656265364/</t>
  </si>
  <si>
    <t>SJJ201901280415</t>
  </si>
  <si>
    <t>images/8670573299707204425/</t>
  </si>
  <si>
    <t>images/7008397824895575384/</t>
  </si>
  <si>
    <t>SJJ201901280416</t>
  </si>
  <si>
    <t>images/7894778899168234994/20190129102058924_3b3e0d1e_CAMERA_11001018186.jpeg</t>
  </si>
  <si>
    <t>images/6195126909610408693/20190129102125128_3b3e0d1e_CAMERA_11001023285.jpeg</t>
  </si>
  <si>
    <t>SJJ201901280418</t>
  </si>
  <si>
    <t>images/5996895187963599492/</t>
  </si>
  <si>
    <t>images/8456879100267831723/</t>
  </si>
  <si>
    <t>SJJ201901280420</t>
  </si>
  <si>
    <t>images/6131930576060985375/20190129115631805_30231047_CAMERA_21001035177.jpg</t>
  </si>
  <si>
    <t>images/8689606251440451487/</t>
  </si>
  <si>
    <t>SJJ201901280422</t>
  </si>
  <si>
    <t>images/8375418860873203567/</t>
  </si>
  <si>
    <t>images/8328032256935620614/</t>
  </si>
  <si>
    <t>images/6535978123616421089/</t>
  </si>
  <si>
    <t>images/5987164667804634586/</t>
  </si>
  <si>
    <t>SJJ201901280423</t>
  </si>
  <si>
    <t>images/8541971438121680550/20190129111919906_4C37A4FB_CAMERA_21001004181.jpg</t>
  </si>
  <si>
    <t>images/8566068995655501049/</t>
  </si>
  <si>
    <t>SJJ201901280424</t>
  </si>
  <si>
    <t>images/8628781818850810449/</t>
  </si>
  <si>
    <t>images/8015767165260521375/20190129154018215_32168904_CAMERA_21001007288.jpg</t>
  </si>
  <si>
    <t>SJJ201901280425</t>
  </si>
  <si>
    <t>images/5090031002160634165/</t>
  </si>
  <si>
    <t>images/6800304417270848106/</t>
  </si>
  <si>
    <t>SJJ201901280426</t>
  </si>
  <si>
    <t>images/4750757950703017315/</t>
  </si>
  <si>
    <t>images/6974612113306031615/</t>
  </si>
  <si>
    <t>images/6900716224849558215/</t>
  </si>
  <si>
    <t>images/7808927450672432577/</t>
  </si>
  <si>
    <t>SJJ201901280428</t>
  </si>
  <si>
    <t>images/5385697946248955635/20190129173703843_3b3e0d1e_CAMERA_11001004187.jpeg</t>
  </si>
  <si>
    <t>images/7538217291483041987/20190129173716124_3b3e0d1e_CAMERA_11001009281.jpeg</t>
  </si>
  <si>
    <t>SJJ201901280429</t>
  </si>
  <si>
    <t>images/5473462275126895582/</t>
  </si>
  <si>
    <t>images/7106867225626206264/</t>
  </si>
  <si>
    <t>SJJ201901280430</t>
  </si>
  <si>
    <t>images/7586416203954771763/</t>
  </si>
  <si>
    <t>images/5632325029593117858/20190129160144579_3b3e0d1e_CAMERA_11001011287.jpeg</t>
  </si>
  <si>
    <t>SJJ201901280431</t>
  </si>
  <si>
    <t>images/5899201207745631020/</t>
  </si>
  <si>
    <t>images/5971159955901343289/</t>
  </si>
  <si>
    <t>SJJ201901280433</t>
  </si>
  <si>
    <t>images/4815984951589222830/</t>
  </si>
  <si>
    <t>images/5726937724330013788/</t>
  </si>
  <si>
    <t>SJJ201901280434</t>
  </si>
  <si>
    <t>images/6799551502281661060/</t>
  </si>
  <si>
    <t>images/8575908118383132009/20190129183230516_35765307_CAMERA_21001014286.jpg</t>
  </si>
  <si>
    <t>SJJ201901280435</t>
  </si>
  <si>
    <t>images/6898884994843614682/20190129114822669_37400631_CAMERA_21001007174.jpg</t>
  </si>
  <si>
    <t>images/5882021192347262287/20190129114945817_37400631_CAMERA_21001012283.jpg</t>
  </si>
  <si>
    <t>SJJ201901280436</t>
  </si>
  <si>
    <t>images/5025335413194244929/20190129111105266_37400631_CAMERA_21001004182.jpg</t>
  </si>
  <si>
    <t>images/8702931568399026268/20190129111421310_37400631_CAMERA_21001003283.jpg</t>
  </si>
  <si>
    <t>SJJ201901280437</t>
  </si>
  <si>
    <t>images/8084871364892679115/</t>
  </si>
  <si>
    <t>images/7295741282017290792/</t>
  </si>
  <si>
    <t>SJJ201901280438</t>
  </si>
  <si>
    <t>images/5436809589851485110/20190129113007891_37400631_CAMERA_21001006168.jpg</t>
  </si>
  <si>
    <t>images/5590060412706293380/20190129113059945_37400631_CAMERA_21001007284.jpg</t>
  </si>
  <si>
    <t>SJJ201901280439</t>
  </si>
  <si>
    <t>images/6279928096613986866/20190129103010306_37400631_CAMERA_21001005168.jpg</t>
  </si>
  <si>
    <t>images/7053615969250174011/20190129103143752_37400631_CAMERA_21001011283.jpg</t>
  </si>
  <si>
    <t>SJJ201901280440</t>
  </si>
  <si>
    <t>images/7173057390895307582/</t>
  </si>
  <si>
    <t>images/6512128371022201222/</t>
  </si>
  <si>
    <t>SJJ201901280441</t>
  </si>
  <si>
    <t>images/8804563150508846566/</t>
  </si>
  <si>
    <t>images/8123780976689810794/</t>
  </si>
  <si>
    <t>SJJ201901280442</t>
  </si>
  <si>
    <t>images/6601129416657438799/20190129115952852_37400631_CAMERA_21001002180.jpg</t>
  </si>
  <si>
    <t>images/5740901866843848480/20190129120110423_37400631_CAMERA_21001008281.jpg</t>
  </si>
  <si>
    <t>SJJ201901280443</t>
  </si>
  <si>
    <t>images/7156022157857240443/20190129180639920_32410606_CAMERA_21001015187.jpg</t>
  </si>
  <si>
    <t>images/6662297277028343151/</t>
  </si>
  <si>
    <t>images/6013581972158282112/20190129114355801_32410606_CAMERA_21001004183.jpg</t>
  </si>
  <si>
    <t>images/8349979710140310337/</t>
  </si>
  <si>
    <t>SJJ201901280444</t>
  </si>
  <si>
    <t>images/8853773845540119049/20190129105110420_37400631_CAMERA_21001003177.jpg</t>
  </si>
  <si>
    <t>images/9194910795136494683/20190129105144916_37400631_CAMERA_21001019279.jpg</t>
  </si>
  <si>
    <t>SJJ201901280445</t>
  </si>
  <si>
    <t>images/7713657092849616958/</t>
  </si>
  <si>
    <t>images/5211591570358453217/</t>
  </si>
  <si>
    <t>images/7794699310754261864/</t>
  </si>
  <si>
    <t>images/7562535666380941455/</t>
  </si>
  <si>
    <t>SJJ201901280447</t>
  </si>
  <si>
    <t>images/7902990240545980560/</t>
  </si>
  <si>
    <t>images/5242218273254598122/20190129182600153_2d4745e6_CAMERA_11001011285.jpeg</t>
  </si>
  <si>
    <t>images/7176165410176811820/</t>
  </si>
  <si>
    <t>images/6041881644200953353/20190129120002712_2d4745e6_CAMERA_11001004288.jpeg</t>
  </si>
  <si>
    <t>SJJ201901280448</t>
  </si>
  <si>
    <t>images/4799762033813840020/</t>
  </si>
  <si>
    <t>images/6658172154532309613/</t>
  </si>
  <si>
    <t>SJJ201901280449</t>
  </si>
  <si>
    <t>images/5770692222543755968/</t>
  </si>
  <si>
    <t>images/6383592850209050262/</t>
  </si>
  <si>
    <t>images/5889530875272869288/</t>
  </si>
  <si>
    <t>images/7627979233834301912/</t>
  </si>
  <si>
    <t>SJJ201901280451</t>
  </si>
  <si>
    <t>images/6828277851084614563/</t>
  </si>
  <si>
    <t>images/6794920790021171444/</t>
  </si>
  <si>
    <t>SJJ201901280452</t>
  </si>
  <si>
    <t>images/6496649759789516590/</t>
  </si>
  <si>
    <t>images/5814449085615316749/</t>
  </si>
  <si>
    <t>images/7185039054833874189/</t>
  </si>
  <si>
    <t>images/6664812913154751117/</t>
  </si>
  <si>
    <t>SJJ201901280453</t>
  </si>
  <si>
    <t>images/4692857168115244355/</t>
  </si>
  <si>
    <t>images/7469685694911731419/</t>
  </si>
  <si>
    <t>SJJ201901280454</t>
  </si>
  <si>
    <t>images/7023750015494620340/20190129165033219_34986331_CAMERA_21001007281.jpg</t>
  </si>
  <si>
    <t>images/8350009148107472301/</t>
  </si>
  <si>
    <t>SJJ201901280455</t>
  </si>
  <si>
    <t>images/7479012838295331979/</t>
  </si>
  <si>
    <t>images/8310267732350679468/</t>
  </si>
  <si>
    <t>images/6584099092600317208/</t>
  </si>
  <si>
    <t>images/6224066499438642797/20190129190216246_2d4745e6_CAMERA_11001003274.jpeg</t>
  </si>
  <si>
    <t>SJJ201901280456</t>
  </si>
  <si>
    <t>images/7640424284230145890/</t>
  </si>
  <si>
    <t>images/9206561660092648694/</t>
  </si>
  <si>
    <t>SJJ201901280457</t>
  </si>
  <si>
    <t>images/6110739081848613113/</t>
  </si>
  <si>
    <t>images/4999587168657984017/</t>
  </si>
  <si>
    <t>SJJ201901280458</t>
  </si>
  <si>
    <t>images/5071053817902905927/</t>
  </si>
  <si>
    <t>images/6675582423141131829/</t>
  </si>
  <si>
    <t>SJJ201901280459</t>
  </si>
  <si>
    <t>images/5177205470192598477/</t>
  </si>
  <si>
    <t>images/5949626115115366068/</t>
  </si>
  <si>
    <t>SJJ201901280460</t>
  </si>
  <si>
    <t>images/8226532398458285384/</t>
  </si>
  <si>
    <t>images/6993197281527095903/</t>
  </si>
  <si>
    <t>SJJ201901280461</t>
  </si>
  <si>
    <t>images/6635210950961210646/20190129101503028_f7d882b6_CAMERA_11001014289.jpeg</t>
  </si>
  <si>
    <t>images/5802281023563671996/</t>
  </si>
  <si>
    <t>SJJ201901280462</t>
  </si>
  <si>
    <t>images/9155630116614116221/20190129165029068_3b3e0d1e_CAMERA_11001004186.jpeg</t>
  </si>
  <si>
    <t>images/5045984319504172078/20190129165036820_3b3e0d1e_CAMERA_11001005289.jpeg</t>
  </si>
  <si>
    <t>SJJ201901280463</t>
  </si>
  <si>
    <t>images/5693179321416718617/</t>
  </si>
  <si>
    <t>images/4680905110721301500/</t>
  </si>
  <si>
    <t>SJJ201901280464</t>
  </si>
  <si>
    <t>images/4955935823690976246/20190129170214788_3b3e0d1e_CAMERA_11001004185.jpeg</t>
  </si>
  <si>
    <t>images/9025331229825604140/20190129170457494_3b3e0d1e_CAMERA_11001002286.jpeg</t>
  </si>
  <si>
    <t>SJJ201901280465</t>
  </si>
  <si>
    <t>images/5032438717459586986/</t>
  </si>
  <si>
    <t>images/5022766511411600293/</t>
  </si>
  <si>
    <t>SJJ201901280466</t>
  </si>
  <si>
    <t>images/8700764736739491764/</t>
  </si>
  <si>
    <t>images/7683470910386652098/20190129163930934_3b3e0d1e_CAMERA_11001004288.jpeg</t>
  </si>
  <si>
    <t>SJJ201901280468</t>
  </si>
  <si>
    <t>images/8578228521694070452/</t>
  </si>
  <si>
    <t>images/7238276217193606977/</t>
  </si>
  <si>
    <t>SJJ201901280470</t>
  </si>
  <si>
    <t>images/7719235297477809351/</t>
  </si>
  <si>
    <t>images/5173781866992652742/</t>
  </si>
  <si>
    <t>SJJ201901280471</t>
  </si>
  <si>
    <t>images/7508134092011952857/</t>
  </si>
  <si>
    <t>images/6600145463275999832/</t>
  </si>
  <si>
    <t>SJJ201901280472</t>
  </si>
  <si>
    <t>images/7006124782533606249/</t>
  </si>
  <si>
    <t>images/7223699272014570558/</t>
  </si>
  <si>
    <t>SJJ201901280473</t>
  </si>
  <si>
    <t>images/8321781581001901194/</t>
  </si>
  <si>
    <t>images/6321800241050251844/</t>
  </si>
  <si>
    <t>SJJ201901280474</t>
  </si>
  <si>
    <t>images/6269868944951388958/</t>
  </si>
  <si>
    <t>images/5077896611480370595/</t>
  </si>
  <si>
    <t>SJJ201901280475</t>
  </si>
  <si>
    <t>images/5813225281994936370/20190129152110740_f7d882b6_CAMERA_11001005171.jpeg</t>
  </si>
  <si>
    <t>images/6109465557718122092/</t>
  </si>
  <si>
    <t>SJJ201901280476</t>
  </si>
  <si>
    <t>images/6368671419075460141/</t>
  </si>
  <si>
    <t>images/6598269947498239034/</t>
  </si>
  <si>
    <t>SJJ201901280477</t>
  </si>
  <si>
    <t>images/7885897892780465950/</t>
  </si>
  <si>
    <t>images/5045625442473145165/</t>
  </si>
  <si>
    <t>SJJ201901280479</t>
  </si>
  <si>
    <t>images/9164102903554137350/</t>
  </si>
  <si>
    <t>images/8851399429528785392/</t>
  </si>
  <si>
    <t>SJJ201901280480</t>
  </si>
  <si>
    <t>images/5697374605847907739/</t>
  </si>
  <si>
    <t>images/8160159428601309039/</t>
  </si>
  <si>
    <t>SJJ201901280481</t>
  </si>
  <si>
    <t>images/7539462588361729000/</t>
  </si>
  <si>
    <t>images/5388221089166580257/</t>
  </si>
  <si>
    <t>SJJ201901280482</t>
  </si>
  <si>
    <t>images/7208491169664371599/</t>
  </si>
  <si>
    <t>images/6905149677621047025/</t>
  </si>
  <si>
    <t>SJJ201901280483</t>
  </si>
  <si>
    <t>images/7693811753849250494/</t>
  </si>
  <si>
    <t>images/6848522220107004553/</t>
  </si>
  <si>
    <t>SJJ201901280484</t>
  </si>
  <si>
    <t>images/5873642989137279017/20190129105526277_f7d882b6_CAMERA_11001004169.jpeg</t>
  </si>
  <si>
    <t>images/5334994299444086558/20190129105535442_f7d882b6_CAMERA_11001003274.jpeg</t>
  </si>
  <si>
    <t>SJJ201901280485</t>
  </si>
  <si>
    <t>images/5440775691641668005/</t>
  </si>
  <si>
    <t>images/5376106921256660398/</t>
  </si>
  <si>
    <t>SJJ201901280486</t>
  </si>
  <si>
    <t>images/6315760887499214466/</t>
  </si>
  <si>
    <t>images/7158865172124805367/</t>
  </si>
  <si>
    <t>SJJ201901280487</t>
  </si>
  <si>
    <t>images/6477405371086732933/</t>
  </si>
  <si>
    <t>images/6439054901412692990/</t>
  </si>
  <si>
    <t>SJJ201901280488</t>
  </si>
  <si>
    <t>images/6373209745918869629/</t>
  </si>
  <si>
    <t>images/6872611665085525852/</t>
  </si>
  <si>
    <t>SJJ201901280489</t>
  </si>
  <si>
    <t>images/7132033505495620198/</t>
  </si>
  <si>
    <t>images/8084999943167309728/</t>
  </si>
  <si>
    <t>SJJ201901280490</t>
  </si>
  <si>
    <t>images/7901915923966484609/</t>
  </si>
  <si>
    <t>images/6411323527074034247/</t>
  </si>
  <si>
    <t>SJJ201901280491</t>
  </si>
  <si>
    <t>images/9162346704952604689/</t>
  </si>
  <si>
    <t>images/6202026408601507522/</t>
  </si>
  <si>
    <t>SJJ201901280492</t>
  </si>
  <si>
    <t>images/6286832663538454572/</t>
  </si>
  <si>
    <t>images/6111250164922013913/</t>
  </si>
  <si>
    <t>SJJ201901280493</t>
  </si>
  <si>
    <t>images/6432081120864423375/</t>
  </si>
  <si>
    <t>images/7836629192196080635/</t>
  </si>
  <si>
    <t>SJJ201901280494</t>
  </si>
  <si>
    <t>images/7574187349149539045/</t>
  </si>
  <si>
    <t>images/8536805804696906894/</t>
  </si>
  <si>
    <t>SJJ201901280495</t>
  </si>
  <si>
    <t>images/6209907790049062688/</t>
  </si>
  <si>
    <t>images/7643369630447900081/</t>
  </si>
  <si>
    <t>SJJ201901280496</t>
  </si>
  <si>
    <t>images/5143418751170008852/</t>
  </si>
  <si>
    <t>images/8013999072708561344/</t>
  </si>
  <si>
    <t>SJJ201901280497</t>
  </si>
  <si>
    <t>images/5539687295785183376/</t>
  </si>
  <si>
    <t>images/8844635516355785161/</t>
  </si>
  <si>
    <t>images/8203674668677993848/</t>
  </si>
  <si>
    <t>images/7893728708835557888/</t>
  </si>
  <si>
    <t>SJJ201901280498</t>
  </si>
  <si>
    <t>images/5278957355980487384/</t>
  </si>
  <si>
    <t>images/5230906609277251955/</t>
  </si>
  <si>
    <t>SJJ201901280500</t>
  </si>
  <si>
    <t>images/6036577811052351670/20190129113748405_33375387_CAMERA_21001015165.jpg</t>
  </si>
  <si>
    <t>images/6803887619445623728/20190129113821316_33375387_CAMERA_21001005272.jpg</t>
  </si>
  <si>
    <t>SJJ201901280502</t>
  </si>
  <si>
    <t>images/7283737357864797153/</t>
  </si>
  <si>
    <t>images/4625629758401126480/</t>
  </si>
  <si>
    <t>SJJ201901280503</t>
  </si>
  <si>
    <t>images/6813905452819058663/</t>
  </si>
  <si>
    <t>images/8773910530822716900/</t>
  </si>
  <si>
    <t>SJJ201901280506</t>
  </si>
  <si>
    <t>images/8306156803394731177/</t>
  </si>
  <si>
    <t>images/6715960136453618814/</t>
  </si>
  <si>
    <t>SJJ201901280507</t>
  </si>
  <si>
    <t>images/5623318588064056658/</t>
  </si>
  <si>
    <t>images/6292645355649972797/</t>
  </si>
  <si>
    <t>SJJ201901280509</t>
  </si>
  <si>
    <t>images/8392573797371329544/</t>
  </si>
  <si>
    <t>images/7094171475140064471/</t>
  </si>
  <si>
    <t>SJJ201901280510</t>
  </si>
  <si>
    <t>images/5154895988080557634/</t>
  </si>
  <si>
    <t>images/5398616627668083882/</t>
  </si>
  <si>
    <t>SJJ201901280511</t>
  </si>
  <si>
    <t>images/5502995383101358958/20190129094053174_f7d882b6_CAMERA_11001007269.jpeg</t>
  </si>
  <si>
    <t>images/7645632706146293037/</t>
  </si>
  <si>
    <t>SJJ201901280512</t>
  </si>
  <si>
    <t>images/8668315531855502121/</t>
  </si>
  <si>
    <t>images/5965294444140391240/</t>
  </si>
  <si>
    <t>SJJ201901280513</t>
  </si>
  <si>
    <t>images/7749642309470797393/</t>
  </si>
  <si>
    <t>images/5534356373590942890/</t>
  </si>
  <si>
    <t>SJJ201901290003</t>
  </si>
  <si>
    <t>images/8428325106549017276/</t>
  </si>
  <si>
    <t>images/8433376239506345692/</t>
  </si>
  <si>
    <t>SJJ201901290004</t>
  </si>
  <si>
    <t>images/8754972094595348375/</t>
  </si>
  <si>
    <t>images/4895415202247906288/</t>
  </si>
  <si>
    <t>SJJ201901290005</t>
  </si>
  <si>
    <t>images/5017992288319689318/</t>
  </si>
  <si>
    <t>images/7226498487486069144/20190129191659778_7417C0F5_CAMERA_21001099281.jpg</t>
  </si>
  <si>
    <t>images/6015133586571273248/</t>
  </si>
  <si>
    <t>images/6995004556605930231/20190129131540060_7417C0F5_CAMERA_21001032284.jpg</t>
  </si>
  <si>
    <t>SJJ201901290006</t>
  </si>
  <si>
    <t>images/9196751775683788964/</t>
  </si>
  <si>
    <t>images/5320219090410815213/</t>
  </si>
  <si>
    <t>images/5474948506045620988/</t>
  </si>
  <si>
    <t>images/8485256309403574778/</t>
  </si>
  <si>
    <t>SJJ201901290008</t>
  </si>
  <si>
    <t>images/7270569805691968052/</t>
  </si>
  <si>
    <t>images/7175389023484493005/</t>
  </si>
  <si>
    <t>SJJ201901290009</t>
  </si>
  <si>
    <t>images/7530553030145315227/</t>
  </si>
  <si>
    <t>images/8736507543029629695/</t>
  </si>
  <si>
    <t>SJJ201901290010</t>
  </si>
  <si>
    <t>images/7626271569854174017/20190129155853357_39636673_CAMERA_21001004186.jpg</t>
  </si>
  <si>
    <t>images/5708356200353003799/</t>
  </si>
  <si>
    <t>SJJ201901290011</t>
  </si>
  <si>
    <t>images/5376069061547230841/</t>
  </si>
  <si>
    <t>images/4916625317893727187/20190129173118351_39789522_CAMERA_21001001186.jpg</t>
  </si>
  <si>
    <t>SJJ201901290013</t>
  </si>
  <si>
    <t>images/8459679940192779194/20190129120423942_44128638_CAMERA_21001001187.jpg</t>
  </si>
  <si>
    <t>images/8243943768106587194/</t>
  </si>
  <si>
    <t>SJJ201901290014</t>
  </si>
  <si>
    <t>images/5486529449128317740/20190129124253029_44128638_CAMERA_21001018161.jpg</t>
  </si>
  <si>
    <t>images/7186005786554963075/</t>
  </si>
  <si>
    <t>SJJ201901290015</t>
  </si>
  <si>
    <t>images/6523793420517024200/20190129122112741_44128638_CAMERA_21001003175.jpg</t>
  </si>
  <si>
    <t>images/6186697031442401257/</t>
  </si>
  <si>
    <t>SJJ201901290017</t>
  </si>
  <si>
    <t>images/7748999750446000169/</t>
  </si>
  <si>
    <t>images/7871624392310774645/</t>
  </si>
  <si>
    <t>images/6240811498345471973/</t>
  </si>
  <si>
    <t>images/6132039649844500282/</t>
  </si>
  <si>
    <t>SJJ201901290018</t>
  </si>
  <si>
    <t>images/5014485505348814774/20190129112448398_30623851_CAMERA_21001007174.jpg</t>
  </si>
  <si>
    <t>images/8548939081179387964/</t>
  </si>
  <si>
    <t>SJJ201901290019</t>
  </si>
  <si>
    <t>images/6386624999318985533/</t>
  </si>
  <si>
    <t>images/5823875221788218137/</t>
  </si>
  <si>
    <t>SJJ201901290020</t>
  </si>
  <si>
    <t>images/6871508898945789234/20190129112321165_33723793_CAMERA_21001003182.jpg</t>
  </si>
  <si>
    <t>images/7715026203103361430/</t>
  </si>
  <si>
    <t>SJJ201901290021</t>
  </si>
  <si>
    <t>images/8153369952008863506/</t>
  </si>
  <si>
    <t>images/6406878909868167385/</t>
  </si>
  <si>
    <t>SJJ201901290022</t>
  </si>
  <si>
    <t>images/6312043163286306857/20190129110529752_33723793_CAMERA_21001002171.jpg</t>
  </si>
  <si>
    <t>images/7409271404272851429/</t>
  </si>
  <si>
    <t>SJJ201901290023</t>
  </si>
  <si>
    <t>images/4646567601403839312/</t>
  </si>
  <si>
    <t>images/6324100916606484563/</t>
  </si>
  <si>
    <t>SJJ201901290025</t>
  </si>
  <si>
    <t>images/9022218661667873491/20190129122525017_33723793_CAMERA_21001008175.jpg</t>
  </si>
  <si>
    <t>images/5620979368589682300/</t>
  </si>
  <si>
    <t>SJJ201901290026</t>
  </si>
  <si>
    <t>images/9016506474958424650/</t>
  </si>
  <si>
    <t>images/4768301578842528789/</t>
  </si>
  <si>
    <t>SJJ201901290027</t>
  </si>
  <si>
    <t>images/6094655960227478898/</t>
  </si>
  <si>
    <t>images/8434639966342663695/</t>
  </si>
  <si>
    <t>SJJ201901290028</t>
  </si>
  <si>
    <t>images/4799741886641505324/</t>
  </si>
  <si>
    <t>images/5608423845694817351/</t>
  </si>
  <si>
    <t>SJJ201901290029</t>
  </si>
  <si>
    <t>images/4619729432965517402/</t>
  </si>
  <si>
    <t>images/5338116265046165914/20190129123811763_37904623_CAMERA_21001005277.jpg</t>
  </si>
  <si>
    <t>SJJ201901290030</t>
  </si>
  <si>
    <t>images/6045841327299078399/</t>
  </si>
  <si>
    <t>images/6121254665296767059/</t>
  </si>
  <si>
    <t>SJJ201901290031</t>
  </si>
  <si>
    <t>images/8423851702348450571/20190129125235984_37904623_CAMERA_21001003183.jpg</t>
  </si>
  <si>
    <t>images/4900972704992920975/20190129125328343_37904623_CAMERA_21001002280.jpg</t>
  </si>
  <si>
    <t>SJJ201901290032</t>
  </si>
  <si>
    <t>images/7216417935715393511/20190129111959003_37904623_CAMERA_21001002288.jpg</t>
  </si>
  <si>
    <t>images/8778221369170276259/</t>
  </si>
  <si>
    <t>SJJ201901290037</t>
  </si>
  <si>
    <t>images/5607492117830191098/</t>
  </si>
  <si>
    <t>images/7092968307791399350/</t>
  </si>
  <si>
    <t>SJJ201901290038</t>
  </si>
  <si>
    <t>images/8848392769843516012/</t>
  </si>
  <si>
    <t>images/9126386858217615797/</t>
  </si>
  <si>
    <t>SJJ201901290041</t>
  </si>
  <si>
    <t>images/9073209823102891777/</t>
  </si>
  <si>
    <t>images/5625690008288900204/</t>
  </si>
  <si>
    <t>SJJ201901290042</t>
  </si>
  <si>
    <t>images/5888737142375027005/20190129191117441_37961171_CAMERA_21001008168.jpg</t>
  </si>
  <si>
    <t>images/5260684931298517180/20190129191156325_37961171_CAMERA_21002006284.jpg</t>
  </si>
  <si>
    <t>SJJ201901290043</t>
  </si>
  <si>
    <t>images/4659043753294004248/</t>
  </si>
  <si>
    <t>images/8002743223723425667/20190129114228591_37904623_CAMERA_21001005284.jpg</t>
  </si>
  <si>
    <t>SJJ201901290044</t>
  </si>
  <si>
    <t>images/5278108959608748757/20190129111122495_34778678_CAMERA_22001004274.jpg</t>
  </si>
  <si>
    <t>images/9131846498509921518/</t>
  </si>
  <si>
    <t>SJJ201901290045</t>
  </si>
  <si>
    <t>images/5751016390043837167/</t>
  </si>
  <si>
    <t>images/5332284418234452270/20190129114955687_37904623_CAMERA_21001011287.jpg</t>
  </si>
  <si>
    <t>SJJ201901290046</t>
  </si>
  <si>
    <t>images/7054017642786534711/</t>
  </si>
  <si>
    <t>images/5699458242772881080/20190129113653726_687e276f_CAMERA_11001003271.jpeg</t>
  </si>
  <si>
    <t>SJJ201901290047</t>
  </si>
  <si>
    <t>images/6320831690921556925/</t>
  </si>
  <si>
    <t>images/7356601454796823554/</t>
  </si>
  <si>
    <t>SJJ201901290048</t>
  </si>
  <si>
    <t>images/5023709434506414421/20190129161650103_687e276f_CAMERA_12001008289.jpeg</t>
  </si>
  <si>
    <t>images/7301326423961470126/</t>
  </si>
  <si>
    <t>SJJ201901290049</t>
  </si>
  <si>
    <t>images/5841120501642833945/20190129104034666_30623851_CAMERA_21001003171.jpg</t>
  </si>
  <si>
    <t>images/6642194325927915391/</t>
  </si>
  <si>
    <t>SJJ201901290050</t>
  </si>
  <si>
    <t>images/8226528222959556343/</t>
  </si>
  <si>
    <t>images/8541624735835266468/</t>
  </si>
  <si>
    <t>SJJ201901290052</t>
  </si>
  <si>
    <t>images/5801008334495472939/20190129104934556_36009833_CAMERA_22001012277.jpg</t>
  </si>
  <si>
    <t>images/7826246515640608644/</t>
  </si>
  <si>
    <t>SJJ201901290053</t>
  </si>
  <si>
    <t>images/5947945413825749999/</t>
  </si>
  <si>
    <t>images/6124138994458021738/</t>
  </si>
  <si>
    <t>SJJ201901290054</t>
  </si>
  <si>
    <t>images/6512868129160900905/</t>
  </si>
  <si>
    <t>images/5184632430146083577/</t>
  </si>
  <si>
    <t>SJJ201901290056</t>
  </si>
  <si>
    <t>images/5808904657439433129/</t>
  </si>
  <si>
    <t>images/5806538026573384438/</t>
  </si>
  <si>
    <t>SJJ201901290057</t>
  </si>
  <si>
    <t>images/5916216222723801314/</t>
  </si>
  <si>
    <t>images/5117802176640052074/</t>
  </si>
  <si>
    <t>SJJ201901290058</t>
  </si>
  <si>
    <t>images/9160702140141948254/</t>
  </si>
  <si>
    <t>images/6255927442046193069/</t>
  </si>
  <si>
    <t>SJJ201901290061</t>
  </si>
  <si>
    <t>images/8793613577202614730/</t>
  </si>
  <si>
    <t>images/9038298925559853985/</t>
  </si>
  <si>
    <t>SJJ201901290062</t>
  </si>
  <si>
    <t>images/8382797868701124646/</t>
  </si>
  <si>
    <t>images/5510638488050138236/</t>
  </si>
  <si>
    <t>SJJ201901290063</t>
  </si>
  <si>
    <t>images/8231952536944691387/</t>
  </si>
  <si>
    <t>images/5321945502772583566/</t>
  </si>
  <si>
    <t>SJJ201901290064</t>
  </si>
  <si>
    <t>images/6916612359045873783/</t>
  </si>
  <si>
    <t>images/6295542526479299474/</t>
  </si>
  <si>
    <t>SJJ201901290065</t>
  </si>
  <si>
    <t>images/7176637779944728710/20190129175159216_44932590_CAMERA_21001001153.jpg</t>
  </si>
  <si>
    <t>images/7275847843959527955/</t>
  </si>
  <si>
    <t>SJJ201901290066</t>
  </si>
  <si>
    <t>images/7623637626914264971/</t>
  </si>
  <si>
    <t>images/8200659421668017427/</t>
  </si>
  <si>
    <t>SJJ201901290067</t>
  </si>
  <si>
    <t>images/8476175798744341238/</t>
  </si>
  <si>
    <t>images/7377701085509208619/</t>
  </si>
  <si>
    <t>SJJ201901290068</t>
  </si>
  <si>
    <t>images/6504951631212860593/</t>
  </si>
  <si>
    <t>images/8205803666089484071/</t>
  </si>
  <si>
    <t>SJJ201901290069</t>
  </si>
  <si>
    <t>images/7345419090896659529/20190129112155771_41178823_CAMERA_21001008169.jpg</t>
  </si>
  <si>
    <t>images/6299422831101720355/</t>
  </si>
  <si>
    <t>SJJ201901290070</t>
  </si>
  <si>
    <t>images/8960454707759458207/</t>
  </si>
  <si>
    <t>images/6356820626693024762/</t>
  </si>
  <si>
    <t>SJJ201901290071</t>
  </si>
  <si>
    <t>images/6017636418887167851/20190129114431992_34903195_CAMERA_21001004184.jpg</t>
  </si>
  <si>
    <t>images/8177367969707071642/</t>
  </si>
  <si>
    <t>SJJ201901290072</t>
  </si>
  <si>
    <t>images/9108469891288714607/</t>
  </si>
  <si>
    <t>images/6703910470290135425/20190129121421120_37904623_CAMERA_21001005285.jpg</t>
  </si>
  <si>
    <t>SJJ201901290073</t>
  </si>
  <si>
    <t>images/5695513346945466066/</t>
  </si>
  <si>
    <t>images/5785212206097105042/</t>
  </si>
  <si>
    <t>SJJ201901290075</t>
  </si>
  <si>
    <t>images/5668794630050135261/20190129104415074_34163718_CAMERA_22001051284.jpg</t>
  </si>
  <si>
    <t>images/4949696237368361557/</t>
  </si>
  <si>
    <t>SJJ201901290076</t>
  </si>
  <si>
    <t>images/5784151894277560623/</t>
  </si>
  <si>
    <t>images/5079545820611810998/</t>
  </si>
  <si>
    <t>SJJ201901290077</t>
  </si>
  <si>
    <t>images/8082748778920222742/</t>
  </si>
  <si>
    <t>images/8304047124190247850/</t>
  </si>
  <si>
    <t>SJJ201901290078</t>
  </si>
  <si>
    <t>images/7160340083526975225/</t>
  </si>
  <si>
    <t>images/5548849132703484006/</t>
  </si>
  <si>
    <t>SJJ201901290079</t>
  </si>
  <si>
    <t>images/7015007618148476624/20190129101401689_36785696_CAMERA_22001005265.jpg</t>
  </si>
  <si>
    <t>images/6347301014823829445/</t>
  </si>
  <si>
    <t>SJJ201901290080</t>
  </si>
  <si>
    <t>images/7729902493428609039/</t>
  </si>
  <si>
    <t>images/8141118981741398234/</t>
  </si>
  <si>
    <t>SJJ201901290081</t>
  </si>
  <si>
    <t>images/5136964058133475182/20190129112744781_616DDA00_CAMERA_21001006150.jpg</t>
  </si>
  <si>
    <t>images/7315425432134696383/</t>
  </si>
  <si>
    <t>images/8816468521123357879/20190129180925980_616DDA00_CAMERA_21001002159.jpg</t>
  </si>
  <si>
    <t>images/7478189252395474236/</t>
  </si>
  <si>
    <t>SJJ201901290082</t>
  </si>
  <si>
    <t>images/7915795023359122139/</t>
  </si>
  <si>
    <t>images/7039137876661272348/</t>
  </si>
  <si>
    <t>SJJ201901290083</t>
  </si>
  <si>
    <t>images/6371223521792953676/</t>
  </si>
  <si>
    <t>images/5561573669358282756/</t>
  </si>
  <si>
    <t>SJJ201901290084</t>
  </si>
  <si>
    <t>images/7828580501132165866/20190129110120580_36785696_CAMERA_22001013264.jpg</t>
  </si>
  <si>
    <t>images/5138635682443624996/</t>
  </si>
  <si>
    <t>SJJ201901290085</t>
  </si>
  <si>
    <t>images/6453551500731621899/20190129175410158_38846932_CAMERA_21001016156.jpg</t>
  </si>
  <si>
    <t>images/7436442545814028943/</t>
  </si>
  <si>
    <t>SJJ201901290086</t>
  </si>
  <si>
    <t>images/6361080286789281617/</t>
  </si>
  <si>
    <t>images/5869040765304187640/</t>
  </si>
  <si>
    <t>SJJ201901290088</t>
  </si>
  <si>
    <t>images/5316750081719707299/</t>
  </si>
  <si>
    <t>images/6822231971630641910/</t>
  </si>
  <si>
    <t>SJJ201901290089</t>
  </si>
  <si>
    <t>images/9220721618588237594/</t>
  </si>
  <si>
    <t>images/9051748029367299438/</t>
  </si>
  <si>
    <t>SJJ201901290091</t>
  </si>
  <si>
    <t>images/6232050118364243412/</t>
  </si>
  <si>
    <t>images/8200868112678209570/20190129171620663_35405482_CAMERA_21001019189.jpg</t>
  </si>
  <si>
    <t>SJJ201901290093</t>
  </si>
  <si>
    <t>images/9010364032579928471/</t>
  </si>
  <si>
    <t>images/7401839844751745981/</t>
  </si>
  <si>
    <t>SJJ201901290094</t>
  </si>
  <si>
    <t>images/7893771766274726143/</t>
  </si>
  <si>
    <t>images/5607172796769063034/</t>
  </si>
  <si>
    <t>SJJ201901290095</t>
  </si>
  <si>
    <t>images/8799648647770022939/</t>
  </si>
  <si>
    <t>images/9207617010150638986/</t>
  </si>
  <si>
    <t>SJJ201901290097</t>
  </si>
  <si>
    <t>images/9219619513114561440/</t>
  </si>
  <si>
    <t>images/8071603471728788636/</t>
  </si>
  <si>
    <t>SJJ201901290098</t>
  </si>
  <si>
    <t>images/5716732032718862647/</t>
  </si>
  <si>
    <t>images/5475316604895470067/</t>
  </si>
  <si>
    <t>SJJ201901290099</t>
  </si>
  <si>
    <t>images/5254725609585346028/20190129113938084_567a746f_CAMERA_11001003175.jpeg</t>
  </si>
  <si>
    <t>images/7411369711240743257/</t>
  </si>
  <si>
    <t>SJJ201901290101</t>
  </si>
  <si>
    <t>images/6316565639022491128/</t>
  </si>
  <si>
    <t>images/8067083767985514749/</t>
  </si>
  <si>
    <t>SJJ201901290102</t>
  </si>
  <si>
    <t>images/8278463589509547412/</t>
  </si>
  <si>
    <t>images/7052217064828742982/</t>
  </si>
  <si>
    <t>SJJ201901290103</t>
  </si>
  <si>
    <t>images/9094132592025652804/</t>
  </si>
  <si>
    <t>images/5228183126331183996/</t>
  </si>
  <si>
    <t>SJJ201901290104</t>
  </si>
  <si>
    <t>images/8953118173480343517/20190129112125317_37937771_CAMERA_21001002156.jpg</t>
  </si>
  <si>
    <t>images/7431032417877620127/</t>
  </si>
  <si>
    <t>SJJ201901290106</t>
  </si>
  <si>
    <t>images/6141099675964772732/</t>
  </si>
  <si>
    <t>images/8731112495514711547/</t>
  </si>
  <si>
    <t>SJJ201901290107</t>
  </si>
  <si>
    <t>images/5673487167361236992/</t>
  </si>
  <si>
    <t>images/6836497323981320661/</t>
  </si>
  <si>
    <t>SJJ201901290108</t>
  </si>
  <si>
    <t>images/7357598757701674486/</t>
  </si>
  <si>
    <t>images/7412191412490036861/</t>
  </si>
  <si>
    <t>SJJ201901290109</t>
  </si>
  <si>
    <t>images/8114201928517442111/</t>
  </si>
  <si>
    <t>images/7224657116597409734/</t>
  </si>
  <si>
    <t>SJJ201901290110</t>
  </si>
  <si>
    <t>images/7152093519492156541/20190129112749011_40026918_CAMERA_22001020254.jpg</t>
  </si>
  <si>
    <t>images/7770272594592771416/</t>
  </si>
  <si>
    <t>SJJ201901290111</t>
  </si>
  <si>
    <t>images/4650406882074200223/</t>
  </si>
  <si>
    <t>images/7515365190850243362/</t>
  </si>
  <si>
    <t>SJJ201901290113</t>
  </si>
  <si>
    <t>images/8499719802390517051/</t>
  </si>
  <si>
    <t>images/5175596987595676279/</t>
  </si>
  <si>
    <t>SJJ201901290114</t>
  </si>
  <si>
    <t>images/8971173333969082907/20190129162327869_f2afdac6_CAMERA_11001004277.jpeg</t>
  </si>
  <si>
    <t>images/8613753980148631948/</t>
  </si>
  <si>
    <t>images/8250705939748057070/20190129105101330_f2afdac6_CAMERA_11001008283.jpeg</t>
  </si>
  <si>
    <t>images/4749580229675482862/</t>
  </si>
  <si>
    <t>SJJ201901290115</t>
  </si>
  <si>
    <t>images/8750423532801060491/</t>
  </si>
  <si>
    <t>images/7707226462746023700/</t>
  </si>
  <si>
    <t>SJJ201901290116</t>
  </si>
  <si>
    <t>images/7667560169278556030/</t>
  </si>
  <si>
    <t>images/8646565840242089484/20190129120255297_39875642_CAMERA_21001010290.jpg</t>
  </si>
  <si>
    <t>SJJ201901290117</t>
  </si>
  <si>
    <t>images/5594173720623520712/</t>
  </si>
  <si>
    <t>images/5571850446879080618/</t>
  </si>
  <si>
    <t>SJJ201901290118</t>
  </si>
  <si>
    <t>images/8858808601620507945/</t>
  </si>
  <si>
    <t>images/5829610834231154100/</t>
  </si>
  <si>
    <t>SJJ201901290120</t>
  </si>
  <si>
    <t>images/6326398803132068201/20190129111228627_4ac8f474_CAMERA_11001007172.jpeg</t>
  </si>
  <si>
    <t>images/6294397085173467814/</t>
  </si>
  <si>
    <t>SJJ201901290121</t>
  </si>
  <si>
    <t>images/6814506347910638111/</t>
  </si>
  <si>
    <t>images/5573487887070418000/</t>
  </si>
  <si>
    <t>SJJ201901290122</t>
  </si>
  <si>
    <t>images/7070102741113015428/</t>
  </si>
  <si>
    <t>images/4663571951586012710/</t>
  </si>
  <si>
    <t>SJJ201901290123</t>
  </si>
  <si>
    <t>images/7143313236863074974/</t>
  </si>
  <si>
    <t>images/4708973787896543641/</t>
  </si>
  <si>
    <t>SJJ201901290124</t>
  </si>
  <si>
    <t>images/9039227784387776998/20190129110225297_567a746f_CAMERA_11001036160.jpeg</t>
  </si>
  <si>
    <t>images/8517324899523899252/</t>
  </si>
  <si>
    <t>SJJ201901290128</t>
  </si>
  <si>
    <t>images/9217690812875508412/20190129115251732_46028057_CAMERA_21001023170.jpg</t>
  </si>
  <si>
    <t>images/6586316514568320847/</t>
  </si>
  <si>
    <t>SJJ201901290129</t>
  </si>
  <si>
    <t>images/7781218630766403544/20190129130241348_32151035_CAMERA_21001004173.jpg</t>
  </si>
  <si>
    <t>images/8547111258815867389/</t>
  </si>
  <si>
    <t>SJJ201901290130</t>
  </si>
  <si>
    <t>images/5936350632702514233/</t>
  </si>
  <si>
    <t>images/6950784945044921357/20190129102411704_80825684_CAMERA_21001005267.jpg</t>
  </si>
  <si>
    <t>SJJ201901290131</t>
  </si>
  <si>
    <t>images/4904249833058189076/20190129111559784_8eafbb7c_CAMERA_12001013288.jpeg</t>
  </si>
  <si>
    <t>images/6854236626826229811/</t>
  </si>
  <si>
    <t>SJJ201901290132</t>
  </si>
  <si>
    <t>images/7204987034991169267/20190129114410258_33236697_CAMERA_21001008140.jpg</t>
  </si>
  <si>
    <t>images/5379017138167989273/</t>
  </si>
  <si>
    <t>SJJ201901290133</t>
  </si>
  <si>
    <t>images/4929589863397403369/</t>
  </si>
  <si>
    <t>images/8617557976946731471/</t>
  </si>
  <si>
    <t>SJJ201901290134</t>
  </si>
  <si>
    <t>images/6367377911050996979/</t>
  </si>
  <si>
    <t>images/7521166125290085328/20190129182753283_8932899A_CAMERA_21001008284.jpg</t>
  </si>
  <si>
    <t>SJJ201901290136</t>
  </si>
  <si>
    <t>images/8112938529538326790/20190129110937716_31624833_CAMERA_21001005287.jpg</t>
  </si>
  <si>
    <t>images/8799333028720612564/</t>
  </si>
  <si>
    <t>SJJ201901290137</t>
  </si>
  <si>
    <t>images/4677928181667381812/</t>
  </si>
  <si>
    <t>images/5423293041553880874/</t>
  </si>
  <si>
    <t>SJJ201901290138</t>
  </si>
  <si>
    <t>images/7244219076988488252/</t>
  </si>
  <si>
    <t>images/6337019883679280590/</t>
  </si>
  <si>
    <t>images/4846157611418930293/</t>
  </si>
  <si>
    <t>images/9156245721580543017/</t>
  </si>
  <si>
    <t>SJJ201901290139</t>
  </si>
  <si>
    <t>images/5204836681575325163/</t>
  </si>
  <si>
    <t>images/5295140741975156379/20190129124027985_8932899A_CAMERA_21001002187.jpg</t>
  </si>
  <si>
    <t>SJJ201901290140</t>
  </si>
  <si>
    <t>images/8556646659618079933/20190129105856982_38074517_CAMERA_22001004272.jpg</t>
  </si>
  <si>
    <t>images/9185064461202559315/</t>
  </si>
  <si>
    <t>SJJ201901290141</t>
  </si>
  <si>
    <t>images/5394880162463819002/</t>
  </si>
  <si>
    <t>images/6708527151330559959/</t>
  </si>
  <si>
    <t>SJJ201901290142</t>
  </si>
  <si>
    <t>images/7218429923400963199/</t>
  </si>
  <si>
    <t>images/5988325550498246175/</t>
  </si>
  <si>
    <t>SJJ201901290143</t>
  </si>
  <si>
    <t>images/7691546414060926121/20190129125603467_34157190_CAMERA_21001001157.jpg</t>
  </si>
  <si>
    <t>images/6643231511694138717/</t>
  </si>
  <si>
    <t>SJJ201901290144</t>
  </si>
  <si>
    <t>images/6489515876158911912/</t>
  </si>
  <si>
    <t>images/5961347277035878092/</t>
  </si>
  <si>
    <t>images/7938266237142183509/</t>
  </si>
  <si>
    <t>images/7748292523139311001/</t>
  </si>
  <si>
    <t>SJJ201901290145</t>
  </si>
  <si>
    <t>images/5232478007052378994/</t>
  </si>
  <si>
    <t>images/7604301953474087949/20190129112652485_27687235_CAMERA_21001004285.jpg</t>
  </si>
  <si>
    <t>SJJ201901290146</t>
  </si>
  <si>
    <t>images/8760872076962569425/</t>
  </si>
  <si>
    <t>images/6483373179500824841/</t>
  </si>
  <si>
    <t>SJJ201901290147</t>
  </si>
  <si>
    <t>images/7991906254168210198/</t>
  </si>
  <si>
    <t>images/4865732690376802363/</t>
  </si>
  <si>
    <t>SJJ201901290148</t>
  </si>
  <si>
    <t>images/7762741259966564481/20190129111013511_73705550_CAMERA_22001005269.jpg</t>
  </si>
  <si>
    <t>images/9132156454250752163/</t>
  </si>
  <si>
    <t>SJJ201901290149</t>
  </si>
  <si>
    <t>images/6015971158706182929/</t>
  </si>
  <si>
    <t>images/6495201771680644579/</t>
  </si>
  <si>
    <t>SJJ201901290150</t>
  </si>
  <si>
    <t>images/5146353456008518782/20190129112241672_38919307_CAMERA_21001062181.jpg</t>
  </si>
  <si>
    <t>images/6690062406194404436/</t>
  </si>
  <si>
    <t>images/5268993092674538813/20190129170155030_38919307_CAMERA_21001043287.jpg</t>
  </si>
  <si>
    <t>images/8023657646902912764/</t>
  </si>
  <si>
    <t>SJJ201901290151</t>
  </si>
  <si>
    <t>images/5984305064560036235/</t>
  </si>
  <si>
    <t>images/6893156023711507876/</t>
  </si>
  <si>
    <t>SJJ201901290153</t>
  </si>
  <si>
    <t>images/7656225185812656258/</t>
  </si>
  <si>
    <t>images/6125484359866249819/</t>
  </si>
  <si>
    <t>SJJ201901290154</t>
  </si>
  <si>
    <t>images/6701173538789211597/</t>
  </si>
  <si>
    <t>images/5152882899712362399/</t>
  </si>
  <si>
    <t>SJJ201901290155</t>
  </si>
  <si>
    <t>images/6677019808703763690/</t>
  </si>
  <si>
    <t>images/8928634168047849731/</t>
  </si>
  <si>
    <t>SJJ201901290156</t>
  </si>
  <si>
    <t>images/7237631580580940300/20190129114702287_37937771_CAMERA_21001001181.jpg</t>
  </si>
  <si>
    <t>images/8220636375014073792/</t>
  </si>
  <si>
    <t>SJJ201901290157</t>
  </si>
  <si>
    <t>images/6741387181939629749/</t>
  </si>
  <si>
    <t>images/6695235125895701163/</t>
  </si>
  <si>
    <t>SJJ201901290158</t>
  </si>
  <si>
    <t>images/6412649306171931027/</t>
  </si>
  <si>
    <t>images/5368744651610872922/</t>
  </si>
  <si>
    <t>SJJ201901290160</t>
  </si>
  <si>
    <t>images/6827438928661826509/</t>
  </si>
  <si>
    <t>images/8355003050512339617/</t>
  </si>
  <si>
    <t>SJJ201901290161</t>
  </si>
  <si>
    <t>images/7995781196256021328/</t>
  </si>
  <si>
    <t>images/7666928655492372878/</t>
  </si>
  <si>
    <t>images/7354326516822938791/</t>
  </si>
  <si>
    <t>images/5681537700090498654/</t>
  </si>
  <si>
    <t>SJJ201901290162</t>
  </si>
  <si>
    <t>images/7262526634727272158/</t>
  </si>
  <si>
    <t>images/4882834687067393711/</t>
  </si>
  <si>
    <t>SJJ201901290163</t>
  </si>
  <si>
    <t>images/7305270764745763005/</t>
  </si>
  <si>
    <t>images/6183479416877350841/</t>
  </si>
  <si>
    <t>SJJ201901290164</t>
  </si>
  <si>
    <t>images/8411888742799845974/</t>
  </si>
  <si>
    <t>images/6105963993154743968/</t>
  </si>
  <si>
    <t>SJJ201901290165</t>
  </si>
  <si>
    <t>images/9106516213001295204/20190129172112921_36483879_CAMERA_21001034150.jpg</t>
  </si>
  <si>
    <t>images/8584669197459894290/</t>
  </si>
  <si>
    <t>SJJ201901290166</t>
  </si>
  <si>
    <t>images/4961924934007960141/</t>
  </si>
  <si>
    <t>images/5593264993228544500/</t>
  </si>
  <si>
    <t>SJJ201901290167</t>
  </si>
  <si>
    <t>images/7734390314968768912/20190129092942226_cdd6695e_CAMERA_11001002185.jpeg</t>
  </si>
  <si>
    <t>images/7986039100153040185/20190129093000391_cdd6695e_CAMERA_11001005285.jpeg</t>
  </si>
  <si>
    <t>SJJ201901290168</t>
  </si>
  <si>
    <t>images/5641121400321901684/20190129184707219_31651831_CAMERA_21001005290.jpg</t>
  </si>
  <si>
    <t>images/7192489663179438357/</t>
  </si>
  <si>
    <t>SJJ201901290169</t>
  </si>
  <si>
    <t>images/6115519875036821887/20190129111605915_64530A29_CAMERA_21001004158.jpg</t>
  </si>
  <si>
    <t>images/6606057475339604402/</t>
  </si>
  <si>
    <t>SJJ201901290172</t>
  </si>
  <si>
    <t>images/7547806381596334983/</t>
  </si>
  <si>
    <t>images/7158610597162138042/</t>
  </si>
  <si>
    <t>SJJ201901290173</t>
  </si>
  <si>
    <t>images/8150482057984859499/</t>
  </si>
  <si>
    <t>images/7703323364829837969/</t>
  </si>
  <si>
    <t>SJJ201901290175</t>
  </si>
  <si>
    <t>images/8017677767138821916/20190129171531849_64530A29_CAMERA_21001002174.jpg</t>
  </si>
  <si>
    <t>images/7016571809382322065/</t>
  </si>
  <si>
    <t>SJJ201901290176</t>
  </si>
  <si>
    <t>images/8397742066744768650/</t>
  </si>
  <si>
    <t>images/7800879972541383612/</t>
  </si>
  <si>
    <t>SJJ201901290177</t>
  </si>
  <si>
    <t>images/5474236220902252292/</t>
  </si>
  <si>
    <t>images/8621913559046184481/</t>
  </si>
  <si>
    <t>SJJ201901290178</t>
  </si>
  <si>
    <t>images/6995307689403528246/20190129175125045_64530A29_CAMERA_21001004170.jpg</t>
  </si>
  <si>
    <t>images/6943805102951584944/</t>
  </si>
  <si>
    <t>SJJ201901290179</t>
  </si>
  <si>
    <t>images/7604600775992159549/</t>
  </si>
  <si>
    <t>images/6192324827692402917/</t>
  </si>
  <si>
    <t>SJJ201901290180</t>
  </si>
  <si>
    <t>images/4963655479328828091/20190129120348434_38548536_CAMERA_22001013274.jpg</t>
  </si>
  <si>
    <t>images/4861833103533532255/</t>
  </si>
  <si>
    <t>SJJ201901290181</t>
  </si>
  <si>
    <t>images/8208672515497894056/</t>
  </si>
  <si>
    <t>images/8905972947923846823/</t>
  </si>
  <si>
    <t>SJJ201901290182</t>
  </si>
  <si>
    <t>images/8864877404811143621/</t>
  </si>
  <si>
    <t>images/6759710500514436088/</t>
  </si>
  <si>
    <t>SJJ201901290183</t>
  </si>
  <si>
    <t>images/7957193836345445796/</t>
  </si>
  <si>
    <t>images/5070709767656217380/</t>
  </si>
  <si>
    <t>SJJ201901290185</t>
  </si>
  <si>
    <t>images/9000332654053678441/20190129121022312_30818737_CAMERA_21001021179.jpg</t>
  </si>
  <si>
    <t>images/9184073467884450742/</t>
  </si>
  <si>
    <t>SJJ201901290186</t>
  </si>
  <si>
    <t>images/5858989332168891817/</t>
  </si>
  <si>
    <t>images/8513517280706441433/</t>
  </si>
  <si>
    <t>SJJ201901290187</t>
  </si>
  <si>
    <t>images/5807813559463173437/</t>
  </si>
  <si>
    <t>images/7815942329251938494/</t>
  </si>
  <si>
    <t>SJJ201901290188</t>
  </si>
  <si>
    <t>images/5746493215089272773/20190129101758578_30961434_CAMERA_22001019275.jpg</t>
  </si>
  <si>
    <t>images/5272568094213977536/</t>
  </si>
  <si>
    <t>SJJ201901290189</t>
  </si>
  <si>
    <t>images/8195751442396533235/</t>
  </si>
  <si>
    <t>images/5289587771935348111/</t>
  </si>
  <si>
    <t>SJJ201901290192</t>
  </si>
  <si>
    <t>images/5085164316281099493/20190129110341392_46980723_CAMERA_21001005181.jpg</t>
  </si>
  <si>
    <t>images/6578576893579850659/</t>
  </si>
  <si>
    <t>SJJ201901290193</t>
  </si>
  <si>
    <t>images/8362331540430749398/</t>
  </si>
  <si>
    <t>images/6271600818440015478/</t>
  </si>
  <si>
    <t>SJJ201901290194</t>
  </si>
  <si>
    <t>images/8404318998640315597/20190129110608777_41f6b9f6_CAMERA_11001095288.jpeg</t>
  </si>
  <si>
    <t>images/6863079928484573825/20190129112111738_41f6b9f6_CAMERA_11001005277.jpeg</t>
  </si>
  <si>
    <t>SJJ201901290196</t>
  </si>
  <si>
    <t>images/7443986848953436266/</t>
  </si>
  <si>
    <t>images/5600349737115449499/</t>
  </si>
  <si>
    <t>SJJ201901290197</t>
  </si>
  <si>
    <t>images/6168807908695741008/20190129180003302_41178823_CAMERA_21001002162.jpg</t>
  </si>
  <si>
    <t>images/4705014057210029649/</t>
  </si>
  <si>
    <t>SJJ201901290198</t>
  </si>
  <si>
    <t>images/4752842998743131402/</t>
  </si>
  <si>
    <t>images/6363940353339199997/</t>
  </si>
  <si>
    <t>images/9158476200647328342/20190129191940666_243f2b3f_CAMERA_11001015166.jpeg</t>
  </si>
  <si>
    <t>images/5967209232053059668/</t>
  </si>
  <si>
    <t>SJJ201901290199</t>
  </si>
  <si>
    <t>images/6454661713379853595/</t>
  </si>
  <si>
    <t>images/5195443221418774840/</t>
  </si>
  <si>
    <t>SJJ201901290200</t>
  </si>
  <si>
    <t>images/5573859795138100437/</t>
  </si>
  <si>
    <t>images/7075392384625125026/</t>
  </si>
  <si>
    <t>SJJ201901290201</t>
  </si>
  <si>
    <t>images/6324576183962081759/</t>
  </si>
  <si>
    <t>images/6717435243067160828/</t>
  </si>
  <si>
    <t>SJJ201901290202</t>
  </si>
  <si>
    <t>images/5121712536556187468/</t>
  </si>
  <si>
    <t>images/6595403799819231579/</t>
  </si>
  <si>
    <t>SJJ201901290203</t>
  </si>
  <si>
    <t>images/8603708721532838114/</t>
  </si>
  <si>
    <t>images/5958423271564277134/</t>
  </si>
  <si>
    <t>SJJ201901290204</t>
  </si>
  <si>
    <t>images/8022834375778630640/20190129151321405_36483879_CAMERA_21001004175.jpg</t>
  </si>
  <si>
    <t>images/4952877287425581959/</t>
  </si>
  <si>
    <t>SJJ201901290205</t>
  </si>
  <si>
    <t>images/5537162695468184654/</t>
  </si>
  <si>
    <t>images/8513551505816995987/</t>
  </si>
  <si>
    <t>SJJ201901290207</t>
  </si>
  <si>
    <t>images/5202172098674951668/</t>
  </si>
  <si>
    <t>images/4678747653834974039/</t>
  </si>
  <si>
    <t>SJJ201901290208</t>
  </si>
  <si>
    <t>images/5363084735972988078/</t>
  </si>
  <si>
    <t>images/5014346167471725096/</t>
  </si>
  <si>
    <t>SJJ201901290209</t>
  </si>
  <si>
    <t>images/7936900735981856170/</t>
  </si>
  <si>
    <t>images/8478392724483671193/</t>
  </si>
  <si>
    <t>SJJ201901290210</t>
  </si>
  <si>
    <t>images/6466935647790944962/20190129143445648_f7d882b6_CAMERA_11001004179.jpeg</t>
  </si>
  <si>
    <t>images/7448646657286775795/</t>
  </si>
  <si>
    <t>SJJ201901290211</t>
  </si>
  <si>
    <t>images/7435923180490048071/20190129100107451_35483802_CAMERA_22001012271.jpg</t>
  </si>
  <si>
    <t>images/8185721321819231432/</t>
  </si>
  <si>
    <t>SJJ201901290212</t>
  </si>
  <si>
    <t>images/4990440060834975494/</t>
  </si>
  <si>
    <t>images/8301129339899008078/20190129180546643_5ce35c05_CAMERA_11001014276.jpeg</t>
  </si>
  <si>
    <t>SJJ201901290213</t>
  </si>
  <si>
    <t>images/8981469499162183219/20190129134001049_44128638_CAMERA_21001004185.jpg</t>
  </si>
  <si>
    <t>images/8384000804412621851/</t>
  </si>
  <si>
    <t>SJJ201901290214</t>
  </si>
  <si>
    <t>images/8001567115153302878/</t>
  </si>
  <si>
    <t>images/5876156553378069595/</t>
  </si>
  <si>
    <t>SJJ201901290215</t>
  </si>
  <si>
    <t>images/7500111087478055621/20190129120459287_62596036_CAMERA_21001004144.jpg</t>
  </si>
  <si>
    <t>images/8579638050689848154/</t>
  </si>
  <si>
    <t>SJJ201901290216</t>
  </si>
  <si>
    <t>images/5424303532265917512/</t>
  </si>
  <si>
    <t>images/5456091827076785234/</t>
  </si>
  <si>
    <t>SJJ201901290217</t>
  </si>
  <si>
    <t>images/5745186037098416526/20190129113116410_38162924_CAMERA_22001007261.jpg</t>
  </si>
  <si>
    <t>images/8237569956570137906/</t>
  </si>
  <si>
    <t>SJJ201901290219</t>
  </si>
  <si>
    <t>images/4885563204996695685/</t>
  </si>
  <si>
    <t>images/8368757966432969755/</t>
  </si>
  <si>
    <t>SJJ201901290221</t>
  </si>
  <si>
    <t>images/5530288723886525218/</t>
  </si>
  <si>
    <t>images/8038870099013581471/</t>
  </si>
  <si>
    <t>SJJ201901290222</t>
  </si>
  <si>
    <t>images/6845588912552988217/</t>
  </si>
  <si>
    <t>images/7287623263505168996/20190129131656796_34119738_CAMERA_21001001282.jpg</t>
  </si>
  <si>
    <t>SJJ201901290223</t>
  </si>
  <si>
    <t>images/8809740002173853962/</t>
  </si>
  <si>
    <t>images/6534533820769159195/</t>
  </si>
  <si>
    <t>SJJ201901290224</t>
  </si>
  <si>
    <t>images/8749800046681876450/</t>
  </si>
  <si>
    <t>images/5100545862752332703/</t>
  </si>
  <si>
    <t>SJJ201901290225</t>
  </si>
  <si>
    <t>images/7676687622705238097/20190129102954876_37945303_CAMERA_21001004184.jpg</t>
  </si>
  <si>
    <t>images/4828706249627940117/20190129103325259_37945303_CAMERA_21001117276.jpg</t>
  </si>
  <si>
    <t>SJJ201901290226</t>
  </si>
  <si>
    <t>images/7118127965176332916/</t>
  </si>
  <si>
    <t>images/9026621091898741826/</t>
  </si>
  <si>
    <t>images/8277890021960980191/</t>
  </si>
  <si>
    <t>images/5012697438451261708/</t>
  </si>
  <si>
    <t>SJJ201901290227</t>
  </si>
  <si>
    <t>images/5731739854015705751/20190129112859956_24298380_CAMERA_21001014171.jpg</t>
  </si>
  <si>
    <t>images/6614652320562263397/</t>
  </si>
  <si>
    <t>SJJ201901290228</t>
  </si>
  <si>
    <t>images/6719407053529798903/</t>
  </si>
  <si>
    <t>images/5636038996966717148/</t>
  </si>
  <si>
    <t>SJJ201901290229</t>
  </si>
  <si>
    <t>images/6901569815645232752/</t>
  </si>
  <si>
    <t>images/5049686882728335527/</t>
  </si>
  <si>
    <t>SJJ201901290230</t>
  </si>
  <si>
    <t>images/5630700354377510759/</t>
  </si>
  <si>
    <t>images/9065851057635253857/</t>
  </si>
  <si>
    <t>SJJ201901290231</t>
  </si>
  <si>
    <t>images/6669703866348613536/</t>
  </si>
  <si>
    <t>images/5379881599956683127/</t>
  </si>
  <si>
    <t>SJJ201901290232</t>
  </si>
  <si>
    <t>images/7171856895205865391/20190129115059687_70B72023_CAMERA_21001007141.jpg</t>
  </si>
  <si>
    <t>images/4639605205186141516/</t>
  </si>
  <si>
    <t>SJJ201901290234</t>
  </si>
  <si>
    <t>images/8975840631863560176/20190129164717259_32572667_CAMERA_22001011265.jpg</t>
  </si>
  <si>
    <t>images/4829129521689279658/</t>
  </si>
  <si>
    <t>SJJ201901290235</t>
  </si>
  <si>
    <t>images/7092177075272313077/</t>
  </si>
  <si>
    <t>images/6769525823809213487/</t>
  </si>
  <si>
    <t>SJJ201901290236</t>
  </si>
  <si>
    <t>images/8475354210420560234/</t>
  </si>
  <si>
    <t>images/5681723953199631847/</t>
  </si>
  <si>
    <t>SJJ201901290238</t>
  </si>
  <si>
    <t>images/5588806972740586321/20190129114546722_38148592_CAMERA_21001002185.jpg</t>
  </si>
  <si>
    <t>images/8125647495424703686/</t>
  </si>
  <si>
    <t>SJJ201901290239</t>
  </si>
  <si>
    <t>images/4817438971015389059/</t>
  </si>
  <si>
    <t>images/8270754061298377815/</t>
  </si>
  <si>
    <t>SJJ201901290240</t>
  </si>
  <si>
    <t>images/7831493935855105804/20190129170643679_35461827_CAMERA_22001005267.jpg</t>
  </si>
  <si>
    <t>images/6531420717172787329/</t>
  </si>
  <si>
    <t>SJJ201901290241</t>
  </si>
  <si>
    <t>images/5957200698923941891/20190129105134630_fec3fe7a_CAMERA_11001009184.jpeg</t>
  </si>
  <si>
    <t>images/4753201965189673240/20190129105142622_fec3fe7a_CAMERA_11001004280.jpeg</t>
  </si>
  <si>
    <t>SJJ201901290242</t>
  </si>
  <si>
    <t>images/8295460950285370182/20190129112453455_32038753_CAMERA_21001003148.jpg</t>
  </si>
  <si>
    <t>images/6631269800037043244/</t>
  </si>
  <si>
    <t>SJJ201901290243</t>
  </si>
  <si>
    <t>images/7247477976697006053/20190129175625250_38066232_CAMERA_21001009267.jpg</t>
  </si>
  <si>
    <t>images/6240798713905208088/20190129180521635_38066232_CAMERA_21001533276.jpg</t>
  </si>
  <si>
    <t>images/8524728467964952954/20190129123518882_38066232_CAMERA_21001001290.jpg</t>
  </si>
  <si>
    <t>images/9083510167298985880/20190129132222406_38066232_CAMERA_21001012270.jpg</t>
  </si>
  <si>
    <t>SJJ201901290244</t>
  </si>
  <si>
    <t>images/8957207675994729956/</t>
  </si>
  <si>
    <t>images/6377291809443332723/</t>
  </si>
  <si>
    <t>SJJ201901290245</t>
  </si>
  <si>
    <t>images/8485967995321500357/20190130104224365_34156821_CAMERA_21001002169.jpg</t>
  </si>
  <si>
    <t>images/7597154888572520961/</t>
  </si>
  <si>
    <t>SJJ201901290246</t>
  </si>
  <si>
    <t>images/7216920760153495175/20190129105347654_34006069_CAMERA_21001046170.jpg</t>
  </si>
  <si>
    <t>images/5985178408363595813/20190129105143278_34006069_CAMERA_21001015283.jpg</t>
  </si>
  <si>
    <t>SJJ201901290247</t>
  </si>
  <si>
    <t>images/9197044438408801700/20190130114515441_34156821_CAMERA_21001001163.jpg</t>
  </si>
  <si>
    <t>images/9047463963064232243/</t>
  </si>
  <si>
    <t>SJJ201901290248</t>
  </si>
  <si>
    <t>images/4931466260386728381/</t>
  </si>
  <si>
    <t>images/6199875123196528674/</t>
  </si>
  <si>
    <t>SJJ201901290249</t>
  </si>
  <si>
    <t>images/7331879458977500940/20190129103936336_35483802_CAMERA_22001010257.jpg</t>
  </si>
  <si>
    <t>images/6105715773583045624/</t>
  </si>
  <si>
    <t>SJJ201901290250</t>
  </si>
  <si>
    <t>images/6261774292663650956/20190129170748245_37921098_CAMERA_21001011179.jpg</t>
  </si>
  <si>
    <t>images/7863399516130807365/</t>
  </si>
  <si>
    <t>SJJ201901290251</t>
  </si>
  <si>
    <t>images/5443097094022287292/20190129115812769_30602337_CAMERA_21001001158.jpg</t>
  </si>
  <si>
    <t>images/4662873071649087385/</t>
  </si>
  <si>
    <t>SJJ201901290252</t>
  </si>
  <si>
    <t>images/8733489833105163092/</t>
  </si>
  <si>
    <t>images/8953369970945385839/</t>
  </si>
  <si>
    <t>SJJ201901290253</t>
  </si>
  <si>
    <t>images/7957945585136910332/</t>
  </si>
  <si>
    <t>images/7573942966330923426/</t>
  </si>
  <si>
    <t>SJJ201901290254</t>
  </si>
  <si>
    <t>images/6821795408229558618/</t>
  </si>
  <si>
    <t>images/9079342652727998155/20190129115013162_37660116_CAMERA_21001004280.jpg</t>
  </si>
  <si>
    <t>images/4917521871696388506/</t>
  </si>
  <si>
    <t>images/8728580462557547107/</t>
  </si>
  <si>
    <t>SJJ201901290255</t>
  </si>
  <si>
    <t>images/4660831315072099410/</t>
  </si>
  <si>
    <t>images/5403695416438166508/20190129123856580_34119738_CAMERA_21001004285.jpg</t>
  </si>
  <si>
    <t>SJJ201901290256</t>
  </si>
  <si>
    <t>images/7733307456230031428/</t>
  </si>
  <si>
    <t>images/5037828554674073760/</t>
  </si>
  <si>
    <t>images/7910025025439935457/</t>
  </si>
  <si>
    <t>images/7814650147500284217/</t>
  </si>
  <si>
    <t>SJJ201901290257</t>
  </si>
  <si>
    <t>images/7513409073030551838/</t>
  </si>
  <si>
    <t>images/9011537260512740714/</t>
  </si>
  <si>
    <t>SJJ201901290259</t>
  </si>
  <si>
    <t>images/6308395390384464477/20190129170229299_34245058_CAMERA_21001009288.jpg</t>
  </si>
  <si>
    <t>images/6411418021863957181/</t>
  </si>
  <si>
    <t>SJJ201901290260</t>
  </si>
  <si>
    <t>images/8603105481777117921/</t>
  </si>
  <si>
    <t>images/4830328276004966597/</t>
  </si>
  <si>
    <t>SJJ201901290262</t>
  </si>
  <si>
    <t>images/8412268047316484690/</t>
  </si>
  <si>
    <t>images/9183534013432841036/</t>
  </si>
  <si>
    <t>SJJ201901290263</t>
  </si>
  <si>
    <t>images/7791339499719894185/</t>
  </si>
  <si>
    <t>images/8246783896691669627/</t>
  </si>
  <si>
    <t>images/6806666701391855164/</t>
  </si>
  <si>
    <t>images/7702052066812247206/</t>
  </si>
  <si>
    <t>SJJ201901290265</t>
  </si>
  <si>
    <t>images/6527805810536856339/20190129164810523_35713105_CAMERA_21001004154.jpg</t>
  </si>
  <si>
    <t>images/6084156309297771619/</t>
  </si>
  <si>
    <t>SJJ201901290266</t>
  </si>
  <si>
    <t>images/4841341211271030218/</t>
  </si>
  <si>
    <t>images/6743669420119118206/</t>
  </si>
  <si>
    <t>SJJ201901290267</t>
  </si>
  <si>
    <t>images/8063040177746879806/</t>
  </si>
  <si>
    <t>images/5381202564470739222/</t>
  </si>
  <si>
    <t>images/5236608962991645590/</t>
  </si>
  <si>
    <t>images/5834301375106452982/</t>
  </si>
  <si>
    <t>SJJ201901290268</t>
  </si>
  <si>
    <t>images/6596528555067288263/</t>
  </si>
  <si>
    <t>images/7462826198544942979/</t>
  </si>
  <si>
    <t>SJJ201901290269</t>
  </si>
  <si>
    <t>images/6051707227849106549/20190129111428377_cdd6695e_CAMERA_11001002184.jpeg</t>
  </si>
  <si>
    <t>images/7016159087276002444/20190129111526247_cdd6695e_CAMERA_11001005274.jpeg</t>
  </si>
  <si>
    <t>SJJ201901290270</t>
  </si>
  <si>
    <t>images/5794275378416161704/20190130175345027_35738247_CAMERA_22001006264.jpg</t>
  </si>
  <si>
    <t>images/6756303134547915536/</t>
  </si>
  <si>
    <t>SJJ201901290272</t>
  </si>
  <si>
    <t>images/6823711928476781589/</t>
  </si>
  <si>
    <t>images/5826955785798760044/</t>
  </si>
  <si>
    <t>SJJ201901290273</t>
  </si>
  <si>
    <t>images/4680470249524302176/</t>
  </si>
  <si>
    <t>images/5821550768085639577/</t>
  </si>
  <si>
    <t>SJJ201901290274</t>
  </si>
  <si>
    <t>images/6015275737327981052/</t>
  </si>
  <si>
    <t>images/8520169024931134452/</t>
  </si>
  <si>
    <t>SJJ201901290275</t>
  </si>
  <si>
    <t>images/6812209590798382416/</t>
  </si>
  <si>
    <t>images/4679277037871564619/20190129112131602_3b3e0d1e_CAMERA_11001007281.jpeg</t>
  </si>
  <si>
    <t>SJJ201901290276</t>
  </si>
  <si>
    <t>images/5605150889487527554/20190129122152455_0b1ea206_CAMERA_11001003177.jpeg</t>
  </si>
  <si>
    <t>images/8910563088261554375/20190129122215228_0b1ea206_CAMERA_11001018280.jpeg</t>
  </si>
  <si>
    <t>SJJ201901290277</t>
  </si>
  <si>
    <t>images/5572977430375057748/20190129174828605_33969101_CAMERA_22001006260.jpg</t>
  </si>
  <si>
    <t>images/6923885820393863220/</t>
  </si>
  <si>
    <t>SJJ201901290278</t>
  </si>
  <si>
    <t>images/5805223368151942746/20190129171955374_34245058_CAMERA_21001003189.jpg</t>
  </si>
  <si>
    <t>images/4969734403810191073/</t>
  </si>
  <si>
    <t>SJJ201901290279</t>
  </si>
  <si>
    <t>images/8361866699047535179/</t>
  </si>
  <si>
    <t>images/6381240100121668796/</t>
  </si>
  <si>
    <t>SJJ201901290280</t>
  </si>
  <si>
    <t>images/8759103295580177216/</t>
  </si>
  <si>
    <t>images/4770301255435271761/</t>
  </si>
  <si>
    <t>SJJ201901290281</t>
  </si>
  <si>
    <t>images/8285028120242594167/20190129170513094_a4fa7af0_CAMERA_11001013287.jpeg</t>
  </si>
  <si>
    <t>images/7180367259919776756/</t>
  </si>
  <si>
    <t>SJJ201901290282</t>
  </si>
  <si>
    <t>images/7925030550943873129/20190129113846162_cdd6695e_CAMERA_11001002289.jpeg</t>
  </si>
  <si>
    <t>images/7747915484653167475/20190129113854050_cdd6695e_CAMERA_11001004277.jpeg</t>
  </si>
  <si>
    <t>SJJ201901290283</t>
  </si>
  <si>
    <t>images/6816974418853055723/20190129185449746_39764571_CAMERA_21001003177.jpg</t>
  </si>
  <si>
    <t>images/7160482564423791146/</t>
  </si>
  <si>
    <t>SJJ201901290284</t>
  </si>
  <si>
    <t>images/8911169024049276344/20190129150829164_39764571_CAMERA_21001005176.jpg</t>
  </si>
  <si>
    <t>images/5310136995863412356/</t>
  </si>
  <si>
    <t>SJJ201901290285</t>
  </si>
  <si>
    <t>images/7105275962244095206/20190129171731300_3b3e0d1e_CAMERA_11001002178.jpeg</t>
  </si>
  <si>
    <t>images/8983017622288094401/20190129171754411_3b3e0d1e_CAMERA_11001005282.jpeg</t>
  </si>
  <si>
    <t>SJJ201901290286</t>
  </si>
  <si>
    <t>images/7406199297723272825/</t>
  </si>
  <si>
    <t>images/7027876567015393176/</t>
  </si>
  <si>
    <t>SJJ201901290287</t>
  </si>
  <si>
    <t>images/8316675816720016544/20190130103937964_35520652_CAMERA_21001032188.jpg</t>
  </si>
  <si>
    <t>images/7729443506158098669/</t>
  </si>
  <si>
    <t>SJJ201901290289</t>
  </si>
  <si>
    <t>images/6371986809722754599/20190129121737115_41429069_CAMERA_21001002176.jpg</t>
  </si>
  <si>
    <t>images/8409705546890579328/20190129121744033_41429069_CAMERA_21001003290.jpg</t>
  </si>
  <si>
    <t>SJJ201901290291</t>
  </si>
  <si>
    <t>images/8275252917162286466/</t>
  </si>
  <si>
    <t>images/7280087448728044230/</t>
  </si>
  <si>
    <t>SJJ201901290292</t>
  </si>
  <si>
    <t>images/8448263022263707474/20190130171242253_31347970_CAMERA_21001002164.jpg</t>
  </si>
  <si>
    <t>images/6834704558082632580/20190130171521715_31347970_CAMERA_21001002285.jpg</t>
  </si>
  <si>
    <t>SJJ201901290293</t>
  </si>
  <si>
    <t>images/6303730143984400599/20190129145948901_80314499_CAMERA_21001003288.jpg</t>
  </si>
  <si>
    <t>images/6744055500684192949/20190129145953495_80314499_CAMERA_21001001288.jpg</t>
  </si>
  <si>
    <t>SJJ201901290297</t>
  </si>
  <si>
    <t>images/5441845932143768327/20190129173830345_cdd6695e_CAMERA_11001002177.jpeg</t>
  </si>
  <si>
    <t>images/4766716184544951414/20190129173937546_cdd6695e_CAMERA_11001061269.jpeg</t>
  </si>
  <si>
    <t>SJJ201901290298</t>
  </si>
  <si>
    <t>images/7437505629177669491/20190129171620978_cdd6695e_CAMERA_11001001185.jpeg</t>
  </si>
  <si>
    <t>images/9218788492610743114/20190129171656038_cdd6695e_CAMERA_11001020245.jpeg</t>
  </si>
  <si>
    <t>SJJ201901290299</t>
  </si>
  <si>
    <t>images/6597359310882128104/</t>
  </si>
  <si>
    <t>images/5571156740439585484/20190129161943517_cdd6695e_CAMERA_11001002269.jpeg</t>
  </si>
  <si>
    <t>SJJ201901290300</t>
  </si>
  <si>
    <t>images/6973460358794839654/20190129182808005_34245058_CAMERA_21001002290.jpg</t>
  </si>
  <si>
    <t>images/7839003865035979125/</t>
  </si>
  <si>
    <t>SJJ201901290301</t>
  </si>
  <si>
    <t>images/4642622057516671944/</t>
  </si>
  <si>
    <t>images/8546113327102716509/</t>
  </si>
  <si>
    <t>SJJ201901290302</t>
  </si>
  <si>
    <t>images/7488537344967786883/</t>
  </si>
  <si>
    <t>images/7784764641637928509/</t>
  </si>
  <si>
    <t>SJJ201901290304</t>
  </si>
  <si>
    <t>images/7015969517611534394/20190129173206589_41215533_CAMERA_21001004146.jpg</t>
  </si>
  <si>
    <t>images/8037777509042741644/</t>
  </si>
  <si>
    <t>SJJ201901290305</t>
  </si>
  <si>
    <t>images/9196623752860433492/</t>
  </si>
  <si>
    <t>images/9147592193637968712/</t>
  </si>
  <si>
    <t>SJJ201901290306</t>
  </si>
  <si>
    <t>images/5738545649642674228/20190129182424299_33645822_CAMERA_21001034163.jpg</t>
  </si>
  <si>
    <t>images/5264253103114485263/</t>
  </si>
  <si>
    <t>SJJ201901290307</t>
  </si>
  <si>
    <t>images/5852122742868108545/</t>
  </si>
  <si>
    <t>images/6357069477099085653/</t>
  </si>
  <si>
    <t>SJJ201901290308</t>
  </si>
  <si>
    <t>images/7977606050969808316/</t>
  </si>
  <si>
    <t>images/4814623052566411076/</t>
  </si>
  <si>
    <t>SJJ201901290309</t>
  </si>
  <si>
    <t>images/5573269298448598250/</t>
  </si>
  <si>
    <t>images/8957364193427932021/</t>
  </si>
  <si>
    <t>SJJ201901290310</t>
  </si>
  <si>
    <t>images/6964875261684249176/</t>
  </si>
  <si>
    <t>images/8289635343608956948/</t>
  </si>
  <si>
    <t>SJJ201901290311</t>
  </si>
  <si>
    <t>images/7468117647292297142/</t>
  </si>
  <si>
    <t>images/8652927225305592114/20190129170842178_78719567_CAMERA_11001251225.jpeg</t>
  </si>
  <si>
    <t>SJJ201901290312</t>
  </si>
  <si>
    <t>images/5349711308018483215/</t>
  </si>
  <si>
    <t>images/5852828098659478675/20190129164127611_78719567_CAMERA_11001131242.jpeg</t>
  </si>
  <si>
    <t>SJJ201901290313</t>
  </si>
  <si>
    <t>images/5468978965273166174/</t>
  </si>
  <si>
    <t>images/7741854912824910084/</t>
  </si>
  <si>
    <t>SJJ201901290314</t>
  </si>
  <si>
    <t>images/8729581265238846479/</t>
  </si>
  <si>
    <t>images/5319876193831453183/</t>
  </si>
  <si>
    <t>SJJ201901290315</t>
  </si>
  <si>
    <t>images/6467438985851207050/</t>
  </si>
  <si>
    <t>images/4748477696583404804/</t>
  </si>
  <si>
    <t>SJJ201901290317</t>
  </si>
  <si>
    <t>images/8597445068193669813/20190129170243478_60b4f2f4_CAMERA_11001002277.jpeg</t>
  </si>
  <si>
    <t>images/7226888916295805099/</t>
  </si>
  <si>
    <t>SJJ201901290318</t>
  </si>
  <si>
    <t>images/7865052581479507956/</t>
  </si>
  <si>
    <t>images/9056654579825260498/</t>
  </si>
  <si>
    <t>SJJ201901290319</t>
  </si>
  <si>
    <t>images/6265557453864628036/</t>
  </si>
  <si>
    <t>images/8815672850846809182/</t>
  </si>
  <si>
    <t>SJJ201901290320</t>
  </si>
  <si>
    <t>images/5968789902959136621/</t>
  </si>
  <si>
    <t>images/6715807565998461507/</t>
  </si>
  <si>
    <t>SJJ201901290322</t>
  </si>
  <si>
    <t>images/5068700506501640442/</t>
  </si>
  <si>
    <t>images/7903637029779247607/</t>
  </si>
  <si>
    <t>SJJ201901290323</t>
  </si>
  <si>
    <t>images/8627601636119245979/20190129152006059_cdd6695e_CAMERA_11001004275.jpeg</t>
  </si>
  <si>
    <t>images/6494663156882079563/20190129152315805_cdd6695e_CAMERA_11001035248.jpeg</t>
  </si>
  <si>
    <t>SJJ201901290324</t>
  </si>
  <si>
    <t>images/7291375530553826640/20190129173423136_39973860_CAMERA_21001002154.jpg</t>
  </si>
  <si>
    <t>images/5859416054830854150/20190129173646954_39973860_CAMERA_21001001282.jpg</t>
  </si>
  <si>
    <t>SJJ201901290327</t>
  </si>
  <si>
    <t>images/5945368502308143050/</t>
  </si>
  <si>
    <t>images/5863026329299835275/</t>
  </si>
  <si>
    <t>SJJ201901290329</t>
  </si>
  <si>
    <t>images/7491998081835842849/</t>
  </si>
  <si>
    <t>images/9117344728481352557/</t>
  </si>
  <si>
    <t>SJJ201901290330</t>
  </si>
  <si>
    <t>images/9084487568816777137/20190129165207131_180f2747_CAMERA_11001004286.jpeg</t>
  </si>
  <si>
    <t>images/7372269993726194079/</t>
  </si>
  <si>
    <t>SJJ201901290331</t>
  </si>
  <si>
    <t>images/5298606266155096783/20190129161035712_180f2747_CAMERA_11001010273.jpeg</t>
  </si>
  <si>
    <t>images/5156335220991997132/</t>
  </si>
  <si>
    <t>SJJ201901290332</t>
  </si>
  <si>
    <t>images/4933170117963329956/</t>
  </si>
  <si>
    <t>images/5238878078307783047/</t>
  </si>
  <si>
    <t>SJJ201901290333</t>
  </si>
  <si>
    <t>images/7978169607308581396/</t>
  </si>
  <si>
    <t>images/8444522955982719642/</t>
  </si>
  <si>
    <t>SJJ201901290334</t>
  </si>
  <si>
    <t>images/6460287081596434171/</t>
  </si>
  <si>
    <t>images/9036663096047668995/</t>
  </si>
  <si>
    <t>SJJ201901290335</t>
  </si>
  <si>
    <t>images/5766291715061288701/</t>
  </si>
  <si>
    <t>images/5989697966339411602/</t>
  </si>
  <si>
    <t>SJJ201901290336</t>
  </si>
  <si>
    <t>images/5058763321644601285/</t>
  </si>
  <si>
    <t>images/7974303835983637007/</t>
  </si>
  <si>
    <t>SJJ201901290337</t>
  </si>
  <si>
    <t>images/4857669506063158143/</t>
  </si>
  <si>
    <t>images/4960017281699004334/</t>
  </si>
  <si>
    <t>SJJ201901290338</t>
  </si>
  <si>
    <t>images/5832317600175616157/</t>
  </si>
  <si>
    <t>images/6687224576360774123/</t>
  </si>
  <si>
    <t>SJJ201901290339</t>
  </si>
  <si>
    <t>images/8942611593677215591/</t>
  </si>
  <si>
    <t>images/4735876852308319542/</t>
  </si>
  <si>
    <t>SJJ201901290340</t>
  </si>
  <si>
    <t>images/7602533952313076329/</t>
  </si>
  <si>
    <t>images/6711901870668122878/</t>
  </si>
  <si>
    <t>SJJ201901290341</t>
  </si>
  <si>
    <t>images/7422410372357411278/</t>
  </si>
  <si>
    <t>images/6863886030359767789/</t>
  </si>
  <si>
    <t>SJJ201901290342</t>
  </si>
  <si>
    <t>images/8320500907508370974/</t>
  </si>
  <si>
    <t>images/7808683844185776600/</t>
  </si>
  <si>
    <t>SJJ201901290343</t>
  </si>
  <si>
    <t>images/6050986128177311921/20190129175359359_3b3e0d1e_CAMERA_11001002187.jpeg</t>
  </si>
  <si>
    <t>images/4863876612448955353/20190129175414085_3b3e0d1e_CAMERA_11001012287.jpeg</t>
  </si>
  <si>
    <t>SJJ201901290344</t>
  </si>
  <si>
    <t>images/7975704898918761271/</t>
  </si>
  <si>
    <t>images/6918570036106697472/</t>
  </si>
  <si>
    <t>SJJ201901290346</t>
  </si>
  <si>
    <t>images/6601092282258091521/</t>
  </si>
  <si>
    <t>images/8489975386238873705/</t>
  </si>
  <si>
    <t>SJJ201901290347</t>
  </si>
  <si>
    <t>images/5891558745421376587/</t>
  </si>
  <si>
    <t>images/7624572420017021022/</t>
  </si>
  <si>
    <t>SJJ201901290348</t>
  </si>
  <si>
    <t>images/4615459596471630528/20190129172708516_39973860_CAMERA_21001004153.jpg</t>
  </si>
  <si>
    <t>images/8761538074376552326/20190129172838788_39973860_CAMERA_21001001287.jpg</t>
  </si>
  <si>
    <t>SJJ201901290349</t>
  </si>
  <si>
    <t>images/8832686706667704134/20190130183128752_33021239_CAMERA_21001007171.jpg</t>
  </si>
  <si>
    <t>images/8230996281828163248/</t>
  </si>
  <si>
    <t>SJJ201901290350</t>
  </si>
  <si>
    <t>images/8885266729201451883/</t>
  </si>
  <si>
    <t>images/6072511676116296099/</t>
  </si>
  <si>
    <t>SJJ201901290353</t>
  </si>
  <si>
    <t>images/6213300015999722239/</t>
  </si>
  <si>
    <t>images/4651491861948697857/</t>
  </si>
  <si>
    <t>SJJ201901290354</t>
  </si>
  <si>
    <t>images/8351127311951319383/</t>
  </si>
  <si>
    <t>images/8112878929353767405/</t>
  </si>
  <si>
    <t>SJJ201901290356</t>
  </si>
  <si>
    <t>images/7494463368926930044/</t>
  </si>
  <si>
    <t>images/6583047660126970726/</t>
  </si>
  <si>
    <t>SJJ201901290357</t>
  </si>
  <si>
    <t>images/8867062586118867492/</t>
  </si>
  <si>
    <t>images/6824537675709525849/</t>
  </si>
  <si>
    <t>SJJ201901290359</t>
  </si>
  <si>
    <t>images/8652573390333524129/</t>
  </si>
  <si>
    <t>images/6636791200792539194/</t>
  </si>
  <si>
    <t>SJJ201901290360</t>
  </si>
  <si>
    <t>images/5771951847942108865/</t>
  </si>
  <si>
    <t>images/8716495946074695527/</t>
  </si>
  <si>
    <t>SJJ201901290362</t>
  </si>
  <si>
    <t>images/7398106095285220702/20190130111410306_90919e78_CAMERA_11001003169.jpeg</t>
  </si>
  <si>
    <t>images/6112607870689263315/20190130111813460_90919e78_CAMERA_11001003277.jpeg</t>
  </si>
  <si>
    <t>SJJ201901290363</t>
  </si>
  <si>
    <t>images/7571399453093076569/</t>
  </si>
  <si>
    <t>images/7526189009203591101/</t>
  </si>
  <si>
    <t>SJJ201901290365</t>
  </si>
  <si>
    <t>images/6199959314179857736/</t>
  </si>
  <si>
    <t>images/8059096966330463113/</t>
  </si>
  <si>
    <t>SJJ201901290367</t>
  </si>
  <si>
    <t>images/4677923176665036491/</t>
  </si>
  <si>
    <t>images/8848582740650011467/</t>
  </si>
  <si>
    <t>SJJ201901290368</t>
  </si>
  <si>
    <t>images/8924094954246131902/</t>
  </si>
  <si>
    <t>images/8404573519800432565/20190129170246399_37952275_CAMERA_21001009288.jpg</t>
  </si>
  <si>
    <t>SJJ201901290369</t>
  </si>
  <si>
    <t>images/4850865463970755901/</t>
  </si>
  <si>
    <t>images/9175953695879644608/</t>
  </si>
  <si>
    <t>SJJ201901290370</t>
  </si>
  <si>
    <t>images/7448847931584102380/20190130162423031_90919e78_CAMERA_11001010163.jpeg</t>
  </si>
  <si>
    <t>images/6682529113484260068/</t>
  </si>
  <si>
    <t>SJJ201901290372</t>
  </si>
  <si>
    <t>images/8862863931023247597/20190129153101765_33039519_CAMERA_21001006165.jpg</t>
  </si>
  <si>
    <t>images/9091211222855041263/</t>
  </si>
  <si>
    <t>SJJ201901290373</t>
  </si>
  <si>
    <t>images/8205887112916986640/20190129163726570_33039519_CAMERA_21001002162.jpg</t>
  </si>
  <si>
    <t>images/6014876493809956098/</t>
  </si>
  <si>
    <t>SJJ201901290375</t>
  </si>
  <si>
    <t>images/7432038489903479162/20190129165205280_42004893_CAMERA_21001012288.jpg</t>
  </si>
  <si>
    <t>images/8217694685866463927/</t>
  </si>
  <si>
    <t>SJJ201901290376</t>
  </si>
  <si>
    <t>images/6903926028382065827/20190129162327562_6437266c_CAMERA_11001002288.jpeg</t>
  </si>
  <si>
    <t>images/5096615221150389264/</t>
  </si>
  <si>
    <t>SJJ201901290378</t>
  </si>
  <si>
    <t>images/7246575867598354932/</t>
  </si>
  <si>
    <t>images/5862404327921023735/</t>
  </si>
  <si>
    <t>SJJ201901290379</t>
  </si>
  <si>
    <t>images/7751482615127471481/</t>
  </si>
  <si>
    <t>images/8604487301903765432/</t>
  </si>
  <si>
    <t>SJJ201901290380</t>
  </si>
  <si>
    <t>images/7746354083954119564/20190129154452580_39620818_CAMERA_21001005183.jpg</t>
  </si>
  <si>
    <t>images/7702989478007761356/</t>
  </si>
  <si>
    <t>SJJ201901290383</t>
  </si>
  <si>
    <t>images/4989285847781623822/</t>
  </si>
  <si>
    <t>images/8998862645191821985/</t>
  </si>
  <si>
    <t>SJJ201901290384</t>
  </si>
  <si>
    <t>images/6266897770412120030/</t>
  </si>
  <si>
    <t>images/5748759584331238629/</t>
  </si>
  <si>
    <t>SJJ201901290386</t>
  </si>
  <si>
    <t>images/8024981775152089641/20190129155801276_6437266c_CAMERA_11001014189.jpeg</t>
  </si>
  <si>
    <t>images/6931994148021796529/</t>
  </si>
  <si>
    <t>SJJ201901290387</t>
  </si>
  <si>
    <t>images/7076314512288743114/</t>
  </si>
  <si>
    <t>images/5011349171079974884/</t>
  </si>
  <si>
    <t>SJJ201901290390</t>
  </si>
  <si>
    <t>images/7421251710786799539/</t>
  </si>
  <si>
    <t>images/7620757460848203443/</t>
  </si>
  <si>
    <t>SJJ201901290391</t>
  </si>
  <si>
    <t>images/8597135284895519842/</t>
  </si>
  <si>
    <t>images/9209024799591905777/</t>
  </si>
  <si>
    <t>SJJ201901290392</t>
  </si>
  <si>
    <t>images/7542238397687777617/20190129172857096_38919307_CAMERA_21001009149.jpg</t>
  </si>
  <si>
    <t>images/7559504632403416614/</t>
  </si>
  <si>
    <t>SJJ201901290393</t>
  </si>
  <si>
    <t>images/6273928476800148155/</t>
  </si>
  <si>
    <t>images/6300213480621549642/</t>
  </si>
  <si>
    <t>SJJ201901290394</t>
  </si>
  <si>
    <t>images/6312903031058626158/20190129171058645_36785696_CAMERA_22001004267.jpg</t>
  </si>
  <si>
    <t>images/7320184392713335188/</t>
  </si>
  <si>
    <t>SJJ201901290395</t>
  </si>
  <si>
    <t>images/8581502870357690032/</t>
  </si>
  <si>
    <t>images/8337445587766574039/</t>
  </si>
  <si>
    <t>SJJ201901290398</t>
  </si>
  <si>
    <t>images/5000802110390216468/20190129190800780_37945303_CAMERA_21001016158.jpg</t>
  </si>
  <si>
    <t>images/7053221805463214134/</t>
  </si>
  <si>
    <t>SJJ201901290400</t>
  </si>
  <si>
    <t>images/5684422400512873351/20190129183722973_38919307_CAMERA_21001032163.jpg</t>
  </si>
  <si>
    <t>images/7880964631431251759/</t>
  </si>
  <si>
    <t>SJJ201901290401</t>
  </si>
  <si>
    <t>images/7234926012243980945/</t>
  </si>
  <si>
    <t>images/5057533604603385391/</t>
  </si>
  <si>
    <t>SJJ201901290403</t>
  </si>
  <si>
    <t>images/5062067547605634224/20190129163152185_cdd6695e_CAMERA_11001001176.jpeg</t>
  </si>
  <si>
    <t>images/8771534133503127128/20190129163206121_cdd6695e_CAMERA_11001008249.jpeg</t>
  </si>
  <si>
    <t>SJJ201901290404</t>
  </si>
  <si>
    <t>images/6653449611913956828/</t>
  </si>
  <si>
    <t>images/5980831646896543594/</t>
  </si>
  <si>
    <t>SJJ201901290406</t>
  </si>
  <si>
    <t>images/6305044487370268422/</t>
  </si>
  <si>
    <t>images/5364324616777858729/</t>
  </si>
  <si>
    <t>SJJ201901290407</t>
  </si>
  <si>
    <t>images/6813393092946837818/</t>
  </si>
  <si>
    <t>images/4801697754005199731/</t>
  </si>
  <si>
    <t>SJJ201901290410</t>
  </si>
  <si>
    <t>images/8464512878152842670/</t>
  </si>
  <si>
    <t>images/5885955965365877314/</t>
  </si>
  <si>
    <t>SJJ201901290411</t>
  </si>
  <si>
    <t>images/8237269656540026856/20190129172330637_fec3fe7a_CAMERA_11001007279.jpeg</t>
  </si>
  <si>
    <t>images/9110507027062126620/20190129172642664_fec3fe7a_CAMERA_11001188268.jpeg</t>
  </si>
  <si>
    <t>SJJ201901290412</t>
  </si>
  <si>
    <t>images/5050088690331967455/</t>
  </si>
  <si>
    <t>images/6867643678946399688/</t>
  </si>
  <si>
    <t>SJJ201901290413</t>
  </si>
  <si>
    <t>images/6604596998153553448/</t>
  </si>
  <si>
    <t>images/5752077074022253481/</t>
  </si>
  <si>
    <t>SJJ201901290414</t>
  </si>
  <si>
    <t>images/6912522346779867189/20190129162935680_39620818_CAMERA_21001007155.jpg</t>
  </si>
  <si>
    <t>images/4629950908467579620/</t>
  </si>
  <si>
    <t>SJJ201901290415</t>
  </si>
  <si>
    <t>images/8046695079104216872/</t>
  </si>
  <si>
    <t>images/7930733288579513229/</t>
  </si>
  <si>
    <t>SJJ201901290416</t>
  </si>
  <si>
    <t>images/6620671295645520238/20190129173542111_37960534_CAMERA_21001003154.jpg</t>
  </si>
  <si>
    <t>images/8720192878007245630/20190129174151176_37960534_CAMERA_21001005285.jpg</t>
  </si>
  <si>
    <t>SJJ201901290418</t>
  </si>
  <si>
    <t>images/5023429214383138965/</t>
  </si>
  <si>
    <t>images/9195070073398191999/</t>
  </si>
  <si>
    <t>SJJ201901290419</t>
  </si>
  <si>
    <t>images/8319710638439058438/</t>
  </si>
  <si>
    <t>images/6276287129554985259/</t>
  </si>
  <si>
    <t>SJJ201901290421</t>
  </si>
  <si>
    <t>images/8821994730481981247/</t>
  </si>
  <si>
    <t>images/5547195282484577300/</t>
  </si>
  <si>
    <t>SJJ201901290422</t>
  </si>
  <si>
    <t>images/6057231453718491542/</t>
  </si>
  <si>
    <t>images/5341055475844189234/</t>
  </si>
  <si>
    <t>SJJ201901290423</t>
  </si>
  <si>
    <t>images/8038375729251324925/20190129172323434_31874561_CAMERA_21001002140.jpg</t>
  </si>
  <si>
    <t>images/8618600884787239103/</t>
  </si>
  <si>
    <t>SJJ201901290424</t>
  </si>
  <si>
    <t>images/8618566615048252271/20190129165233575_cdd6695e_CAMERA_11001001284.jpeg</t>
  </si>
  <si>
    <t>images/7287596629515756557/20190129165238175_cdd6695e_CAMERA_11001002277.jpeg</t>
  </si>
  <si>
    <t>SJJ201901290426</t>
  </si>
  <si>
    <t>images/5953488551645561320/</t>
  </si>
  <si>
    <t>images/7167536780445942954/</t>
  </si>
  <si>
    <t>SJJ201901290427</t>
  </si>
  <si>
    <t>images/7721826243593813581/</t>
  </si>
  <si>
    <t>images/7994569335014495219/</t>
  </si>
  <si>
    <t>SJJ201901290428</t>
  </si>
  <si>
    <t>images/7780423427521416430/</t>
  </si>
  <si>
    <t>images/7506298085846225753/</t>
  </si>
  <si>
    <t>SJJ201901290430</t>
  </si>
  <si>
    <t>images/7234579506451294681/</t>
  </si>
  <si>
    <t>images/7842427179204644944/</t>
  </si>
  <si>
    <t>SJJ201901290431</t>
  </si>
  <si>
    <t>images/8155348014608821132/</t>
  </si>
  <si>
    <t>images/8852336664341735278/</t>
  </si>
  <si>
    <t>SJJ201901290432</t>
  </si>
  <si>
    <t>images/6251138606485918463/20190130173317552_41219536_CAMERA_21001022187.jpg</t>
  </si>
  <si>
    <t>images/8466084974367366769/</t>
  </si>
  <si>
    <t>SJJ201901290434</t>
  </si>
  <si>
    <t>images/8174087936690694811/</t>
  </si>
  <si>
    <t>images/7113934254460823113/</t>
  </si>
  <si>
    <t>SJJ201901290436</t>
  </si>
  <si>
    <t>images/6729345003574398194/</t>
  </si>
  <si>
    <t>images/8001155869121292612/</t>
  </si>
  <si>
    <t>SJJ201901290438</t>
  </si>
  <si>
    <t>images/6826941983203616678/</t>
  </si>
  <si>
    <t>images/8533819572778916303/</t>
  </si>
  <si>
    <t>SJJ201901290439</t>
  </si>
  <si>
    <t>images/6305673546398259275/</t>
  </si>
  <si>
    <t>images/7821169634821214077/</t>
  </si>
  <si>
    <t>SJJ201901290441</t>
  </si>
  <si>
    <t>images/7879219293728794720/</t>
  </si>
  <si>
    <t>images/7766071069773765384/</t>
  </si>
  <si>
    <t>SJJ201901290444</t>
  </si>
  <si>
    <t>images/6080513862563406942/</t>
  </si>
  <si>
    <t>images/4780846129383070481/</t>
  </si>
  <si>
    <t>SJJ201901290445</t>
  </si>
  <si>
    <t>images/7412967583266261968/</t>
  </si>
  <si>
    <t>images/6632415125158514516/20190130175219803_38154939_CAMERA_21001018273.jpg</t>
  </si>
  <si>
    <t>SJJ201901290446</t>
  </si>
  <si>
    <t>images/8802639861924216905/20190130175842864_64530A29_CAMERA_21001002173.jpg</t>
  </si>
  <si>
    <t>images/8993822840462317357/</t>
  </si>
  <si>
    <t>SJJ201901290447</t>
  </si>
  <si>
    <t>images/5882533422879947917/20190130181819362_64530A29_CAMERA_21001003174.jpg</t>
  </si>
  <si>
    <t>images/7180040900344317933/</t>
  </si>
  <si>
    <t>SJJ201901290448</t>
  </si>
  <si>
    <t>images/8669678625464464786/</t>
  </si>
  <si>
    <t>images/8207162357196089951/</t>
  </si>
  <si>
    <t>SJJ201901290449</t>
  </si>
  <si>
    <t>images/4876740089929212532/</t>
  </si>
  <si>
    <t>images/4664173868531666418/</t>
  </si>
  <si>
    <t>SJJ201901290450</t>
  </si>
  <si>
    <t>images/5249904470952357615/20190130104745805_48795014_CAMERA_21001004183.jpg</t>
  </si>
  <si>
    <t>images/5591732253511596676/</t>
  </si>
  <si>
    <t>SJJ201901290451</t>
  </si>
  <si>
    <t>images/5346370248181122723/</t>
  </si>
  <si>
    <t>images/6627064560232683390/</t>
  </si>
  <si>
    <t>SJJ201901290452</t>
  </si>
  <si>
    <t>images/8012509213255514628/20190130112347541_30629630_CAMERA_21001009281.jpg</t>
  </si>
  <si>
    <t>images/5121065235812881565/20190130112405456_30629630_CAMERA_21001011270.jpg</t>
  </si>
  <si>
    <t>SJJ201901290453</t>
  </si>
  <si>
    <t>images/5863703648931094837/20190130185000047_31612552_CAMERA_21001013284.jpg</t>
  </si>
  <si>
    <t>images/5877280163568603638/</t>
  </si>
  <si>
    <t>images/4913543055481812404/20190130122307353_31612552_CAMERA_21001017285.jpg</t>
  </si>
  <si>
    <t>images/5796629957974908420/</t>
  </si>
  <si>
    <t>SJJ201901290454</t>
  </si>
  <si>
    <t>images/6278447531679489239/20190130123106028_31088277_CAMERA_21001005288.jpg</t>
  </si>
  <si>
    <t>images/5173976438017215333/20190130123127681_31088277_CAMERA_21001004280.jpg</t>
  </si>
  <si>
    <t>images/4776370169535681000/20190130184743052_36138150_CAMERA_21001003173.jpg</t>
  </si>
  <si>
    <t>images/7600287550845530066/20190130184753854_36138150_CAMERA_21001005189.jpg</t>
  </si>
  <si>
    <t>SJJ201901290455</t>
  </si>
  <si>
    <t>images/5614509648231377095/20190130110346662_33331418_CAMERA_21001034281.jpg</t>
  </si>
  <si>
    <t>images/6873903372665919282/</t>
  </si>
  <si>
    <t>SJJ201901290456</t>
  </si>
  <si>
    <t>images/5028186164819956277/</t>
  </si>
  <si>
    <t>images/8766118688108791568/</t>
  </si>
  <si>
    <t>SJJ201901290457</t>
  </si>
  <si>
    <t>images/6629621623825384627/</t>
  </si>
  <si>
    <t>images/8329934372272842455/</t>
  </si>
  <si>
    <t>SJJ201901290458</t>
  </si>
  <si>
    <t>images/6399164221170424647/</t>
  </si>
  <si>
    <t>images/4825116061874011264/</t>
  </si>
  <si>
    <t>SJJ201901290459</t>
  </si>
  <si>
    <t>images/5754387304447157742/</t>
  </si>
  <si>
    <t>images/6294900431272460669/</t>
  </si>
  <si>
    <t>SJJ201901290460</t>
  </si>
  <si>
    <t>images/5708060212664343640/</t>
  </si>
  <si>
    <t>images/6411452750748994681/</t>
  </si>
  <si>
    <t>SJJ201901290461</t>
  </si>
  <si>
    <t>images/7800098148776626014/</t>
  </si>
  <si>
    <t>images/8667610077280939153/</t>
  </si>
  <si>
    <t>SJJ201901290462</t>
  </si>
  <si>
    <t>images/9047246392093842927/</t>
  </si>
  <si>
    <t>images/7061149980239842146/</t>
  </si>
  <si>
    <t>SJJ201901290463</t>
  </si>
  <si>
    <t>images/6459591062167666732/</t>
  </si>
  <si>
    <t>images/8025725713957242587/</t>
  </si>
  <si>
    <t>SJJ201901290465</t>
  </si>
  <si>
    <t>images/8484186360535607008/20190130111937864_0b9df1f3_CAMERA_11001006171.jpeg</t>
  </si>
  <si>
    <t>images/4871899562790726378/</t>
  </si>
  <si>
    <t>SJJ201901290466</t>
  </si>
  <si>
    <t>images/4710389269061927396/20190130103858575_b57eea44_CAMERA_11001008188.jpeg</t>
  </si>
  <si>
    <t>images/6667827371336528388/</t>
  </si>
  <si>
    <t>SJJ201901290468</t>
  </si>
  <si>
    <t>images/5136877154315422781/</t>
  </si>
  <si>
    <t>images/7580711770921373248/</t>
  </si>
  <si>
    <t>SJJ201901290469</t>
  </si>
  <si>
    <t>images/5869097350414428320/</t>
  </si>
  <si>
    <t>images/5512214672373740117/</t>
  </si>
  <si>
    <t>SJJ201901290471</t>
  </si>
  <si>
    <t>images/7052451990066119721/20190130113707540_20c04e21_CAMERA_11001003183.jpeg</t>
  </si>
  <si>
    <t>images/6996906291236731299/</t>
  </si>
  <si>
    <t>SJJ201901290472</t>
  </si>
  <si>
    <t>images/8603789381516448385/</t>
  </si>
  <si>
    <t>images/9167212628591130076/</t>
  </si>
  <si>
    <t>SJJ201901290473</t>
  </si>
  <si>
    <t>images/5198640025076629370/20190130115132906_33883573_CAMERA_21001001183.jpg</t>
  </si>
  <si>
    <t>images/7573774552762717944/20190130115217659_33883573_CAMERA_21001002278.jpg</t>
  </si>
  <si>
    <t>SJJ201901290476</t>
  </si>
  <si>
    <t>images/5435029139597440919/20190130104449855_90919e78_CAMERA_11001003167.jpeg</t>
  </si>
  <si>
    <t>images/6458568881718768606/</t>
  </si>
  <si>
    <t>SJJ201901290484</t>
  </si>
  <si>
    <t>images/8309426282546747055/</t>
  </si>
  <si>
    <t>images/8614225408940934903/</t>
  </si>
  <si>
    <t>SJJ201901290486</t>
  </si>
  <si>
    <t>images/7372744435962668955/20190130113533981_35663951_CAMERA_21001003281.jpg</t>
  </si>
  <si>
    <t>images/6196767825622943627/20190130113548862_35663951_CAMERA_21001010270.jpg</t>
  </si>
  <si>
    <t>SJJ201901290488</t>
  </si>
  <si>
    <t>images/8541782630012706813/</t>
  </si>
  <si>
    <t>images/8770416716008017570/</t>
  </si>
  <si>
    <t>SJJ201901290491</t>
  </si>
  <si>
    <t>images/7725178737024152629/</t>
  </si>
  <si>
    <t>images/8202841934924487814/</t>
  </si>
  <si>
    <t>SJJ201901290494</t>
  </si>
  <si>
    <t>images/6931836200237522411/</t>
  </si>
  <si>
    <t>images/4873693296196074039/</t>
  </si>
  <si>
    <t>SJJ201901290495</t>
  </si>
  <si>
    <t>images/7842489304182702411/</t>
  </si>
  <si>
    <t>images/7790737191807213055/</t>
  </si>
  <si>
    <t>SJJ201901290496</t>
  </si>
  <si>
    <t>images/6680865787756804574/</t>
  </si>
  <si>
    <t>images/6277180246633191519/</t>
  </si>
  <si>
    <t>SJJ201901290497</t>
  </si>
  <si>
    <t>images/8271436177807422113/20190130183716510_cc943b1f_CAMERA_11001003283.jpeg</t>
  </si>
  <si>
    <t>images/6207262764337110131/20190130183720996_cc943b1f_CAMERA_11001001247.jpeg</t>
  </si>
  <si>
    <t>SJJ201901290498</t>
  </si>
  <si>
    <t>images/7575714068531444425/</t>
  </si>
  <si>
    <t>images/6848219501762189625/</t>
  </si>
  <si>
    <t>SJJ201901290499</t>
  </si>
  <si>
    <t>images/8600606056784699334/20190130181149058_192195f0_CAMERA_21001017172.jpg</t>
  </si>
  <si>
    <t>images/5286631371752285692/20190130182130182_192195f0_CAMERA_21001020276.jpg</t>
  </si>
  <si>
    <t>SJJ201901290500</t>
  </si>
  <si>
    <t>images/5421665557158626729/</t>
  </si>
  <si>
    <t>images/5460631410422829751/</t>
  </si>
  <si>
    <t>SJJ201901290501</t>
  </si>
  <si>
    <t>images/8565475707391615097/20190130115649389_33905582_CAMERA_22001007273.jpg</t>
  </si>
  <si>
    <t>images/6035995920258712896/</t>
  </si>
  <si>
    <t>SJJ201901290504</t>
  </si>
  <si>
    <t>images/5271590803112553851/</t>
  </si>
  <si>
    <t>images/5502469954400518100/</t>
  </si>
  <si>
    <t>SJJ201901290505</t>
  </si>
  <si>
    <t>images/7628260399999568070/</t>
  </si>
  <si>
    <t>images/8480182207945275258/</t>
  </si>
  <si>
    <t>SJJ201901290507</t>
  </si>
  <si>
    <t>images/8581327689869351957/</t>
  </si>
  <si>
    <t>images/7447280537854793530/</t>
  </si>
  <si>
    <t>SJJ201901290508</t>
  </si>
  <si>
    <t>images/4895966642812297277/</t>
  </si>
  <si>
    <t>images/5460771726599943312/</t>
  </si>
  <si>
    <t>SJJ201901290509</t>
  </si>
  <si>
    <t>images/6553796838439138619/</t>
  </si>
  <si>
    <t>images/7740155463560760552/</t>
  </si>
  <si>
    <t>SJJ201901290510</t>
  </si>
  <si>
    <t>images/5193694003308670832/20190130183642989_35726296_CAMERA_21001003183.jpg</t>
  </si>
  <si>
    <t>images/5590829165458502542/</t>
  </si>
  <si>
    <t>SJJ201901290511</t>
  </si>
  <si>
    <t>images/7471279147885553824/</t>
  </si>
  <si>
    <t>images/7458523656180688103/</t>
  </si>
  <si>
    <t>SJJ201901290512</t>
  </si>
  <si>
    <t>images/5513300521625378505/</t>
  </si>
  <si>
    <t>images/7422389205872277531/</t>
  </si>
  <si>
    <t>SJJ201901290513</t>
  </si>
  <si>
    <t>images/6487579110341066786/</t>
  </si>
  <si>
    <t>images/5935957496999254112/</t>
  </si>
  <si>
    <t>SJJ201901290514</t>
  </si>
  <si>
    <t>images/7250753443222421967/20190130181036176_73218141_CAMERA_21001039287.jpg</t>
  </si>
  <si>
    <t>images/4663398347984366681/</t>
  </si>
  <si>
    <t>SJJ201901290515</t>
  </si>
  <si>
    <t>images/7335638256132166379/</t>
  </si>
  <si>
    <t>images/5604982221044718415/</t>
  </si>
  <si>
    <t>SJJ201901290516</t>
  </si>
  <si>
    <t>images/7248278564599817037/</t>
  </si>
  <si>
    <t>images/6181429789678516138/</t>
  </si>
  <si>
    <t>SJJ201901290517</t>
  </si>
  <si>
    <t>images/4711839200220140190/20190130112837998_37960534_CAMERA_21001003158.jpg</t>
  </si>
  <si>
    <t>images/5437579873968161041/20190130113026709_37960534_CAMERA_21001005189.jpg</t>
  </si>
  <si>
    <t>SJJ201901290518</t>
  </si>
  <si>
    <t>images/7600433920182198348/20190130105551422_37324621_CAMERA_21001001152.jpg</t>
  </si>
  <si>
    <t>images/5819569085252090226/20190130105621281_37324621_CAMERA_21001024287.jpg</t>
  </si>
  <si>
    <t>SJJ201901290519</t>
  </si>
  <si>
    <t>images/7410798519955813722/20190130115404759_37125699_CAMERA_21001015163.jpg</t>
  </si>
  <si>
    <t>images/5908285776304453368/</t>
  </si>
  <si>
    <t>SJJ201901290520</t>
  </si>
  <si>
    <t>images/7929323202825156259/20190130113235833_37324621_CAMERA_21001021170.jpg</t>
  </si>
  <si>
    <t>images/8367345216277127072/</t>
  </si>
  <si>
    <t>SJJ201901290521</t>
  </si>
  <si>
    <t>images/8977990590997571903/</t>
  </si>
  <si>
    <t>images/8050534804466627250/</t>
  </si>
  <si>
    <t>SJJ201901290522</t>
  </si>
  <si>
    <t>images/6755974782482052994/</t>
  </si>
  <si>
    <t>images/6523285081630608037/</t>
  </si>
  <si>
    <t>SJJ201901290523</t>
  </si>
  <si>
    <t>images/5596022415692252738/</t>
  </si>
  <si>
    <t>images/7409107717266516374/20190130185200411_33037003_CAMERA_21001021273.jpg</t>
  </si>
  <si>
    <t>SJJ201901290524</t>
  </si>
  <si>
    <t>images/5380534395178440154/</t>
  </si>
  <si>
    <t>images/5426481556442640452/</t>
  </si>
  <si>
    <t>SJJ201901290525</t>
  </si>
  <si>
    <t>images/8958569227059960446/</t>
  </si>
  <si>
    <t>images/5295589453490309272/</t>
  </si>
  <si>
    <t>SJJ201901290526</t>
  </si>
  <si>
    <t>images/9007133342717414727/</t>
  </si>
  <si>
    <t>images/7504560094753271204/20190130121400651_33037003_CAMERA_21001011278.jpg</t>
  </si>
  <si>
    <t>SJJ201901290527</t>
  </si>
  <si>
    <t>images/6930262934456353122/</t>
  </si>
  <si>
    <t>images/9063465361674189391/</t>
  </si>
  <si>
    <t>SJJ201901290528</t>
  </si>
  <si>
    <t>images/9176173029638618628/</t>
  </si>
  <si>
    <t>images/9222493308216174643/</t>
  </si>
  <si>
    <t>SJJ201901290530</t>
  </si>
  <si>
    <t>images/7500497604968022505/</t>
  </si>
  <si>
    <t>images/8090143058977656460/</t>
  </si>
  <si>
    <t>SJJ201901290532</t>
  </si>
  <si>
    <t>images/7501516986940222267/</t>
  </si>
  <si>
    <t>images/7328479261784876005/</t>
  </si>
  <si>
    <t>SJJ201901290533</t>
  </si>
  <si>
    <t>images/4739817594196422412/</t>
  </si>
  <si>
    <t>images/8473077285490585791/</t>
  </si>
  <si>
    <t>SJJ201901290534</t>
  </si>
  <si>
    <t>images/5061065028341480422/</t>
  </si>
  <si>
    <t>images/9012455118733099469/</t>
  </si>
  <si>
    <t>SJJ201901290535</t>
  </si>
  <si>
    <t>images/8461785831615893537/20190130172746619_38938516_CAMERA_21001010173.jpg</t>
  </si>
  <si>
    <t>images/5617159732006857953/</t>
  </si>
  <si>
    <t>SJJ201901290537</t>
  </si>
  <si>
    <t>images/4777701942492038849/</t>
  </si>
  <si>
    <t>images/4741162086236510526/</t>
  </si>
  <si>
    <t>SJJ201901290540</t>
  </si>
  <si>
    <t>images/8634561310413879581/</t>
  </si>
  <si>
    <t>images/7203402599554649944/</t>
  </si>
  <si>
    <t>SJJ201901290541</t>
  </si>
  <si>
    <t>images/8058433840635853543/</t>
  </si>
  <si>
    <t>images/6423015287585417358/</t>
  </si>
  <si>
    <t>SJJ201901290542</t>
  </si>
  <si>
    <t>images/6753889052235072465/</t>
  </si>
  <si>
    <t>images/7399274685794541454/</t>
  </si>
  <si>
    <t>images/7344445053022896103/</t>
  </si>
  <si>
    <t>images/5159640070032014443/</t>
  </si>
  <si>
    <t>SJJ201901290544</t>
  </si>
  <si>
    <t>images/5297035840080805022/</t>
  </si>
  <si>
    <t>images/7143374864224078752/</t>
  </si>
  <si>
    <t>SJJ201901290545</t>
  </si>
  <si>
    <t>images/6449989998954712332/</t>
  </si>
  <si>
    <t>images/7727620617070546901/</t>
  </si>
  <si>
    <t>SJJ201901290547</t>
  </si>
  <si>
    <t>images/8934466699595076449/</t>
  </si>
  <si>
    <t>images/8520553676423265883/</t>
  </si>
  <si>
    <t>SJJ201901300001</t>
  </si>
  <si>
    <t>images/8838892143925619175/</t>
  </si>
  <si>
    <t>images/7941226040492033097/</t>
  </si>
  <si>
    <t>SJJ201901300003</t>
  </si>
  <si>
    <t>images/7150570001752552795/</t>
  </si>
  <si>
    <t>images/6030365972075419288/</t>
  </si>
  <si>
    <t>SJJ201901300007</t>
  </si>
  <si>
    <t>images/7837797902296215661/</t>
  </si>
  <si>
    <t>images/7569459631839973905/20190130170004517_38259590_CAMERA_21001004284.jpg</t>
  </si>
  <si>
    <t>SJJ201901300008</t>
  </si>
  <si>
    <t>images/5956808688640837955/</t>
  </si>
  <si>
    <t>images/7894505464707141938/</t>
  </si>
  <si>
    <t>SJJ201901300009</t>
  </si>
  <si>
    <t>images/7178535519633473991/</t>
  </si>
  <si>
    <t>images/6525012576099495763/</t>
  </si>
  <si>
    <t>SJJ201901300010</t>
  </si>
  <si>
    <t>images/8624892927893419384/</t>
  </si>
  <si>
    <t>images/7098928623234660883/</t>
  </si>
  <si>
    <t>SJJ201901300011</t>
  </si>
  <si>
    <t>images/7503625346429587621/</t>
  </si>
  <si>
    <t>images/8320209250557808491/</t>
  </si>
  <si>
    <t>SJJ201901300014</t>
  </si>
  <si>
    <t>images/9073479733791975826/</t>
  </si>
  <si>
    <t>images/5174715568953518330/</t>
  </si>
  <si>
    <t>SJJ201901300015</t>
  </si>
  <si>
    <t>images/7778185941596005595/</t>
  </si>
  <si>
    <t>images/7482640049925577884/</t>
  </si>
  <si>
    <t>SJJ201901300016</t>
  </si>
  <si>
    <t>images/7818929450268427152/</t>
  </si>
  <si>
    <t>images/8533977791658466150/</t>
  </si>
  <si>
    <t>SJJ201901300017</t>
  </si>
  <si>
    <t>images/7450944569021775942/</t>
  </si>
  <si>
    <t>images/8631744353443208711/</t>
  </si>
  <si>
    <t>SJJ201901300018</t>
  </si>
  <si>
    <t>images/4918043838978469315/</t>
  </si>
  <si>
    <t>images/6266467577530531681/</t>
  </si>
  <si>
    <t>SJJ201901300019</t>
  </si>
  <si>
    <t>images/9031348321081044263/</t>
  </si>
  <si>
    <t>images/7546333271918505624/</t>
  </si>
  <si>
    <t>SJJ201901300020</t>
  </si>
  <si>
    <t>images/7058776586928849100/</t>
  </si>
  <si>
    <t>images/8466164629173985477/</t>
  </si>
  <si>
    <t>SJJ201901300021</t>
  </si>
  <si>
    <t>images/8284709726701584194/</t>
  </si>
  <si>
    <t>images/5101590417519980430/</t>
  </si>
  <si>
    <t>SJJ201901300022</t>
  </si>
  <si>
    <t>images/6549848835405164250/20190130111522889_31907555_CAMERA_21001003147.jpg</t>
  </si>
  <si>
    <t>images/6517347825891104593/</t>
  </si>
  <si>
    <t>SJJ201901300023</t>
  </si>
  <si>
    <t>images/8395712024474676016/</t>
  </si>
  <si>
    <t>images/5017453366433640394/</t>
  </si>
  <si>
    <t>SJJ201901300026</t>
  </si>
  <si>
    <t>images/8557426887376158444/20190130192802134_37961171_CAMERA_21001003169.jpg</t>
  </si>
  <si>
    <t>images/9085272049791688364/20190130192838333_37961171_CAMERA_21001029281.jpg</t>
  </si>
  <si>
    <t>SJJ201901300030</t>
  </si>
  <si>
    <t>images/8430126369932637856/</t>
  </si>
  <si>
    <t>images/6558224939770437287/</t>
  </si>
  <si>
    <t>SJJ201901300031</t>
  </si>
  <si>
    <t>images/5577157071657562228/20190130171449103_38898161_CAMERA_21001004185.jpg</t>
  </si>
  <si>
    <t>images/6975605847486514603/</t>
  </si>
  <si>
    <t>images/7508236519009354066/20190130111125323_38898161_CAMERA_21001003181.jpg</t>
  </si>
  <si>
    <t>images/6922723746440349627/</t>
  </si>
  <si>
    <t>SJJ201901300032</t>
  </si>
  <si>
    <t>images/6740492085723258357/</t>
  </si>
  <si>
    <t>images/4940954050201104201/</t>
  </si>
  <si>
    <t>SJJ201901300033</t>
  </si>
  <si>
    <t>images/7392974472812555997/</t>
  </si>
  <si>
    <t>images/8412250634194287859/</t>
  </si>
  <si>
    <t>SJJ201901300035</t>
  </si>
  <si>
    <t>images/6658689995187830828/</t>
  </si>
  <si>
    <t>images/8294880239391998210/</t>
  </si>
  <si>
    <t>SJJ201901300038</t>
  </si>
  <si>
    <t>images/5117605476091593280/</t>
  </si>
  <si>
    <t>images/6828927466263180045/</t>
  </si>
  <si>
    <t>SJJ201901300039</t>
  </si>
  <si>
    <t>images/7344563376938502219/</t>
  </si>
  <si>
    <t>images/6708251824777366460/</t>
  </si>
  <si>
    <t>SJJ201901300041</t>
  </si>
  <si>
    <t>images/7035750373855073418/</t>
  </si>
  <si>
    <t>images/4654386908539040225/</t>
  </si>
  <si>
    <t>SJJ201901300042</t>
  </si>
  <si>
    <t>images/7165819797862397114/</t>
  </si>
  <si>
    <t>images/7846678684588491597/</t>
  </si>
  <si>
    <t>SJJ201901300044</t>
  </si>
  <si>
    <t>images/6169386248887866994/</t>
  </si>
  <si>
    <t>images/8554568625635506916/</t>
  </si>
  <si>
    <t>SJJ201901300045</t>
  </si>
  <si>
    <t>images/7797971720705267932/</t>
  </si>
  <si>
    <t>images/8363537830107163468/</t>
  </si>
  <si>
    <t>images/5549411904119233059/</t>
  </si>
  <si>
    <t>images/5684628234572856019/</t>
  </si>
  <si>
    <t>SJJ201901300046</t>
  </si>
  <si>
    <t>images/6746263174106622301/</t>
  </si>
  <si>
    <t>images/7252829983352873589/</t>
  </si>
  <si>
    <t>SJJ201901300047</t>
  </si>
  <si>
    <t>images/6991671690306423920/</t>
  </si>
  <si>
    <t>images/5903745159081899163/</t>
  </si>
  <si>
    <t>SJJ201901300048</t>
  </si>
  <si>
    <t>images/6424374705933322490/</t>
  </si>
  <si>
    <t>images/5141795408454087366/</t>
  </si>
  <si>
    <t>SJJ201901300049</t>
  </si>
  <si>
    <t>images/5625681369007753710/20190130120720249_34365718_CAMERA_21001005281.jpg</t>
  </si>
  <si>
    <t>images/5382814710711286740/</t>
  </si>
  <si>
    <t>SJJ201901300050</t>
  </si>
  <si>
    <t>images/6138612200228361952/</t>
  </si>
  <si>
    <t>images/6984405588334825823/</t>
  </si>
  <si>
    <t>SJJ201901300051</t>
  </si>
  <si>
    <t>images/5889602778061730534/</t>
  </si>
  <si>
    <t>images/6722014360754406924/</t>
  </si>
  <si>
    <t>SJJ201901300053</t>
  </si>
  <si>
    <t>images/8805217149067677665/</t>
  </si>
  <si>
    <t>images/6743059395331331458/</t>
  </si>
  <si>
    <t>SJJ201901300054</t>
  </si>
  <si>
    <t>images/9135493959547311001/</t>
  </si>
  <si>
    <t>images/7030576774342769719/</t>
  </si>
  <si>
    <t>SJJ201901300055</t>
  </si>
  <si>
    <t>images/5544702080129529676/</t>
  </si>
  <si>
    <t>images/7227393663774532423/</t>
  </si>
  <si>
    <t>SJJ201901300056</t>
  </si>
  <si>
    <t>images/7451290268930070660/</t>
  </si>
  <si>
    <t>images/5672891423332122976/</t>
  </si>
  <si>
    <t>SJJ201901300057</t>
  </si>
  <si>
    <t>images/5437265714562646198/</t>
  </si>
  <si>
    <t>images/6972122450466253163/</t>
  </si>
  <si>
    <t>images/6436372552320358225/</t>
  </si>
  <si>
    <t>images/6953049864188268503/</t>
  </si>
  <si>
    <t>SJJ201901300058</t>
  </si>
  <si>
    <t>images/7662293927100995446/</t>
  </si>
  <si>
    <t>images/5806373813383915510/</t>
  </si>
  <si>
    <t>SJJ201901300060</t>
  </si>
  <si>
    <t>images/5553247857788175355/</t>
  </si>
  <si>
    <t>images/8411031834086895568/</t>
  </si>
  <si>
    <t>SJJ201901300062</t>
  </si>
  <si>
    <t>images/6374278063730706483/</t>
  </si>
  <si>
    <t>images/5903992935170550019/</t>
  </si>
  <si>
    <t>SJJ201901300063</t>
  </si>
  <si>
    <t>images/8222968007376727637/20190130121153745_41178823_CAMERA_21001018174.jpg</t>
  </si>
  <si>
    <t>images/5151112720469095398/</t>
  </si>
  <si>
    <t>SJJ201901300064</t>
  </si>
  <si>
    <t>images/8621283799095478289/</t>
  </si>
  <si>
    <t>images/9036156155170479028/</t>
  </si>
  <si>
    <t>SJJ201901300065</t>
  </si>
  <si>
    <t>images/8216515072349926037/20190130110312907_33417387_CAMERA_21001046286.jpg</t>
  </si>
  <si>
    <t>images/5810609834151374791/</t>
  </si>
  <si>
    <t>SJJ201901300066</t>
  </si>
  <si>
    <t>images/4750533199336278850/20190130183330828_36208523_CAMERA_21001033186.jpg</t>
  </si>
  <si>
    <t>images/8456977534625008557/</t>
  </si>
  <si>
    <t>SJJ201901300067</t>
  </si>
  <si>
    <t>images/7575367986018987007/</t>
  </si>
  <si>
    <t>images/5972200195743426626/</t>
  </si>
  <si>
    <t>SJJ201901300068</t>
  </si>
  <si>
    <t>images/7888238828954779881/</t>
  </si>
  <si>
    <t>images/8590653020688522922/</t>
  </si>
  <si>
    <t>SJJ201901300069</t>
  </si>
  <si>
    <t>images/6638750877224907870/</t>
  </si>
  <si>
    <t>images/5999543649202998557/</t>
  </si>
  <si>
    <t>SJJ201901300070</t>
  </si>
  <si>
    <t>images/5576360832782045871/20190130113747915_33971289_CAMERA_21001002184.jpg</t>
  </si>
  <si>
    <t>images/7987103911212677367/</t>
  </si>
  <si>
    <t>SJJ201901300071</t>
  </si>
  <si>
    <t>images/6736295592245742768/</t>
  </si>
  <si>
    <t>images/4875409701462932477/</t>
  </si>
  <si>
    <t>SJJ201901300072</t>
  </si>
  <si>
    <t>images/4690461950718886863/</t>
  </si>
  <si>
    <t>images/7678246986705727631/</t>
  </si>
  <si>
    <t>SJJ201901300074</t>
  </si>
  <si>
    <t>images/6358154698575366802/</t>
  </si>
  <si>
    <t>images/5168482713227057783/</t>
  </si>
  <si>
    <t>SJJ201901300075</t>
  </si>
  <si>
    <t>images/8566643329792976825/20190130183549671_64530A29_CAMERA_21001005154.jpg</t>
  </si>
  <si>
    <t>images/9125233610203422789/</t>
  </si>
  <si>
    <t>SJJ201901300076</t>
  </si>
  <si>
    <t>images/6005602627245705880/</t>
  </si>
  <si>
    <t>images/8313963534216162205/</t>
  </si>
  <si>
    <t>SJJ201901300077</t>
  </si>
  <si>
    <t>images/5942169020001187433/</t>
  </si>
  <si>
    <t>images/5182143558622303322/</t>
  </si>
  <si>
    <t>SJJ201901300078</t>
  </si>
  <si>
    <t>images/5609509236235628427/</t>
  </si>
  <si>
    <t>images/5265731346615849643/</t>
  </si>
  <si>
    <t>SJJ201901300080</t>
  </si>
  <si>
    <t>images/8275606090035025083/</t>
  </si>
  <si>
    <t>images/8864813468047884916/</t>
  </si>
  <si>
    <t>SJJ201901300081</t>
  </si>
  <si>
    <t>images/7627412197781432618/</t>
  </si>
  <si>
    <t>images/9003233722061277890/</t>
  </si>
  <si>
    <t>SJJ201901300082</t>
  </si>
  <si>
    <t>images/7039762339107609541/</t>
  </si>
  <si>
    <t>images/9218600115322511258/</t>
  </si>
  <si>
    <t>SJJ201901300083</t>
  </si>
  <si>
    <t>images/7219252756238020318/</t>
  </si>
  <si>
    <t>images/5363501514104118580/</t>
  </si>
  <si>
    <t>SJJ201901300084</t>
  </si>
  <si>
    <t>images/6745120343570250939/20190130115622948_41178823_CAMERA_21001012176.jpg</t>
  </si>
  <si>
    <t>images/8012333266499182640/</t>
  </si>
  <si>
    <t>SJJ201901300085</t>
  </si>
  <si>
    <t>images/7382171597599602206/20190130173841152_41156006_CAMERA_21001008175.jpg</t>
  </si>
  <si>
    <t>images/6338756172858232863/</t>
  </si>
  <si>
    <t>SJJ201901300086</t>
  </si>
  <si>
    <t>images/8692693991120682417/</t>
  </si>
  <si>
    <t>images/9126063268087029322/</t>
  </si>
  <si>
    <t>SJJ201901300088</t>
  </si>
  <si>
    <t>images/8485745152306887550/20190130113128620_38144583_CAMERA_22001008245.jpg</t>
  </si>
  <si>
    <t>images/7462554953372127475/</t>
  </si>
  <si>
    <t>SJJ201901300089</t>
  </si>
  <si>
    <t>images/8567929317041477479/20190130115015545_f6c71755_CAMERA_11001007175.jpeg</t>
  </si>
  <si>
    <t>images/4919583579954079044/</t>
  </si>
  <si>
    <t>SJJ201901300090</t>
  </si>
  <si>
    <t>images/5216655295216884055/</t>
  </si>
  <si>
    <t>images/4712689557333390477/</t>
  </si>
  <si>
    <t>SJJ201901300091</t>
  </si>
  <si>
    <t>images/9007604222853424523/20190130171043050_38919307_CAMERA_21001010181.jpg</t>
  </si>
  <si>
    <t>images/8042601938192218800/</t>
  </si>
  <si>
    <t>images/8961561030109227840/20190130113632922_38919307_CAMERA_21001006184.jpg</t>
  </si>
  <si>
    <t>images/5377629993012616093/</t>
  </si>
  <si>
    <t>SJJ201901300093</t>
  </si>
  <si>
    <t>images/5059429607729120155/20190130110224027_44128638_CAMERA_21001003180.jpg</t>
  </si>
  <si>
    <t>images/8739842673847776853/</t>
  </si>
  <si>
    <t>SJJ201901300094</t>
  </si>
  <si>
    <t>images/6775006514983312991/20190130112344365_4ac8f474_CAMERA_11001002278.jpeg</t>
  </si>
  <si>
    <t>images/7640580880526216003/</t>
  </si>
  <si>
    <t>SJJ201901300096</t>
  </si>
  <si>
    <t>images/6373547849133010956/</t>
  </si>
  <si>
    <t>images/8255717087252492388/</t>
  </si>
  <si>
    <t>SJJ201901300097</t>
  </si>
  <si>
    <t>images/7236255389355072624/</t>
  </si>
  <si>
    <t>images/7143900744461454082/</t>
  </si>
  <si>
    <t>SJJ201901300098</t>
  </si>
  <si>
    <t>images/6194755601225358837/</t>
  </si>
  <si>
    <t>images/8220237508774900050/20190130121522261_46176957_CAMERA_21001002284.jpg</t>
  </si>
  <si>
    <t>images/6549770343145403472/</t>
  </si>
  <si>
    <t>images/8848878879180488549/20190130121347556_46176957_CAMERA_21001089272.jpg</t>
  </si>
  <si>
    <t>SJJ201901300099</t>
  </si>
  <si>
    <t>images/8988631063309415744/</t>
  </si>
  <si>
    <t>images/5370737755542037844/</t>
  </si>
  <si>
    <t>SJJ201901300100</t>
  </si>
  <si>
    <t>images/9070844392710877940/20190130110243153_37400631_CAMERA_21001001179.jpg</t>
  </si>
  <si>
    <t>images/7825001484927752834/</t>
  </si>
  <si>
    <t>SJJ201901300101</t>
  </si>
  <si>
    <t>images/5111571868060086497/20190130173020279_34245058_CAMERA_21001007189.jpg</t>
  </si>
  <si>
    <t>images/5821878123292477411/</t>
  </si>
  <si>
    <t>SJJ201901300102</t>
  </si>
  <si>
    <t>images/6916950905477288006/20190130111201078_37400631_CAMERA_21001008168.jpg</t>
  </si>
  <si>
    <t>images/5436033463498716586/</t>
  </si>
  <si>
    <t>SJJ201901300103</t>
  </si>
  <si>
    <t>images/5586055301991876384/20190130093530705_35483802_CAMERA_22001004267.jpg</t>
  </si>
  <si>
    <t>images/7862721770184349015/</t>
  </si>
  <si>
    <t>SJJ201901300104</t>
  </si>
  <si>
    <t>images/8518883847176317021/</t>
  </si>
  <si>
    <t>images/8364506797402943404/</t>
  </si>
  <si>
    <t>SJJ201901300105</t>
  </si>
  <si>
    <t>images/5985940047218213729/</t>
  </si>
  <si>
    <t>images/4648885739516806737/</t>
  </si>
  <si>
    <t>images/9135026489914516309/20190130115641029_161a2253_CAMERA_11001015201.jpeg</t>
  </si>
  <si>
    <t>images/5097722349973164700/</t>
  </si>
  <si>
    <t>SJJ201901300106</t>
  </si>
  <si>
    <t>images/5097520610506928096/</t>
  </si>
  <si>
    <t>images/6948369374441551151/</t>
  </si>
  <si>
    <t>SJJ201901300107</t>
  </si>
  <si>
    <t>images/6204478257078543928/</t>
  </si>
  <si>
    <t>images/5781702503558157988/</t>
  </si>
  <si>
    <t>SJJ201901300108</t>
  </si>
  <si>
    <t>images/4645423582599276398/20190130104309728_37400631_CAMERA_21001004170.jpg</t>
  </si>
  <si>
    <t>images/6095271934901978625/20190130104354774_37400631_CAMERA_21001022279.jpg</t>
  </si>
  <si>
    <t>SJJ201901300109</t>
  </si>
  <si>
    <t>images/5665295596212671572/</t>
  </si>
  <si>
    <t>images/8620655255931901558/</t>
  </si>
  <si>
    <t>SJJ201901300110</t>
  </si>
  <si>
    <t>images/8788225174582321313/</t>
  </si>
  <si>
    <t>images/7975083925601371899/</t>
  </si>
  <si>
    <t>SJJ201901300112</t>
  </si>
  <si>
    <t>images/9136520122053327310/</t>
  </si>
  <si>
    <t>images/6753406377353449453/</t>
  </si>
  <si>
    <t>SJJ201901300113</t>
  </si>
  <si>
    <t>images/6447071360781891549/</t>
  </si>
  <si>
    <t>images/8583666468988622100/</t>
  </si>
  <si>
    <t>SJJ201901300114</t>
  </si>
  <si>
    <t>images/8425284248364232279/</t>
  </si>
  <si>
    <t>images/5988415137669612968/20190130121935266_46124486_CAMERA_21001005277.jpg</t>
  </si>
  <si>
    <t>SJJ201901300115</t>
  </si>
  <si>
    <t>images/6903347512413541523/</t>
  </si>
  <si>
    <t>images/7052785664239451192/</t>
  </si>
  <si>
    <t>SJJ201901300116</t>
  </si>
  <si>
    <t>images/8474210508507948208/</t>
  </si>
  <si>
    <t>images/8276666558447847336/</t>
  </si>
  <si>
    <t>SJJ201901300117</t>
  </si>
  <si>
    <t>images/6591903302795671256/</t>
  </si>
  <si>
    <t>images/9069706381752935802/</t>
  </si>
  <si>
    <t>SJJ201901300120</t>
  </si>
  <si>
    <t>images/7903930349350500588/20190130173625546_64530A29_CAMERA_21001001169.jpg</t>
  </si>
  <si>
    <t>images/5369590225081838536/</t>
  </si>
  <si>
    <t>SJJ201901300121</t>
  </si>
  <si>
    <t>images/5845510353665635073/</t>
  </si>
  <si>
    <t>images/5136311793248615696/</t>
  </si>
  <si>
    <t>SJJ201901300122</t>
  </si>
  <si>
    <t>images/8389797661188168763/</t>
  </si>
  <si>
    <t>images/7054742617921924278/</t>
  </si>
  <si>
    <t>SJJ201901300123</t>
  </si>
  <si>
    <t>images/6932727606484884309/20190130103909057_46980723_CAMERA_21001002181.jpg</t>
  </si>
  <si>
    <t>images/5543667602116904402/</t>
  </si>
  <si>
    <t>SJJ201901300124</t>
  </si>
  <si>
    <t>images/7952051667613492182/</t>
  </si>
  <si>
    <t>images/7078614811134233062/</t>
  </si>
  <si>
    <t>SJJ201901300125</t>
  </si>
  <si>
    <t>images/8342103073367263305/20190130114429383_40632373_CAMERA_21001006162.jpg</t>
  </si>
  <si>
    <t>images/5508127261932416337/20190130114502969_40632373_CAMERA_21001029286.jpg</t>
  </si>
  <si>
    <t>SJJ201901300127</t>
  </si>
  <si>
    <t>images/7674550056622819055/</t>
  </si>
  <si>
    <t>images/8574133785372009060/</t>
  </si>
  <si>
    <t>SJJ201901300128</t>
  </si>
  <si>
    <t>images/6458545354957392766/20190130173747960_46980723_CAMERA_21001005178.jpg</t>
  </si>
  <si>
    <t>images/8453747364208178726/</t>
  </si>
  <si>
    <t>SJJ201901300129</t>
  </si>
  <si>
    <t>images/6058669964970676336/</t>
  </si>
  <si>
    <t>images/6005962002496944849/</t>
  </si>
  <si>
    <t>SJJ201901300131</t>
  </si>
  <si>
    <t>images/5610550179643771908/20190130114146929_40609481_CAMERA_21001011174.jpg</t>
  </si>
  <si>
    <t>images/4660536169104922135/</t>
  </si>
  <si>
    <t>SJJ201901300132</t>
  </si>
  <si>
    <t>images/8129167221044244480/</t>
  </si>
  <si>
    <t>images/7894560836845176294/</t>
  </si>
  <si>
    <t>SJJ201901300133</t>
  </si>
  <si>
    <t>images/5931414077288904554/20190130095617333_35483802_CAMERA_22001060249.jpg</t>
  </si>
  <si>
    <t>images/7906036521355219016/</t>
  </si>
  <si>
    <t>SJJ201901300134</t>
  </si>
  <si>
    <t>images/6932738580386939427/20190130172132466_64530A29_CAMERA_21001008146.jpg</t>
  </si>
  <si>
    <t>images/6723221232114200012/</t>
  </si>
  <si>
    <t>SJJ201901300136</t>
  </si>
  <si>
    <t>images/8869570197591261937/20190130111118394_33881841_CAMERA_21001001163.jpg</t>
  </si>
  <si>
    <t>images/6500305367502037120/</t>
  </si>
  <si>
    <t>SJJ201901300137</t>
  </si>
  <si>
    <t>images/8219703438760570241/20190130114518787_38148592_CAMERA_21001008186.jpg</t>
  </si>
  <si>
    <t>images/5879826667751274786/</t>
  </si>
  <si>
    <t>SJJ201901300138</t>
  </si>
  <si>
    <t>images/7905020100018648882/20190130111612619_37916833_CAMERA_22001030276.jpg</t>
  </si>
  <si>
    <t>images/4794134752054861905/</t>
  </si>
  <si>
    <t>SJJ201901300139</t>
  </si>
  <si>
    <t>images/5641716598220978653/</t>
  </si>
  <si>
    <t>images/8978419461332159891/</t>
  </si>
  <si>
    <t>SJJ201901300140</t>
  </si>
  <si>
    <t>images/8861904183788949508/20190130102120552_39620818_CAMERA_21001004171.jpg</t>
  </si>
  <si>
    <t>images/7612093881131192967/</t>
  </si>
  <si>
    <t>SJJ201901300141</t>
  </si>
  <si>
    <t>images/5389217015655415518/</t>
  </si>
  <si>
    <t>images/5463089712141535931/</t>
  </si>
  <si>
    <t>SJJ201901300142</t>
  </si>
  <si>
    <t>images/5333860462832760221/</t>
  </si>
  <si>
    <t>images/5536178032955572758/</t>
  </si>
  <si>
    <t>SJJ201901300145</t>
  </si>
  <si>
    <t>images/5554202149136556284/</t>
  </si>
  <si>
    <t>images/5264393955496351108/</t>
  </si>
  <si>
    <t>SJJ201901300146</t>
  </si>
  <si>
    <t>images/5511897706310117941/</t>
  </si>
  <si>
    <t>images/5770024485662697629/</t>
  </si>
  <si>
    <t>SJJ201901300147</t>
  </si>
  <si>
    <t>images/5629413586640751841/</t>
  </si>
  <si>
    <t>images/8880687207169267309/20190130124659235_34119738_CAMERA_21001007288.jpg</t>
  </si>
  <si>
    <t>SJJ201901300148</t>
  </si>
  <si>
    <t>images/7550045372227864747/20190130163943744_49381775_CAMERA_21001008290.jpg</t>
  </si>
  <si>
    <t>images/9040020014001925359/</t>
  </si>
  <si>
    <t>images/6516974021620770677/</t>
  </si>
  <si>
    <t>images/6508696388959204132/</t>
  </si>
  <si>
    <t>SJJ201901300149</t>
  </si>
  <si>
    <t>images/5145984757358009926/</t>
  </si>
  <si>
    <t>images/6176647336372109717/</t>
  </si>
  <si>
    <t>SJJ201901300150</t>
  </si>
  <si>
    <t>images/7779345901823906608/20190130115217017_37927681_CAMERA_21001003170.jpg</t>
  </si>
  <si>
    <t>images/6251234735459820700/</t>
  </si>
  <si>
    <t>SJJ201901300152</t>
  </si>
  <si>
    <t>images/5374363554129735026/</t>
  </si>
  <si>
    <t>images/4856311779060032738/</t>
  </si>
  <si>
    <t>SJJ201901300153</t>
  </si>
  <si>
    <t>images/4666006239378276622/20190130114525253_35429755_CAMERA_21001004168.jpg</t>
  </si>
  <si>
    <t>images/6320375601038576453/20190130114532593_35429755_CAMERA_21001003279.jpg</t>
  </si>
  <si>
    <t>SJJ201901300155</t>
  </si>
  <si>
    <t>images/6748193892342111613/</t>
  </si>
  <si>
    <t>images/8706034098777710697/</t>
  </si>
  <si>
    <t>SJJ201901300156</t>
  </si>
  <si>
    <t>images/8424171603065028878/</t>
  </si>
  <si>
    <t>images/6855442048170204276/</t>
  </si>
  <si>
    <t>SJJ201901300157</t>
  </si>
  <si>
    <t>images/7449056685383871153/</t>
  </si>
  <si>
    <t>images/7105970367454494955/</t>
  </si>
  <si>
    <t>SJJ201901300158</t>
  </si>
  <si>
    <t>images/4678784398451898192/</t>
  </si>
  <si>
    <t>images/6522435805314435080/</t>
  </si>
  <si>
    <t>SJJ201901300159</t>
  </si>
  <si>
    <t>images/5832690551056522139/</t>
  </si>
  <si>
    <t>images/6572628586230594235/</t>
  </si>
  <si>
    <t>SJJ201901300161</t>
  </si>
  <si>
    <t>images/4805281230691781378/20190130103719424_35483802_CAMERA_22001011257.jpg</t>
  </si>
  <si>
    <t>images/7844525390372653833/</t>
  </si>
  <si>
    <t>SJJ201901300162</t>
  </si>
  <si>
    <t>images/6379545375064126376/</t>
  </si>
  <si>
    <t>images/8633249604886799054/</t>
  </si>
  <si>
    <t>SJJ201901300163</t>
  </si>
  <si>
    <t>images/6099780736357129784/</t>
  </si>
  <si>
    <t>images/7557470466907389833/</t>
  </si>
  <si>
    <t>SJJ201901300164</t>
  </si>
  <si>
    <t>images/5700899430181821519/</t>
  </si>
  <si>
    <t>images/7242717056882167464/</t>
  </si>
  <si>
    <t>images/6637445496844635168/</t>
  </si>
  <si>
    <t>images/8736965759959000896/</t>
  </si>
  <si>
    <t>SJJ201901300165</t>
  </si>
  <si>
    <t>images/7537701128750037519/</t>
  </si>
  <si>
    <t>images/5891134530727283922/20190130171452570_36881273_CAMERA_21001003290.jpg</t>
  </si>
  <si>
    <t>SJJ201901300167</t>
  </si>
  <si>
    <t>images/4636432262494257156/20190130113042346_32038753_CAMERA_21001001181.jpg</t>
  </si>
  <si>
    <t>images/8691530681607829067/20190130113213096_32038753_CAMERA_21001006189.jpg</t>
  </si>
  <si>
    <t>SJJ201901300169</t>
  </si>
  <si>
    <t>images/4923589798915419888/</t>
  </si>
  <si>
    <t>images/6992946724244928443/</t>
  </si>
  <si>
    <t>SJJ201901300171</t>
  </si>
  <si>
    <t>images/8846321336406268620/</t>
  </si>
  <si>
    <t>images/8516868191940053747/</t>
  </si>
  <si>
    <t>SJJ201901300173</t>
  </si>
  <si>
    <t>images/9164688417370826269/20190130104856642_39620818_CAMERA_21001004146.jpg</t>
  </si>
  <si>
    <t>images/4876980340553825469/</t>
  </si>
  <si>
    <t>SJJ201901300174</t>
  </si>
  <si>
    <t>images/7899416909519700536/20190130164024018_44347563_CAMERA_21001003174.jpg</t>
  </si>
  <si>
    <t>images/5342793302441352234/</t>
  </si>
  <si>
    <t>images/6359657236455956872/20190130112045789_44347563_CAMERA_21001004173.jpg</t>
  </si>
  <si>
    <t>images/5113196977528336342/</t>
  </si>
  <si>
    <t>SJJ201901300175</t>
  </si>
  <si>
    <t>images/8622106708106729752/20190130121501615_32038753_CAMERA_21001001280.jpg</t>
  </si>
  <si>
    <t>images/7484518662593811917/20190130121544040_32038753_CAMERA_21001002274.jpg</t>
  </si>
  <si>
    <t>SJJ201901300176</t>
  </si>
  <si>
    <t>images/4732312810026218856/</t>
  </si>
  <si>
    <t>images/7672019407479168439/</t>
  </si>
  <si>
    <t>SJJ201901300177</t>
  </si>
  <si>
    <t>images/7089546268203594625/20190130175902108_30602337_CAMERA_21001017156.jpg</t>
  </si>
  <si>
    <t>images/8222707931219531528/</t>
  </si>
  <si>
    <t>SJJ201901300178</t>
  </si>
  <si>
    <t>images/8657295841494517652/20190130110438236_43107696_CAMERA_21001002144.jpg</t>
  </si>
  <si>
    <t>images/8374482581834050409/20190130111205551_43107696_CAMERA_21001005258.jpg</t>
  </si>
  <si>
    <t>SJJ201901300180</t>
  </si>
  <si>
    <t>images/9139530486801714650/</t>
  </si>
  <si>
    <t>images/7875417988240540844/</t>
  </si>
  <si>
    <t>SJJ201901300181</t>
  </si>
  <si>
    <t>images/4736318601499340269/</t>
  </si>
  <si>
    <t>images/6855481589365179622/</t>
  </si>
  <si>
    <t>SJJ201901300187</t>
  </si>
  <si>
    <t>images/9066753011872379200/20190130170555588_34798366_CAMERA_21001011170.jpg</t>
  </si>
  <si>
    <t>images/6838700221348164708/</t>
  </si>
  <si>
    <t>SJJ201901300188</t>
  </si>
  <si>
    <t>images/7311753092539904961/</t>
  </si>
  <si>
    <t>images/8936677709506083129/</t>
  </si>
  <si>
    <t>SJJ201901300189</t>
  </si>
  <si>
    <t>images/7763263025992871775/20190130120226282_33375387_CAMERA_21001008141.jpg</t>
  </si>
  <si>
    <t>images/7358523851853793864/20190130120253149_33375387_CAMERA_21001002278.jpg</t>
  </si>
  <si>
    <t>SJJ201901300190</t>
  </si>
  <si>
    <t>images/6982640431755136699/</t>
  </si>
  <si>
    <t>images/7446577111637100303/</t>
  </si>
  <si>
    <t>SJJ201901300191</t>
  </si>
  <si>
    <t>images/5701602920830581410/20190130163006965_385a11ba_CAMERA_11001007152.jpeg</t>
  </si>
  <si>
    <t>images/8171450271735653412/20190130162856189_385a11ba_CAMERA_11001001284.jpeg</t>
  </si>
  <si>
    <t>SJJ201901300193</t>
  </si>
  <si>
    <t>images/6119656292825922357/</t>
  </si>
  <si>
    <t>images/5213966226116673295/</t>
  </si>
  <si>
    <t>SJJ201901300194</t>
  </si>
  <si>
    <t>images/5768361989729569104/20190130174332185_2dfea1e6_CAMERA_12001004264.jpeg</t>
  </si>
  <si>
    <t>images/4724108442411346944/20190130174335689_2dfea1e6_CAMERA_11001001277.jpeg</t>
  </si>
  <si>
    <t>images/8003815187758998177/20190130114715229_2dfea1e6_CAMERA_12001004274.jpeg</t>
  </si>
  <si>
    <t>images/7263238565373688279/</t>
  </si>
  <si>
    <t>SJJ201901300196</t>
  </si>
  <si>
    <t>images/9105624648081309438/20190130112208902_39581192_CAMERA_21001001186.jpg</t>
  </si>
  <si>
    <t>images/5040457178447461392/20190130112339629_39581192_CAMERA_21001038185.jpg</t>
  </si>
  <si>
    <t>images/8636228470344483654/20190130162445411_39581192_CAMERA_21001001162.jpg</t>
  </si>
  <si>
    <t>images/7714705972132584115/20190130170045334_39581192_CAMERA_21001004273.jpg</t>
  </si>
  <si>
    <t>SJJ201901300201</t>
  </si>
  <si>
    <t>images/9009524988389776709/20190130113603030_37904623_CAMERA_21001002189.jpg</t>
  </si>
  <si>
    <t>images/5461830521154235651/</t>
  </si>
  <si>
    <t>SJJ201901300203</t>
  </si>
  <si>
    <t>images/5154701749902285478/20190130173209153_35713105_CAMERA_21001023159.jpg</t>
  </si>
  <si>
    <t>images/5315852137398681786/</t>
  </si>
  <si>
    <t>SJJ201901300209</t>
  </si>
  <si>
    <t>images/7949215256191505102/20190130172926244_37937771_CAMERA_21001005172.jpg</t>
  </si>
  <si>
    <t>images/4765745120947015461/</t>
  </si>
  <si>
    <t>SJJ201901300211</t>
  </si>
  <si>
    <t>images/7255255012636130120/</t>
  </si>
  <si>
    <t>images/8287771546006308710/</t>
  </si>
  <si>
    <t>SJJ201901300212</t>
  </si>
  <si>
    <t>images/5476530395750150919/</t>
  </si>
  <si>
    <t>images/6133813612698432668/</t>
  </si>
  <si>
    <t>SJJ201901300214</t>
  </si>
  <si>
    <t>images/4865518052748545182/</t>
  </si>
  <si>
    <t>images/8691908220876908357/</t>
  </si>
  <si>
    <t>SJJ201901300215</t>
  </si>
  <si>
    <t>images/5920053759651087838/20190130172609041_37958108_CAMERA_22001020272.jpg</t>
  </si>
  <si>
    <t>images/5873097724558603767/</t>
  </si>
  <si>
    <t>SJJ201901300221</t>
  </si>
  <si>
    <t>images/8319193875275084343/</t>
  </si>
  <si>
    <t>images/7938941004367910725/</t>
  </si>
  <si>
    <t>SJJ201901300222</t>
  </si>
  <si>
    <t>images/9139437792858138813/</t>
  </si>
  <si>
    <t>images/8276174044288553781/</t>
  </si>
  <si>
    <t>SJJ201901300223</t>
  </si>
  <si>
    <t>images/5007415499139821205/</t>
  </si>
  <si>
    <t>images/8041610285972619768/</t>
  </si>
  <si>
    <t>SJJ201901300224</t>
  </si>
  <si>
    <t>images/5762589716726144512/20190130181606586_346ecc8c_CAMERA_11001002172.jpeg</t>
  </si>
  <si>
    <t>images/6221217291393545017/</t>
  </si>
  <si>
    <t>SJJ201901300231</t>
  </si>
  <si>
    <t>images/7043087805818238832/</t>
  </si>
  <si>
    <t>images/6893092390175356918/</t>
  </si>
  <si>
    <t>SJJ201901300232</t>
  </si>
  <si>
    <t>images/6356019708768945682/20190130175709680_35413619_CAMERA_21001007160.jpg</t>
  </si>
  <si>
    <t>images/8158248962826140626/</t>
  </si>
  <si>
    <t>SJJ201901300236</t>
  </si>
  <si>
    <t>images/7878940206825965676/</t>
  </si>
  <si>
    <t>images/7399952326038960348/</t>
  </si>
  <si>
    <t>SJJ201901300237</t>
  </si>
  <si>
    <t>images/7540026709103952458/20190130164823332_35225940_CAMERA_22001009255.jpg</t>
  </si>
  <si>
    <t>images/7898579185662823325/</t>
  </si>
  <si>
    <t>SJJ201901300238</t>
  </si>
  <si>
    <t>images/6930666416523924010/20190130170728094_35225940_CAMERA_22001035281.jpg</t>
  </si>
  <si>
    <t>images/5868021656442280921/</t>
  </si>
  <si>
    <t>SJJ201901300239</t>
  </si>
  <si>
    <t>images/6300384554351261163/</t>
  </si>
  <si>
    <t>images/8468055613314999186/</t>
  </si>
  <si>
    <t>SJJ201901300240</t>
  </si>
  <si>
    <t>images/6523788173956231169/</t>
  </si>
  <si>
    <t>images/7403684372061661170/</t>
  </si>
  <si>
    <t>SJJ201901300242</t>
  </si>
  <si>
    <t>images/8591503179748499113/</t>
  </si>
  <si>
    <t>images/6797210486261039435/</t>
  </si>
  <si>
    <t>SJJ201901300244</t>
  </si>
  <si>
    <t>images/6279657009930076197/20190130184430349_34365718_CAMERA_21001005279.jpg</t>
  </si>
  <si>
    <t>images/5388044386730708257/</t>
  </si>
  <si>
    <t>SJJ201901300246</t>
  </si>
  <si>
    <t>images/5128140270818883371/</t>
  </si>
  <si>
    <t>images/8177656382621536570/</t>
  </si>
  <si>
    <t>SJJ201901300247</t>
  </si>
  <si>
    <t>images/6190755510292801175/</t>
  </si>
  <si>
    <t>images/5418220707863519261/</t>
  </si>
  <si>
    <t>SJJ201901300248</t>
  </si>
  <si>
    <t>images/8004734905779053901/</t>
  </si>
  <si>
    <t>images/7970257312682708515/</t>
  </si>
  <si>
    <t>SJJ201901300249</t>
  </si>
  <si>
    <t>images/5926511362479871037/</t>
  </si>
  <si>
    <t>images/6864117867175229637/</t>
  </si>
  <si>
    <t>SJJ201901300250</t>
  </si>
  <si>
    <t>images/4899317089792814205/</t>
  </si>
  <si>
    <t>images/7650172380246220613/</t>
  </si>
  <si>
    <t>SJJ201901300251</t>
  </si>
  <si>
    <t>images/7970566654356145066/20190130153722750_38522410_CAMERA_21001001288.jpg</t>
  </si>
  <si>
    <t>images/8159609965872132685/20190130153743056_38522410_CAMERA_21001013286.jpg</t>
  </si>
  <si>
    <t>SJJ201901300254</t>
  </si>
  <si>
    <t>images/8971938735572203192/</t>
  </si>
  <si>
    <t>images/5374567478546199239/</t>
  </si>
  <si>
    <t>SJJ201901300255</t>
  </si>
  <si>
    <t>images/7220612168369641985/</t>
  </si>
  <si>
    <t>images/8191459928151044499/</t>
  </si>
  <si>
    <t>SJJ201901300258</t>
  </si>
  <si>
    <t>images/9074502888796840700/</t>
  </si>
  <si>
    <t>images/8055997850792291517/</t>
  </si>
  <si>
    <t>SJJ201901300259</t>
  </si>
  <si>
    <t>images/7229530131829610524/</t>
  </si>
  <si>
    <t>images/5207034062869877120/</t>
  </si>
  <si>
    <t>SJJ201901300264</t>
  </si>
  <si>
    <t>images/9007767835182847129/20190130165941441_37952705_CAMERA_22001011266.jpg</t>
  </si>
  <si>
    <t>images/7969705775620107817/</t>
  </si>
  <si>
    <t>SJJ201901300267</t>
  </si>
  <si>
    <t>images/9031986190242508239/20190130174202918_73705550_CAMERA_22001004273.jpg</t>
  </si>
  <si>
    <t>images/8788187984905914510/</t>
  </si>
  <si>
    <t>SJJ201901300268</t>
  </si>
  <si>
    <t>images/7801105559706994148/20190130173005963_34745946_CAMERA_21001005159.jpg</t>
  </si>
  <si>
    <t>images/6240698819258494678/</t>
  </si>
  <si>
    <t>SJJ201901300270</t>
  </si>
  <si>
    <t>images/5361215236532565410/20190130170430335_a15c0b10_CAMERA_11001004264.jpeg</t>
  </si>
  <si>
    <t>images/5935498716158209033/20190130170444414_a15c0b10_CAMERA_11001011272.jpeg</t>
  </si>
  <si>
    <t>SJJ201901300274</t>
  </si>
  <si>
    <t>images/7604006342322326444/20190130163502563_90919e78_CAMERA_11001004166.jpeg</t>
  </si>
  <si>
    <t>images/8062956370267598116/</t>
  </si>
  <si>
    <t>SJJ201901300276</t>
  </si>
  <si>
    <t>images/5642839059478505530/20190130172520586_4ac8f474_CAMERA_11001005271.jpeg</t>
  </si>
  <si>
    <t>images/6841061366895094762/</t>
  </si>
  <si>
    <t>SJJ201901300280</t>
  </si>
  <si>
    <t>images/8209365143000711618/</t>
  </si>
  <si>
    <t>images/5777980450103626445/20190130174838774_3b3e0d1e_CAMERA_11001002289.jpeg</t>
  </si>
  <si>
    <t>SJJ201901300281</t>
  </si>
  <si>
    <t>images/5696919155618696207/</t>
  </si>
  <si>
    <t>images/8770486719321890557/20190130164400279_3b3e0d1e_CAMERA_11001014284.jpeg</t>
  </si>
  <si>
    <t>SJJ201901300283</t>
  </si>
  <si>
    <t>images/8648112219836489216/</t>
  </si>
  <si>
    <t>images/5623695298677359154/</t>
  </si>
  <si>
    <t>SJJ201901300285</t>
  </si>
  <si>
    <t>images/5013358033979567009/20190130163803535_39764571_CAMERA_21001003290.jpg</t>
  </si>
  <si>
    <t>images/6727977017941987643/20190130163813226_39764571_CAMERA_21001005287.jpg</t>
  </si>
  <si>
    <t>SJJ201901300287</t>
  </si>
  <si>
    <t>images/6173418734063444578/20190130180107161_8590F720_CAMERA_21001028171.jpg</t>
  </si>
  <si>
    <t>images/7435410968815699767/20190130175948007_8590F720_CAMERA_21001006285.jpg</t>
  </si>
  <si>
    <t>SJJ201901300288</t>
  </si>
  <si>
    <t>images/5926744404988927767/</t>
  </si>
  <si>
    <t>images/8324176022950073916/</t>
  </si>
  <si>
    <t>SJJ201901300292</t>
  </si>
  <si>
    <t>images/8454941585080298241/20190130170459095_3b3e0d1e_CAMERA_11001004287.jpeg</t>
  </si>
  <si>
    <t>images/7418579643118235241/20190130170504908_3b3e0d1e_CAMERA_11001003186.jpeg</t>
  </si>
  <si>
    <t>SJJ201901300293</t>
  </si>
  <si>
    <t>images/6245151708480249455/</t>
  </si>
  <si>
    <t>images/6155650719998399570/</t>
  </si>
  <si>
    <t>SJJ201901300295</t>
  </si>
  <si>
    <t>images/4802625428326239101/</t>
  </si>
  <si>
    <t>images/5308384289726320551/</t>
  </si>
  <si>
    <t>SJJ201901300298</t>
  </si>
  <si>
    <t>images/8458124570043137434/</t>
  </si>
  <si>
    <t>images/8293934111269855748/20190130180319705_34119738_CAMERA_21001005287.jpg</t>
  </si>
  <si>
    <t>SJJ201901300300</t>
  </si>
  <si>
    <t>images/4836530625431699324/</t>
  </si>
  <si>
    <t>images/8102725827689004139/</t>
  </si>
  <si>
    <t>SJJ201901300302</t>
  </si>
  <si>
    <t>images/5683121205269751743/20190130183136728_35525735_CAMERA_21001012181.jpg</t>
  </si>
  <si>
    <t>images/7944852080370430944/20190130183226346_35525735_CAMERA_21001030288.jpg</t>
  </si>
  <si>
    <t>SJJ201901300303</t>
  </si>
  <si>
    <t>images/7750062563547847851/</t>
  </si>
  <si>
    <t>images/5113157916200549433/</t>
  </si>
  <si>
    <t>SJJ201901300304</t>
  </si>
  <si>
    <t>images/7181406992557357789/</t>
  </si>
  <si>
    <t>images/8939408844973387636/</t>
  </si>
  <si>
    <t>SJJ201901300305</t>
  </si>
  <si>
    <t>images/8255605627913016228/</t>
  </si>
  <si>
    <t>images/7989211432438603108/</t>
  </si>
  <si>
    <t>SJJ201901300306</t>
  </si>
  <si>
    <t>images/5505818211353143667/</t>
  </si>
  <si>
    <t>images/6899493919888017622/</t>
  </si>
  <si>
    <t>SJJ201901300307</t>
  </si>
  <si>
    <t>images/6843747385075374433/</t>
  </si>
  <si>
    <t>images/4913184895899435248/</t>
  </si>
  <si>
    <t>SJJ201901300309</t>
  </si>
  <si>
    <t>images/6972111381346710471/20190130173451353_fec3fe7a_CAMERA_11001005231.jpeg</t>
  </si>
  <si>
    <t>images/6631378756864988096/20190130173545668_fec3fe7a_CAMERA_11001051267.jpeg</t>
  </si>
  <si>
    <t>SJJ201901300310</t>
  </si>
  <si>
    <t>images/8240687339887915478/</t>
  </si>
  <si>
    <t>images/6389345977537342003/</t>
  </si>
  <si>
    <t>SJJ201901300312</t>
  </si>
  <si>
    <t>images/5950488967269797291/20190130175345285_31791832_CAMERA_21001004177.jpg</t>
  </si>
  <si>
    <t>images/6242035999839038742/</t>
  </si>
  <si>
    <t>SJJ201901300313</t>
  </si>
  <si>
    <t>images/8828683607717280627/</t>
  </si>
  <si>
    <t>images/8933302966831264435/</t>
  </si>
  <si>
    <t>images/6438340342253911999/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</si>
</sst>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9"/>
      <name val="宋体"/>
      <family val="3"/>
      <charset val="134"/>
    </font>
    <font>
      <sz val="10"/>
      <color indexed="12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0CE0-CC64-498A-B81D-2E9C42B943DB}">
  <sheetPr codeName="Sheet2"/>
  <dimension ref="A1:F1221"/>
  <sheetViews>
    <sheetView tabSelected="1" workbookViewId="0">
      <selection activeCell="D16" sqref="D16"/>
    </sheetView>
  </sheetViews>
  <sheetFormatPr defaultRowHeight="12.75" x14ac:dyDescent="0.2"/>
  <cols>
    <col min="1" max="1" width="9.140625" style="1"/>
    <col min="2" max="2" width="36" style="1" bestFit="1" customWidth="1"/>
    <col min="3" max="3" width="18" style="1" bestFit="1" customWidth="1"/>
    <col min="4" max="4" width="87.42578125" style="1" bestFit="1" customWidth="1"/>
    <col min="5" max="5" width="21.140625" style="1" customWidth="1"/>
    <col min="6" max="6" width="87.42578125" style="1" bestFit="1" customWidth="1"/>
    <col min="7" max="7" width="54" style="1" bestFit="1" customWidth="1"/>
    <col min="8" max="257" width="9.140625" style="1"/>
    <col min="258" max="258" width="36" style="1" bestFit="1" customWidth="1"/>
    <col min="259" max="259" width="18" style="1" bestFit="1" customWidth="1"/>
    <col min="260" max="260" width="87.42578125" style="1" bestFit="1" customWidth="1"/>
    <col min="261" max="261" width="21.140625" style="1" customWidth="1"/>
    <col min="262" max="262" width="87.42578125" style="1" bestFit="1" customWidth="1"/>
    <col min="263" max="263" width="54" style="1" bestFit="1" customWidth="1"/>
    <col min="264" max="513" width="9.140625" style="1"/>
    <col min="514" max="514" width="36" style="1" bestFit="1" customWidth="1"/>
    <col min="515" max="515" width="18" style="1" bestFit="1" customWidth="1"/>
    <col min="516" max="516" width="87.42578125" style="1" bestFit="1" customWidth="1"/>
    <col min="517" max="517" width="21.140625" style="1" customWidth="1"/>
    <col min="518" max="518" width="87.42578125" style="1" bestFit="1" customWidth="1"/>
    <col min="519" max="519" width="54" style="1" bestFit="1" customWidth="1"/>
    <col min="520" max="769" width="9.140625" style="1"/>
    <col min="770" max="770" width="36" style="1" bestFit="1" customWidth="1"/>
    <col min="771" max="771" width="18" style="1" bestFit="1" customWidth="1"/>
    <col min="772" max="772" width="87.42578125" style="1" bestFit="1" customWidth="1"/>
    <col min="773" max="773" width="21.140625" style="1" customWidth="1"/>
    <col min="774" max="774" width="87.42578125" style="1" bestFit="1" customWidth="1"/>
    <col min="775" max="775" width="54" style="1" bestFit="1" customWidth="1"/>
    <col min="776" max="1025" width="9.140625" style="1"/>
    <col min="1026" max="1026" width="36" style="1" bestFit="1" customWidth="1"/>
    <col min="1027" max="1027" width="18" style="1" bestFit="1" customWidth="1"/>
    <col min="1028" max="1028" width="87.42578125" style="1" bestFit="1" customWidth="1"/>
    <col min="1029" max="1029" width="21.140625" style="1" customWidth="1"/>
    <col min="1030" max="1030" width="87.42578125" style="1" bestFit="1" customWidth="1"/>
    <col min="1031" max="1031" width="54" style="1" bestFit="1" customWidth="1"/>
    <col min="1032" max="1281" width="9.140625" style="1"/>
    <col min="1282" max="1282" width="36" style="1" bestFit="1" customWidth="1"/>
    <col min="1283" max="1283" width="18" style="1" bestFit="1" customWidth="1"/>
    <col min="1284" max="1284" width="87.42578125" style="1" bestFit="1" customWidth="1"/>
    <col min="1285" max="1285" width="21.140625" style="1" customWidth="1"/>
    <col min="1286" max="1286" width="87.42578125" style="1" bestFit="1" customWidth="1"/>
    <col min="1287" max="1287" width="54" style="1" bestFit="1" customWidth="1"/>
    <col min="1288" max="1537" width="9.140625" style="1"/>
    <col min="1538" max="1538" width="36" style="1" bestFit="1" customWidth="1"/>
    <col min="1539" max="1539" width="18" style="1" bestFit="1" customWidth="1"/>
    <col min="1540" max="1540" width="87.42578125" style="1" bestFit="1" customWidth="1"/>
    <col min="1541" max="1541" width="21.140625" style="1" customWidth="1"/>
    <col min="1542" max="1542" width="87.42578125" style="1" bestFit="1" customWidth="1"/>
    <col min="1543" max="1543" width="54" style="1" bestFit="1" customWidth="1"/>
    <col min="1544" max="1793" width="9.140625" style="1"/>
    <col min="1794" max="1794" width="36" style="1" bestFit="1" customWidth="1"/>
    <col min="1795" max="1795" width="18" style="1" bestFit="1" customWidth="1"/>
    <col min="1796" max="1796" width="87.42578125" style="1" bestFit="1" customWidth="1"/>
    <col min="1797" max="1797" width="21.140625" style="1" customWidth="1"/>
    <col min="1798" max="1798" width="87.42578125" style="1" bestFit="1" customWidth="1"/>
    <col min="1799" max="1799" width="54" style="1" bestFit="1" customWidth="1"/>
    <col min="1800" max="2049" width="9.140625" style="1"/>
    <col min="2050" max="2050" width="36" style="1" bestFit="1" customWidth="1"/>
    <col min="2051" max="2051" width="18" style="1" bestFit="1" customWidth="1"/>
    <col min="2052" max="2052" width="87.42578125" style="1" bestFit="1" customWidth="1"/>
    <col min="2053" max="2053" width="21.140625" style="1" customWidth="1"/>
    <col min="2054" max="2054" width="87.42578125" style="1" bestFit="1" customWidth="1"/>
    <col min="2055" max="2055" width="54" style="1" bestFit="1" customWidth="1"/>
    <col min="2056" max="2305" width="9.140625" style="1"/>
    <col min="2306" max="2306" width="36" style="1" bestFit="1" customWidth="1"/>
    <col min="2307" max="2307" width="18" style="1" bestFit="1" customWidth="1"/>
    <col min="2308" max="2308" width="87.42578125" style="1" bestFit="1" customWidth="1"/>
    <col min="2309" max="2309" width="21.140625" style="1" customWidth="1"/>
    <col min="2310" max="2310" width="87.42578125" style="1" bestFit="1" customWidth="1"/>
    <col min="2311" max="2311" width="54" style="1" bestFit="1" customWidth="1"/>
    <col min="2312" max="2561" width="9.140625" style="1"/>
    <col min="2562" max="2562" width="36" style="1" bestFit="1" customWidth="1"/>
    <col min="2563" max="2563" width="18" style="1" bestFit="1" customWidth="1"/>
    <col min="2564" max="2564" width="87.42578125" style="1" bestFit="1" customWidth="1"/>
    <col min="2565" max="2565" width="21.140625" style="1" customWidth="1"/>
    <col min="2566" max="2566" width="87.42578125" style="1" bestFit="1" customWidth="1"/>
    <col min="2567" max="2567" width="54" style="1" bestFit="1" customWidth="1"/>
    <col min="2568" max="2817" width="9.140625" style="1"/>
    <col min="2818" max="2818" width="36" style="1" bestFit="1" customWidth="1"/>
    <col min="2819" max="2819" width="18" style="1" bestFit="1" customWidth="1"/>
    <col min="2820" max="2820" width="87.42578125" style="1" bestFit="1" customWidth="1"/>
    <col min="2821" max="2821" width="21.140625" style="1" customWidth="1"/>
    <col min="2822" max="2822" width="87.42578125" style="1" bestFit="1" customWidth="1"/>
    <col min="2823" max="2823" width="54" style="1" bestFit="1" customWidth="1"/>
    <col min="2824" max="3073" width="9.140625" style="1"/>
    <col min="3074" max="3074" width="36" style="1" bestFit="1" customWidth="1"/>
    <col min="3075" max="3075" width="18" style="1" bestFit="1" customWidth="1"/>
    <col min="3076" max="3076" width="87.42578125" style="1" bestFit="1" customWidth="1"/>
    <col min="3077" max="3077" width="21.140625" style="1" customWidth="1"/>
    <col min="3078" max="3078" width="87.42578125" style="1" bestFit="1" customWidth="1"/>
    <col min="3079" max="3079" width="54" style="1" bestFit="1" customWidth="1"/>
    <col min="3080" max="3329" width="9.140625" style="1"/>
    <col min="3330" max="3330" width="36" style="1" bestFit="1" customWidth="1"/>
    <col min="3331" max="3331" width="18" style="1" bestFit="1" customWidth="1"/>
    <col min="3332" max="3332" width="87.42578125" style="1" bestFit="1" customWidth="1"/>
    <col min="3333" max="3333" width="21.140625" style="1" customWidth="1"/>
    <col min="3334" max="3334" width="87.42578125" style="1" bestFit="1" customWidth="1"/>
    <col min="3335" max="3335" width="54" style="1" bestFit="1" customWidth="1"/>
    <col min="3336" max="3585" width="9.140625" style="1"/>
    <col min="3586" max="3586" width="36" style="1" bestFit="1" customWidth="1"/>
    <col min="3587" max="3587" width="18" style="1" bestFit="1" customWidth="1"/>
    <col min="3588" max="3588" width="87.42578125" style="1" bestFit="1" customWidth="1"/>
    <col min="3589" max="3589" width="21.140625" style="1" customWidth="1"/>
    <col min="3590" max="3590" width="87.42578125" style="1" bestFit="1" customWidth="1"/>
    <col min="3591" max="3591" width="54" style="1" bestFit="1" customWidth="1"/>
    <col min="3592" max="3841" width="9.140625" style="1"/>
    <col min="3842" max="3842" width="36" style="1" bestFit="1" customWidth="1"/>
    <col min="3843" max="3843" width="18" style="1" bestFit="1" customWidth="1"/>
    <col min="3844" max="3844" width="87.42578125" style="1" bestFit="1" customWidth="1"/>
    <col min="3845" max="3845" width="21.140625" style="1" customWidth="1"/>
    <col min="3846" max="3846" width="87.42578125" style="1" bestFit="1" customWidth="1"/>
    <col min="3847" max="3847" width="54" style="1" bestFit="1" customWidth="1"/>
    <col min="3848" max="4097" width="9.140625" style="1"/>
    <col min="4098" max="4098" width="36" style="1" bestFit="1" customWidth="1"/>
    <col min="4099" max="4099" width="18" style="1" bestFit="1" customWidth="1"/>
    <col min="4100" max="4100" width="87.42578125" style="1" bestFit="1" customWidth="1"/>
    <col min="4101" max="4101" width="21.140625" style="1" customWidth="1"/>
    <col min="4102" max="4102" width="87.42578125" style="1" bestFit="1" customWidth="1"/>
    <col min="4103" max="4103" width="54" style="1" bestFit="1" customWidth="1"/>
    <col min="4104" max="4353" width="9.140625" style="1"/>
    <col min="4354" max="4354" width="36" style="1" bestFit="1" customWidth="1"/>
    <col min="4355" max="4355" width="18" style="1" bestFit="1" customWidth="1"/>
    <col min="4356" max="4356" width="87.42578125" style="1" bestFit="1" customWidth="1"/>
    <col min="4357" max="4357" width="21.140625" style="1" customWidth="1"/>
    <col min="4358" max="4358" width="87.42578125" style="1" bestFit="1" customWidth="1"/>
    <col min="4359" max="4359" width="54" style="1" bestFit="1" customWidth="1"/>
    <col min="4360" max="4609" width="9.140625" style="1"/>
    <col min="4610" max="4610" width="36" style="1" bestFit="1" customWidth="1"/>
    <col min="4611" max="4611" width="18" style="1" bestFit="1" customWidth="1"/>
    <col min="4612" max="4612" width="87.42578125" style="1" bestFit="1" customWidth="1"/>
    <col min="4613" max="4613" width="21.140625" style="1" customWidth="1"/>
    <col min="4614" max="4614" width="87.42578125" style="1" bestFit="1" customWidth="1"/>
    <col min="4615" max="4615" width="54" style="1" bestFit="1" customWidth="1"/>
    <col min="4616" max="4865" width="9.140625" style="1"/>
    <col min="4866" max="4866" width="36" style="1" bestFit="1" customWidth="1"/>
    <col min="4867" max="4867" width="18" style="1" bestFit="1" customWidth="1"/>
    <col min="4868" max="4868" width="87.42578125" style="1" bestFit="1" customWidth="1"/>
    <col min="4869" max="4869" width="21.140625" style="1" customWidth="1"/>
    <col min="4870" max="4870" width="87.42578125" style="1" bestFit="1" customWidth="1"/>
    <col min="4871" max="4871" width="54" style="1" bestFit="1" customWidth="1"/>
    <col min="4872" max="5121" width="9.140625" style="1"/>
    <col min="5122" max="5122" width="36" style="1" bestFit="1" customWidth="1"/>
    <col min="5123" max="5123" width="18" style="1" bestFit="1" customWidth="1"/>
    <col min="5124" max="5124" width="87.42578125" style="1" bestFit="1" customWidth="1"/>
    <col min="5125" max="5125" width="21.140625" style="1" customWidth="1"/>
    <col min="5126" max="5126" width="87.42578125" style="1" bestFit="1" customWidth="1"/>
    <col min="5127" max="5127" width="54" style="1" bestFit="1" customWidth="1"/>
    <col min="5128" max="5377" width="9.140625" style="1"/>
    <col min="5378" max="5378" width="36" style="1" bestFit="1" customWidth="1"/>
    <col min="5379" max="5379" width="18" style="1" bestFit="1" customWidth="1"/>
    <col min="5380" max="5380" width="87.42578125" style="1" bestFit="1" customWidth="1"/>
    <col min="5381" max="5381" width="21.140625" style="1" customWidth="1"/>
    <col min="5382" max="5382" width="87.42578125" style="1" bestFit="1" customWidth="1"/>
    <col min="5383" max="5383" width="54" style="1" bestFit="1" customWidth="1"/>
    <col min="5384" max="5633" width="9.140625" style="1"/>
    <col min="5634" max="5634" width="36" style="1" bestFit="1" customWidth="1"/>
    <col min="5635" max="5635" width="18" style="1" bestFit="1" customWidth="1"/>
    <col min="5636" max="5636" width="87.42578125" style="1" bestFit="1" customWidth="1"/>
    <col min="5637" max="5637" width="21.140625" style="1" customWidth="1"/>
    <col min="5638" max="5638" width="87.42578125" style="1" bestFit="1" customWidth="1"/>
    <col min="5639" max="5639" width="54" style="1" bestFit="1" customWidth="1"/>
    <col min="5640" max="5889" width="9.140625" style="1"/>
    <col min="5890" max="5890" width="36" style="1" bestFit="1" customWidth="1"/>
    <col min="5891" max="5891" width="18" style="1" bestFit="1" customWidth="1"/>
    <col min="5892" max="5892" width="87.42578125" style="1" bestFit="1" customWidth="1"/>
    <col min="5893" max="5893" width="21.140625" style="1" customWidth="1"/>
    <col min="5894" max="5894" width="87.42578125" style="1" bestFit="1" customWidth="1"/>
    <col min="5895" max="5895" width="54" style="1" bestFit="1" customWidth="1"/>
    <col min="5896" max="6145" width="9.140625" style="1"/>
    <col min="6146" max="6146" width="36" style="1" bestFit="1" customWidth="1"/>
    <col min="6147" max="6147" width="18" style="1" bestFit="1" customWidth="1"/>
    <col min="6148" max="6148" width="87.42578125" style="1" bestFit="1" customWidth="1"/>
    <col min="6149" max="6149" width="21.140625" style="1" customWidth="1"/>
    <col min="6150" max="6150" width="87.42578125" style="1" bestFit="1" customWidth="1"/>
    <col min="6151" max="6151" width="54" style="1" bestFit="1" customWidth="1"/>
    <col min="6152" max="6401" width="9.140625" style="1"/>
    <col min="6402" max="6402" width="36" style="1" bestFit="1" customWidth="1"/>
    <col min="6403" max="6403" width="18" style="1" bestFit="1" customWidth="1"/>
    <col min="6404" max="6404" width="87.42578125" style="1" bestFit="1" customWidth="1"/>
    <col min="6405" max="6405" width="21.140625" style="1" customWidth="1"/>
    <col min="6406" max="6406" width="87.42578125" style="1" bestFit="1" customWidth="1"/>
    <col min="6407" max="6407" width="54" style="1" bestFit="1" customWidth="1"/>
    <col min="6408" max="6657" width="9.140625" style="1"/>
    <col min="6658" max="6658" width="36" style="1" bestFit="1" customWidth="1"/>
    <col min="6659" max="6659" width="18" style="1" bestFit="1" customWidth="1"/>
    <col min="6660" max="6660" width="87.42578125" style="1" bestFit="1" customWidth="1"/>
    <col min="6661" max="6661" width="21.140625" style="1" customWidth="1"/>
    <col min="6662" max="6662" width="87.42578125" style="1" bestFit="1" customWidth="1"/>
    <col min="6663" max="6663" width="54" style="1" bestFit="1" customWidth="1"/>
    <col min="6664" max="6913" width="9.140625" style="1"/>
    <col min="6914" max="6914" width="36" style="1" bestFit="1" customWidth="1"/>
    <col min="6915" max="6915" width="18" style="1" bestFit="1" customWidth="1"/>
    <col min="6916" max="6916" width="87.42578125" style="1" bestFit="1" customWidth="1"/>
    <col min="6917" max="6917" width="21.140625" style="1" customWidth="1"/>
    <col min="6918" max="6918" width="87.42578125" style="1" bestFit="1" customWidth="1"/>
    <col min="6919" max="6919" width="54" style="1" bestFit="1" customWidth="1"/>
    <col min="6920" max="7169" width="9.140625" style="1"/>
    <col min="7170" max="7170" width="36" style="1" bestFit="1" customWidth="1"/>
    <col min="7171" max="7171" width="18" style="1" bestFit="1" customWidth="1"/>
    <col min="7172" max="7172" width="87.42578125" style="1" bestFit="1" customWidth="1"/>
    <col min="7173" max="7173" width="21.140625" style="1" customWidth="1"/>
    <col min="7174" max="7174" width="87.42578125" style="1" bestFit="1" customWidth="1"/>
    <col min="7175" max="7175" width="54" style="1" bestFit="1" customWidth="1"/>
    <col min="7176" max="7425" width="9.140625" style="1"/>
    <col min="7426" max="7426" width="36" style="1" bestFit="1" customWidth="1"/>
    <col min="7427" max="7427" width="18" style="1" bestFit="1" customWidth="1"/>
    <col min="7428" max="7428" width="87.42578125" style="1" bestFit="1" customWidth="1"/>
    <col min="7429" max="7429" width="21.140625" style="1" customWidth="1"/>
    <col min="7430" max="7430" width="87.42578125" style="1" bestFit="1" customWidth="1"/>
    <col min="7431" max="7431" width="54" style="1" bestFit="1" customWidth="1"/>
    <col min="7432" max="7681" width="9.140625" style="1"/>
    <col min="7682" max="7682" width="36" style="1" bestFit="1" customWidth="1"/>
    <col min="7683" max="7683" width="18" style="1" bestFit="1" customWidth="1"/>
    <col min="7684" max="7684" width="87.42578125" style="1" bestFit="1" customWidth="1"/>
    <col min="7685" max="7685" width="21.140625" style="1" customWidth="1"/>
    <col min="7686" max="7686" width="87.42578125" style="1" bestFit="1" customWidth="1"/>
    <col min="7687" max="7687" width="54" style="1" bestFit="1" customWidth="1"/>
    <col min="7688" max="7937" width="9.140625" style="1"/>
    <col min="7938" max="7938" width="36" style="1" bestFit="1" customWidth="1"/>
    <col min="7939" max="7939" width="18" style="1" bestFit="1" customWidth="1"/>
    <col min="7940" max="7940" width="87.42578125" style="1" bestFit="1" customWidth="1"/>
    <col min="7941" max="7941" width="21.140625" style="1" customWidth="1"/>
    <col min="7942" max="7942" width="87.42578125" style="1" bestFit="1" customWidth="1"/>
    <col min="7943" max="7943" width="54" style="1" bestFit="1" customWidth="1"/>
    <col min="7944" max="8193" width="9.140625" style="1"/>
    <col min="8194" max="8194" width="36" style="1" bestFit="1" customWidth="1"/>
    <col min="8195" max="8195" width="18" style="1" bestFit="1" customWidth="1"/>
    <col min="8196" max="8196" width="87.42578125" style="1" bestFit="1" customWidth="1"/>
    <col min="8197" max="8197" width="21.140625" style="1" customWidth="1"/>
    <col min="8198" max="8198" width="87.42578125" style="1" bestFit="1" customWidth="1"/>
    <col min="8199" max="8199" width="54" style="1" bestFit="1" customWidth="1"/>
    <col min="8200" max="8449" width="9.140625" style="1"/>
    <col min="8450" max="8450" width="36" style="1" bestFit="1" customWidth="1"/>
    <col min="8451" max="8451" width="18" style="1" bestFit="1" customWidth="1"/>
    <col min="8452" max="8452" width="87.42578125" style="1" bestFit="1" customWidth="1"/>
    <col min="8453" max="8453" width="21.140625" style="1" customWidth="1"/>
    <col min="8454" max="8454" width="87.42578125" style="1" bestFit="1" customWidth="1"/>
    <col min="8455" max="8455" width="54" style="1" bestFit="1" customWidth="1"/>
    <col min="8456" max="8705" width="9.140625" style="1"/>
    <col min="8706" max="8706" width="36" style="1" bestFit="1" customWidth="1"/>
    <col min="8707" max="8707" width="18" style="1" bestFit="1" customWidth="1"/>
    <col min="8708" max="8708" width="87.42578125" style="1" bestFit="1" customWidth="1"/>
    <col min="8709" max="8709" width="21.140625" style="1" customWidth="1"/>
    <col min="8710" max="8710" width="87.42578125" style="1" bestFit="1" customWidth="1"/>
    <col min="8711" max="8711" width="54" style="1" bestFit="1" customWidth="1"/>
    <col min="8712" max="8961" width="9.140625" style="1"/>
    <col min="8962" max="8962" width="36" style="1" bestFit="1" customWidth="1"/>
    <col min="8963" max="8963" width="18" style="1" bestFit="1" customWidth="1"/>
    <col min="8964" max="8964" width="87.42578125" style="1" bestFit="1" customWidth="1"/>
    <col min="8965" max="8965" width="21.140625" style="1" customWidth="1"/>
    <col min="8966" max="8966" width="87.42578125" style="1" bestFit="1" customWidth="1"/>
    <col min="8967" max="8967" width="54" style="1" bestFit="1" customWidth="1"/>
    <col min="8968" max="9217" width="9.140625" style="1"/>
    <col min="9218" max="9218" width="36" style="1" bestFit="1" customWidth="1"/>
    <col min="9219" max="9219" width="18" style="1" bestFit="1" customWidth="1"/>
    <col min="9220" max="9220" width="87.42578125" style="1" bestFit="1" customWidth="1"/>
    <col min="9221" max="9221" width="21.140625" style="1" customWidth="1"/>
    <col min="9222" max="9222" width="87.42578125" style="1" bestFit="1" customWidth="1"/>
    <col min="9223" max="9223" width="54" style="1" bestFit="1" customWidth="1"/>
    <col min="9224" max="9473" width="9.140625" style="1"/>
    <col min="9474" max="9474" width="36" style="1" bestFit="1" customWidth="1"/>
    <col min="9475" max="9475" width="18" style="1" bestFit="1" customWidth="1"/>
    <col min="9476" max="9476" width="87.42578125" style="1" bestFit="1" customWidth="1"/>
    <col min="9477" max="9477" width="21.140625" style="1" customWidth="1"/>
    <col min="9478" max="9478" width="87.42578125" style="1" bestFit="1" customWidth="1"/>
    <col min="9479" max="9479" width="54" style="1" bestFit="1" customWidth="1"/>
    <col min="9480" max="9729" width="9.140625" style="1"/>
    <col min="9730" max="9730" width="36" style="1" bestFit="1" customWidth="1"/>
    <col min="9731" max="9731" width="18" style="1" bestFit="1" customWidth="1"/>
    <col min="9732" max="9732" width="87.42578125" style="1" bestFit="1" customWidth="1"/>
    <col min="9733" max="9733" width="21.140625" style="1" customWidth="1"/>
    <col min="9734" max="9734" width="87.42578125" style="1" bestFit="1" customWidth="1"/>
    <col min="9735" max="9735" width="54" style="1" bestFit="1" customWidth="1"/>
    <col min="9736" max="9985" width="9.140625" style="1"/>
    <col min="9986" max="9986" width="36" style="1" bestFit="1" customWidth="1"/>
    <col min="9987" max="9987" width="18" style="1" bestFit="1" customWidth="1"/>
    <col min="9988" max="9988" width="87.42578125" style="1" bestFit="1" customWidth="1"/>
    <col min="9989" max="9989" width="21.140625" style="1" customWidth="1"/>
    <col min="9990" max="9990" width="87.42578125" style="1" bestFit="1" customWidth="1"/>
    <col min="9991" max="9991" width="54" style="1" bestFit="1" customWidth="1"/>
    <col min="9992" max="10241" width="9.140625" style="1"/>
    <col min="10242" max="10242" width="36" style="1" bestFit="1" customWidth="1"/>
    <col min="10243" max="10243" width="18" style="1" bestFit="1" customWidth="1"/>
    <col min="10244" max="10244" width="87.42578125" style="1" bestFit="1" customWidth="1"/>
    <col min="10245" max="10245" width="21.140625" style="1" customWidth="1"/>
    <col min="10246" max="10246" width="87.42578125" style="1" bestFit="1" customWidth="1"/>
    <col min="10247" max="10247" width="54" style="1" bestFit="1" customWidth="1"/>
    <col min="10248" max="10497" width="9.140625" style="1"/>
    <col min="10498" max="10498" width="36" style="1" bestFit="1" customWidth="1"/>
    <col min="10499" max="10499" width="18" style="1" bestFit="1" customWidth="1"/>
    <col min="10500" max="10500" width="87.42578125" style="1" bestFit="1" customWidth="1"/>
    <col min="10501" max="10501" width="21.140625" style="1" customWidth="1"/>
    <col min="10502" max="10502" width="87.42578125" style="1" bestFit="1" customWidth="1"/>
    <col min="10503" max="10503" width="54" style="1" bestFit="1" customWidth="1"/>
    <col min="10504" max="10753" width="9.140625" style="1"/>
    <col min="10754" max="10754" width="36" style="1" bestFit="1" customWidth="1"/>
    <col min="10755" max="10755" width="18" style="1" bestFit="1" customWidth="1"/>
    <col min="10756" max="10756" width="87.42578125" style="1" bestFit="1" customWidth="1"/>
    <col min="10757" max="10757" width="21.140625" style="1" customWidth="1"/>
    <col min="10758" max="10758" width="87.42578125" style="1" bestFit="1" customWidth="1"/>
    <col min="10759" max="10759" width="54" style="1" bestFit="1" customWidth="1"/>
    <col min="10760" max="11009" width="9.140625" style="1"/>
    <col min="11010" max="11010" width="36" style="1" bestFit="1" customWidth="1"/>
    <col min="11011" max="11011" width="18" style="1" bestFit="1" customWidth="1"/>
    <col min="11012" max="11012" width="87.42578125" style="1" bestFit="1" customWidth="1"/>
    <col min="11013" max="11013" width="21.140625" style="1" customWidth="1"/>
    <col min="11014" max="11014" width="87.42578125" style="1" bestFit="1" customWidth="1"/>
    <col min="11015" max="11015" width="54" style="1" bestFit="1" customWidth="1"/>
    <col min="11016" max="11265" width="9.140625" style="1"/>
    <col min="11266" max="11266" width="36" style="1" bestFit="1" customWidth="1"/>
    <col min="11267" max="11267" width="18" style="1" bestFit="1" customWidth="1"/>
    <col min="11268" max="11268" width="87.42578125" style="1" bestFit="1" customWidth="1"/>
    <col min="11269" max="11269" width="21.140625" style="1" customWidth="1"/>
    <col min="11270" max="11270" width="87.42578125" style="1" bestFit="1" customWidth="1"/>
    <col min="11271" max="11271" width="54" style="1" bestFit="1" customWidth="1"/>
    <col min="11272" max="11521" width="9.140625" style="1"/>
    <col min="11522" max="11522" width="36" style="1" bestFit="1" customWidth="1"/>
    <col min="11523" max="11523" width="18" style="1" bestFit="1" customWidth="1"/>
    <col min="11524" max="11524" width="87.42578125" style="1" bestFit="1" customWidth="1"/>
    <col min="11525" max="11525" width="21.140625" style="1" customWidth="1"/>
    <col min="11526" max="11526" width="87.42578125" style="1" bestFit="1" customWidth="1"/>
    <col min="11527" max="11527" width="54" style="1" bestFit="1" customWidth="1"/>
    <col min="11528" max="11777" width="9.140625" style="1"/>
    <col min="11778" max="11778" width="36" style="1" bestFit="1" customWidth="1"/>
    <col min="11779" max="11779" width="18" style="1" bestFit="1" customWidth="1"/>
    <col min="11780" max="11780" width="87.42578125" style="1" bestFit="1" customWidth="1"/>
    <col min="11781" max="11781" width="21.140625" style="1" customWidth="1"/>
    <col min="11782" max="11782" width="87.42578125" style="1" bestFit="1" customWidth="1"/>
    <col min="11783" max="11783" width="54" style="1" bestFit="1" customWidth="1"/>
    <col min="11784" max="12033" width="9.140625" style="1"/>
    <col min="12034" max="12034" width="36" style="1" bestFit="1" customWidth="1"/>
    <col min="12035" max="12035" width="18" style="1" bestFit="1" customWidth="1"/>
    <col min="12036" max="12036" width="87.42578125" style="1" bestFit="1" customWidth="1"/>
    <col min="12037" max="12037" width="21.140625" style="1" customWidth="1"/>
    <col min="12038" max="12038" width="87.42578125" style="1" bestFit="1" customWidth="1"/>
    <col min="12039" max="12039" width="54" style="1" bestFit="1" customWidth="1"/>
    <col min="12040" max="12289" width="9.140625" style="1"/>
    <col min="12290" max="12290" width="36" style="1" bestFit="1" customWidth="1"/>
    <col min="12291" max="12291" width="18" style="1" bestFit="1" customWidth="1"/>
    <col min="12292" max="12292" width="87.42578125" style="1" bestFit="1" customWidth="1"/>
    <col min="12293" max="12293" width="21.140625" style="1" customWidth="1"/>
    <col min="12294" max="12294" width="87.42578125" style="1" bestFit="1" customWidth="1"/>
    <col min="12295" max="12295" width="54" style="1" bestFit="1" customWidth="1"/>
    <col min="12296" max="12545" width="9.140625" style="1"/>
    <col min="12546" max="12546" width="36" style="1" bestFit="1" customWidth="1"/>
    <col min="12547" max="12547" width="18" style="1" bestFit="1" customWidth="1"/>
    <col min="12548" max="12548" width="87.42578125" style="1" bestFit="1" customWidth="1"/>
    <col min="12549" max="12549" width="21.140625" style="1" customWidth="1"/>
    <col min="12550" max="12550" width="87.42578125" style="1" bestFit="1" customWidth="1"/>
    <col min="12551" max="12551" width="54" style="1" bestFit="1" customWidth="1"/>
    <col min="12552" max="12801" width="9.140625" style="1"/>
    <col min="12802" max="12802" width="36" style="1" bestFit="1" customWidth="1"/>
    <col min="12803" max="12803" width="18" style="1" bestFit="1" customWidth="1"/>
    <col min="12804" max="12804" width="87.42578125" style="1" bestFit="1" customWidth="1"/>
    <col min="12805" max="12805" width="21.140625" style="1" customWidth="1"/>
    <col min="12806" max="12806" width="87.42578125" style="1" bestFit="1" customWidth="1"/>
    <col min="12807" max="12807" width="54" style="1" bestFit="1" customWidth="1"/>
    <col min="12808" max="13057" width="9.140625" style="1"/>
    <col min="13058" max="13058" width="36" style="1" bestFit="1" customWidth="1"/>
    <col min="13059" max="13059" width="18" style="1" bestFit="1" customWidth="1"/>
    <col min="13060" max="13060" width="87.42578125" style="1" bestFit="1" customWidth="1"/>
    <col min="13061" max="13061" width="21.140625" style="1" customWidth="1"/>
    <col min="13062" max="13062" width="87.42578125" style="1" bestFit="1" customWidth="1"/>
    <col min="13063" max="13063" width="54" style="1" bestFit="1" customWidth="1"/>
    <col min="13064" max="13313" width="9.140625" style="1"/>
    <col min="13314" max="13314" width="36" style="1" bestFit="1" customWidth="1"/>
    <col min="13315" max="13315" width="18" style="1" bestFit="1" customWidth="1"/>
    <col min="13316" max="13316" width="87.42578125" style="1" bestFit="1" customWidth="1"/>
    <col min="13317" max="13317" width="21.140625" style="1" customWidth="1"/>
    <col min="13318" max="13318" width="87.42578125" style="1" bestFit="1" customWidth="1"/>
    <col min="13319" max="13319" width="54" style="1" bestFit="1" customWidth="1"/>
    <col min="13320" max="13569" width="9.140625" style="1"/>
    <col min="13570" max="13570" width="36" style="1" bestFit="1" customWidth="1"/>
    <col min="13571" max="13571" width="18" style="1" bestFit="1" customWidth="1"/>
    <col min="13572" max="13572" width="87.42578125" style="1" bestFit="1" customWidth="1"/>
    <col min="13573" max="13573" width="21.140625" style="1" customWidth="1"/>
    <col min="13574" max="13574" width="87.42578125" style="1" bestFit="1" customWidth="1"/>
    <col min="13575" max="13575" width="54" style="1" bestFit="1" customWidth="1"/>
    <col min="13576" max="13825" width="9.140625" style="1"/>
    <col min="13826" max="13826" width="36" style="1" bestFit="1" customWidth="1"/>
    <col min="13827" max="13827" width="18" style="1" bestFit="1" customWidth="1"/>
    <col min="13828" max="13828" width="87.42578125" style="1" bestFit="1" customWidth="1"/>
    <col min="13829" max="13829" width="21.140625" style="1" customWidth="1"/>
    <col min="13830" max="13830" width="87.42578125" style="1" bestFit="1" customWidth="1"/>
    <col min="13831" max="13831" width="54" style="1" bestFit="1" customWidth="1"/>
    <col min="13832" max="14081" width="9.140625" style="1"/>
    <col min="14082" max="14082" width="36" style="1" bestFit="1" customWidth="1"/>
    <col min="14083" max="14083" width="18" style="1" bestFit="1" customWidth="1"/>
    <col min="14084" max="14084" width="87.42578125" style="1" bestFit="1" customWidth="1"/>
    <col min="14085" max="14085" width="21.140625" style="1" customWidth="1"/>
    <col min="14086" max="14086" width="87.42578125" style="1" bestFit="1" customWidth="1"/>
    <col min="14087" max="14087" width="54" style="1" bestFit="1" customWidth="1"/>
    <col min="14088" max="14337" width="9.140625" style="1"/>
    <col min="14338" max="14338" width="36" style="1" bestFit="1" customWidth="1"/>
    <col min="14339" max="14339" width="18" style="1" bestFit="1" customWidth="1"/>
    <col min="14340" max="14340" width="87.42578125" style="1" bestFit="1" customWidth="1"/>
    <col min="14341" max="14341" width="21.140625" style="1" customWidth="1"/>
    <col min="14342" max="14342" width="87.42578125" style="1" bestFit="1" customWidth="1"/>
    <col min="14343" max="14343" width="54" style="1" bestFit="1" customWidth="1"/>
    <col min="14344" max="14593" width="9.140625" style="1"/>
    <col min="14594" max="14594" width="36" style="1" bestFit="1" customWidth="1"/>
    <col min="14595" max="14595" width="18" style="1" bestFit="1" customWidth="1"/>
    <col min="14596" max="14596" width="87.42578125" style="1" bestFit="1" customWidth="1"/>
    <col min="14597" max="14597" width="21.140625" style="1" customWidth="1"/>
    <col min="14598" max="14598" width="87.42578125" style="1" bestFit="1" customWidth="1"/>
    <col min="14599" max="14599" width="54" style="1" bestFit="1" customWidth="1"/>
    <col min="14600" max="14849" width="9.140625" style="1"/>
    <col min="14850" max="14850" width="36" style="1" bestFit="1" customWidth="1"/>
    <col min="14851" max="14851" width="18" style="1" bestFit="1" customWidth="1"/>
    <col min="14852" max="14852" width="87.42578125" style="1" bestFit="1" customWidth="1"/>
    <col min="14853" max="14853" width="21.140625" style="1" customWidth="1"/>
    <col min="14854" max="14854" width="87.42578125" style="1" bestFit="1" customWidth="1"/>
    <col min="14855" max="14855" width="54" style="1" bestFit="1" customWidth="1"/>
    <col min="14856" max="15105" width="9.140625" style="1"/>
    <col min="15106" max="15106" width="36" style="1" bestFit="1" customWidth="1"/>
    <col min="15107" max="15107" width="18" style="1" bestFit="1" customWidth="1"/>
    <col min="15108" max="15108" width="87.42578125" style="1" bestFit="1" customWidth="1"/>
    <col min="15109" max="15109" width="21.140625" style="1" customWidth="1"/>
    <col min="15110" max="15110" width="87.42578125" style="1" bestFit="1" customWidth="1"/>
    <col min="15111" max="15111" width="54" style="1" bestFit="1" customWidth="1"/>
    <col min="15112" max="15361" width="9.140625" style="1"/>
    <col min="15362" max="15362" width="36" style="1" bestFit="1" customWidth="1"/>
    <col min="15363" max="15363" width="18" style="1" bestFit="1" customWidth="1"/>
    <col min="15364" max="15364" width="87.42578125" style="1" bestFit="1" customWidth="1"/>
    <col min="15365" max="15365" width="21.140625" style="1" customWidth="1"/>
    <col min="15366" max="15366" width="87.42578125" style="1" bestFit="1" customWidth="1"/>
    <col min="15367" max="15367" width="54" style="1" bestFit="1" customWidth="1"/>
    <col min="15368" max="15617" width="9.140625" style="1"/>
    <col min="15618" max="15618" width="36" style="1" bestFit="1" customWidth="1"/>
    <col min="15619" max="15619" width="18" style="1" bestFit="1" customWidth="1"/>
    <col min="15620" max="15620" width="87.42578125" style="1" bestFit="1" customWidth="1"/>
    <col min="15621" max="15621" width="21.140625" style="1" customWidth="1"/>
    <col min="15622" max="15622" width="87.42578125" style="1" bestFit="1" customWidth="1"/>
    <col min="15623" max="15623" width="54" style="1" bestFit="1" customWidth="1"/>
    <col min="15624" max="15873" width="9.140625" style="1"/>
    <col min="15874" max="15874" width="36" style="1" bestFit="1" customWidth="1"/>
    <col min="15875" max="15875" width="18" style="1" bestFit="1" customWidth="1"/>
    <col min="15876" max="15876" width="87.42578125" style="1" bestFit="1" customWidth="1"/>
    <col min="15877" max="15877" width="21.140625" style="1" customWidth="1"/>
    <col min="15878" max="15878" width="87.42578125" style="1" bestFit="1" customWidth="1"/>
    <col min="15879" max="15879" width="54" style="1" bestFit="1" customWidth="1"/>
    <col min="15880" max="16129" width="9.140625" style="1"/>
    <col min="16130" max="16130" width="36" style="1" bestFit="1" customWidth="1"/>
    <col min="16131" max="16131" width="18" style="1" bestFit="1" customWidth="1"/>
    <col min="16132" max="16132" width="87.42578125" style="1" bestFit="1" customWidth="1"/>
    <col min="16133" max="16133" width="21.140625" style="1" customWidth="1"/>
    <col min="16134" max="16134" width="87.42578125" style="1" bestFit="1" customWidth="1"/>
    <col min="16135" max="16135" width="54" style="1" bestFit="1" customWidth="1"/>
    <col min="16136" max="16384" width="9.140625" style="1"/>
  </cols>
  <sheetData>
    <row r="1" spans="1:6" ht="24.95" customHeight="1" x14ac:dyDescent="0.2">
      <c r="A1" s="1">
        <v>1</v>
      </c>
      <c r="B1" s="2" t="s">
        <v>0</v>
      </c>
      <c r="C1" s="3" t="str">
        <f>HYPERLINK("images/5410138651126906107/","点击查看图片(2张)")</f>
        <v>点击查看图片(2张)</v>
      </c>
      <c r="D1" s="3" t="s">
        <v>1</v>
      </c>
      <c r="E1" s="3" t="str">
        <f>HYPERLINK("images/5895244174512438992/","点击查看图片(5张)")</f>
        <v>点击查看图片(5张)</v>
      </c>
      <c r="F1" s="1" t="s">
        <v>2</v>
      </c>
    </row>
    <row r="2" spans="1:6" ht="24.95" customHeight="1" x14ac:dyDescent="0.2">
      <c r="A2" s="1">
        <v>2</v>
      </c>
      <c r="B2" s="2" t="s">
        <v>0</v>
      </c>
      <c r="C2" s="3" t="str">
        <f>HYPERLINK("images/8537436661551621236/","点击查看图片(3张)")</f>
        <v>点击查看图片(3张)</v>
      </c>
      <c r="D2" s="3" t="s">
        <v>3</v>
      </c>
      <c r="E2" s="3" t="str">
        <f>HYPERLINK("images/7507876688353880608/","点击查看图片(4张)")</f>
        <v>点击查看图片(4张)</v>
      </c>
      <c r="F2" s="1" t="s">
        <v>4</v>
      </c>
    </row>
    <row r="3" spans="1:6" ht="24.95" customHeight="1" x14ac:dyDescent="0.2">
      <c r="A3" s="1">
        <v>3</v>
      </c>
      <c r="B3" s="2" t="s">
        <v>5</v>
      </c>
      <c r="C3" s="4" t="str">
        <f>HYPERLINK("images/6245867245302132437/","点击查看图片(2张)")</f>
        <v>点击查看图片(2张)</v>
      </c>
      <c r="D3" s="4" t="s">
        <v>6</v>
      </c>
      <c r="E3" s="3" t="str">
        <f>HYPERLINK("images/4929103832872072238/","点击查看图片(5张)")</f>
        <v>点击查看图片(5张)</v>
      </c>
      <c r="F3" s="1" t="s">
        <v>7</v>
      </c>
    </row>
    <row r="4" spans="1:6" ht="24.95" customHeight="1" x14ac:dyDescent="0.2">
      <c r="A4" s="1">
        <v>4</v>
      </c>
      <c r="B4" s="2" t="s">
        <v>8</v>
      </c>
      <c r="C4" s="3" t="str">
        <f>HYPERLINK("images/6268326161681944221/","点击查看图片(2张)")</f>
        <v>点击查看图片(2张)</v>
      </c>
      <c r="D4" s="3" t="s">
        <v>9</v>
      </c>
      <c r="E4" s="3" t="str">
        <f>HYPERLINK("images/5763393701823789427/","点击查看图片(3张)")</f>
        <v>点击查看图片(3张)</v>
      </c>
      <c r="F4" s="1" t="s">
        <v>10</v>
      </c>
    </row>
    <row r="5" spans="1:6" ht="24.95" customHeight="1" x14ac:dyDescent="0.2">
      <c r="A5" s="1">
        <v>5</v>
      </c>
      <c r="B5" s="2" t="s">
        <v>11</v>
      </c>
      <c r="C5" s="3" t="str">
        <f>HYPERLINK("images/6265319780129920217/","点击查看图片(2张)")</f>
        <v>点击查看图片(2张)</v>
      </c>
      <c r="D5" s="3" t="s">
        <v>12</v>
      </c>
      <c r="E5" s="3" t="str">
        <f>HYPERLINK("images/5752419022441223806/","点击查看图片(3张)")</f>
        <v>点击查看图片(3张)</v>
      </c>
      <c r="F5" s="1" t="s">
        <v>13</v>
      </c>
    </row>
    <row r="6" spans="1:6" ht="24.95" customHeight="1" x14ac:dyDescent="0.2">
      <c r="A6" s="1">
        <v>6</v>
      </c>
      <c r="B6" s="2" t="s">
        <v>14</v>
      </c>
      <c r="C6" s="3" t="str">
        <f>HYPERLINK("images/5952445605194339458/","点击查看图片(3张)")</f>
        <v>点击查看图片(3张)</v>
      </c>
      <c r="D6" s="3" t="s">
        <v>15</v>
      </c>
      <c r="E6" s="3" t="str">
        <f>HYPERLINK("images/4739678977017822191/","点击查看图片(4张)")</f>
        <v>点击查看图片(4张)</v>
      </c>
      <c r="F6" s="1" t="s">
        <v>16</v>
      </c>
    </row>
    <row r="7" spans="1:6" ht="24.95" customHeight="1" x14ac:dyDescent="0.2">
      <c r="A7" s="1">
        <v>7</v>
      </c>
      <c r="B7" s="2" t="s">
        <v>17</v>
      </c>
      <c r="C7" s="3" t="str">
        <f>HYPERLINK("images/8042096369997630771/","点击查看图片(3张)")</f>
        <v>点击查看图片(3张)</v>
      </c>
      <c r="D7" s="3" t="s">
        <v>18</v>
      </c>
      <c r="E7" s="3" t="str">
        <f>HYPERLINK("images/6663650538688884678/","点击查看图片(5张)")</f>
        <v>点击查看图片(5张)</v>
      </c>
      <c r="F7" s="1" t="s">
        <v>19</v>
      </c>
    </row>
    <row r="8" spans="1:6" ht="24.95" customHeight="1" x14ac:dyDescent="0.2">
      <c r="A8" s="1">
        <v>8</v>
      </c>
      <c r="B8" s="2" t="s">
        <v>20</v>
      </c>
      <c r="C8" s="3" t="str">
        <f>HYPERLINK("images/6373048722287007750/","点击查看图片(5张)")</f>
        <v>点击查看图片(5张)</v>
      </c>
      <c r="D8" s="3" t="s">
        <v>21</v>
      </c>
      <c r="E8" s="3" t="str">
        <f>HYPERLINK("images/6386809033566868415/","点击查看图片(5张)")</f>
        <v>点击查看图片(5张)</v>
      </c>
      <c r="F8" s="1" t="s">
        <v>22</v>
      </c>
    </row>
    <row r="9" spans="1:6" ht="24.95" customHeight="1" x14ac:dyDescent="0.2">
      <c r="A9" s="1">
        <v>9</v>
      </c>
      <c r="B9" s="2" t="s">
        <v>20</v>
      </c>
      <c r="C9" s="3" t="str">
        <f>HYPERLINK("images/5949849459133705351/","点击查看图片(5张)")</f>
        <v>点击查看图片(5张)</v>
      </c>
      <c r="D9" s="3" t="s">
        <v>23</v>
      </c>
      <c r="E9" s="3" t="str">
        <f>HYPERLINK("images/8988077066809386190/","点击查看图片(5张)")</f>
        <v>点击查看图片(5张)</v>
      </c>
      <c r="F9" s="1" t="s">
        <v>24</v>
      </c>
    </row>
    <row r="10" spans="1:6" ht="24.95" customHeight="1" x14ac:dyDescent="0.2">
      <c r="A10" s="1">
        <v>10</v>
      </c>
      <c r="B10" s="2" t="s">
        <v>25</v>
      </c>
      <c r="C10" s="3" t="str">
        <f>HYPERLINK("images/8544897551497127287/","点击查看图片(2张)")</f>
        <v>点击查看图片(2张)</v>
      </c>
      <c r="D10" s="3" t="s">
        <v>26</v>
      </c>
      <c r="E10" s="3" t="str">
        <f>HYPERLINK("images/6130275721542577616/","点击查看图片(5张)")</f>
        <v>点击查看图片(5张)</v>
      </c>
      <c r="F10" s="1" t="s">
        <v>27</v>
      </c>
    </row>
    <row r="11" spans="1:6" ht="24.95" customHeight="1" x14ac:dyDescent="0.2">
      <c r="A11" s="1">
        <v>11</v>
      </c>
      <c r="B11" s="2" t="s">
        <v>28</v>
      </c>
      <c r="C11" s="3" t="str">
        <f>HYPERLINK("images/6438340342253911999/","点击查看图片(2张)")</f>
        <v>点击查看图片(2张)</v>
      </c>
      <c r="D11" s="3" t="s">
        <v>3600</v>
      </c>
      <c r="E11" s="3" t="str">
        <f>HYPERLINK("images/8284891069806799976/","点击查看图片(5张)")</f>
        <v>点击查看图片(5张)</v>
      </c>
      <c r="F11" s="1" t="s">
        <v>29</v>
      </c>
    </row>
    <row r="12" spans="1:6" ht="24.95" customHeight="1" x14ac:dyDescent="0.2">
      <c r="A12" s="1">
        <v>12</v>
      </c>
      <c r="B12" s="2" t="s">
        <v>30</v>
      </c>
      <c r="C12" s="3" t="str">
        <f>HYPERLINK("images/4992215421969620700/","点击查看图片(5张)")</f>
        <v>点击查看图片(5张)</v>
      </c>
      <c r="D12" s="3" t="s">
        <v>31</v>
      </c>
      <c r="E12" s="3" t="str">
        <f>HYPERLINK("images/7003359896840901481/","点击查看图片(5张)")</f>
        <v>点击查看图片(5张)</v>
      </c>
      <c r="F12" s="1" t="s">
        <v>32</v>
      </c>
    </row>
    <row r="13" spans="1:6" ht="24.95" customHeight="1" x14ac:dyDescent="0.2">
      <c r="A13" s="1">
        <v>13</v>
      </c>
      <c r="B13" s="2" t="s">
        <v>30</v>
      </c>
      <c r="C13" s="3" t="str">
        <f>HYPERLINK("images/4661086762563873219/","点击查看图片(5张)")</f>
        <v>点击查看图片(5张)</v>
      </c>
      <c r="D13" s="3" t="s">
        <v>33</v>
      </c>
      <c r="E13" s="3" t="str">
        <f>HYPERLINK("images/7865161937525020472/","点击查看图片(5张)")</f>
        <v>点击查看图片(5张)</v>
      </c>
      <c r="F13" s="1" t="s">
        <v>34</v>
      </c>
    </row>
    <row r="14" spans="1:6" ht="24.95" customHeight="1" x14ac:dyDescent="0.2">
      <c r="A14" s="1">
        <v>14</v>
      </c>
      <c r="B14" s="2" t="s">
        <v>35</v>
      </c>
      <c r="C14" s="3" t="str">
        <f>HYPERLINK("images/5309843552956177562/","点击查看图片(2张)")</f>
        <v>点击查看图片(2张)</v>
      </c>
      <c r="D14" s="3" t="s">
        <v>36</v>
      </c>
      <c r="E14" s="3" t="str">
        <f>HYPERLINK("images/7366359082545112999/","点击查看图片(2张)")</f>
        <v>点击查看图片(2张)</v>
      </c>
      <c r="F14" s="1" t="s">
        <v>37</v>
      </c>
    </row>
    <row r="15" spans="1:6" ht="24.95" customHeight="1" x14ac:dyDescent="0.2">
      <c r="A15" s="1">
        <v>16</v>
      </c>
      <c r="B15" s="2" t="s">
        <v>38</v>
      </c>
      <c r="C15" s="3" t="str">
        <f>HYPERLINK("images/6478583210338450657/","点击查看图片(3张)")</f>
        <v>点击查看图片(3张)</v>
      </c>
      <c r="D15" s="3" t="s">
        <v>39</v>
      </c>
      <c r="E15" s="3" t="str">
        <f>HYPERLINK("images/7621158154506114269/","点击查看图片(3张)")</f>
        <v>点击查看图片(3张)</v>
      </c>
      <c r="F15" s="1" t="s">
        <v>40</v>
      </c>
    </row>
    <row r="16" spans="1:6" ht="24.95" customHeight="1" x14ac:dyDescent="0.2">
      <c r="A16" s="1">
        <v>17</v>
      </c>
      <c r="B16" s="2" t="s">
        <v>41</v>
      </c>
      <c r="C16" s="3" t="str">
        <f>HYPERLINK("images/4811793540491585200/","点击查看图片(5张)")</f>
        <v>点击查看图片(5张)</v>
      </c>
      <c r="D16" s="3" t="s">
        <v>42</v>
      </c>
      <c r="E16" s="3" t="str">
        <f>HYPERLINK("images/6284419527011708587/","点击查看图片(5张)")</f>
        <v>点击查看图片(5张)</v>
      </c>
      <c r="F16" s="1" t="s">
        <v>43</v>
      </c>
    </row>
    <row r="17" spans="1:6" ht="24.95" customHeight="1" x14ac:dyDescent="0.2">
      <c r="A17" s="1">
        <v>18</v>
      </c>
      <c r="B17" s="2" t="s">
        <v>44</v>
      </c>
      <c r="C17" s="3" t="str">
        <f>HYPERLINK("images/6708305764500474973/","点击查看图片(3张)")</f>
        <v>点击查看图片(3张)</v>
      </c>
      <c r="D17" s="3" t="s">
        <v>45</v>
      </c>
      <c r="E17" s="3" t="str">
        <f>HYPERLINK("images/8750592261430068371/","点击查看图片(4张)")</f>
        <v>点击查看图片(4张)</v>
      </c>
      <c r="F17" s="1" t="s">
        <v>46</v>
      </c>
    </row>
    <row r="18" spans="1:6" ht="24.95" customHeight="1" x14ac:dyDescent="0.2">
      <c r="A18" s="1">
        <v>19</v>
      </c>
      <c r="B18" s="2" t="s">
        <v>47</v>
      </c>
      <c r="C18" s="3" t="str">
        <f>HYPERLINK("images/4675343414940935048/","点击查看图片(3张)")</f>
        <v>点击查看图片(3张)</v>
      </c>
      <c r="D18" s="3" t="s">
        <v>48</v>
      </c>
      <c r="E18" s="3" t="str">
        <f>HYPERLINK("images/7579528719828503801/","点击查看图片(4张)")</f>
        <v>点击查看图片(4张)</v>
      </c>
      <c r="F18" s="1" t="s">
        <v>49</v>
      </c>
    </row>
    <row r="19" spans="1:6" ht="24.95" customHeight="1" x14ac:dyDescent="0.2">
      <c r="A19" s="1">
        <v>20</v>
      </c>
      <c r="B19" s="2" t="s">
        <v>50</v>
      </c>
      <c r="C19" s="3" t="str">
        <f>HYPERLINK("images/5576731111580443442/","点击查看图片(3张)")</f>
        <v>点击查看图片(3张)</v>
      </c>
      <c r="D19" s="3" t="s">
        <v>51</v>
      </c>
      <c r="E19" s="3" t="str">
        <f>HYPERLINK("images/7655727664228696140/","点击查看图片(3张)")</f>
        <v>点击查看图片(3张)</v>
      </c>
      <c r="F19" s="1" t="s">
        <v>52</v>
      </c>
    </row>
    <row r="20" spans="1:6" ht="24.95" customHeight="1" x14ac:dyDescent="0.2">
      <c r="A20" s="1">
        <v>21</v>
      </c>
      <c r="B20" s="2" t="s">
        <v>53</v>
      </c>
      <c r="C20" s="3" t="str">
        <f>HYPERLINK("images/4900434650766146850/","点击查看图片(5张)")</f>
        <v>点击查看图片(5张)</v>
      </c>
      <c r="D20" s="3" t="s">
        <v>54</v>
      </c>
      <c r="E20" s="3" t="str">
        <f>HYPERLINK("images/6222833027032860459/","点击查看图片(5张)")</f>
        <v>点击查看图片(5张)</v>
      </c>
      <c r="F20" s="1" t="s">
        <v>55</v>
      </c>
    </row>
    <row r="21" spans="1:6" ht="24.95" customHeight="1" x14ac:dyDescent="0.2">
      <c r="A21" s="1">
        <v>22</v>
      </c>
      <c r="B21" s="2" t="s">
        <v>56</v>
      </c>
      <c r="C21" s="3" t="str">
        <f>HYPERLINK("images/5839227241812804945/","点击查看图片(3张)")</f>
        <v>点击查看图片(3张)</v>
      </c>
      <c r="D21" s="3" t="s">
        <v>57</v>
      </c>
      <c r="E21" s="3" t="str">
        <f>HYPERLINK("images/8142932047929322717/","点击查看图片(4张)")</f>
        <v>点击查看图片(4张)</v>
      </c>
      <c r="F21" s="1" t="s">
        <v>58</v>
      </c>
    </row>
    <row r="22" spans="1:6" ht="24.95" customHeight="1" x14ac:dyDescent="0.2">
      <c r="A22" s="1">
        <v>23</v>
      </c>
      <c r="B22" s="2" t="s">
        <v>59</v>
      </c>
      <c r="C22" s="3" t="str">
        <f>HYPERLINK("images/7373423756445718412/","点击查看图片(2张)")</f>
        <v>点击查看图片(2张)</v>
      </c>
      <c r="D22" s="3" t="s">
        <v>60</v>
      </c>
      <c r="E22" s="3" t="str">
        <f>HYPERLINK("images/5914205696511149352/","点击查看图片(3张)")</f>
        <v>点击查看图片(3张)</v>
      </c>
      <c r="F22" s="1" t="s">
        <v>61</v>
      </c>
    </row>
    <row r="23" spans="1:6" ht="24.95" customHeight="1" x14ac:dyDescent="0.2">
      <c r="A23" s="1">
        <v>24</v>
      </c>
      <c r="B23" s="2" t="s">
        <v>62</v>
      </c>
      <c r="C23" s="3" t="str">
        <f>HYPERLINK("images/4899315592757811465/","点击查看图片(3张)")</f>
        <v>点击查看图片(3张)</v>
      </c>
      <c r="D23" s="3" t="s">
        <v>63</v>
      </c>
      <c r="E23" s="3" t="str">
        <f>HYPERLINK("images/9174396709636081348/","点击查看图片(3张)")</f>
        <v>点击查看图片(3张)</v>
      </c>
      <c r="F23" s="1" t="s">
        <v>64</v>
      </c>
    </row>
    <row r="24" spans="1:6" ht="24.95" customHeight="1" x14ac:dyDescent="0.2">
      <c r="A24" s="1">
        <v>25</v>
      </c>
      <c r="B24" s="2" t="s">
        <v>65</v>
      </c>
      <c r="C24" s="3" t="str">
        <f>HYPERLINK("images/5816237356575605461/","点击查看图片(4张)")</f>
        <v>点击查看图片(4张)</v>
      </c>
      <c r="D24" s="3" t="s">
        <v>66</v>
      </c>
      <c r="E24" s="3" t="str">
        <f>HYPERLINK("images/6710514862717369579/","点击查看图片(3张)")</f>
        <v>点击查看图片(3张)</v>
      </c>
      <c r="F24" s="1" t="s">
        <v>67</v>
      </c>
    </row>
    <row r="25" spans="1:6" ht="24.95" customHeight="1" x14ac:dyDescent="0.2">
      <c r="A25" s="1">
        <v>28</v>
      </c>
      <c r="B25" s="2" t="s">
        <v>68</v>
      </c>
      <c r="C25" s="3" t="str">
        <f>HYPERLINK("images/9037144959048367999/","点击查看图片(3张)")</f>
        <v>点击查看图片(3张)</v>
      </c>
      <c r="D25" s="3" t="s">
        <v>69</v>
      </c>
      <c r="E25" s="3" t="str">
        <f>HYPERLINK("images/6418947590896939995/","点击查看图片(3张)")</f>
        <v>点击查看图片(3张)</v>
      </c>
      <c r="F25" s="1" t="s">
        <v>70</v>
      </c>
    </row>
    <row r="26" spans="1:6" ht="24.95" customHeight="1" x14ac:dyDescent="0.2">
      <c r="A26" s="1">
        <v>29</v>
      </c>
      <c r="B26" s="2" t="s">
        <v>71</v>
      </c>
      <c r="C26" s="3" t="str">
        <f>HYPERLINK("images/5037093395098364852/","点击查看图片(5张)")</f>
        <v>点击查看图片(5张)</v>
      </c>
      <c r="D26" s="3" t="s">
        <v>72</v>
      </c>
      <c r="E26" s="3" t="str">
        <f>HYPERLINK("images/8794887253884270086/","点击查看图片(5张)")</f>
        <v>点击查看图片(5张)</v>
      </c>
      <c r="F26" s="1" t="s">
        <v>73</v>
      </c>
    </row>
    <row r="27" spans="1:6" ht="24.95" customHeight="1" x14ac:dyDescent="0.2">
      <c r="A27" s="1">
        <v>33</v>
      </c>
      <c r="B27" s="2" t="s">
        <v>74</v>
      </c>
      <c r="C27" s="3" t="str">
        <f>HYPERLINK("images/5385803657863120330/","点击查看图片(5张)")</f>
        <v>点击查看图片(5张)</v>
      </c>
      <c r="D27" s="3" t="s">
        <v>75</v>
      </c>
      <c r="E27" s="3" t="str">
        <f>HYPERLINK("images/8486856330104727897/","点击查看图片(5张)")</f>
        <v>点击查看图片(5张)</v>
      </c>
      <c r="F27" s="1" t="s">
        <v>76</v>
      </c>
    </row>
    <row r="28" spans="1:6" ht="24.95" customHeight="1" x14ac:dyDescent="0.2">
      <c r="A28" s="1">
        <v>34</v>
      </c>
      <c r="B28" s="2" t="s">
        <v>74</v>
      </c>
      <c r="C28" s="3" t="str">
        <f>HYPERLINK("images/8239344451794063582/","点击查看图片(5张)")</f>
        <v>点击查看图片(5张)</v>
      </c>
      <c r="D28" s="3" t="s">
        <v>77</v>
      </c>
      <c r="E28" s="3" t="str">
        <f>HYPERLINK("images/6165385859921388609/","点击查看图片(5张)")</f>
        <v>点击查看图片(5张)</v>
      </c>
      <c r="F28" s="1" t="s">
        <v>78</v>
      </c>
    </row>
    <row r="29" spans="1:6" ht="24.95" customHeight="1" x14ac:dyDescent="0.2">
      <c r="A29" s="1">
        <v>35</v>
      </c>
      <c r="B29" s="2" t="s">
        <v>79</v>
      </c>
      <c r="C29" s="3" t="str">
        <f>HYPERLINK("images/5014139971225827303/","点击查看图片(4张)")</f>
        <v>点击查看图片(4张)</v>
      </c>
      <c r="D29" s="3" t="s">
        <v>80</v>
      </c>
      <c r="E29" s="3" t="str">
        <f>HYPERLINK("images/6243841343004979889/","点击查看图片(5张)")</f>
        <v>点击查看图片(5张)</v>
      </c>
      <c r="F29" s="1" t="s">
        <v>81</v>
      </c>
    </row>
    <row r="30" spans="1:6" ht="24.95" customHeight="1" x14ac:dyDescent="0.2">
      <c r="A30" s="1">
        <v>36</v>
      </c>
      <c r="B30" s="2" t="s">
        <v>82</v>
      </c>
      <c r="C30" s="3" t="str">
        <f>HYPERLINK("images/8937057056603083207/","点击查看图片(2张)")</f>
        <v>点击查看图片(2张)</v>
      </c>
      <c r="D30" s="3" t="s">
        <v>83</v>
      </c>
      <c r="E30" s="3" t="str">
        <f>HYPERLINK("images/7338091945673317131/","点击查看图片(2张)")</f>
        <v>点击查看图片(2张)</v>
      </c>
      <c r="F30" s="1" t="s">
        <v>84</v>
      </c>
    </row>
    <row r="31" spans="1:6" ht="24.95" customHeight="1" x14ac:dyDescent="0.2">
      <c r="A31" s="1">
        <v>38</v>
      </c>
      <c r="B31" s="2" t="s">
        <v>85</v>
      </c>
      <c r="C31" s="3" t="str">
        <f>HYPERLINK("images/8124551286098146980/","点击查看图片(2张)")</f>
        <v>点击查看图片(2张)</v>
      </c>
      <c r="D31" s="3" t="s">
        <v>86</v>
      </c>
      <c r="E31" s="3" t="str">
        <f>HYPERLINK("images/6136019483507014634/","点击查看图片(4张)")</f>
        <v>点击查看图片(4张)</v>
      </c>
      <c r="F31" s="1" t="s">
        <v>87</v>
      </c>
    </row>
    <row r="32" spans="1:6" ht="24.95" customHeight="1" x14ac:dyDescent="0.2">
      <c r="A32" s="1">
        <v>39</v>
      </c>
      <c r="B32" s="2" t="s">
        <v>88</v>
      </c>
      <c r="C32" s="3" t="str">
        <f>HYPERLINK("images/7005188402447627114/","点击查看图片(3张)")</f>
        <v>点击查看图片(3张)</v>
      </c>
      <c r="D32" s="3" t="s">
        <v>89</v>
      </c>
      <c r="E32" s="3" t="str">
        <f>HYPERLINK("images/5641578414845396993/","点击查看图片(3张)")</f>
        <v>点击查看图片(3张)</v>
      </c>
      <c r="F32" s="1" t="s">
        <v>90</v>
      </c>
    </row>
    <row r="33" spans="1:6" ht="24.95" customHeight="1" x14ac:dyDescent="0.2">
      <c r="A33" s="1">
        <v>40</v>
      </c>
      <c r="B33" s="2" t="s">
        <v>91</v>
      </c>
      <c r="C33" s="3" t="str">
        <f>HYPERLINK("images/8738496564769342948/","点击查看图片(5张)")</f>
        <v>点击查看图片(5张)</v>
      </c>
      <c r="D33" s="3" t="s">
        <v>92</v>
      </c>
      <c r="E33" s="3" t="str">
        <f>HYPERLINK("images/5122373100285220323/","点击查看图片(5张)")</f>
        <v>点击查看图片(5张)</v>
      </c>
      <c r="F33" s="1" t="s">
        <v>93</v>
      </c>
    </row>
    <row r="34" spans="1:6" ht="24.95" customHeight="1" x14ac:dyDescent="0.2">
      <c r="A34" s="1">
        <v>42</v>
      </c>
      <c r="B34" s="2" t="s">
        <v>94</v>
      </c>
      <c r="C34" s="3" t="str">
        <f>HYPERLINK("images/6755370569013119937/","点击查看图片(2张)")</f>
        <v>点击查看图片(2张)</v>
      </c>
      <c r="D34" s="3" t="s">
        <v>95</v>
      </c>
      <c r="E34" s="3" t="str">
        <f>HYPERLINK("images/7487897955268485831/20190128111008517_31347970_CAMERA_21001001282.jpg","点击查看图片(1张)")</f>
        <v>点击查看图片(1张)</v>
      </c>
      <c r="F34" s="1" t="s">
        <v>96</v>
      </c>
    </row>
    <row r="35" spans="1:6" ht="24.95" customHeight="1" x14ac:dyDescent="0.2">
      <c r="A35" s="1">
        <v>43</v>
      </c>
      <c r="B35" s="2" t="s">
        <v>97</v>
      </c>
      <c r="C35" s="3" t="str">
        <f>HYPERLINK("images/5229095673641903237/","点击查看图片(2张)")</f>
        <v>点击查看图片(2张)</v>
      </c>
      <c r="D35" s="3" t="s">
        <v>98</v>
      </c>
      <c r="E35" s="3" t="str">
        <f>HYPERLINK("images/4876426119143121464/","点击查看图片(2张)")</f>
        <v>点击查看图片(2张)</v>
      </c>
      <c r="F35" s="1" t="s">
        <v>99</v>
      </c>
    </row>
    <row r="36" spans="1:6" ht="24.95" customHeight="1" x14ac:dyDescent="0.2">
      <c r="A36" s="1">
        <v>44</v>
      </c>
      <c r="B36" s="2" t="s">
        <v>100</v>
      </c>
      <c r="C36" s="3" t="str">
        <f>HYPERLINK("images/5747937822324238048/","点击查看图片(4张)")</f>
        <v>点击查看图片(4张)</v>
      </c>
      <c r="D36" s="3" t="s">
        <v>101</v>
      </c>
      <c r="E36" s="3" t="str">
        <f>HYPERLINK("images/5897372600907985342/","点击查看图片(2张)")</f>
        <v>点击查看图片(2张)</v>
      </c>
      <c r="F36" s="1" t="s">
        <v>102</v>
      </c>
    </row>
    <row r="37" spans="1:6" ht="24.95" customHeight="1" x14ac:dyDescent="0.2">
      <c r="A37" s="1">
        <v>45</v>
      </c>
      <c r="B37" s="2" t="s">
        <v>103</v>
      </c>
      <c r="C37" s="3" t="str">
        <f>HYPERLINK("images/7995698107386192553/20190129113604346_39973860_CAMERA_21001002154.jpg","点击查看图片(1张)")</f>
        <v>点击查看图片(1张)</v>
      </c>
      <c r="D37" s="3" t="s">
        <v>104</v>
      </c>
      <c r="E37" s="3" t="str">
        <f>HYPERLINK("images/4778897159557888001/20190129113644838_39973860_CAMERA_21001012280.jpg","点击查看图片(1张)")</f>
        <v>点击查看图片(1张)</v>
      </c>
      <c r="F37" s="1" t="s">
        <v>105</v>
      </c>
    </row>
    <row r="38" spans="1:6" ht="24.95" customHeight="1" x14ac:dyDescent="0.2">
      <c r="A38" s="1">
        <v>46</v>
      </c>
      <c r="B38" s="2" t="s">
        <v>106</v>
      </c>
      <c r="C38" s="3" t="str">
        <f>HYPERLINK("images/8804733266000289205/","点击查看图片(2张)")</f>
        <v>点击查看图片(2张)</v>
      </c>
      <c r="D38" s="3" t="s">
        <v>107</v>
      </c>
      <c r="E38" s="3" t="str">
        <f>HYPERLINK("images/4879784601993763886/","点击查看图片(3张)")</f>
        <v>点击查看图片(3张)</v>
      </c>
      <c r="F38" s="1" t="s">
        <v>108</v>
      </c>
    </row>
    <row r="39" spans="1:6" ht="24.95" customHeight="1" x14ac:dyDescent="0.2">
      <c r="A39" s="1">
        <v>47</v>
      </c>
      <c r="B39" s="2" t="s">
        <v>109</v>
      </c>
      <c r="C39" s="3" t="str">
        <f>HYPERLINK("images/6494853278372753526/","点击查看图片(2张)")</f>
        <v>点击查看图片(2张)</v>
      </c>
      <c r="D39" s="3" t="s">
        <v>110</v>
      </c>
      <c r="E39" s="3" t="str">
        <f>HYPERLINK("images/7151377427458340259/20190129112808270_39973860_CAMERA_21001103277.jpg","点击查看图片(1张)")</f>
        <v>点击查看图片(1张)</v>
      </c>
      <c r="F39" s="1" t="s">
        <v>111</v>
      </c>
    </row>
    <row r="40" spans="1:6" ht="24.95" customHeight="1" x14ac:dyDescent="0.2">
      <c r="A40" s="1">
        <v>48</v>
      </c>
      <c r="B40" s="2" t="s">
        <v>112</v>
      </c>
      <c r="C40" s="3" t="str">
        <f>HYPERLINK("images/5274372595694910152/20190129170524730_39973860_CAMERA_21001005157.jpg","点击查看图片(1张)")</f>
        <v>点击查看图片(1张)</v>
      </c>
      <c r="D40" s="3" t="s">
        <v>113</v>
      </c>
      <c r="E40" s="3" t="str">
        <f>HYPERLINK("images/8908881866961150386/20190129170719830_39973860_CAMERA_21001037290.jpg","点击查看图片(1张)")</f>
        <v>点击查看图片(1张)</v>
      </c>
      <c r="F40" s="1" t="s">
        <v>114</v>
      </c>
    </row>
    <row r="41" spans="1:6" ht="24.95" customHeight="1" x14ac:dyDescent="0.2">
      <c r="A41" s="1">
        <v>49</v>
      </c>
      <c r="B41" s="2" t="s">
        <v>115</v>
      </c>
      <c r="C41" s="3" t="str">
        <f>HYPERLINK("images/7716278054896811486/","点击查看图片(2张)")</f>
        <v>点击查看图片(2张)</v>
      </c>
      <c r="D41" s="3" t="s">
        <v>116</v>
      </c>
      <c r="E41" s="3" t="str">
        <f>HYPERLINK("images/8601154509866325863/","点击查看图片(5张)")</f>
        <v>点击查看图片(5张)</v>
      </c>
      <c r="F41" s="1" t="s">
        <v>117</v>
      </c>
    </row>
    <row r="42" spans="1:6" ht="24.95" customHeight="1" x14ac:dyDescent="0.2">
      <c r="A42" s="1">
        <v>51</v>
      </c>
      <c r="B42" s="2" t="s">
        <v>118</v>
      </c>
      <c r="C42" s="3" t="str">
        <f>HYPERLINK("images/7962894652441558162/","点击查看图片(5张)")</f>
        <v>点击查看图片(5张)</v>
      </c>
      <c r="D42" s="3" t="s">
        <v>119</v>
      </c>
      <c r="E42" s="3" t="str">
        <f>HYPERLINK("images/5358714251877398455/","点击查看图片(2张)")</f>
        <v>点击查看图片(2张)</v>
      </c>
      <c r="F42" s="1" t="s">
        <v>120</v>
      </c>
    </row>
    <row r="43" spans="1:6" ht="24.95" customHeight="1" x14ac:dyDescent="0.2">
      <c r="A43" s="1">
        <v>52</v>
      </c>
      <c r="B43" s="2" t="s">
        <v>121</v>
      </c>
      <c r="C43" s="3" t="str">
        <f>HYPERLINK("images/8838577879285033629/","点击查看图片(3张)")</f>
        <v>点击查看图片(3张)</v>
      </c>
      <c r="D43" s="3" t="s">
        <v>122</v>
      </c>
      <c r="E43" s="3" t="str">
        <f>HYPERLINK("images/6798719556335866393/","点击查看图片(3张)")</f>
        <v>点击查看图片(3张)</v>
      </c>
      <c r="F43" s="1" t="s">
        <v>123</v>
      </c>
    </row>
    <row r="44" spans="1:6" ht="24.95" customHeight="1" x14ac:dyDescent="0.2">
      <c r="A44" s="1">
        <v>53</v>
      </c>
      <c r="B44" s="2" t="s">
        <v>124</v>
      </c>
      <c r="C44" s="3" t="str">
        <f>HYPERLINK("images/7651364138009962037/","点击查看图片(4张)")</f>
        <v>点击查看图片(4张)</v>
      </c>
      <c r="D44" s="3" t="s">
        <v>125</v>
      </c>
      <c r="E44" s="3" t="str">
        <f>HYPERLINK("images/6186611309138829503/","点击查看图片(4张)")</f>
        <v>点击查看图片(4张)</v>
      </c>
      <c r="F44" s="1" t="s">
        <v>126</v>
      </c>
    </row>
    <row r="45" spans="1:6" ht="24.95" customHeight="1" x14ac:dyDescent="0.2">
      <c r="A45" s="1">
        <v>54</v>
      </c>
      <c r="B45" s="2" t="s">
        <v>127</v>
      </c>
      <c r="C45" s="3" t="str">
        <f>HYPERLINK("images/8721053416799744894/","点击查看图片(3张)")</f>
        <v>点击查看图片(3张)</v>
      </c>
      <c r="D45" s="3" t="s">
        <v>128</v>
      </c>
      <c r="E45" s="3" t="str">
        <f>HYPERLINK("images/6678280615388549455/","点击查看图片(3张)")</f>
        <v>点击查看图片(3张)</v>
      </c>
      <c r="F45" s="1" t="s">
        <v>129</v>
      </c>
    </row>
    <row r="46" spans="1:6" ht="24.95" customHeight="1" x14ac:dyDescent="0.2">
      <c r="A46" s="1">
        <v>55</v>
      </c>
      <c r="B46" s="2" t="s">
        <v>130</v>
      </c>
      <c r="C46" s="3" t="str">
        <f>HYPERLINK("images/6725577760729854343/","点击查看图片(5张)")</f>
        <v>点击查看图片(5张)</v>
      </c>
      <c r="D46" s="3" t="s">
        <v>131</v>
      </c>
      <c r="E46" s="3" t="str">
        <f>HYPERLINK("images/5684856504586066136/","点击查看图片(5张)")</f>
        <v>点击查看图片(5张)</v>
      </c>
      <c r="F46" s="1" t="s">
        <v>132</v>
      </c>
    </row>
    <row r="47" spans="1:6" ht="24.95" customHeight="1" x14ac:dyDescent="0.2">
      <c r="A47" s="1">
        <v>56</v>
      </c>
      <c r="B47" s="2" t="s">
        <v>133</v>
      </c>
      <c r="C47" s="3" t="str">
        <f>HYPERLINK("images/7255519700818930167/","点击查看图片(4张)")</f>
        <v>点击查看图片(4张)</v>
      </c>
      <c r="D47" s="3" t="s">
        <v>134</v>
      </c>
      <c r="E47" s="3" t="str">
        <f>HYPERLINK("images/8507743200213988180/","点击查看图片(5张)")</f>
        <v>点击查看图片(5张)</v>
      </c>
      <c r="F47" s="1" t="s">
        <v>135</v>
      </c>
    </row>
    <row r="48" spans="1:6" ht="24.95" customHeight="1" x14ac:dyDescent="0.2">
      <c r="A48" s="1">
        <v>57</v>
      </c>
      <c r="B48" s="2" t="s">
        <v>136</v>
      </c>
      <c r="C48" s="3" t="str">
        <f>HYPERLINK("images/4845022183886089303/","点击查看图片(3张)")</f>
        <v>点击查看图片(3张)</v>
      </c>
      <c r="D48" s="3" t="s">
        <v>137</v>
      </c>
      <c r="E48" s="3" t="str">
        <f>HYPERLINK("images/8071908048166676390/","点击查看图片(5张)")</f>
        <v>点击查看图片(5张)</v>
      </c>
      <c r="F48" s="1" t="s">
        <v>138</v>
      </c>
    </row>
    <row r="49" spans="1:6" ht="24.95" customHeight="1" x14ac:dyDescent="0.2">
      <c r="A49" s="1">
        <v>58</v>
      </c>
      <c r="B49" s="2" t="s">
        <v>139</v>
      </c>
      <c r="C49" s="3" t="str">
        <f>HYPERLINK("images/6729531014464674085/","点击查看图片(3张)")</f>
        <v>点击查看图片(3张)</v>
      </c>
      <c r="D49" s="3" t="s">
        <v>140</v>
      </c>
      <c r="E49" s="3" t="str">
        <f>HYPERLINK("images/8077638685157365630/","点击查看图片(4张)")</f>
        <v>点击查看图片(4张)</v>
      </c>
      <c r="F49" s="1" t="s">
        <v>141</v>
      </c>
    </row>
    <row r="50" spans="1:6" ht="24.95" customHeight="1" x14ac:dyDescent="0.2">
      <c r="A50" s="1">
        <v>59</v>
      </c>
      <c r="B50" s="2" t="s">
        <v>142</v>
      </c>
      <c r="C50" s="3" t="str">
        <f>HYPERLINK("images/8256229377167069323/","点击查看图片(3张)")</f>
        <v>点击查看图片(3张)</v>
      </c>
      <c r="D50" s="3" t="s">
        <v>143</v>
      </c>
      <c r="E50" s="3" t="str">
        <f>HYPERLINK("images/7162569673453299000/","点击查看图片(2张)")</f>
        <v>点击查看图片(2张)</v>
      </c>
      <c r="F50" s="1" t="s">
        <v>144</v>
      </c>
    </row>
    <row r="51" spans="1:6" ht="24.95" customHeight="1" x14ac:dyDescent="0.2">
      <c r="A51" s="1">
        <v>60</v>
      </c>
      <c r="B51" s="2" t="s">
        <v>145</v>
      </c>
      <c r="C51" s="3" t="str">
        <f>HYPERLINK("images/7032224936644870753/","点击查看图片(3张)")</f>
        <v>点击查看图片(3张)</v>
      </c>
      <c r="D51" s="3" t="s">
        <v>146</v>
      </c>
      <c r="E51" s="3" t="str">
        <f>HYPERLINK("images/8702097789827682518/","点击查看图片(3张)")</f>
        <v>点击查看图片(3张)</v>
      </c>
      <c r="F51" s="1" t="s">
        <v>147</v>
      </c>
    </row>
    <row r="52" spans="1:6" ht="24.95" customHeight="1" x14ac:dyDescent="0.2">
      <c r="A52" s="1">
        <v>61</v>
      </c>
      <c r="B52" s="2" t="s">
        <v>145</v>
      </c>
      <c r="C52" s="3" t="str">
        <f>HYPERLINK("images/6157920237826308322/","点击查看图片(3张)")</f>
        <v>点击查看图片(3张)</v>
      </c>
      <c r="D52" s="3" t="s">
        <v>148</v>
      </c>
      <c r="E52" s="3" t="str">
        <f>HYPERLINK("images/6038678699255424302/","点击查看图片(3张)")</f>
        <v>点击查看图片(3张)</v>
      </c>
      <c r="F52" s="1" t="s">
        <v>149</v>
      </c>
    </row>
    <row r="53" spans="1:6" ht="24.95" customHeight="1" x14ac:dyDescent="0.2">
      <c r="A53" s="1">
        <v>62</v>
      </c>
      <c r="B53" s="2" t="s">
        <v>150</v>
      </c>
      <c r="C53" s="3" t="str">
        <f>HYPERLINK("images/5113190427079731572/","点击查看图片(3张)")</f>
        <v>点击查看图片(3张)</v>
      </c>
      <c r="D53" s="3" t="s">
        <v>151</v>
      </c>
      <c r="E53" s="3" t="str">
        <f>HYPERLINK("images/7273092271395216356/","点击查看图片(3张)")</f>
        <v>点击查看图片(3张)</v>
      </c>
      <c r="F53" s="1" t="s">
        <v>152</v>
      </c>
    </row>
    <row r="54" spans="1:6" ht="24.95" customHeight="1" x14ac:dyDescent="0.2">
      <c r="A54" s="1">
        <v>63</v>
      </c>
      <c r="B54" s="2" t="s">
        <v>153</v>
      </c>
      <c r="C54" s="3" t="str">
        <f>HYPERLINK("images/6695216952237464731/20190129103504785_965dd897_CAMERA_21001006284.jpg","点击查看图片(1张)")</f>
        <v>点击查看图片(1张)</v>
      </c>
      <c r="D54" s="3" t="s">
        <v>154</v>
      </c>
      <c r="E54" s="3" t="str">
        <f>HYPERLINK("images/6375606015077607402/20190129103524748_965dd897_CAMERA_21001011287.jpg","点击查看图片(1张)")</f>
        <v>点击查看图片(1张)</v>
      </c>
      <c r="F54" s="1" t="s">
        <v>155</v>
      </c>
    </row>
    <row r="55" spans="1:6" ht="24.95" customHeight="1" x14ac:dyDescent="0.2">
      <c r="A55" s="1">
        <v>64</v>
      </c>
      <c r="B55" s="2" t="s">
        <v>156</v>
      </c>
      <c r="C55" s="3" t="str">
        <f>HYPERLINK("images/5663033826391787461/","点击查看图片(3张)")</f>
        <v>点击查看图片(3张)</v>
      </c>
      <c r="D55" s="3" t="s">
        <v>157</v>
      </c>
      <c r="E55" s="3" t="str">
        <f>HYPERLINK("images/8245512485598743664/","点击查看图片(5张)")</f>
        <v>点击查看图片(5张)</v>
      </c>
      <c r="F55" s="1" t="s">
        <v>158</v>
      </c>
    </row>
    <row r="56" spans="1:6" ht="24.95" customHeight="1" x14ac:dyDescent="0.2">
      <c r="A56" s="1">
        <v>65</v>
      </c>
      <c r="B56" s="2" t="s">
        <v>159</v>
      </c>
      <c r="C56" s="3" t="str">
        <f>HYPERLINK("images/9113781945033579456/","点击查看图片(3张)")</f>
        <v>点击查看图片(3张)</v>
      </c>
      <c r="D56" s="3" t="s">
        <v>160</v>
      </c>
      <c r="E56" s="3" t="str">
        <f>HYPERLINK("images/7522687650075975508/","点击查看图片(3张)")</f>
        <v>点击查看图片(3张)</v>
      </c>
      <c r="F56" s="1" t="s">
        <v>161</v>
      </c>
    </row>
    <row r="57" spans="1:6" ht="24.95" customHeight="1" x14ac:dyDescent="0.2">
      <c r="A57" s="1">
        <v>67</v>
      </c>
      <c r="B57" s="2" t="s">
        <v>162</v>
      </c>
      <c r="C57" s="3" t="str">
        <f>HYPERLINK("images/7099375944079518041/20190129111441813_38022961_CAMERA_21001007172.jpg","点击查看图片(1张)")</f>
        <v>点击查看图片(1张)</v>
      </c>
      <c r="D57" s="3" t="s">
        <v>163</v>
      </c>
      <c r="E57" s="3" t="str">
        <f>HYPERLINK("images/7955887591157564830/","点击查看图片(4张)")</f>
        <v>点击查看图片(4张)</v>
      </c>
      <c r="F57" s="1" t="s">
        <v>164</v>
      </c>
    </row>
    <row r="58" spans="1:6" ht="24.95" customHeight="1" x14ac:dyDescent="0.2">
      <c r="A58" s="1">
        <v>68</v>
      </c>
      <c r="B58" s="2" t="s">
        <v>165</v>
      </c>
      <c r="C58" s="3" t="str">
        <f>HYPERLINK("images/6861706713383311871/","点击查看图片(2张)")</f>
        <v>点击查看图片(2张)</v>
      </c>
      <c r="D58" s="3" t="s">
        <v>166</v>
      </c>
      <c r="E58" s="3" t="str">
        <f>HYPERLINK("images/8614968694208448338/","点击查看图片(3张)")</f>
        <v>点击查看图片(3张)</v>
      </c>
      <c r="F58" s="1" t="s">
        <v>167</v>
      </c>
    </row>
    <row r="59" spans="1:6" ht="24.95" customHeight="1" x14ac:dyDescent="0.2">
      <c r="A59" s="1">
        <v>69</v>
      </c>
      <c r="B59" s="2" t="s">
        <v>168</v>
      </c>
      <c r="C59" s="3" t="str">
        <f>HYPERLINK("images/6131699428937116405/","点击查看图片(5张)")</f>
        <v>点击查看图片(5张)</v>
      </c>
      <c r="D59" s="3" t="s">
        <v>169</v>
      </c>
      <c r="E59" s="3" t="str">
        <f>HYPERLINK("images/7022315670275397088/","点击查看图片(5张)")</f>
        <v>点击查看图片(5张)</v>
      </c>
      <c r="F59" s="1" t="s">
        <v>170</v>
      </c>
    </row>
    <row r="60" spans="1:6" ht="24.95" customHeight="1" x14ac:dyDescent="0.2">
      <c r="A60" s="1">
        <v>70</v>
      </c>
      <c r="B60" s="2" t="s">
        <v>171</v>
      </c>
      <c r="C60" s="3" t="str">
        <f>HYPERLINK("images/8765958357955984672/","点击查看图片(2张)")</f>
        <v>点击查看图片(2张)</v>
      </c>
      <c r="D60" s="3" t="s">
        <v>172</v>
      </c>
      <c r="E60" s="3" t="str">
        <f>HYPERLINK("images/7036512023652926549/","点击查看图片(4张)")</f>
        <v>点击查看图片(4张)</v>
      </c>
      <c r="F60" s="1" t="s">
        <v>173</v>
      </c>
    </row>
    <row r="61" spans="1:6" ht="24.95" customHeight="1" x14ac:dyDescent="0.2">
      <c r="A61" s="1">
        <v>71</v>
      </c>
      <c r="B61" s="2" t="s">
        <v>174</v>
      </c>
      <c r="C61" s="3" t="str">
        <f>HYPERLINK("images/4656675213802897770/20190128151002612_f7d882b6_CAMERA_11001004182.jpeg","点击查看图片(1张)")</f>
        <v>点击查看图片(1张)</v>
      </c>
      <c r="D61" s="3" t="s">
        <v>175</v>
      </c>
      <c r="E61" s="3" t="str">
        <f>HYPERLINK("images/5149457724528103702/","点击查看图片(3张)")</f>
        <v>点击查看图片(3张)</v>
      </c>
      <c r="F61" s="1" t="s">
        <v>176</v>
      </c>
    </row>
    <row r="62" spans="1:6" ht="24.95" customHeight="1" x14ac:dyDescent="0.2">
      <c r="A62" s="1">
        <v>73</v>
      </c>
      <c r="B62" s="2" t="s">
        <v>177</v>
      </c>
      <c r="C62" s="3" t="str">
        <f>HYPERLINK("images/9142161094598866198/","点击查看图片(2张)")</f>
        <v>点击查看图片(2张)</v>
      </c>
      <c r="D62" s="3" t="s">
        <v>178</v>
      </c>
      <c r="E62" s="3" t="str">
        <f>HYPERLINK("images/5170837263613109374/","点击查看图片(3张)")</f>
        <v>点击查看图片(3张)</v>
      </c>
      <c r="F62" s="1" t="s">
        <v>179</v>
      </c>
    </row>
    <row r="63" spans="1:6" ht="24.95" customHeight="1" x14ac:dyDescent="0.2">
      <c r="A63" s="1">
        <v>74</v>
      </c>
      <c r="B63" s="2" t="s">
        <v>180</v>
      </c>
      <c r="C63" s="3" t="str">
        <f>HYPERLINK("images/6698435562772650048/","点击查看图片(2张)")</f>
        <v>点击查看图片(2张)</v>
      </c>
      <c r="D63" s="3" t="s">
        <v>181</v>
      </c>
      <c r="E63" s="3" t="str">
        <f>HYPERLINK("images/6511885030712034969/","点击查看图片(4张)")</f>
        <v>点击查看图片(4张)</v>
      </c>
      <c r="F63" s="1" t="s">
        <v>182</v>
      </c>
    </row>
    <row r="64" spans="1:6" ht="24.95" customHeight="1" x14ac:dyDescent="0.2">
      <c r="A64" s="1">
        <v>75</v>
      </c>
      <c r="B64" s="2" t="s">
        <v>183</v>
      </c>
      <c r="C64" s="3" t="str">
        <f>HYPERLINK("images/6671023099498661614/20190128190820203_37196677_CAMERA_21001002189.jpg","点击查看图片(1张)")</f>
        <v>点击查看图片(1张)</v>
      </c>
      <c r="D64" s="3" t="s">
        <v>184</v>
      </c>
      <c r="E64" s="3" t="str">
        <f>HYPERLINK("images/8057842478874373984/20190128190830855_37196677_CAMERA_21001002268.jpg","点击查看图片(1张)")</f>
        <v>点击查看图片(1张)</v>
      </c>
      <c r="F64" s="1" t="s">
        <v>185</v>
      </c>
    </row>
    <row r="65" spans="1:6" ht="24.95" customHeight="1" x14ac:dyDescent="0.2">
      <c r="A65" s="1">
        <v>76</v>
      </c>
      <c r="B65" s="2" t="s">
        <v>183</v>
      </c>
      <c r="C65" s="3" t="str">
        <f>HYPERLINK("images/7332222800100143731/20190128120650303_31651831_CAMERA_21001002175.jpg","点击查看图片(1张)")</f>
        <v>点击查看图片(1张)</v>
      </c>
      <c r="D65" s="3" t="s">
        <v>186</v>
      </c>
      <c r="E65" s="3" t="str">
        <f>HYPERLINK("images/5365626680880008799/","点击查看图片(2张)")</f>
        <v>点击查看图片(2张)</v>
      </c>
      <c r="F65" s="1" t="s">
        <v>187</v>
      </c>
    </row>
    <row r="66" spans="1:6" ht="24.95" customHeight="1" x14ac:dyDescent="0.2">
      <c r="A66" s="1">
        <v>77</v>
      </c>
      <c r="B66" s="2" t="s">
        <v>188</v>
      </c>
      <c r="C66" s="3" t="str">
        <f>HYPERLINK("images/7563337054021514650/","点击查看图片(3张)")</f>
        <v>点击查看图片(3张)</v>
      </c>
      <c r="D66" s="3" t="s">
        <v>189</v>
      </c>
      <c r="E66" s="3" t="str">
        <f>HYPERLINK("images/7246100645089712831/","点击查看图片(3张)")</f>
        <v>点击查看图片(3张)</v>
      </c>
      <c r="F66" s="1" t="s">
        <v>190</v>
      </c>
    </row>
    <row r="67" spans="1:6" ht="24.95" customHeight="1" x14ac:dyDescent="0.2">
      <c r="A67" s="1">
        <v>78</v>
      </c>
      <c r="B67" s="2" t="s">
        <v>191</v>
      </c>
      <c r="C67" s="3" t="str">
        <f>HYPERLINK("images/5646883137170459055/","点击查看图片(2张)")</f>
        <v>点击查看图片(2张)</v>
      </c>
      <c r="D67" s="3" t="s">
        <v>192</v>
      </c>
      <c r="E67" s="3" t="str">
        <f>HYPERLINK("images/6474863428412689494/","点击查看图片(3张)")</f>
        <v>点击查看图片(3张)</v>
      </c>
      <c r="F67" s="1" t="s">
        <v>193</v>
      </c>
    </row>
    <row r="68" spans="1:6" ht="24.95" customHeight="1" x14ac:dyDescent="0.2">
      <c r="A68" s="1">
        <v>79</v>
      </c>
      <c r="B68" s="2" t="s">
        <v>194</v>
      </c>
      <c r="C68" s="3" t="str">
        <f>HYPERLINK("images/7407740886681749927/","点击查看图片(2张)")</f>
        <v>点击查看图片(2张)</v>
      </c>
      <c r="D68" s="3" t="s">
        <v>195</v>
      </c>
      <c r="E68" s="3" t="str">
        <f>HYPERLINK("images/8641466853970446321/","点击查看图片(3张)")</f>
        <v>点击查看图片(3张)</v>
      </c>
      <c r="F68" s="1" t="s">
        <v>196</v>
      </c>
    </row>
    <row r="69" spans="1:6" ht="24.95" customHeight="1" x14ac:dyDescent="0.2">
      <c r="A69" s="1">
        <v>81</v>
      </c>
      <c r="B69" s="2" t="s">
        <v>197</v>
      </c>
      <c r="C69" s="3" t="str">
        <f>HYPERLINK("images/8504376218796481533/","点击查看图片(5张)")</f>
        <v>点击查看图片(5张)</v>
      </c>
      <c r="D69" s="3" t="s">
        <v>198</v>
      </c>
      <c r="E69" s="3" t="str">
        <f>HYPERLINK("images/6201691188732225200/","点击查看图片(5张)")</f>
        <v>点击查看图片(5张)</v>
      </c>
      <c r="F69" s="1" t="s">
        <v>199</v>
      </c>
    </row>
    <row r="70" spans="1:6" ht="24.95" customHeight="1" x14ac:dyDescent="0.2">
      <c r="A70" s="1">
        <v>82</v>
      </c>
      <c r="B70" s="2" t="s">
        <v>200</v>
      </c>
      <c r="C70" s="3" t="str">
        <f>HYPERLINK("images/9040148127381088988/","点击查看图片(4张)")</f>
        <v>点击查看图片(4张)</v>
      </c>
      <c r="D70" s="3" t="s">
        <v>201</v>
      </c>
      <c r="E70" s="3" t="str">
        <f>HYPERLINK("images/6665209352545222539/","点击查看图片(5张)")</f>
        <v>点击查看图片(5张)</v>
      </c>
      <c r="F70" s="1" t="s">
        <v>202</v>
      </c>
    </row>
    <row r="71" spans="1:6" ht="24.95" customHeight="1" x14ac:dyDescent="0.2">
      <c r="A71" s="1">
        <v>83</v>
      </c>
      <c r="B71" s="2" t="s">
        <v>203</v>
      </c>
      <c r="C71" s="3" t="str">
        <f>HYPERLINK("images/7355773116689553620/","点击查看图片(3张)")</f>
        <v>点击查看图片(3张)</v>
      </c>
      <c r="D71" s="3" t="s">
        <v>204</v>
      </c>
      <c r="E71" s="3" t="str">
        <f>HYPERLINK("images/6617594720420372345/","点击查看图片(3张)")</f>
        <v>点击查看图片(3张)</v>
      </c>
      <c r="F71" s="1" t="s">
        <v>205</v>
      </c>
    </row>
    <row r="72" spans="1:6" ht="24.95" customHeight="1" x14ac:dyDescent="0.2">
      <c r="A72" s="1">
        <v>84</v>
      </c>
      <c r="B72" s="2" t="s">
        <v>206</v>
      </c>
      <c r="C72" s="3" t="str">
        <f>HYPERLINK("images/8925352660526875136/","点击查看图片(3张)")</f>
        <v>点击查看图片(3张)</v>
      </c>
      <c r="D72" s="3" t="s">
        <v>207</v>
      </c>
      <c r="E72" s="3" t="str">
        <f>HYPERLINK("images/5806160708173356754/","点击查看图片(3张)")</f>
        <v>点击查看图片(3张)</v>
      </c>
      <c r="F72" s="1" t="s">
        <v>208</v>
      </c>
    </row>
    <row r="73" spans="1:6" ht="24.95" customHeight="1" x14ac:dyDescent="0.2">
      <c r="A73" s="1">
        <v>85</v>
      </c>
      <c r="B73" s="2" t="s">
        <v>209</v>
      </c>
      <c r="C73" s="3" t="str">
        <f>HYPERLINK("images/5406343559630102116/20190128185739328_192195f0_CAMERA_21001006279.jpg","点击查看图片(1张)")</f>
        <v>点击查看图片(1张)</v>
      </c>
      <c r="D73" s="3" t="s">
        <v>210</v>
      </c>
      <c r="E73" s="3" t="str">
        <f>HYPERLINK("images/7022393693113060916/20190128185749950_192195f0_CAMERA_21001006184.jpg","点击查看图片(1张)")</f>
        <v>点击查看图片(1张)</v>
      </c>
      <c r="F73" s="1" t="s">
        <v>211</v>
      </c>
    </row>
    <row r="74" spans="1:6" ht="24.95" customHeight="1" x14ac:dyDescent="0.2">
      <c r="A74" s="1">
        <v>86</v>
      </c>
      <c r="B74" s="2" t="s">
        <v>212</v>
      </c>
      <c r="C74" s="3" t="str">
        <f>HYPERLINK("images/4852092104608677449/20190128190053186_36586722_CAMERA_22001011264.jpg","点击查看图片(1张)")</f>
        <v>点击查看图片(1张)</v>
      </c>
      <c r="D74" s="3" t="s">
        <v>213</v>
      </c>
      <c r="E74" s="3" t="str">
        <f>HYPERLINK("images/8193142146770853285/","点击查看图片(3张)")</f>
        <v>点击查看图片(3张)</v>
      </c>
      <c r="F74" s="1" t="s">
        <v>214</v>
      </c>
    </row>
    <row r="75" spans="1:6" ht="24.95" customHeight="1" x14ac:dyDescent="0.2">
      <c r="A75" s="1">
        <v>87</v>
      </c>
      <c r="B75" s="2" t="s">
        <v>215</v>
      </c>
      <c r="C75" s="3" t="str">
        <f>HYPERLINK("images/7922496095574980111/","点击查看图片(2张)")</f>
        <v>点击查看图片(2张)</v>
      </c>
      <c r="D75" s="3" t="s">
        <v>216</v>
      </c>
      <c r="E75" s="3" t="str">
        <f>HYPERLINK("images/5481437483690413149/","点击查看图片(5张)")</f>
        <v>点击查看图片(5张)</v>
      </c>
      <c r="F75" s="1" t="s">
        <v>217</v>
      </c>
    </row>
    <row r="76" spans="1:6" ht="24.95" customHeight="1" x14ac:dyDescent="0.2">
      <c r="A76" s="1">
        <v>88</v>
      </c>
      <c r="B76" s="2" t="s">
        <v>218</v>
      </c>
      <c r="C76" s="3" t="str">
        <f>HYPERLINK("images/7505421778106760316/","点击查看图片(3张)")</f>
        <v>点击查看图片(3张)</v>
      </c>
      <c r="D76" s="3" t="s">
        <v>219</v>
      </c>
      <c r="E76" s="3" t="str">
        <f>HYPERLINK("images/5484169598904500161/","点击查看图片(5张)")</f>
        <v>点击查看图片(5张)</v>
      </c>
      <c r="F76" s="1" t="s">
        <v>220</v>
      </c>
    </row>
    <row r="77" spans="1:6" ht="24.95" customHeight="1" x14ac:dyDescent="0.2">
      <c r="A77" s="1">
        <v>89</v>
      </c>
      <c r="B77" s="2" t="s">
        <v>221</v>
      </c>
      <c r="C77" s="3" t="str">
        <f>HYPERLINK("images/6937096734849126148/","点击查看图片(5张)")</f>
        <v>点击查看图片(5张)</v>
      </c>
      <c r="D77" s="3" t="s">
        <v>222</v>
      </c>
      <c r="E77" s="3" t="str">
        <f>HYPERLINK("images/9015029968936665954/","点击查看图片(5张)")</f>
        <v>点击查看图片(5张)</v>
      </c>
      <c r="F77" s="1" t="s">
        <v>223</v>
      </c>
    </row>
    <row r="78" spans="1:6" ht="24.95" customHeight="1" x14ac:dyDescent="0.2">
      <c r="A78" s="1">
        <v>91</v>
      </c>
      <c r="B78" s="2" t="s">
        <v>224</v>
      </c>
      <c r="C78" s="3" t="str">
        <f>HYPERLINK("images/5675558597980212939/","点击查看图片(5张)")</f>
        <v>点击查看图片(5张)</v>
      </c>
      <c r="D78" s="3" t="s">
        <v>225</v>
      </c>
      <c r="E78" s="3" t="str">
        <f>HYPERLINK("images/8004946924866558875/","点击查看图片(6张)")</f>
        <v>点击查看图片(6张)</v>
      </c>
      <c r="F78" s="1" t="s">
        <v>226</v>
      </c>
    </row>
    <row r="79" spans="1:6" ht="24.95" customHeight="1" x14ac:dyDescent="0.2">
      <c r="A79" s="1">
        <v>92</v>
      </c>
      <c r="B79" s="2" t="s">
        <v>227</v>
      </c>
      <c r="C79" s="3" t="str">
        <f>HYPERLINK("images/4864617034597659986/","点击查看图片(4张)")</f>
        <v>点击查看图片(4张)</v>
      </c>
      <c r="D79" s="3" t="s">
        <v>228</v>
      </c>
      <c r="E79" s="3" t="str">
        <f>HYPERLINK("images/4614329303533970272/","点击查看图片(2张)")</f>
        <v>点击查看图片(2张)</v>
      </c>
      <c r="F79" s="1" t="s">
        <v>229</v>
      </c>
    </row>
    <row r="80" spans="1:6" ht="24.95" customHeight="1" x14ac:dyDescent="0.2">
      <c r="A80" s="1">
        <v>93</v>
      </c>
      <c r="B80" s="2" t="s">
        <v>230</v>
      </c>
      <c r="C80" s="3" t="str">
        <f>HYPERLINK("images/9107283004601159788/20190129182410750_a6c2e317_CAMERA_12001014235.jpeg","点击查看图片(1张)")</f>
        <v>点击查看图片(1张)</v>
      </c>
      <c r="D80" s="3" t="s">
        <v>231</v>
      </c>
      <c r="E80" s="3" t="str">
        <f>HYPERLINK("images/4636428929891176976/","点击查看图片(5张)")</f>
        <v>点击查看图片(5张)</v>
      </c>
      <c r="F80" s="1" t="s">
        <v>232</v>
      </c>
    </row>
    <row r="81" spans="1:6" ht="24.95" customHeight="1" x14ac:dyDescent="0.2">
      <c r="A81" s="1">
        <v>94</v>
      </c>
      <c r="B81" s="2" t="s">
        <v>233</v>
      </c>
      <c r="C81" s="3" t="str">
        <f>HYPERLINK("images/6346514366026714466/","点击查看图片(5张)")</f>
        <v>点击查看图片(5张)</v>
      </c>
      <c r="D81" s="3" t="s">
        <v>234</v>
      </c>
      <c r="E81" s="3" t="str">
        <f>HYPERLINK("images/7952418900350157642/","点击查看图片(5张)")</f>
        <v>点击查看图片(5张)</v>
      </c>
      <c r="F81" s="1" t="s">
        <v>235</v>
      </c>
    </row>
    <row r="82" spans="1:6" ht="24.95" customHeight="1" x14ac:dyDescent="0.2">
      <c r="A82" s="1">
        <v>95</v>
      </c>
      <c r="B82" s="2" t="s">
        <v>236</v>
      </c>
      <c r="C82" s="3" t="str">
        <f>HYPERLINK("images/5287167034714116932/20190129183759554_cc943b1f_CAMERA_11001005275.jpeg","点击查看图片(1张)")</f>
        <v>点击查看图片(1张)</v>
      </c>
      <c r="D82" s="3" t="s">
        <v>237</v>
      </c>
      <c r="E82" s="3" t="str">
        <f>HYPERLINK("images/5294577986382032463/20190129183736543_cc943b1f_CAMERA_11001003235.jpeg","点击查看图片(1张)")</f>
        <v>点击查看图片(1张)</v>
      </c>
      <c r="F82" s="1" t="s">
        <v>238</v>
      </c>
    </row>
    <row r="83" spans="1:6" ht="24.95" customHeight="1" x14ac:dyDescent="0.2">
      <c r="A83" s="1">
        <v>97</v>
      </c>
      <c r="B83" s="2" t="s">
        <v>239</v>
      </c>
      <c r="C83" s="3" t="str">
        <f>HYPERLINK("images/4869085218030582337/20190129123247580_192195f0_CAMERA_21001033185.jpg","点击查看图片(1张)")</f>
        <v>点击查看图片(1张)</v>
      </c>
      <c r="D83" s="3" t="s">
        <v>240</v>
      </c>
      <c r="E83" s="3" t="str">
        <f>HYPERLINK("images/4963805058258471255/20190129123315638_192195f0_CAMERA_21001021290.jpg","点击查看图片(1张)")</f>
        <v>点击查看图片(1张)</v>
      </c>
      <c r="F83" s="1" t="s">
        <v>241</v>
      </c>
    </row>
    <row r="84" spans="1:6" ht="24.95" customHeight="1" x14ac:dyDescent="0.2">
      <c r="A84" s="1">
        <v>98</v>
      </c>
      <c r="B84" s="2" t="s">
        <v>239</v>
      </c>
      <c r="C84" s="3" t="str">
        <f>HYPERLINK("images/8304562819525745916/20190129181532185_192195f0_CAMERA_21001007290.jpg","点击查看图片(1张)")</f>
        <v>点击查看图片(1张)</v>
      </c>
      <c r="D84" s="3" t="s">
        <v>242</v>
      </c>
      <c r="E84" s="3" t="str">
        <f>HYPERLINK("images/8240544732875202884/20190129181703726_192195f0_CAMERA_21001007187.jpg","点击查看图片(1张)")</f>
        <v>点击查看图片(1张)</v>
      </c>
      <c r="F84" s="1" t="s">
        <v>243</v>
      </c>
    </row>
    <row r="85" spans="1:6" ht="24.95" customHeight="1" x14ac:dyDescent="0.2">
      <c r="A85" s="1">
        <v>99</v>
      </c>
      <c r="B85" s="2" t="s">
        <v>244</v>
      </c>
      <c r="C85" s="3" t="str">
        <f>HYPERLINK("images/6577260874754282706/20190128165749262_cdd6695e_CAMERA_11001009279.jpeg","点击查看图片(1张)")</f>
        <v>点击查看图片(1张)</v>
      </c>
      <c r="D85" s="3" t="s">
        <v>245</v>
      </c>
      <c r="E85" s="3" t="str">
        <f>HYPERLINK("images/4940983760735037003/","点击查看图片(2张)")</f>
        <v>点击查看图片(2张)</v>
      </c>
      <c r="F85" s="1" t="s">
        <v>246</v>
      </c>
    </row>
    <row r="86" spans="1:6" ht="24.95" customHeight="1" x14ac:dyDescent="0.2">
      <c r="A86" s="1">
        <v>100</v>
      </c>
      <c r="B86" s="2" t="s">
        <v>247</v>
      </c>
      <c r="C86" s="3" t="str">
        <f>HYPERLINK("images/7292429841896701463/","点击查看图片(5张)")</f>
        <v>点击查看图片(5张)</v>
      </c>
      <c r="D86" s="3" t="s">
        <v>248</v>
      </c>
      <c r="E86" s="3" t="str">
        <f>HYPERLINK("images/8474301900864352600/","点击查看图片(5张)")</f>
        <v>点击查看图片(5张)</v>
      </c>
      <c r="F86" s="1" t="s">
        <v>249</v>
      </c>
    </row>
    <row r="87" spans="1:6" ht="24.95" customHeight="1" x14ac:dyDescent="0.2">
      <c r="A87" s="1">
        <v>101</v>
      </c>
      <c r="B87" s="2" t="s">
        <v>250</v>
      </c>
      <c r="C87" s="3" t="str">
        <f>HYPERLINK("images/8908190178735246495/20190129182634215_30850472_CAMERA_22001014247.jpg","点击查看图片(1张)")</f>
        <v>点击查看图片(1张)</v>
      </c>
      <c r="D87" s="3" t="s">
        <v>251</v>
      </c>
      <c r="E87" s="3" t="str">
        <f>HYPERLINK("images/8781883904861006761/","点击查看图片(5张)")</f>
        <v>点击查看图片(5张)</v>
      </c>
      <c r="F87" s="1" t="s">
        <v>252</v>
      </c>
    </row>
    <row r="88" spans="1:6" ht="24.95" customHeight="1" x14ac:dyDescent="0.2">
      <c r="A88" s="1">
        <v>102</v>
      </c>
      <c r="B88" s="2" t="s">
        <v>253</v>
      </c>
      <c r="C88" s="3" t="str">
        <f>HYPERLINK("images/8893303182640049479/","点击查看图片(4张)")</f>
        <v>点击查看图片(4张)</v>
      </c>
      <c r="D88" s="3" t="s">
        <v>254</v>
      </c>
      <c r="E88" s="3" t="str">
        <f>HYPERLINK("images/6222368632045799547/","点击查看图片(2张)")</f>
        <v>点击查看图片(2张)</v>
      </c>
      <c r="F88" s="1" t="s">
        <v>255</v>
      </c>
    </row>
    <row r="89" spans="1:6" ht="24.95" customHeight="1" x14ac:dyDescent="0.2">
      <c r="A89" s="1">
        <v>103</v>
      </c>
      <c r="B89" s="2" t="s">
        <v>256</v>
      </c>
      <c r="C89" s="3" t="str">
        <f>HYPERLINK("images/6761907551995588808/","点击查看图片(2张)")</f>
        <v>点击查看图片(2张)</v>
      </c>
      <c r="D89" s="3" t="s">
        <v>257</v>
      </c>
      <c r="E89" s="3" t="str">
        <f>HYPERLINK("images/6699560148071796577/","点击查看图片(3张)")</f>
        <v>点击查看图片(3张)</v>
      </c>
      <c r="F89" s="1" t="s">
        <v>258</v>
      </c>
    </row>
    <row r="90" spans="1:6" ht="24.95" customHeight="1" x14ac:dyDescent="0.2">
      <c r="A90" s="1">
        <v>104</v>
      </c>
      <c r="B90" s="2" t="s">
        <v>259</v>
      </c>
      <c r="C90" s="3" t="str">
        <f>HYPERLINK("images/5858123548083907150/","点击查看图片(5张)")</f>
        <v>点击查看图片(5张)</v>
      </c>
      <c r="D90" s="3" t="s">
        <v>260</v>
      </c>
      <c r="E90" s="3" t="str">
        <f>HYPERLINK("images/9118166863683118527/","点击查看图片(5张)")</f>
        <v>点击查看图片(5张)</v>
      </c>
      <c r="F90" s="1" t="s">
        <v>261</v>
      </c>
    </row>
    <row r="91" spans="1:6" ht="24.95" customHeight="1" x14ac:dyDescent="0.2">
      <c r="A91" s="1">
        <v>105</v>
      </c>
      <c r="B91" s="2" t="s">
        <v>262</v>
      </c>
      <c r="C91" s="3" t="str">
        <f>HYPERLINK("images/6306447495630427547/","点击查看图片(4张)")</f>
        <v>点击查看图片(4张)</v>
      </c>
      <c r="D91" s="3" t="s">
        <v>263</v>
      </c>
      <c r="E91" s="3" t="str">
        <f>HYPERLINK("images/6222231114043939786/","点击查看图片(4张)")</f>
        <v>点击查看图片(4张)</v>
      </c>
      <c r="F91" s="1" t="s">
        <v>264</v>
      </c>
    </row>
    <row r="92" spans="1:6" ht="24.95" customHeight="1" x14ac:dyDescent="0.2">
      <c r="A92" s="1">
        <v>106</v>
      </c>
      <c r="B92" s="2" t="s">
        <v>265</v>
      </c>
      <c r="C92" s="3" t="str">
        <f>HYPERLINK("images/8562484766353363136/","点击查看图片(3张)")</f>
        <v>点击查看图片(3张)</v>
      </c>
      <c r="D92" s="3" t="s">
        <v>266</v>
      </c>
      <c r="E92" s="3" t="str">
        <f>HYPERLINK("images/8609660427468569740/","点击查看图片(4张)")</f>
        <v>点击查看图片(4张)</v>
      </c>
      <c r="F92" s="1" t="s">
        <v>267</v>
      </c>
    </row>
    <row r="93" spans="1:6" ht="24.95" customHeight="1" x14ac:dyDescent="0.2">
      <c r="A93" s="1">
        <v>107</v>
      </c>
      <c r="B93" s="2" t="s">
        <v>268</v>
      </c>
      <c r="C93" s="3" t="str">
        <f>HYPERLINK("images/8084119184305559336/20190128172720862_73632455_CAMERA_21001012167.jpg","点击查看图片(1张)")</f>
        <v>点击查看图片(1张)</v>
      </c>
      <c r="D93" s="3" t="s">
        <v>269</v>
      </c>
      <c r="E93" s="3" t="str">
        <f>HYPERLINK("images/4644505254562481122/","点击查看图片(5张)")</f>
        <v>点击查看图片(5张)</v>
      </c>
      <c r="F93" s="1" t="s">
        <v>270</v>
      </c>
    </row>
    <row r="94" spans="1:6" ht="24.95" customHeight="1" x14ac:dyDescent="0.2">
      <c r="A94" s="1">
        <v>108</v>
      </c>
      <c r="B94" s="2" t="s">
        <v>271</v>
      </c>
      <c r="C94" s="3" t="str">
        <f>HYPERLINK("images/6958161562726128519/","点击查看图片(5张)")</f>
        <v>点击查看图片(5张)</v>
      </c>
      <c r="D94" s="3" t="s">
        <v>272</v>
      </c>
      <c r="E94" s="3" t="str">
        <f>HYPERLINK("images/8813135743140912409/20190128181030569_31633273_CAMERA_21001004274.jpg","点击查看图片(1张)")</f>
        <v>点击查看图片(1张)</v>
      </c>
      <c r="F94" s="1" t="s">
        <v>273</v>
      </c>
    </row>
    <row r="95" spans="1:6" ht="24.95" customHeight="1" x14ac:dyDescent="0.2">
      <c r="A95" s="1">
        <v>109</v>
      </c>
      <c r="B95" s="2" t="s">
        <v>274</v>
      </c>
      <c r="C95" s="3" t="str">
        <f>HYPERLINK("images/6398537022364830049/","点击查看图片(3张)")</f>
        <v>点击查看图片(3张)</v>
      </c>
      <c r="D95" s="3" t="s">
        <v>275</v>
      </c>
      <c r="E95" s="3" t="str">
        <f>HYPERLINK("images/6609424220448090225/","点击查看图片(3张)")</f>
        <v>点击查看图片(3张)</v>
      </c>
      <c r="F95" s="1" t="s">
        <v>276</v>
      </c>
    </row>
    <row r="96" spans="1:6" ht="24.95" customHeight="1" x14ac:dyDescent="0.2">
      <c r="A96" s="1">
        <v>110</v>
      </c>
      <c r="B96" s="2" t="s">
        <v>277</v>
      </c>
      <c r="C96" s="3" t="str">
        <f>HYPERLINK("images/5266428430589528202/","点击查看图片(2张)")</f>
        <v>点击查看图片(2张)</v>
      </c>
      <c r="D96" s="3" t="s">
        <v>278</v>
      </c>
      <c r="E96" s="3" t="str">
        <f>HYPERLINK("images/7131303850799766277/","点击查看图片(4张)")</f>
        <v>点击查看图片(4张)</v>
      </c>
      <c r="F96" s="1" t="s">
        <v>279</v>
      </c>
    </row>
    <row r="97" spans="1:6" ht="24.95" customHeight="1" x14ac:dyDescent="0.2">
      <c r="A97" s="1">
        <v>111</v>
      </c>
      <c r="B97" s="2" t="s">
        <v>280</v>
      </c>
      <c r="C97" s="3" t="str">
        <f>HYPERLINK("images/6348359436019762356/","点击查看图片(3张)")</f>
        <v>点击查看图片(3张)</v>
      </c>
      <c r="D97" s="3" t="s">
        <v>281</v>
      </c>
      <c r="E97" s="3" t="str">
        <f>HYPERLINK("images/6890376308244385255/20190128181312582_056572b5_CAMERA_11001003283.jpeg","点击查看图片(1张)")</f>
        <v>点击查看图片(1张)</v>
      </c>
      <c r="F97" s="1" t="s">
        <v>282</v>
      </c>
    </row>
    <row r="98" spans="1:6" ht="24.95" customHeight="1" x14ac:dyDescent="0.2">
      <c r="A98" s="1">
        <v>112</v>
      </c>
      <c r="B98" s="2" t="s">
        <v>283</v>
      </c>
      <c r="C98" s="3" t="str">
        <f>HYPERLINK("images/8505550934167336172/","点击查看图片(5张)")</f>
        <v>点击查看图片(5张)</v>
      </c>
      <c r="D98" s="3" t="s">
        <v>284</v>
      </c>
      <c r="E98" s="3" t="str">
        <f>HYPERLINK("images/6198177757649875058/","点击查看图片(5张)")</f>
        <v>点击查看图片(5张)</v>
      </c>
      <c r="F98" s="1" t="s">
        <v>285</v>
      </c>
    </row>
    <row r="99" spans="1:6" ht="24.95" customHeight="1" x14ac:dyDescent="0.2">
      <c r="A99" s="1">
        <v>113</v>
      </c>
      <c r="B99" s="2" t="s">
        <v>286</v>
      </c>
      <c r="C99" s="3" t="str">
        <f>HYPERLINK("images/7828752976762647943/20190128172648235_30720453_CAMERA_22001019185.jpg","点击查看图片(1张)")</f>
        <v>点击查看图片(1张)</v>
      </c>
      <c r="D99" s="3" t="s">
        <v>287</v>
      </c>
      <c r="E99" s="3" t="str">
        <f>HYPERLINK("images/7804957995909959990/","点击查看图片(2张)")</f>
        <v>点击查看图片(2张)</v>
      </c>
      <c r="F99" s="1" t="s">
        <v>288</v>
      </c>
    </row>
    <row r="100" spans="1:6" ht="24.95" customHeight="1" x14ac:dyDescent="0.2">
      <c r="A100" s="1">
        <v>114</v>
      </c>
      <c r="B100" s="2" t="s">
        <v>289</v>
      </c>
      <c r="C100" s="3" t="str">
        <f>HYPERLINK("images/5614583244909539160/","点击查看图片(5张)")</f>
        <v>点击查看图片(5张)</v>
      </c>
      <c r="D100" s="3" t="s">
        <v>290</v>
      </c>
      <c r="E100" s="3" t="str">
        <f>HYPERLINK("images/7413364896846537270/","点击查看图片(5张)")</f>
        <v>点击查看图片(5张)</v>
      </c>
      <c r="F100" s="1" t="s">
        <v>291</v>
      </c>
    </row>
    <row r="101" spans="1:6" ht="24.95" customHeight="1" x14ac:dyDescent="0.2">
      <c r="A101" s="1">
        <v>115</v>
      </c>
      <c r="B101" s="2" t="s">
        <v>292</v>
      </c>
      <c r="C101" s="3" t="str">
        <f>HYPERLINK("images/4933537022110521115/","点击查看图片(2张)")</f>
        <v>点击查看图片(2张)</v>
      </c>
      <c r="D101" s="3" t="s">
        <v>293</v>
      </c>
      <c r="E101" s="3" t="str">
        <f>HYPERLINK("images/8503390342080364857/","点击查看图片(5张)")</f>
        <v>点击查看图片(5张)</v>
      </c>
      <c r="F101" s="1" t="s">
        <v>294</v>
      </c>
    </row>
    <row r="102" spans="1:6" ht="24.95" customHeight="1" x14ac:dyDescent="0.2">
      <c r="A102" s="1">
        <v>116</v>
      </c>
      <c r="B102" s="2" t="s">
        <v>295</v>
      </c>
      <c r="C102" s="3" t="str">
        <f>HYPERLINK("images/7203038335828301577/","点击查看图片(3张)")</f>
        <v>点击查看图片(3张)</v>
      </c>
      <c r="D102" s="3" t="s">
        <v>296</v>
      </c>
      <c r="E102" s="3" t="str">
        <f>HYPERLINK("images/8298691523981750562/20190128175258571_31437369_CAMERA_21001007278.jpg","点击查看图片(1张)")</f>
        <v>点击查看图片(1张)</v>
      </c>
      <c r="F102" s="1" t="s">
        <v>297</v>
      </c>
    </row>
    <row r="103" spans="1:6" ht="24.95" customHeight="1" x14ac:dyDescent="0.2">
      <c r="A103" s="1">
        <v>117</v>
      </c>
      <c r="B103" s="2" t="s">
        <v>298</v>
      </c>
      <c r="C103" s="3" t="str">
        <f>HYPERLINK("images/5838182208808465651/","点击查看图片(5张)")</f>
        <v>点击查看图片(5张)</v>
      </c>
      <c r="D103" s="3" t="s">
        <v>299</v>
      </c>
      <c r="E103" s="3" t="str">
        <f>HYPERLINK("images/8552876984923996775/","点击查看图片(5张)")</f>
        <v>点击查看图片(5张)</v>
      </c>
      <c r="F103" s="1" t="s">
        <v>300</v>
      </c>
    </row>
    <row r="104" spans="1:6" ht="24.95" customHeight="1" x14ac:dyDescent="0.2">
      <c r="A104" s="1">
        <v>118</v>
      </c>
      <c r="B104" s="2" t="s">
        <v>301</v>
      </c>
      <c r="C104" s="3" t="str">
        <f>HYPERLINK("images/8840841526802038456/","点击查看图片(2张)")</f>
        <v>点击查看图片(2张)</v>
      </c>
      <c r="D104" s="3" t="s">
        <v>302</v>
      </c>
      <c r="E104" s="3" t="str">
        <f>HYPERLINK("images/7385290006598294963/","点击查看图片(5张)")</f>
        <v>点击查看图片(5张)</v>
      </c>
      <c r="F104" s="1" t="s">
        <v>303</v>
      </c>
    </row>
    <row r="105" spans="1:6" ht="24.95" customHeight="1" x14ac:dyDescent="0.2">
      <c r="A105" s="1">
        <v>119</v>
      </c>
      <c r="B105" s="2" t="s">
        <v>304</v>
      </c>
      <c r="C105" s="3" t="str">
        <f>HYPERLINK("images/8096840419181844455/","点击查看图片(2张)")</f>
        <v>点击查看图片(2张)</v>
      </c>
      <c r="D105" s="3" t="s">
        <v>305</v>
      </c>
      <c r="E105" s="3" t="str">
        <f>HYPERLINK("images/6779333683493714549/","点击查看图片(3张)")</f>
        <v>点击查看图片(3张)</v>
      </c>
      <c r="F105" s="1" t="s">
        <v>306</v>
      </c>
    </row>
    <row r="106" spans="1:6" ht="24.95" customHeight="1" x14ac:dyDescent="0.2">
      <c r="A106" s="1">
        <v>120</v>
      </c>
      <c r="B106" s="2" t="s">
        <v>307</v>
      </c>
      <c r="C106" s="3" t="str">
        <f>HYPERLINK("images/7977601082424270177/20190129101125737_33100811_CAMERA_21001006178.jpg","点击查看图片(1张)")</f>
        <v>点击查看图片(1张)</v>
      </c>
      <c r="D106" s="3" t="s">
        <v>308</v>
      </c>
      <c r="E106" s="3" t="str">
        <f>HYPERLINK("images/4861391136221944469/","点击查看图片(2张)")</f>
        <v>点击查看图片(2张)</v>
      </c>
      <c r="F106" s="1" t="s">
        <v>309</v>
      </c>
    </row>
    <row r="107" spans="1:6" ht="24.95" customHeight="1" x14ac:dyDescent="0.2">
      <c r="A107" s="1">
        <v>121</v>
      </c>
      <c r="B107" s="2" t="s">
        <v>310</v>
      </c>
      <c r="C107" s="3" t="str">
        <f>HYPERLINK("images/8928974853839677114/20190128112059991_37324621_CAMERA_21001003179.jpg","点击查看图片(1张)")</f>
        <v>点击查看图片(1张)</v>
      </c>
      <c r="D107" s="3" t="s">
        <v>311</v>
      </c>
      <c r="E107" s="3" t="str">
        <f>HYPERLINK("images/6697594198434258397/","点击查看图片(4张)")</f>
        <v>点击查看图片(4张)</v>
      </c>
      <c r="F107" s="1" t="s">
        <v>312</v>
      </c>
    </row>
    <row r="108" spans="1:6" ht="24.95" customHeight="1" x14ac:dyDescent="0.2">
      <c r="A108" s="1">
        <v>122</v>
      </c>
      <c r="B108" s="2" t="s">
        <v>313</v>
      </c>
      <c r="C108" s="3" t="str">
        <f>HYPERLINK("images/8699035903313094705/20190128113351192_34156821_CAMERA_21001004185.jpg","点击查看图片(1张)")</f>
        <v>点击查看图片(1张)</v>
      </c>
      <c r="D108" s="3" t="s">
        <v>314</v>
      </c>
      <c r="E108" s="3" t="str">
        <f>HYPERLINK("images/5642966628611046238/","点击查看图片(6张)")</f>
        <v>点击查看图片(6张)</v>
      </c>
      <c r="F108" s="1" t="s">
        <v>315</v>
      </c>
    </row>
    <row r="109" spans="1:6" ht="24.95" customHeight="1" x14ac:dyDescent="0.2">
      <c r="A109" s="1">
        <v>123</v>
      </c>
      <c r="B109" s="2" t="s">
        <v>316</v>
      </c>
      <c r="C109" s="3" t="str">
        <f>HYPERLINK("images/6851892104802467037/","点击查看图片(5张)")</f>
        <v>点击查看图片(5张)</v>
      </c>
      <c r="D109" s="3" t="s">
        <v>317</v>
      </c>
      <c r="E109" s="3" t="str">
        <f>HYPERLINK("images/4880442505767186249/","点击查看图片(5张)")</f>
        <v>点击查看图片(5张)</v>
      </c>
      <c r="F109" s="1" t="s">
        <v>318</v>
      </c>
    </row>
    <row r="110" spans="1:6" ht="24.95" customHeight="1" x14ac:dyDescent="0.2">
      <c r="A110" s="1">
        <v>124</v>
      </c>
      <c r="B110" s="2" t="s">
        <v>319</v>
      </c>
      <c r="C110" s="3" t="str">
        <f>HYPERLINK("images/4930175956942283492/","点击查看图片(2张)")</f>
        <v>点击查看图片(2张)</v>
      </c>
      <c r="D110" s="3" t="s">
        <v>320</v>
      </c>
      <c r="E110" s="3" t="str">
        <f>HYPERLINK("images/4883644326544173381/","点击查看图片(5张)")</f>
        <v>点击查看图片(5张)</v>
      </c>
      <c r="F110" s="1" t="s">
        <v>321</v>
      </c>
    </row>
    <row r="111" spans="1:6" ht="24.95" customHeight="1" x14ac:dyDescent="0.2">
      <c r="A111" s="1">
        <v>125</v>
      </c>
      <c r="B111" s="2" t="s">
        <v>322</v>
      </c>
      <c r="C111" s="3" t="str">
        <f>HYPERLINK("images/5656221707792362092/","点击查看图片(2张)")</f>
        <v>点击查看图片(2张)</v>
      </c>
      <c r="D111" s="3" t="s">
        <v>323</v>
      </c>
      <c r="E111" s="3" t="str">
        <f>HYPERLINK("images/6152685942321044949/","点击查看图片(2张)")</f>
        <v>点击查看图片(2张)</v>
      </c>
      <c r="F111" s="1" t="s">
        <v>324</v>
      </c>
    </row>
    <row r="112" spans="1:6" ht="24.95" customHeight="1" x14ac:dyDescent="0.2">
      <c r="A112" s="1">
        <v>126</v>
      </c>
      <c r="B112" s="2" t="s">
        <v>325</v>
      </c>
      <c r="C112" s="3" t="str">
        <f>HYPERLINK("images/7458783525747625443/","点击查看图片(5张)")</f>
        <v>点击查看图片(5张)</v>
      </c>
      <c r="D112" s="3" t="s">
        <v>326</v>
      </c>
      <c r="E112" s="3" t="str">
        <f>HYPERLINK("images/4744117765850427679/","点击查看图片(5张)")</f>
        <v>点击查看图片(5张)</v>
      </c>
      <c r="F112" s="1" t="s">
        <v>327</v>
      </c>
    </row>
    <row r="113" spans="1:6" ht="24.95" customHeight="1" x14ac:dyDescent="0.2">
      <c r="A113" s="1">
        <v>127</v>
      </c>
      <c r="B113" s="2" t="s">
        <v>328</v>
      </c>
      <c r="C113" s="3" t="str">
        <f>HYPERLINK("images/7175041163035149606/","点击查看图片(2张)")</f>
        <v>点击查看图片(2张)</v>
      </c>
      <c r="D113" s="3" t="s">
        <v>329</v>
      </c>
      <c r="E113" s="3" t="str">
        <f>HYPERLINK("images/7401994155694116405/","点击查看图片(4张)")</f>
        <v>点击查看图片(4张)</v>
      </c>
      <c r="F113" s="1" t="s">
        <v>330</v>
      </c>
    </row>
    <row r="114" spans="1:6" ht="24.95" customHeight="1" x14ac:dyDescent="0.2">
      <c r="A114" s="1">
        <v>128</v>
      </c>
      <c r="B114" s="2" t="s">
        <v>328</v>
      </c>
      <c r="C114" s="3" t="str">
        <f>HYPERLINK("images/4701737480479592038/","点击查看图片(4张)")</f>
        <v>点击查看图片(4张)</v>
      </c>
      <c r="D114" s="3" t="s">
        <v>331</v>
      </c>
      <c r="E114" s="3" t="str">
        <f>HYPERLINK("images/5984577304671350276/","点击查看图片(5张)")</f>
        <v>点击查看图片(5张)</v>
      </c>
      <c r="F114" s="1" t="s">
        <v>332</v>
      </c>
    </row>
    <row r="115" spans="1:6" ht="24.95" customHeight="1" x14ac:dyDescent="0.2">
      <c r="A115" s="1">
        <v>129</v>
      </c>
      <c r="B115" s="2" t="s">
        <v>333</v>
      </c>
      <c r="C115" s="3" t="str">
        <f>HYPERLINK("images/7673902070245750257/","点击查看图片(2张)")</f>
        <v>点击查看图片(2张)</v>
      </c>
      <c r="D115" s="3" t="s">
        <v>334</v>
      </c>
      <c r="E115" s="3" t="str">
        <f>HYPERLINK("images/6490635456062627965/","点击查看图片(2张)")</f>
        <v>点击查看图片(2张)</v>
      </c>
      <c r="F115" s="1" t="s">
        <v>335</v>
      </c>
    </row>
    <row r="116" spans="1:6" ht="24.95" customHeight="1" x14ac:dyDescent="0.2">
      <c r="A116" s="1">
        <v>131</v>
      </c>
      <c r="B116" s="2" t="s">
        <v>336</v>
      </c>
      <c r="C116" s="3" t="str">
        <f>HYPERLINK("images/7941771544360145772/","点击查看图片(5张)")</f>
        <v>点击查看图片(5张)</v>
      </c>
      <c r="D116" s="3" t="s">
        <v>337</v>
      </c>
      <c r="E116" s="3" t="str">
        <f>HYPERLINK("images/8844149634249499428/","点击查看图片(4张)")</f>
        <v>点击查看图片(4张)</v>
      </c>
      <c r="F116" s="1" t="s">
        <v>338</v>
      </c>
    </row>
    <row r="117" spans="1:6" ht="24.95" customHeight="1" x14ac:dyDescent="0.2">
      <c r="A117" s="1">
        <v>132</v>
      </c>
      <c r="B117" s="2" t="s">
        <v>339</v>
      </c>
      <c r="C117" s="3" t="str">
        <f>HYPERLINK("images/8603664204679931849/20190128111456006_31907555_CAMERA_21001002166.jpg","点击查看图片(1张)")</f>
        <v>点击查看图片(1张)</v>
      </c>
      <c r="D117" s="3" t="s">
        <v>340</v>
      </c>
      <c r="E117" s="3" t="str">
        <f>HYPERLINK("images/6994858495928588891/","点击查看图片(4张)")</f>
        <v>点击查看图片(4张)</v>
      </c>
      <c r="F117" s="1" t="s">
        <v>341</v>
      </c>
    </row>
    <row r="118" spans="1:6" ht="24.95" customHeight="1" x14ac:dyDescent="0.2">
      <c r="A118" s="1">
        <v>133</v>
      </c>
      <c r="B118" s="2" t="s">
        <v>342</v>
      </c>
      <c r="C118" s="3" t="str">
        <f>HYPERLINK("images/7815002808589988833/","点击查看图片(3张)")</f>
        <v>点击查看图片(3张)</v>
      </c>
      <c r="D118" s="3" t="s">
        <v>343</v>
      </c>
      <c r="E118" s="3" t="str">
        <f>HYPERLINK("images/4887379715052456443/","点击查看图片(5张)")</f>
        <v>点击查看图片(5张)</v>
      </c>
      <c r="F118" s="1" t="s">
        <v>344</v>
      </c>
    </row>
    <row r="119" spans="1:6" ht="24.95" customHeight="1" x14ac:dyDescent="0.2">
      <c r="A119" s="1">
        <v>134</v>
      </c>
      <c r="B119" s="2" t="s">
        <v>345</v>
      </c>
      <c r="C119" s="3" t="str">
        <f>HYPERLINK("images/6509204903565082982/","点击查看图片(5张)")</f>
        <v>点击查看图片(5张)</v>
      </c>
      <c r="D119" s="3" t="s">
        <v>346</v>
      </c>
      <c r="E119" s="3" t="str">
        <f>HYPERLINK("images/5198555975734500020/","点击查看图片(5张)")</f>
        <v>点击查看图片(5张)</v>
      </c>
      <c r="F119" s="1" t="s">
        <v>347</v>
      </c>
    </row>
    <row r="120" spans="1:6" ht="24.95" customHeight="1" x14ac:dyDescent="0.2">
      <c r="A120" s="1">
        <v>136</v>
      </c>
      <c r="B120" s="2" t="s">
        <v>348</v>
      </c>
      <c r="C120" s="3" t="str">
        <f>HYPERLINK("images/9162336012443632269/","点击查看图片(3张)")</f>
        <v>点击查看图片(3张)</v>
      </c>
      <c r="D120" s="3" t="s">
        <v>349</v>
      </c>
      <c r="E120" s="3" t="str">
        <f>HYPERLINK("images/8853959798254822760/","点击查看图片(3张)")</f>
        <v>点击查看图片(3张)</v>
      </c>
      <c r="F120" s="1" t="s">
        <v>350</v>
      </c>
    </row>
    <row r="121" spans="1:6" ht="24.95" customHeight="1" x14ac:dyDescent="0.2">
      <c r="A121" s="1">
        <v>138</v>
      </c>
      <c r="B121" s="2" t="s">
        <v>351</v>
      </c>
      <c r="C121" s="3" t="str">
        <f>HYPERLINK("images/6510611767078529581/","点击查看图片(2张)")</f>
        <v>点击查看图片(2张)</v>
      </c>
      <c r="D121" s="3" t="s">
        <v>352</v>
      </c>
      <c r="E121" s="3" t="str">
        <f>HYPERLINK("images/6616753422586093770/","点击查看图片(4张)")</f>
        <v>点击查看图片(4张)</v>
      </c>
      <c r="F121" s="1" t="s">
        <v>353</v>
      </c>
    </row>
    <row r="122" spans="1:6" ht="24.95" customHeight="1" x14ac:dyDescent="0.2">
      <c r="A122" s="1">
        <v>139</v>
      </c>
      <c r="B122" s="2" t="s">
        <v>354</v>
      </c>
      <c r="C122" s="3" t="str">
        <f>HYPERLINK("images/9160626114178585527/","点击查看图片(2张)")</f>
        <v>点击查看图片(2张)</v>
      </c>
      <c r="D122" s="3" t="s">
        <v>355</v>
      </c>
      <c r="E122" s="3" t="str">
        <f>HYPERLINK("images/6981884117473836113/","点击查看图片(4张)")</f>
        <v>点击查看图片(4张)</v>
      </c>
      <c r="F122" s="1" t="s">
        <v>356</v>
      </c>
    </row>
    <row r="123" spans="1:6" ht="24.95" customHeight="1" x14ac:dyDescent="0.2">
      <c r="A123" s="1">
        <v>140</v>
      </c>
      <c r="B123" s="2" t="s">
        <v>357</v>
      </c>
      <c r="C123" s="3" t="str">
        <f>HYPERLINK("images/5069324907381138723/","点击查看图片(3张)")</f>
        <v>点击查看图片(3张)</v>
      </c>
      <c r="D123" s="3" t="s">
        <v>358</v>
      </c>
      <c r="E123" s="3" t="str">
        <f>HYPERLINK("images/8923680106485217270/","点击查看图片(3张)")</f>
        <v>点击查看图片(3张)</v>
      </c>
      <c r="F123" s="1" t="s">
        <v>359</v>
      </c>
    </row>
    <row r="124" spans="1:6" ht="24.95" customHeight="1" x14ac:dyDescent="0.2">
      <c r="A124" s="1">
        <v>141</v>
      </c>
      <c r="B124" s="2" t="s">
        <v>360</v>
      </c>
      <c r="C124" s="3" t="str">
        <f>HYPERLINK("images/6775245841894092956/","点击查看图片(5张)")</f>
        <v>点击查看图片(5张)</v>
      </c>
      <c r="D124" s="3" t="s">
        <v>361</v>
      </c>
      <c r="E124" s="3" t="str">
        <f>HYPERLINK("images/8471866401290359523/","点击查看图片(3张)")</f>
        <v>点击查看图片(3张)</v>
      </c>
      <c r="F124" s="1" t="s">
        <v>362</v>
      </c>
    </row>
    <row r="125" spans="1:6" ht="24.95" customHeight="1" x14ac:dyDescent="0.2">
      <c r="A125" s="1">
        <v>142</v>
      </c>
      <c r="B125" s="2" t="s">
        <v>363</v>
      </c>
      <c r="C125" s="3" t="str">
        <f>HYPERLINK("images/7139096165589201712/","点击查看图片(3张)")</f>
        <v>点击查看图片(3张)</v>
      </c>
      <c r="D125" s="3" t="s">
        <v>364</v>
      </c>
      <c r="E125" s="3" t="str">
        <f>HYPERLINK("images/5106132247849177967/","点击查看图片(5张)")</f>
        <v>点击查看图片(5张)</v>
      </c>
      <c r="F125" s="1" t="s">
        <v>365</v>
      </c>
    </row>
    <row r="126" spans="1:6" ht="24.95" customHeight="1" x14ac:dyDescent="0.2">
      <c r="A126" s="1">
        <v>143</v>
      </c>
      <c r="B126" s="2" t="s">
        <v>366</v>
      </c>
      <c r="C126" s="3" t="str">
        <f>HYPERLINK("images/6748803719578940839/","点击查看图片(5张)")</f>
        <v>点击查看图片(5张)</v>
      </c>
      <c r="D126" s="3" t="s">
        <v>367</v>
      </c>
      <c r="E126" s="3" t="str">
        <f>HYPERLINK("images/5490363563227436326/","点击查看图片(5张)")</f>
        <v>点击查看图片(5张)</v>
      </c>
      <c r="F126" s="1" t="s">
        <v>368</v>
      </c>
    </row>
    <row r="127" spans="1:6" ht="24.95" customHeight="1" x14ac:dyDescent="0.2">
      <c r="A127" s="1">
        <v>144</v>
      </c>
      <c r="B127" s="2" t="s">
        <v>369</v>
      </c>
      <c r="C127" s="3" t="str">
        <f>HYPERLINK("images/5067893471945265171/","点击查看图片(2张)")</f>
        <v>点击查看图片(2张)</v>
      </c>
      <c r="D127" s="3" t="s">
        <v>370</v>
      </c>
      <c r="E127" s="3" t="str">
        <f>HYPERLINK("images/5107690593528584476/","点击查看图片(3张)")</f>
        <v>点击查看图片(3张)</v>
      </c>
      <c r="F127" s="1" t="s">
        <v>371</v>
      </c>
    </row>
    <row r="128" spans="1:6" ht="24.95" customHeight="1" x14ac:dyDescent="0.2">
      <c r="A128" s="1">
        <v>146</v>
      </c>
      <c r="B128" s="2" t="s">
        <v>372</v>
      </c>
      <c r="C128" s="3" t="str">
        <f>HYPERLINK("images/7024143902979152880/","点击查看图片(2张)")</f>
        <v>点击查看图片(2张)</v>
      </c>
      <c r="D128" s="3" t="s">
        <v>373</v>
      </c>
      <c r="E128" s="3" t="str">
        <f>HYPERLINK("images/7359405708582202851/","点击查看图片(3张)")</f>
        <v>点击查看图片(3张)</v>
      </c>
      <c r="F128" s="1" t="s">
        <v>374</v>
      </c>
    </row>
    <row r="129" spans="1:6" ht="24.95" customHeight="1" x14ac:dyDescent="0.2">
      <c r="A129" s="1">
        <v>147</v>
      </c>
      <c r="B129" s="2" t="s">
        <v>375</v>
      </c>
      <c r="C129" s="3" t="str">
        <f>HYPERLINK("images/8638836453959327361/","点击查看图片(5张)")</f>
        <v>点击查看图片(5张)</v>
      </c>
      <c r="D129" s="3" t="s">
        <v>376</v>
      </c>
      <c r="E129" s="3" t="str">
        <f>HYPERLINK("images/8488452564603228617/","点击查看图片(5张)")</f>
        <v>点击查看图片(5张)</v>
      </c>
      <c r="F129" s="1" t="s">
        <v>377</v>
      </c>
    </row>
    <row r="130" spans="1:6" ht="24.95" customHeight="1" x14ac:dyDescent="0.2">
      <c r="A130" s="1">
        <v>148</v>
      </c>
      <c r="B130" s="2" t="s">
        <v>378</v>
      </c>
      <c r="C130" s="3" t="str">
        <f>HYPERLINK("images/4656819084246057105/","点击查看图片(2张)")</f>
        <v>点击查看图片(2张)</v>
      </c>
      <c r="D130" s="3" t="s">
        <v>379</v>
      </c>
      <c r="E130" s="3" t="str">
        <f>HYPERLINK("images/6027234125097845819/","点击查看图片(3张)")</f>
        <v>点击查看图片(3张)</v>
      </c>
      <c r="F130" s="1" t="s">
        <v>380</v>
      </c>
    </row>
    <row r="131" spans="1:6" ht="24.95" customHeight="1" x14ac:dyDescent="0.2">
      <c r="A131" s="1">
        <v>149</v>
      </c>
      <c r="B131" s="2" t="s">
        <v>381</v>
      </c>
      <c r="C131" s="3" t="str">
        <f>HYPERLINK("images/7051057761522152187/","点击查看图片(3张)")</f>
        <v>点击查看图片(3张)</v>
      </c>
      <c r="D131" s="3" t="s">
        <v>382</v>
      </c>
      <c r="E131" s="3" t="str">
        <f>HYPERLINK("images/8424772378473840414/","点击查看图片(3张)")</f>
        <v>点击查看图片(3张)</v>
      </c>
      <c r="F131" s="1" t="s">
        <v>383</v>
      </c>
    </row>
    <row r="132" spans="1:6" ht="24.95" customHeight="1" x14ac:dyDescent="0.2">
      <c r="A132" s="1">
        <v>150</v>
      </c>
      <c r="B132" s="2" t="s">
        <v>384</v>
      </c>
      <c r="C132" s="3" t="str">
        <f>HYPERLINK("images/6017083803573775588/","点击查看图片(2张)")</f>
        <v>点击查看图片(2张)</v>
      </c>
      <c r="D132" s="3" t="s">
        <v>385</v>
      </c>
      <c r="E132" s="3" t="str">
        <f>HYPERLINK("images/7835728737731891374/","点击查看图片(3张)")</f>
        <v>点击查看图片(3张)</v>
      </c>
      <c r="F132" s="1" t="s">
        <v>386</v>
      </c>
    </row>
    <row r="133" spans="1:6" ht="24.95" customHeight="1" x14ac:dyDescent="0.2">
      <c r="A133" s="1">
        <v>151</v>
      </c>
      <c r="B133" s="2" t="s">
        <v>387</v>
      </c>
      <c r="C133" s="3" t="str">
        <f>HYPERLINK("images/8300076911405848758/","点击查看图片(2张)")</f>
        <v>点击查看图片(2张)</v>
      </c>
      <c r="D133" s="3" t="s">
        <v>388</v>
      </c>
      <c r="E133" s="3" t="str">
        <f>HYPERLINK("images/7435409968489737647/","点击查看图片(3张)")</f>
        <v>点击查看图片(3张)</v>
      </c>
      <c r="F133" s="1" t="s">
        <v>389</v>
      </c>
    </row>
    <row r="134" spans="1:6" ht="24.95" customHeight="1" x14ac:dyDescent="0.2">
      <c r="A134" s="1">
        <v>152</v>
      </c>
      <c r="B134" s="2" t="s">
        <v>390</v>
      </c>
      <c r="C134" s="3" t="str">
        <f>HYPERLINK("images/9155842036417686906/","点击查看图片(2张)")</f>
        <v>点击查看图片(2张)</v>
      </c>
      <c r="D134" s="3" t="s">
        <v>391</v>
      </c>
      <c r="E134" s="3" t="str">
        <f>HYPERLINK("images/7756350288217507481/","点击查看图片(2张)")</f>
        <v>点击查看图片(2张)</v>
      </c>
      <c r="F134" s="1" t="s">
        <v>392</v>
      </c>
    </row>
    <row r="135" spans="1:6" ht="24.95" customHeight="1" x14ac:dyDescent="0.2">
      <c r="A135" s="1">
        <v>153</v>
      </c>
      <c r="B135" s="2" t="s">
        <v>393</v>
      </c>
      <c r="C135" s="3" t="str">
        <f>HYPERLINK("images/8538287547206660379/","点击查看图片(5张)")</f>
        <v>点击查看图片(5张)</v>
      </c>
      <c r="D135" s="3" t="s">
        <v>394</v>
      </c>
      <c r="E135" s="3" t="str">
        <f>HYPERLINK("images/6801162377572736480/","点击查看图片(5张)")</f>
        <v>点击查看图片(5张)</v>
      </c>
      <c r="F135" s="1" t="s">
        <v>395</v>
      </c>
    </row>
    <row r="136" spans="1:6" ht="24.95" customHeight="1" x14ac:dyDescent="0.2">
      <c r="A136" s="1">
        <v>154</v>
      </c>
      <c r="B136" s="2" t="s">
        <v>396</v>
      </c>
      <c r="C136" s="3" t="str">
        <f>HYPERLINK("images/6623671867211261419/","点击查看图片(2张)")</f>
        <v>点击查看图片(2张)</v>
      </c>
      <c r="D136" s="3" t="s">
        <v>397</v>
      </c>
      <c r="E136" s="3" t="str">
        <f>HYPERLINK("images/8135432292688986188/","点击查看图片(5张)")</f>
        <v>点击查看图片(5张)</v>
      </c>
      <c r="F136" s="1" t="s">
        <v>398</v>
      </c>
    </row>
    <row r="137" spans="1:6" ht="24.95" customHeight="1" x14ac:dyDescent="0.2">
      <c r="A137" s="1">
        <v>155</v>
      </c>
      <c r="B137" s="2" t="s">
        <v>399</v>
      </c>
      <c r="C137" s="3" t="str">
        <f>HYPERLINK("images/8246036361656879880/20190130103701773_fa7a8683_CAMERA_12001018264.jpeg","点击查看图片(1张)")</f>
        <v>点击查看图片(1张)</v>
      </c>
      <c r="D137" s="3" t="s">
        <v>400</v>
      </c>
      <c r="E137" s="3" t="str">
        <f>HYPERLINK("images/8581523980308207750/","点击查看图片(4张)")</f>
        <v>点击查看图片(4张)</v>
      </c>
      <c r="F137" s="1" t="s">
        <v>401</v>
      </c>
    </row>
    <row r="138" spans="1:6" ht="24.95" customHeight="1" x14ac:dyDescent="0.2">
      <c r="A138" s="1">
        <v>156</v>
      </c>
      <c r="B138" s="2" t="s">
        <v>402</v>
      </c>
      <c r="C138" s="3" t="str">
        <f>HYPERLINK("images/5624054855396706282/20190128155033043_38522410_CAMERA_21001010286.jpg","点击查看图片(1张)")</f>
        <v>点击查看图片(1张)</v>
      </c>
      <c r="D138" s="3" t="s">
        <v>403</v>
      </c>
      <c r="E138" s="3" t="str">
        <f>HYPERLINK("images/5432836645193669429/20190128155051678_38522410_CAMERA_21001013278.jpg","点击查看图片(1张)")</f>
        <v>点击查看图片(1张)</v>
      </c>
      <c r="F138" s="1" t="s">
        <v>404</v>
      </c>
    </row>
    <row r="139" spans="1:6" ht="24.95" customHeight="1" x14ac:dyDescent="0.2">
      <c r="A139" s="1">
        <v>157</v>
      </c>
      <c r="B139" s="2" t="s">
        <v>405</v>
      </c>
      <c r="C139" s="3" t="str">
        <f>HYPERLINK("images/9148338541607221779/","点击查看图片(5张)")</f>
        <v>点击查看图片(5张)</v>
      </c>
      <c r="D139" s="3" t="s">
        <v>406</v>
      </c>
      <c r="E139" s="3" t="str">
        <f>HYPERLINK("images/6304499503647070244/20190128113337557_32954631_CAMERA_21001112271.jpg","点击查看图片(1张)")</f>
        <v>点击查看图片(1张)</v>
      </c>
      <c r="F139" s="1" t="s">
        <v>407</v>
      </c>
    </row>
    <row r="140" spans="1:6" ht="24.95" customHeight="1" x14ac:dyDescent="0.2">
      <c r="A140" s="1">
        <v>158</v>
      </c>
      <c r="B140" s="2" t="s">
        <v>408</v>
      </c>
      <c r="C140" s="3" t="str">
        <f>HYPERLINK("images/6687489851504845394/","点击查看图片(2张)")</f>
        <v>点击查看图片(2张)</v>
      </c>
      <c r="D140" s="3" t="s">
        <v>409</v>
      </c>
      <c r="E140" s="3" t="str">
        <f>HYPERLINK("images/6268629500411225986/","点击查看图片(4张)")</f>
        <v>点击查看图片(4张)</v>
      </c>
      <c r="F140" s="1" t="s">
        <v>410</v>
      </c>
    </row>
    <row r="141" spans="1:6" ht="24.95" customHeight="1" x14ac:dyDescent="0.2">
      <c r="A141" s="1">
        <v>160</v>
      </c>
      <c r="B141" s="2" t="s">
        <v>411</v>
      </c>
      <c r="C141" s="3" t="str">
        <f>HYPERLINK("images/8459170455043058075/","点击查看图片(2张)")</f>
        <v>点击查看图片(2张)</v>
      </c>
      <c r="D141" s="3" t="s">
        <v>412</v>
      </c>
      <c r="E141" s="3" t="str">
        <f>HYPERLINK("images/6548058468448359293/","点击查看图片(3张)")</f>
        <v>点击查看图片(3张)</v>
      </c>
      <c r="F141" s="1" t="s">
        <v>413</v>
      </c>
    </row>
    <row r="142" spans="1:6" ht="24.95" customHeight="1" x14ac:dyDescent="0.2">
      <c r="A142" s="1">
        <v>161</v>
      </c>
      <c r="B142" s="2" t="s">
        <v>414</v>
      </c>
      <c r="C142" s="3" t="str">
        <f>HYPERLINK("images/7060635289518337314/20190128111526847_47602452_CAMERA_22001013279.jpg","点击查看图片(1张)")</f>
        <v>点击查看图片(1张)</v>
      </c>
      <c r="D142" s="3" t="s">
        <v>415</v>
      </c>
      <c r="E142" s="3" t="str">
        <f>HYPERLINK("images/7554051089065437630/","点击查看图片(5张)")</f>
        <v>点击查看图片(5张)</v>
      </c>
      <c r="F142" s="1" t="s">
        <v>416</v>
      </c>
    </row>
    <row r="143" spans="1:6" ht="24.95" customHeight="1" x14ac:dyDescent="0.2">
      <c r="A143" s="1">
        <v>162</v>
      </c>
      <c r="B143" s="2" t="s">
        <v>417</v>
      </c>
      <c r="C143" s="3" t="str">
        <f>HYPERLINK("images/4842039321035009374/","点击查看图片(2张)")</f>
        <v>点击查看图片(2张)</v>
      </c>
      <c r="D143" s="3" t="s">
        <v>418</v>
      </c>
      <c r="E143" s="3" t="str">
        <f>HYPERLINK("images/7756191523362946703/","点击查看图片(2张)")</f>
        <v>点击查看图片(2张)</v>
      </c>
      <c r="F143" s="1" t="s">
        <v>419</v>
      </c>
    </row>
    <row r="144" spans="1:6" ht="24.95" customHeight="1" x14ac:dyDescent="0.2">
      <c r="A144" s="1">
        <v>163</v>
      </c>
      <c r="B144" s="2" t="s">
        <v>420</v>
      </c>
      <c r="C144" s="3" t="str">
        <f>HYPERLINK("images/6354111202217275338/20190128162340294_2dfea1e6_CAMERA_12001005263.jpeg","点击查看图片(1张)")</f>
        <v>点击查看图片(1张)</v>
      </c>
      <c r="D144" s="3" t="s">
        <v>421</v>
      </c>
      <c r="E144" s="3" t="str">
        <f>HYPERLINK("images/8554142853871501964/20190128162844823_2dfea1e6_CAMERA_11001011277.jpeg","点击查看图片(1张)")</f>
        <v>点击查看图片(1张)</v>
      </c>
      <c r="F144" s="1" t="s">
        <v>422</v>
      </c>
    </row>
    <row r="145" spans="1:6" ht="24.95" customHeight="1" x14ac:dyDescent="0.2">
      <c r="A145" s="1">
        <v>164</v>
      </c>
      <c r="B145" s="2" t="s">
        <v>420</v>
      </c>
      <c r="C145" s="3" t="str">
        <f>HYPERLINK("images/7145690111858749409/20190128115335085_b46c6d09_CAMERA_11001003175.jpeg","点击查看图片(1张)")</f>
        <v>点击查看图片(1张)</v>
      </c>
      <c r="D145" s="3" t="s">
        <v>423</v>
      </c>
      <c r="E145" s="3" t="str">
        <f>HYPERLINK("images/4865955205641709269/","点击查看图片(2张)")</f>
        <v>点击查看图片(2张)</v>
      </c>
      <c r="F145" s="1" t="s">
        <v>424</v>
      </c>
    </row>
    <row r="146" spans="1:6" ht="24.95" customHeight="1" x14ac:dyDescent="0.2">
      <c r="A146" s="1">
        <v>166</v>
      </c>
      <c r="B146" s="2" t="s">
        <v>425</v>
      </c>
      <c r="C146" s="3" t="str">
        <f>HYPERLINK("images/6371453024794682664/","点击查看图片(3张)")</f>
        <v>点击查看图片(3张)</v>
      </c>
      <c r="D146" s="3" t="s">
        <v>426</v>
      </c>
      <c r="E146" s="3" t="str">
        <f>HYPERLINK("images/5241080930891588419/20190128120007044_34543903_CAMERA_21001006281.jpg","点击查看图片(1张)")</f>
        <v>点击查看图片(1张)</v>
      </c>
      <c r="F146" s="1" t="s">
        <v>427</v>
      </c>
    </row>
    <row r="147" spans="1:6" ht="24.95" customHeight="1" x14ac:dyDescent="0.2">
      <c r="A147" s="1">
        <v>167</v>
      </c>
      <c r="B147" s="2" t="s">
        <v>428</v>
      </c>
      <c r="C147" s="3" t="str">
        <f>HYPERLINK("images/5619098592121539856/","点击查看图片(3张)")</f>
        <v>点击查看图片(3张)</v>
      </c>
      <c r="D147" s="3" t="s">
        <v>429</v>
      </c>
      <c r="E147" s="3" t="str">
        <f>HYPERLINK("images/8926487064197707860/","点击查看图片(4张)")</f>
        <v>点击查看图片(4张)</v>
      </c>
      <c r="F147" s="1" t="s">
        <v>430</v>
      </c>
    </row>
    <row r="148" spans="1:6" ht="24.95" customHeight="1" x14ac:dyDescent="0.2">
      <c r="A148" s="1">
        <v>168</v>
      </c>
      <c r="B148" s="2" t="s">
        <v>431</v>
      </c>
      <c r="C148" s="3" t="str">
        <f>HYPERLINK("images/8204247982361539122/","点击查看图片(5张)")</f>
        <v>点击查看图片(5张)</v>
      </c>
      <c r="D148" s="3" t="s">
        <v>432</v>
      </c>
      <c r="E148" s="3" t="str">
        <f>HYPERLINK("images/4813526399586734177/","点击查看图片(5张)")</f>
        <v>点击查看图片(5张)</v>
      </c>
      <c r="F148" s="1" t="s">
        <v>433</v>
      </c>
    </row>
    <row r="149" spans="1:6" ht="24.95" customHeight="1" x14ac:dyDescent="0.2">
      <c r="A149" s="1">
        <v>169</v>
      </c>
      <c r="B149" s="2" t="s">
        <v>434</v>
      </c>
      <c r="C149" s="3" t="str">
        <f>HYPERLINK("images/5119032171799449317/","点击查看图片(2张)")</f>
        <v>点击查看图片(2张)</v>
      </c>
      <c r="D149" s="3" t="s">
        <v>435</v>
      </c>
      <c r="E149" s="3" t="str">
        <f>HYPERLINK("images/6290054702286455324/","点击查看图片(3张)")</f>
        <v>点击查看图片(3张)</v>
      </c>
      <c r="F149" s="1" t="s">
        <v>436</v>
      </c>
    </row>
    <row r="150" spans="1:6" ht="24.95" customHeight="1" x14ac:dyDescent="0.2">
      <c r="A150" s="1">
        <v>170</v>
      </c>
      <c r="B150" s="2" t="s">
        <v>437</v>
      </c>
      <c r="C150" s="3" t="str">
        <f>HYPERLINK("images/4837290180175919997/","点击查看图片(4张)")</f>
        <v>点击查看图片(4张)</v>
      </c>
      <c r="D150" s="3" t="s">
        <v>438</v>
      </c>
      <c r="E150" s="3" t="str">
        <f>HYPERLINK("images/7306640796612755913/","点击查看图片(3张)")</f>
        <v>点击查看图片(3张)</v>
      </c>
      <c r="F150" s="1" t="s">
        <v>439</v>
      </c>
    </row>
    <row r="151" spans="1:6" ht="24.95" customHeight="1" x14ac:dyDescent="0.2">
      <c r="A151" s="1">
        <v>171</v>
      </c>
      <c r="B151" s="2" t="s">
        <v>440</v>
      </c>
      <c r="C151" s="3" t="str">
        <f>HYPERLINK("images/6256948376365349220/","点击查看图片(5张)")</f>
        <v>点击查看图片(5张)</v>
      </c>
      <c r="D151" s="3" t="s">
        <v>441</v>
      </c>
      <c r="E151" s="3" t="str">
        <f>HYPERLINK("images/8952028756076374940/","点击查看图片(5张)")</f>
        <v>点击查看图片(5张)</v>
      </c>
      <c r="F151" s="1" t="s">
        <v>442</v>
      </c>
    </row>
    <row r="152" spans="1:6" ht="24.95" customHeight="1" x14ac:dyDescent="0.2">
      <c r="A152" s="1">
        <v>172</v>
      </c>
      <c r="B152" s="2" t="s">
        <v>443</v>
      </c>
      <c r="C152" s="3" t="str">
        <f>HYPERLINK("images/5362172583375283477/","点击查看图片(5张)")</f>
        <v>点击查看图片(5张)</v>
      </c>
      <c r="D152" s="3" t="s">
        <v>444</v>
      </c>
      <c r="E152" s="3" t="str">
        <f>HYPERLINK("images/6822491357558090078/","点击查看图片(5张)")</f>
        <v>点击查看图片(5张)</v>
      </c>
      <c r="F152" s="1" t="s">
        <v>445</v>
      </c>
    </row>
    <row r="153" spans="1:6" ht="24.95" customHeight="1" x14ac:dyDescent="0.2">
      <c r="A153" s="1">
        <v>173</v>
      </c>
      <c r="B153" s="2" t="s">
        <v>446</v>
      </c>
      <c r="C153" s="3" t="str">
        <f>HYPERLINK("images/5825362539987428760/20190128114832323_37923888_CAMERA_21001002175.jpg","点击查看图片(1张)")</f>
        <v>点击查看图片(1张)</v>
      </c>
      <c r="D153" s="3" t="s">
        <v>447</v>
      </c>
      <c r="E153" s="3" t="str">
        <f>HYPERLINK("images/8777643893604529280/","点击查看图片(2张)")</f>
        <v>点击查看图片(2张)</v>
      </c>
      <c r="F153" s="1" t="s">
        <v>448</v>
      </c>
    </row>
    <row r="154" spans="1:6" ht="24.95" customHeight="1" x14ac:dyDescent="0.2">
      <c r="A154" s="1">
        <v>174</v>
      </c>
      <c r="B154" s="2" t="s">
        <v>449</v>
      </c>
      <c r="C154" s="3" t="str">
        <f>HYPERLINK("images/7539536128892863826/20190128111414388_44932590_CAMERA_21001003157.jpg","点击查看图片(1张)")</f>
        <v>点击查看图片(1张)</v>
      </c>
      <c r="D154" s="3" t="s">
        <v>450</v>
      </c>
      <c r="E154" s="3" t="str">
        <f>HYPERLINK("images/7318174862796503558/","点击查看图片(4张)")</f>
        <v>点击查看图片(4张)</v>
      </c>
      <c r="F154" s="1" t="s">
        <v>451</v>
      </c>
    </row>
    <row r="155" spans="1:6" ht="24.95" customHeight="1" x14ac:dyDescent="0.2">
      <c r="A155" s="1">
        <v>175</v>
      </c>
      <c r="B155" s="2" t="s">
        <v>452</v>
      </c>
      <c r="C155" s="3" t="str">
        <f>HYPERLINK("images/6495220017133196994/","点击查看图片(2张)")</f>
        <v>点击查看图片(2张)</v>
      </c>
      <c r="D155" s="3" t="s">
        <v>453</v>
      </c>
      <c r="E155" s="3" t="str">
        <f>HYPERLINK("images/6821096177879773677/","点击查看图片(4张)")</f>
        <v>点击查看图片(4张)</v>
      </c>
      <c r="F155" s="1" t="s">
        <v>454</v>
      </c>
    </row>
    <row r="156" spans="1:6" ht="24.95" customHeight="1" x14ac:dyDescent="0.2">
      <c r="A156" s="1">
        <v>176</v>
      </c>
      <c r="B156" s="2" t="s">
        <v>455</v>
      </c>
      <c r="C156" s="3" t="str">
        <f>HYPERLINK("images/8459395851314231526/","点击查看图片(2张)")</f>
        <v>点击查看图片(2张)</v>
      </c>
      <c r="D156" s="3" t="s">
        <v>456</v>
      </c>
      <c r="E156" s="3" t="str">
        <f>HYPERLINK("images/7466224687175884374/20190128162428743_78719567_CAMERA_11001003281.jpeg","点击查看图片(1张)")</f>
        <v>点击查看图片(1张)</v>
      </c>
      <c r="F156" s="1" t="s">
        <v>457</v>
      </c>
    </row>
    <row r="157" spans="1:6" ht="24.95" customHeight="1" x14ac:dyDescent="0.2">
      <c r="A157" s="1">
        <v>177</v>
      </c>
      <c r="B157" s="2" t="s">
        <v>458</v>
      </c>
      <c r="C157" s="3" t="str">
        <f>HYPERLINK("images/8618100618958210178/20190128114118456_36922833_CAMERA_21001003147.jpg","点击查看图片(1张)")</f>
        <v>点击查看图片(1张)</v>
      </c>
      <c r="D157" s="3" t="s">
        <v>459</v>
      </c>
      <c r="E157" s="3" t="str">
        <f>HYPERLINK("images/7394658793256233030/","点击查看图片(4张)")</f>
        <v>点击查看图片(4张)</v>
      </c>
      <c r="F157" s="1" t="s">
        <v>460</v>
      </c>
    </row>
    <row r="158" spans="1:6" ht="24.95" customHeight="1" x14ac:dyDescent="0.2">
      <c r="A158" s="1">
        <v>178</v>
      </c>
      <c r="B158" s="2" t="s">
        <v>461</v>
      </c>
      <c r="C158" s="3" t="str">
        <f>HYPERLINK("images/5849677794549445157/","点击查看图片(2张)")</f>
        <v>点击查看图片(2张)</v>
      </c>
      <c r="D158" s="3" t="s">
        <v>462</v>
      </c>
      <c r="E158" s="3" t="str">
        <f>HYPERLINK("images/5847745952618690548/","点击查看图片(4张)")</f>
        <v>点击查看图片(4张)</v>
      </c>
      <c r="F158" s="1" t="s">
        <v>463</v>
      </c>
    </row>
    <row r="159" spans="1:6" ht="24.95" customHeight="1" x14ac:dyDescent="0.2">
      <c r="A159" s="1">
        <v>179</v>
      </c>
      <c r="B159" s="2" t="s">
        <v>464</v>
      </c>
      <c r="C159" s="3" t="str">
        <f>HYPERLINK("images/5220079252871121751/","点击查看图片(2张)")</f>
        <v>点击查看图片(2张)</v>
      </c>
      <c r="D159" s="3" t="s">
        <v>465</v>
      </c>
      <c r="E159" s="3" t="str">
        <f>HYPERLINK("images/8817699651430149990/","点击查看图片(3张)")</f>
        <v>点击查看图片(3张)</v>
      </c>
      <c r="F159" s="1" t="s">
        <v>466</v>
      </c>
    </row>
    <row r="160" spans="1:6" ht="24.95" customHeight="1" x14ac:dyDescent="0.2">
      <c r="A160" s="1">
        <v>180</v>
      </c>
      <c r="B160" s="2" t="s">
        <v>464</v>
      </c>
      <c r="C160" s="3" t="str">
        <f>HYPERLINK("images/5440594629730716755/","点击查看图片(2张)")</f>
        <v>点击查看图片(2张)</v>
      </c>
      <c r="D160" s="3" t="s">
        <v>467</v>
      </c>
      <c r="E160" s="3" t="str">
        <f>HYPERLINK("images/8628890674587085293/","点击查看图片(3张)")</f>
        <v>点击查看图片(3张)</v>
      </c>
      <c r="F160" s="1" t="s">
        <v>468</v>
      </c>
    </row>
    <row r="161" spans="1:6" ht="24.95" customHeight="1" x14ac:dyDescent="0.2">
      <c r="A161" s="1">
        <v>181</v>
      </c>
      <c r="B161" s="2" t="s">
        <v>469</v>
      </c>
      <c r="C161" s="3" t="str">
        <f>HYPERLINK("images/6266326200614480214/20190128150804302_38522410_CAMERA_21001029178.jpg","点击查看图片(1张)")</f>
        <v>点击查看图片(1张)</v>
      </c>
      <c r="D161" s="3" t="s">
        <v>470</v>
      </c>
      <c r="E161" s="3" t="str">
        <f>HYPERLINK("images/7078190850499125507/20190128151446182_38522410_CAMERA_21001002280.jpg","点击查看图片(1张)")</f>
        <v>点击查看图片(1张)</v>
      </c>
      <c r="F161" s="1" t="s">
        <v>471</v>
      </c>
    </row>
    <row r="162" spans="1:6" ht="24.95" customHeight="1" x14ac:dyDescent="0.2">
      <c r="A162" s="1">
        <v>182</v>
      </c>
      <c r="B162" s="2" t="s">
        <v>472</v>
      </c>
      <c r="C162" s="3" t="str">
        <f>HYPERLINK("images/8207153966798975431/","点击查看图片(3张)")</f>
        <v>点击查看图片(3张)</v>
      </c>
      <c r="D162" s="3" t="s">
        <v>473</v>
      </c>
      <c r="E162" s="3" t="str">
        <f>HYPERLINK("images/6819200784391922866/","点击查看图片(4张)")</f>
        <v>点击查看图片(4张)</v>
      </c>
      <c r="F162" s="1" t="s">
        <v>474</v>
      </c>
    </row>
    <row r="163" spans="1:6" ht="24.95" customHeight="1" x14ac:dyDescent="0.2">
      <c r="A163" s="1">
        <v>183</v>
      </c>
      <c r="B163" s="2" t="s">
        <v>475</v>
      </c>
      <c r="C163" s="3" t="str">
        <f>HYPERLINK("images/5118817936174484371/","点击查看图片(2张)")</f>
        <v>点击查看图片(2张)</v>
      </c>
      <c r="D163" s="3" t="s">
        <v>476</v>
      </c>
      <c r="E163" s="3" t="str">
        <f>HYPERLINK("images/6499456256796899660/","点击查看图片(5张)")</f>
        <v>点击查看图片(5张)</v>
      </c>
      <c r="F163" s="1" t="s">
        <v>477</v>
      </c>
    </row>
    <row r="164" spans="1:6" ht="24.95" customHeight="1" x14ac:dyDescent="0.2">
      <c r="A164" s="1">
        <v>184</v>
      </c>
      <c r="B164" s="2" t="s">
        <v>478</v>
      </c>
      <c r="C164" s="3" t="str">
        <f>HYPERLINK("images/8181691297931914075/","点击查看图片(2张)")</f>
        <v>点击查看图片(2张)</v>
      </c>
      <c r="D164" s="3" t="s">
        <v>479</v>
      </c>
      <c r="E164" s="3" t="str">
        <f>HYPERLINK("images/8212893250013557110/","点击查看图片(3张)")</f>
        <v>点击查看图片(3张)</v>
      </c>
      <c r="F164" s="1" t="s">
        <v>480</v>
      </c>
    </row>
    <row r="165" spans="1:6" ht="24.95" customHeight="1" x14ac:dyDescent="0.2">
      <c r="A165" s="1">
        <v>185</v>
      </c>
      <c r="B165" s="2" t="s">
        <v>478</v>
      </c>
      <c r="C165" s="3" t="str">
        <f>HYPERLINK("images/6530586052084225245/","点击查看图片(2张)")</f>
        <v>点击查看图片(2张)</v>
      </c>
      <c r="D165" s="3" t="s">
        <v>481</v>
      </c>
      <c r="E165" s="3" t="str">
        <f>HYPERLINK("images/8056911762303020667/","点击查看图片(3张)")</f>
        <v>点击查看图片(3张)</v>
      </c>
      <c r="F165" s="1" t="s">
        <v>482</v>
      </c>
    </row>
    <row r="166" spans="1:6" ht="24.95" customHeight="1" x14ac:dyDescent="0.2">
      <c r="A166" s="1">
        <v>186</v>
      </c>
      <c r="B166" s="2" t="s">
        <v>483</v>
      </c>
      <c r="C166" s="3" t="str">
        <f>HYPERLINK("images/9001789955460350768/","点击查看图片(5张)")</f>
        <v>点击查看图片(5张)</v>
      </c>
      <c r="D166" s="3" t="s">
        <v>484</v>
      </c>
      <c r="E166" s="3" t="str">
        <f>HYPERLINK("images/7781812906958828443/","点击查看图片(5张)")</f>
        <v>点击查看图片(5张)</v>
      </c>
      <c r="F166" s="1" t="s">
        <v>485</v>
      </c>
    </row>
    <row r="167" spans="1:6" ht="24.95" customHeight="1" x14ac:dyDescent="0.2">
      <c r="A167" s="1">
        <v>187</v>
      </c>
      <c r="B167" s="2" t="s">
        <v>483</v>
      </c>
      <c r="C167" s="3" t="str">
        <f>HYPERLINK("images/5177670063486473915/","点击查看图片(3张)")</f>
        <v>点击查看图片(3张)</v>
      </c>
      <c r="D167" s="3" t="s">
        <v>486</v>
      </c>
      <c r="E167" s="3" t="str">
        <f>HYPERLINK("images/8373089474545236762/","点击查看图片(3张)")</f>
        <v>点击查看图片(3张)</v>
      </c>
      <c r="F167" s="1" t="s">
        <v>487</v>
      </c>
    </row>
    <row r="168" spans="1:6" ht="24.95" customHeight="1" x14ac:dyDescent="0.2">
      <c r="A168" s="1">
        <v>188</v>
      </c>
      <c r="B168" s="2" t="s">
        <v>488</v>
      </c>
      <c r="C168" s="3" t="str">
        <f>HYPERLINK("images/7648021571010675332/20190128113729547_616DDA00_CAMERA_21001011167.jpg","点击查看图片(1张)")</f>
        <v>点击查看图片(1张)</v>
      </c>
      <c r="D168" s="3" t="s">
        <v>489</v>
      </c>
      <c r="E168" s="3" t="str">
        <f>HYPERLINK("images/8365657823378850053/","点击查看图片(2张)")</f>
        <v>点击查看图片(2张)</v>
      </c>
      <c r="F168" s="1" t="s">
        <v>490</v>
      </c>
    </row>
    <row r="169" spans="1:6" ht="24.95" customHeight="1" x14ac:dyDescent="0.2">
      <c r="A169" s="1">
        <v>189</v>
      </c>
      <c r="B169" s="2" t="s">
        <v>488</v>
      </c>
      <c r="C169" s="3" t="str">
        <f>HYPERLINK("images/8814674654062467014/20190128175751114_616DDA00_CAMERA_21001011171.jpg","点击查看图片(1张)")</f>
        <v>点击查看图片(1张)</v>
      </c>
      <c r="D169" s="3" t="s">
        <v>491</v>
      </c>
      <c r="E169" s="3" t="str">
        <f>HYPERLINK("images/7506411598021382328/","点击查看图片(3张)")</f>
        <v>点击查看图片(3张)</v>
      </c>
      <c r="F169" s="1" t="s">
        <v>492</v>
      </c>
    </row>
    <row r="170" spans="1:6" ht="24.95" customHeight="1" x14ac:dyDescent="0.2">
      <c r="A170" s="1">
        <v>192</v>
      </c>
      <c r="B170" s="2" t="s">
        <v>493</v>
      </c>
      <c r="C170" s="3" t="str">
        <f>HYPERLINK("images/5480785022330700434/","点击查看图片(2张)")</f>
        <v>点击查看图片(2张)</v>
      </c>
      <c r="D170" s="3" t="s">
        <v>494</v>
      </c>
      <c r="E170" s="3" t="str">
        <f>HYPERLINK("images/6951406559658331133/","点击查看图片(2张)")</f>
        <v>点击查看图片(2张)</v>
      </c>
      <c r="F170" s="1" t="s">
        <v>495</v>
      </c>
    </row>
    <row r="171" spans="1:6" ht="24.95" customHeight="1" x14ac:dyDescent="0.2">
      <c r="A171" s="1">
        <v>194</v>
      </c>
      <c r="B171" s="2" t="s">
        <v>496</v>
      </c>
      <c r="C171" s="3" t="str">
        <f>HYPERLINK("images/7740327642604530250/","点击查看图片(3张)")</f>
        <v>点击查看图片(3张)</v>
      </c>
      <c r="D171" s="3" t="s">
        <v>497</v>
      </c>
      <c r="E171" s="3" t="str">
        <f>HYPERLINK("images/8865872073471494147/","点击查看图片(3张)")</f>
        <v>点击查看图片(3张)</v>
      </c>
      <c r="F171" s="1" t="s">
        <v>498</v>
      </c>
    </row>
    <row r="172" spans="1:6" ht="24.95" customHeight="1" x14ac:dyDescent="0.2">
      <c r="A172" s="1">
        <v>195</v>
      </c>
      <c r="B172" s="2" t="s">
        <v>499</v>
      </c>
      <c r="C172" s="3" t="str">
        <f>HYPERLINK("images/7024657456512907670/","点击查看图片(2张)")</f>
        <v>点击查看图片(2张)</v>
      </c>
      <c r="D172" s="3" t="s">
        <v>500</v>
      </c>
      <c r="E172" s="3" t="str">
        <f>HYPERLINK("images/7946319532720505945/","点击查看图片(4张)")</f>
        <v>点击查看图片(4张)</v>
      </c>
      <c r="F172" s="1" t="s">
        <v>501</v>
      </c>
    </row>
    <row r="173" spans="1:6" ht="24.95" customHeight="1" x14ac:dyDescent="0.2">
      <c r="A173" s="1">
        <v>196</v>
      </c>
      <c r="B173" s="2" t="s">
        <v>502</v>
      </c>
      <c r="C173" s="3" t="str">
        <f>HYPERLINK("images/6224321188849207701/","点击查看图片(2张)")</f>
        <v>点击查看图片(2张)</v>
      </c>
      <c r="D173" s="3" t="s">
        <v>503</v>
      </c>
      <c r="E173" s="3" t="str">
        <f>HYPERLINK("images/6816316599122033564/20190128160217649_33074628_CAMERA_21001010189.jpg","点击查看图片(1张)")</f>
        <v>点击查看图片(1张)</v>
      </c>
      <c r="F173" s="1" t="s">
        <v>504</v>
      </c>
    </row>
    <row r="174" spans="1:6" ht="24.95" customHeight="1" x14ac:dyDescent="0.2">
      <c r="A174" s="1">
        <v>197</v>
      </c>
      <c r="B174" s="2" t="s">
        <v>505</v>
      </c>
      <c r="C174" s="3" t="str">
        <f>HYPERLINK("images/8762156642429492050/","点击查看图片(3张)")</f>
        <v>点击查看图片(3张)</v>
      </c>
      <c r="D174" s="3" t="s">
        <v>506</v>
      </c>
      <c r="E174" s="3" t="str">
        <f>HYPERLINK("images/6608651754450163714/","点击查看图片(4张)")</f>
        <v>点击查看图片(4张)</v>
      </c>
      <c r="F174" s="1" t="s">
        <v>507</v>
      </c>
    </row>
    <row r="175" spans="1:6" ht="24.95" customHeight="1" x14ac:dyDescent="0.2">
      <c r="A175" s="1">
        <v>198</v>
      </c>
      <c r="B175" s="2" t="s">
        <v>508</v>
      </c>
      <c r="C175" s="3" t="str">
        <f>HYPERLINK("images/9211847209872775381/20190128113829585_37904623_CAMERA_21001006173.jpg","点击查看图片(1张)")</f>
        <v>点击查看图片(1张)</v>
      </c>
      <c r="D175" s="3" t="s">
        <v>509</v>
      </c>
      <c r="E175" s="3" t="str">
        <f>HYPERLINK("images/8170329590621194427/20190128114025072_37904623_CAMERA_21001007275.jpg","点击查看图片(1张)")</f>
        <v>点击查看图片(1张)</v>
      </c>
      <c r="F175" s="1" t="s">
        <v>510</v>
      </c>
    </row>
    <row r="176" spans="1:6" ht="24.95" customHeight="1" x14ac:dyDescent="0.2">
      <c r="A176" s="1">
        <v>199</v>
      </c>
      <c r="B176" s="2" t="s">
        <v>511</v>
      </c>
      <c r="C176" s="3" t="str">
        <f>HYPERLINK("images/7886337560313601810/","点击查看图片(5张)")</f>
        <v>点击查看图片(5张)</v>
      </c>
      <c r="D176" s="3" t="s">
        <v>512</v>
      </c>
      <c r="E176" s="3" t="str">
        <f>HYPERLINK("images/5861832234594124681/","点击查看图片(5张)")</f>
        <v>点击查看图片(5张)</v>
      </c>
      <c r="F176" s="1" t="s">
        <v>513</v>
      </c>
    </row>
    <row r="177" spans="1:6" ht="24.95" customHeight="1" x14ac:dyDescent="0.2">
      <c r="A177" s="1">
        <v>200</v>
      </c>
      <c r="B177" s="2" t="s">
        <v>514</v>
      </c>
      <c r="C177" s="3" t="str">
        <f>HYPERLINK("images/4712866725556431106/","点击查看图片(2张)")</f>
        <v>点击查看图片(2张)</v>
      </c>
      <c r="D177" s="3" t="s">
        <v>515</v>
      </c>
      <c r="E177" s="3" t="str">
        <f>HYPERLINK("images/5718892452706565859/","点击查看图片(2张)")</f>
        <v>点击查看图片(2张)</v>
      </c>
      <c r="F177" s="1" t="s">
        <v>516</v>
      </c>
    </row>
    <row r="178" spans="1:6" ht="24.95" customHeight="1" x14ac:dyDescent="0.2">
      <c r="A178" s="1">
        <v>201</v>
      </c>
      <c r="B178" s="2" t="s">
        <v>517</v>
      </c>
      <c r="C178" s="3" t="str">
        <f>HYPERLINK("images/8622228513036026857/20190128095728573_35483802_CAMERA_22001007263.jpg","点击查看图片(1张)")</f>
        <v>点击查看图片(1张)</v>
      </c>
      <c r="D178" s="3" t="s">
        <v>518</v>
      </c>
      <c r="E178" s="3" t="str">
        <f>HYPERLINK("images/7470138751529770704/","点击查看图片(3张)")</f>
        <v>点击查看图片(3张)</v>
      </c>
      <c r="F178" s="1" t="s">
        <v>519</v>
      </c>
    </row>
    <row r="179" spans="1:6" ht="24.95" customHeight="1" x14ac:dyDescent="0.2">
      <c r="A179" s="1">
        <v>202</v>
      </c>
      <c r="B179" s="2" t="s">
        <v>520</v>
      </c>
      <c r="C179" s="3" t="str">
        <f>HYPERLINK("images/7215686403991415808/","点击查看图片(5张)")</f>
        <v>点击查看图片(5张)</v>
      </c>
      <c r="D179" s="3" t="s">
        <v>521</v>
      </c>
      <c r="E179" s="3" t="str">
        <f>HYPERLINK("images/6713108179778881813/","点击查看图片(4张)")</f>
        <v>点击查看图片(4张)</v>
      </c>
      <c r="F179" s="1" t="s">
        <v>522</v>
      </c>
    </row>
    <row r="180" spans="1:6" ht="24.95" customHeight="1" x14ac:dyDescent="0.2">
      <c r="A180" s="1">
        <v>203</v>
      </c>
      <c r="B180" s="2" t="s">
        <v>523</v>
      </c>
      <c r="C180" s="3" t="str">
        <f>HYPERLINK("images/8521916931108491306/20190128175809197_34323184_CAMERA_21001002174.jpg","点击查看图片(1张)")</f>
        <v>点击查看图片(1张)</v>
      </c>
      <c r="D180" s="3" t="s">
        <v>524</v>
      </c>
      <c r="E180" s="3" t="str">
        <f>HYPERLINK("images/5549705292929144916/","点击查看图片(2张)")</f>
        <v>点击查看图片(2张)</v>
      </c>
      <c r="F180" s="1" t="s">
        <v>525</v>
      </c>
    </row>
    <row r="181" spans="1:6" ht="24.95" customHeight="1" x14ac:dyDescent="0.2">
      <c r="A181" s="1">
        <v>204</v>
      </c>
      <c r="B181" s="2" t="s">
        <v>526</v>
      </c>
      <c r="C181" s="3" t="str">
        <f>HYPERLINK("images/7937616049665691309/","点击查看图片(2张)")</f>
        <v>点击查看图片(2张)</v>
      </c>
      <c r="D181" s="3" t="s">
        <v>527</v>
      </c>
      <c r="E181" s="3" t="str">
        <f>HYPERLINK("images/8283076850414652073/","点击查看图片(5张)")</f>
        <v>点击查看图片(5张)</v>
      </c>
      <c r="F181" s="1" t="s">
        <v>528</v>
      </c>
    </row>
    <row r="182" spans="1:6" ht="24.95" customHeight="1" x14ac:dyDescent="0.2">
      <c r="A182" s="1">
        <v>205</v>
      </c>
      <c r="B182" s="2" t="s">
        <v>529</v>
      </c>
      <c r="C182" s="3" t="str">
        <f>HYPERLINK("images/7897204557464496858/20190128171830328_35461827_CAMERA_22001041262.jpg","点击查看图片(1张)")</f>
        <v>点击查看图片(1张)</v>
      </c>
      <c r="D182" s="3" t="s">
        <v>530</v>
      </c>
      <c r="E182" s="3" t="str">
        <f>HYPERLINK("images/5901957307909750328/","点击查看图片(5张)")</f>
        <v>点击查看图片(5张)</v>
      </c>
      <c r="F182" s="1" t="s">
        <v>531</v>
      </c>
    </row>
    <row r="183" spans="1:6" ht="24.95" customHeight="1" x14ac:dyDescent="0.2">
      <c r="A183" s="1">
        <v>206</v>
      </c>
      <c r="B183" s="2" t="s">
        <v>532</v>
      </c>
      <c r="C183" s="3" t="str">
        <f>HYPERLINK("images/8001407438622643484/20190128175341916_64530A29_CAMERA_21001002172.jpg","点击查看图片(1张)")</f>
        <v>点击查看图片(1张)</v>
      </c>
      <c r="D183" s="3" t="s">
        <v>533</v>
      </c>
      <c r="E183" s="3" t="str">
        <f>HYPERLINK("images/9096454993252281610/","点击查看图片(3张)")</f>
        <v>点击查看图片(3张)</v>
      </c>
      <c r="F183" s="1" t="s">
        <v>534</v>
      </c>
    </row>
    <row r="184" spans="1:6" ht="24.95" customHeight="1" x14ac:dyDescent="0.2">
      <c r="A184" s="1">
        <v>207</v>
      </c>
      <c r="B184" s="2" t="s">
        <v>535</v>
      </c>
      <c r="C184" s="3" t="str">
        <f>HYPERLINK("images/6724692251559637541/","点击查看图片(2张)")</f>
        <v>点击查看图片(2张)</v>
      </c>
      <c r="D184" s="3" t="s">
        <v>536</v>
      </c>
      <c r="E184" s="3" t="str">
        <f>HYPERLINK("images/7411195857068167269/","点击查看图片(5张)")</f>
        <v>点击查看图片(5张)</v>
      </c>
      <c r="F184" s="1" t="s">
        <v>537</v>
      </c>
    </row>
    <row r="185" spans="1:6" ht="24.95" customHeight="1" x14ac:dyDescent="0.2">
      <c r="A185" s="1">
        <v>208</v>
      </c>
      <c r="B185" s="2" t="s">
        <v>538</v>
      </c>
      <c r="C185" s="3" t="str">
        <f>HYPERLINK("images/8717846966011686200/","点击查看图片(4张)")</f>
        <v>点击查看图片(4张)</v>
      </c>
      <c r="D185" s="3" t="s">
        <v>539</v>
      </c>
      <c r="E185" s="3" t="str">
        <f>HYPERLINK("images/7003677278226295337/","点击查看图片(3张)")</f>
        <v>点击查看图片(3张)</v>
      </c>
      <c r="F185" s="1" t="s">
        <v>540</v>
      </c>
    </row>
    <row r="186" spans="1:6" ht="24.95" customHeight="1" x14ac:dyDescent="0.2">
      <c r="A186" s="1">
        <v>209</v>
      </c>
      <c r="B186" s="2" t="s">
        <v>541</v>
      </c>
      <c r="C186" s="3" t="str">
        <f>HYPERLINK("images/6930439411556948298/20190128113710548_31907555_CAMERA_21001002160.jpg","点击查看图片(1张)")</f>
        <v>点击查看图片(1张)</v>
      </c>
      <c r="D186" s="3" t="s">
        <v>542</v>
      </c>
      <c r="E186" s="3" t="str">
        <f>HYPERLINK("images/5385866447368853485/","点击查看图片(4张)")</f>
        <v>点击查看图片(4张)</v>
      </c>
      <c r="F186" s="1" t="s">
        <v>543</v>
      </c>
    </row>
    <row r="187" spans="1:6" ht="24.95" customHeight="1" x14ac:dyDescent="0.2">
      <c r="A187" s="1">
        <v>210</v>
      </c>
      <c r="B187" s="2" t="s">
        <v>544</v>
      </c>
      <c r="C187" s="3" t="str">
        <f>HYPERLINK("images/5354388570169072282/20190128110743230_c541e4fd_CAMERA_11001006284.jpeg","点击查看图片(1张)")</f>
        <v>点击查看图片(1张)</v>
      </c>
      <c r="D187" s="3" t="s">
        <v>545</v>
      </c>
      <c r="E187" s="3" t="str">
        <f>HYPERLINK("images/5890062232243743371/","点击查看图片(5张)")</f>
        <v>点击查看图片(5张)</v>
      </c>
      <c r="F187" s="1" t="s">
        <v>546</v>
      </c>
    </row>
    <row r="188" spans="1:6" ht="24.95" customHeight="1" x14ac:dyDescent="0.2">
      <c r="A188" s="1">
        <v>211</v>
      </c>
      <c r="B188" s="2" t="s">
        <v>547</v>
      </c>
      <c r="C188" s="3" t="str">
        <f>HYPERLINK("images/7674211105264750896/20190128172628238_fbaff56d_CAMERA_11001004157.jpeg","点击查看图片(1张)")</f>
        <v>点击查看图片(1张)</v>
      </c>
      <c r="D188" s="3" t="s">
        <v>548</v>
      </c>
      <c r="E188" s="3" t="str">
        <f>HYPERLINK("images/4946414211867896006/","点击查看图片(5张)")</f>
        <v>点击查看图片(5张)</v>
      </c>
      <c r="F188" s="1" t="s">
        <v>549</v>
      </c>
    </row>
    <row r="189" spans="1:6" ht="24.95" customHeight="1" x14ac:dyDescent="0.2">
      <c r="A189" s="1">
        <v>212</v>
      </c>
      <c r="B189" s="2" t="s">
        <v>550</v>
      </c>
      <c r="C189" s="3" t="str">
        <f>HYPERLINK("images/6449754396623088199/","点击查看图片(5张)")</f>
        <v>点击查看图片(5张)</v>
      </c>
      <c r="D189" s="3" t="s">
        <v>551</v>
      </c>
      <c r="E189" s="3" t="str">
        <f>HYPERLINK("images/6898419057737477829/","点击查看图片(4张)")</f>
        <v>点击查看图片(4张)</v>
      </c>
      <c r="F189" s="1" t="s">
        <v>552</v>
      </c>
    </row>
    <row r="190" spans="1:6" ht="24.95" customHeight="1" x14ac:dyDescent="0.2">
      <c r="A190" s="1">
        <v>213</v>
      </c>
      <c r="B190" s="2" t="s">
        <v>553</v>
      </c>
      <c r="C190" s="3" t="str">
        <f>HYPERLINK("images/8358951926577050990/","点击查看图片(3张)")</f>
        <v>点击查看图片(3张)</v>
      </c>
      <c r="D190" s="3" t="s">
        <v>554</v>
      </c>
      <c r="E190" s="3" t="str">
        <f>HYPERLINK("images/7532877994750718745/","点击查看图片(5张)")</f>
        <v>点击查看图片(5张)</v>
      </c>
      <c r="F190" s="1" t="s">
        <v>555</v>
      </c>
    </row>
    <row r="191" spans="1:6" ht="24.95" customHeight="1" x14ac:dyDescent="0.2">
      <c r="A191" s="1">
        <v>214</v>
      </c>
      <c r="B191" s="2" t="s">
        <v>556</v>
      </c>
      <c r="C191" s="3" t="str">
        <f>HYPERLINK("images/7990143933539537467/20190129110025900_23949357_CAMERA_21001009180.jpg","点击查看图片(1张)")</f>
        <v>点击查看图片(1张)</v>
      </c>
      <c r="D191" s="3" t="s">
        <v>557</v>
      </c>
      <c r="E191" s="3" t="str">
        <f>HYPERLINK("images/8794955661175218762/","点击查看图片(2张)")</f>
        <v>点击查看图片(2张)</v>
      </c>
      <c r="F191" s="1" t="s">
        <v>558</v>
      </c>
    </row>
    <row r="192" spans="1:6" ht="24.95" customHeight="1" x14ac:dyDescent="0.2">
      <c r="A192" s="1">
        <v>215</v>
      </c>
      <c r="B192" s="2" t="s">
        <v>559</v>
      </c>
      <c r="C192" s="3" t="str">
        <f>HYPERLINK("images/7423661097111382257/","点击查看图片(2张)")</f>
        <v>点击查看图片(2张)</v>
      </c>
      <c r="D192" s="3" t="s">
        <v>560</v>
      </c>
      <c r="E192" s="3" t="str">
        <f>HYPERLINK("images/8550571137939608258/","点击查看图片(3张)")</f>
        <v>点击查看图片(3张)</v>
      </c>
      <c r="F192" s="1" t="s">
        <v>561</v>
      </c>
    </row>
    <row r="193" spans="1:6" ht="24.95" customHeight="1" x14ac:dyDescent="0.2">
      <c r="A193" s="1">
        <v>216</v>
      </c>
      <c r="B193" s="2" t="s">
        <v>562</v>
      </c>
      <c r="C193" s="3" t="str">
        <f>HYPERLINK("images/7645913212935133631/20190128111618502_c541e4fd_CAMERA_11001003171.jpeg","点击查看图片(1张)")</f>
        <v>点击查看图片(1张)</v>
      </c>
      <c r="D193" s="3" t="s">
        <v>563</v>
      </c>
      <c r="E193" s="3" t="str">
        <f>HYPERLINK("images/8552421939487591035/","点击查看图片(4张)")</f>
        <v>点击查看图片(4张)</v>
      </c>
      <c r="F193" s="1" t="s">
        <v>564</v>
      </c>
    </row>
    <row r="194" spans="1:6" ht="24.95" customHeight="1" x14ac:dyDescent="0.2">
      <c r="A194" s="1">
        <v>217</v>
      </c>
      <c r="B194" s="2" t="s">
        <v>565</v>
      </c>
      <c r="C194" s="3" t="str">
        <f>HYPERLINK("images/7594905406463451492/","点击查看图片(2张)")</f>
        <v>点击查看图片(2张)</v>
      </c>
      <c r="D194" s="3" t="s">
        <v>566</v>
      </c>
      <c r="E194" s="3" t="str">
        <f>HYPERLINK("images/5168801302007201977/","点击查看图片(2张)")</f>
        <v>点击查看图片(2张)</v>
      </c>
      <c r="F194" s="1" t="s">
        <v>567</v>
      </c>
    </row>
    <row r="195" spans="1:6" ht="24.95" customHeight="1" x14ac:dyDescent="0.2">
      <c r="A195" s="1">
        <v>218</v>
      </c>
      <c r="B195" s="2" t="s">
        <v>568</v>
      </c>
      <c r="C195" s="3" t="str">
        <f>HYPERLINK("images/6012199062257480296/","点击查看图片(5张)")</f>
        <v>点击查看图片(5张)</v>
      </c>
      <c r="D195" s="3" t="s">
        <v>569</v>
      </c>
      <c r="E195" s="3" t="str">
        <f>HYPERLINK("images/5673906701394088200/","点击查看图片(5张)")</f>
        <v>点击查看图片(5张)</v>
      </c>
      <c r="F195" s="1" t="s">
        <v>570</v>
      </c>
    </row>
    <row r="196" spans="1:6" ht="24.95" customHeight="1" x14ac:dyDescent="0.2">
      <c r="A196" s="1">
        <v>219</v>
      </c>
      <c r="B196" s="2" t="s">
        <v>571</v>
      </c>
      <c r="C196" s="3" t="str">
        <f>HYPERLINK("images/7256773139937394468/20190128110653774_32846358_CAMERA_21001002172.jpg","点击查看图片(1张)")</f>
        <v>点击查看图片(1张)</v>
      </c>
      <c r="D196" s="3" t="s">
        <v>572</v>
      </c>
      <c r="E196" s="3" t="str">
        <f>HYPERLINK("images/9166361473410126231/","点击查看图片(3张)")</f>
        <v>点击查看图片(3张)</v>
      </c>
      <c r="F196" s="1" t="s">
        <v>573</v>
      </c>
    </row>
    <row r="197" spans="1:6" ht="24.95" customHeight="1" x14ac:dyDescent="0.2">
      <c r="A197" s="1">
        <v>220</v>
      </c>
      <c r="B197" s="2" t="s">
        <v>574</v>
      </c>
      <c r="C197" s="3" t="str">
        <f>HYPERLINK("images/5236281894500099643/","点击查看图片(5张)")</f>
        <v>点击查看图片(5张)</v>
      </c>
      <c r="D197" s="3" t="s">
        <v>575</v>
      </c>
      <c r="E197" s="3" t="str">
        <f>HYPERLINK("images/5948047827805288268/","点击查看图片(5张)")</f>
        <v>点击查看图片(5张)</v>
      </c>
      <c r="F197" s="1" t="s">
        <v>576</v>
      </c>
    </row>
    <row r="198" spans="1:6" ht="24.95" customHeight="1" x14ac:dyDescent="0.2">
      <c r="A198" s="1">
        <v>221</v>
      </c>
      <c r="B198" s="2" t="s">
        <v>577</v>
      </c>
      <c r="C198" s="3" t="str">
        <f>HYPERLINK("images/7321408349845347948/20190128120923863_37945303_CAMERA_21001003174.jpg","点击查看图片(1张)")</f>
        <v>点击查看图片(1张)</v>
      </c>
      <c r="D198" s="3" t="s">
        <v>578</v>
      </c>
      <c r="E198" s="3" t="str">
        <f>HYPERLINK("images/9024193052681211994/","点击查看图片(2张)")</f>
        <v>点击查看图片(2张)</v>
      </c>
      <c r="F198" s="1" t="s">
        <v>579</v>
      </c>
    </row>
    <row r="199" spans="1:6" ht="24.95" customHeight="1" x14ac:dyDescent="0.2">
      <c r="A199" s="1">
        <v>222</v>
      </c>
      <c r="B199" s="2" t="s">
        <v>580</v>
      </c>
      <c r="C199" s="3" t="str">
        <f>HYPERLINK("images/8488466257799401606/20190128170556026_38898161_CAMERA_21001004189.jpg","点击查看图片(1张)")</f>
        <v>点击查看图片(1张)</v>
      </c>
      <c r="D199" s="3" t="s">
        <v>581</v>
      </c>
      <c r="E199" s="3" t="str">
        <f>HYPERLINK("images/7616493337655223509/","点击查看图片(3张)")</f>
        <v>点击查看图片(3张)</v>
      </c>
      <c r="F199" s="1" t="s">
        <v>582</v>
      </c>
    </row>
    <row r="200" spans="1:6" ht="24.95" customHeight="1" x14ac:dyDescent="0.2">
      <c r="A200" s="1">
        <v>223</v>
      </c>
      <c r="B200" s="2" t="s">
        <v>580</v>
      </c>
      <c r="C200" s="3" t="str">
        <f>HYPERLINK("images/7503828991123132263/20190128111713729_38898161_CAMERA_21001004186.jpg","点击查看图片(1张)")</f>
        <v>点击查看图片(1张)</v>
      </c>
      <c r="D200" s="3" t="s">
        <v>583</v>
      </c>
      <c r="E200" s="3" t="str">
        <f>HYPERLINK("images/8645556691883368188/","点击查看图片(3张)")</f>
        <v>点击查看图片(3张)</v>
      </c>
      <c r="F200" s="1" t="s">
        <v>584</v>
      </c>
    </row>
    <row r="201" spans="1:6" ht="24.95" customHeight="1" x14ac:dyDescent="0.2">
      <c r="A201" s="1">
        <v>224</v>
      </c>
      <c r="B201" s="2" t="s">
        <v>585</v>
      </c>
      <c r="C201" s="3" t="str">
        <f>HYPERLINK("images/5586964158243867802/","点击查看图片(4张)")</f>
        <v>点击查看图片(4张)</v>
      </c>
      <c r="D201" s="3" t="s">
        <v>586</v>
      </c>
      <c r="E201" s="3" t="str">
        <f>HYPERLINK("images/7952248327337151691/","点击查看图片(4张)")</f>
        <v>点击查看图片(4张)</v>
      </c>
      <c r="F201" s="1" t="s">
        <v>587</v>
      </c>
    </row>
    <row r="202" spans="1:6" ht="24.95" customHeight="1" x14ac:dyDescent="0.2">
      <c r="A202" s="1">
        <v>225</v>
      </c>
      <c r="B202" s="2" t="s">
        <v>588</v>
      </c>
      <c r="C202" s="3" t="str">
        <f>HYPERLINK("images/5628556132086692515/20190128113836369_64530A29_CAMERA_21001002168.jpg","点击查看图片(1张)")</f>
        <v>点击查看图片(1张)</v>
      </c>
      <c r="D202" s="3" t="s">
        <v>589</v>
      </c>
      <c r="E202" s="3" t="str">
        <f>HYPERLINK("images/5699580058235151053/","点击查看图片(2张)")</f>
        <v>点击查看图片(2张)</v>
      </c>
      <c r="F202" s="1" t="s">
        <v>590</v>
      </c>
    </row>
    <row r="203" spans="1:6" ht="24.95" customHeight="1" x14ac:dyDescent="0.2">
      <c r="A203" s="1">
        <v>226</v>
      </c>
      <c r="B203" s="2" t="s">
        <v>591</v>
      </c>
      <c r="C203" s="3" t="str">
        <f>HYPERLINK("images/6574516911121185958/","点击查看图片(2张)")</f>
        <v>点击查看图片(2张)</v>
      </c>
      <c r="D203" s="3" t="s">
        <v>592</v>
      </c>
      <c r="E203" s="3" t="str">
        <f>HYPERLINK("images/4724275831709600373/","点击查看图片(2张)")</f>
        <v>点击查看图片(2张)</v>
      </c>
      <c r="F203" s="1" t="s">
        <v>593</v>
      </c>
    </row>
    <row r="204" spans="1:6" ht="24.95" customHeight="1" x14ac:dyDescent="0.2">
      <c r="A204" s="1">
        <v>227</v>
      </c>
      <c r="B204" s="2" t="s">
        <v>594</v>
      </c>
      <c r="C204" s="3" t="str">
        <f>HYPERLINK("images/7184890227083297857/","点击查看图片(5张)")</f>
        <v>点击查看图片(5张)</v>
      </c>
      <c r="D204" s="3" t="s">
        <v>595</v>
      </c>
      <c r="E204" s="3" t="str">
        <f>HYPERLINK("images/4954878437464538003/","点击查看图片(5张)")</f>
        <v>点击查看图片(5张)</v>
      </c>
      <c r="F204" s="1" t="s">
        <v>596</v>
      </c>
    </row>
    <row r="205" spans="1:6" ht="24.95" customHeight="1" x14ac:dyDescent="0.2">
      <c r="A205" s="1">
        <v>228</v>
      </c>
      <c r="B205" s="2" t="s">
        <v>597</v>
      </c>
      <c r="C205" s="3" t="str">
        <f>HYPERLINK("images/8339210056656939818/","点击查看图片(5张)")</f>
        <v>点击查看图片(5张)</v>
      </c>
      <c r="D205" s="3" t="s">
        <v>598</v>
      </c>
      <c r="E205" s="3" t="str">
        <f>HYPERLINK("images/5240463175743998649/","点击查看图片(5张)")</f>
        <v>点击查看图片(5张)</v>
      </c>
      <c r="F205" s="1" t="s">
        <v>599</v>
      </c>
    </row>
    <row r="206" spans="1:6" ht="24.95" customHeight="1" x14ac:dyDescent="0.2">
      <c r="A206" s="1">
        <v>229</v>
      </c>
      <c r="B206" s="2" t="s">
        <v>600</v>
      </c>
      <c r="C206" s="3" t="str">
        <f>HYPERLINK("images/4909195764296231703/","点击查看图片(2张)")</f>
        <v>点击查看图片(2张)</v>
      </c>
      <c r="D206" s="3" t="s">
        <v>601</v>
      </c>
      <c r="E206" s="3" t="str">
        <f>HYPERLINK("images/7257341788884369488/","点击查看图片(3张)")</f>
        <v>点击查看图片(3张)</v>
      </c>
      <c r="F206" s="1" t="s">
        <v>602</v>
      </c>
    </row>
    <row r="207" spans="1:6" ht="24.95" customHeight="1" x14ac:dyDescent="0.2">
      <c r="A207" s="1">
        <v>230</v>
      </c>
      <c r="B207" s="2" t="s">
        <v>603</v>
      </c>
      <c r="C207" s="3" t="str">
        <f>HYPERLINK("images/9142752535420644109/","点击查看图片(3张)")</f>
        <v>点击查看图片(3张)</v>
      </c>
      <c r="D207" s="3" t="s">
        <v>604</v>
      </c>
      <c r="E207" s="3" t="str">
        <f>HYPERLINK("images/5070469255141788574/","点击查看图片(2张)")</f>
        <v>点击查看图片(2张)</v>
      </c>
      <c r="F207" s="1" t="s">
        <v>605</v>
      </c>
    </row>
    <row r="208" spans="1:6" ht="24.95" customHeight="1" x14ac:dyDescent="0.2">
      <c r="A208" s="1">
        <v>231</v>
      </c>
      <c r="B208" s="2" t="s">
        <v>606</v>
      </c>
      <c r="C208" s="3" t="str">
        <f>HYPERLINK("images/4624368822389642032/20190128180240338_37904623_CAMERA_21001038184.jpg","点击查看图片(1张)")</f>
        <v>点击查看图片(1张)</v>
      </c>
      <c r="D208" s="3" t="s">
        <v>607</v>
      </c>
      <c r="E208" s="3" t="str">
        <f>HYPERLINK("images/7580549595526071815/20190128180343932_37904623_CAMERA_21001001274.jpg","点击查看图片(1张)")</f>
        <v>点击查看图片(1张)</v>
      </c>
      <c r="F208" s="1" t="s">
        <v>608</v>
      </c>
    </row>
    <row r="209" spans="1:6" ht="24.95" customHeight="1" x14ac:dyDescent="0.2">
      <c r="A209" s="1">
        <v>232</v>
      </c>
      <c r="B209" s="2" t="s">
        <v>609</v>
      </c>
      <c r="C209" s="3" t="str">
        <f>HYPERLINK("images/8482772901906967126/20190128170617723_c541e4fd_CAMERA_11001002174.jpeg","点击查看图片(1张)")</f>
        <v>点击查看图片(1张)</v>
      </c>
      <c r="D209" s="3" t="s">
        <v>610</v>
      </c>
      <c r="E209" s="3" t="str">
        <f>HYPERLINK("images/8984909647419335753/","点击查看图片(5张)")</f>
        <v>点击查看图片(5张)</v>
      </c>
      <c r="F209" s="1" t="s">
        <v>611</v>
      </c>
    </row>
    <row r="210" spans="1:6" ht="24.95" customHeight="1" x14ac:dyDescent="0.2">
      <c r="A210" s="1">
        <v>234</v>
      </c>
      <c r="B210" s="2" t="s">
        <v>612</v>
      </c>
      <c r="C210" s="3" t="str">
        <f>HYPERLINK("images/8938446387276411662/","点击查看图片(2张)")</f>
        <v>点击查看图片(2张)</v>
      </c>
      <c r="D210" s="3" t="s">
        <v>613</v>
      </c>
      <c r="E210" s="3" t="str">
        <f>HYPERLINK("images/9076737893672465413/","点击查看图片(3张)")</f>
        <v>点击查看图片(3张)</v>
      </c>
      <c r="F210" s="1" t="s">
        <v>614</v>
      </c>
    </row>
    <row r="211" spans="1:6" ht="24.95" customHeight="1" x14ac:dyDescent="0.2">
      <c r="A211" s="1">
        <v>235</v>
      </c>
      <c r="B211" s="2" t="s">
        <v>615</v>
      </c>
      <c r="C211" s="3" t="str">
        <f>HYPERLINK("images/6425940271827806771/","点击查看图片(5张)")</f>
        <v>点击查看图片(5张)</v>
      </c>
      <c r="D211" s="3" t="s">
        <v>616</v>
      </c>
      <c r="E211" s="3" t="str">
        <f>HYPERLINK("images/6638844505320702362/","点击查看图片(5张)")</f>
        <v>点击查看图片(5张)</v>
      </c>
      <c r="F211" s="1" t="s">
        <v>617</v>
      </c>
    </row>
    <row r="212" spans="1:6" ht="24.95" customHeight="1" x14ac:dyDescent="0.2">
      <c r="A212" s="1">
        <v>236</v>
      </c>
      <c r="B212" s="2" t="s">
        <v>618</v>
      </c>
      <c r="C212" s="3" t="str">
        <f>HYPERLINK("images/5045362357732630005/","点击查看图片(5张)")</f>
        <v>点击查看图片(5张)</v>
      </c>
      <c r="D212" s="3" t="s">
        <v>619</v>
      </c>
      <c r="E212" s="3" t="str">
        <f>HYPERLINK("images/6057134932288767397/","点击查看图片(5张)")</f>
        <v>点击查看图片(5张)</v>
      </c>
      <c r="F212" s="1" t="s">
        <v>620</v>
      </c>
    </row>
    <row r="213" spans="1:6" ht="24.95" customHeight="1" x14ac:dyDescent="0.2">
      <c r="A213" s="1">
        <v>237</v>
      </c>
      <c r="B213" s="2" t="s">
        <v>621</v>
      </c>
      <c r="C213" s="3" t="str">
        <f>HYPERLINK("images/7915772186426887605/","点击查看图片(5张)")</f>
        <v>点击查看图片(5张)</v>
      </c>
      <c r="D213" s="3" t="s">
        <v>622</v>
      </c>
      <c r="E213" s="3" t="str">
        <f>HYPERLINK("images/6725659457893946864/","点击查看图片(5张)")</f>
        <v>点击查看图片(5张)</v>
      </c>
      <c r="F213" s="1" t="s">
        <v>623</v>
      </c>
    </row>
    <row r="214" spans="1:6" ht="24.95" customHeight="1" x14ac:dyDescent="0.2">
      <c r="A214" s="1">
        <v>238</v>
      </c>
      <c r="B214" s="2" t="s">
        <v>624</v>
      </c>
      <c r="C214" s="3" t="str">
        <f>HYPERLINK("images/7417273292277332184/","点击查看图片(2张)")</f>
        <v>点击查看图片(2张)</v>
      </c>
      <c r="D214" s="3" t="s">
        <v>625</v>
      </c>
      <c r="E214" s="3" t="str">
        <f>HYPERLINK("images/6698388669957006056/","点击查看图片(3张)")</f>
        <v>点击查看图片(3张)</v>
      </c>
      <c r="F214" s="1" t="s">
        <v>626</v>
      </c>
    </row>
    <row r="215" spans="1:6" ht="24.95" customHeight="1" x14ac:dyDescent="0.2">
      <c r="A215" s="1">
        <v>240</v>
      </c>
      <c r="B215" s="2" t="s">
        <v>627</v>
      </c>
      <c r="C215" s="3" t="str">
        <f>HYPERLINK("images/5299817862776441317/","点击查看图片(2张)")</f>
        <v>点击查看图片(2张)</v>
      </c>
      <c r="D215" s="3" t="s">
        <v>628</v>
      </c>
      <c r="E215" s="3" t="str">
        <f>HYPERLINK("images/5978424462466681764/","点击查看图片(5张)")</f>
        <v>点击查看图片(5张)</v>
      </c>
      <c r="F215" s="1" t="s">
        <v>629</v>
      </c>
    </row>
    <row r="216" spans="1:6" ht="24.95" customHeight="1" x14ac:dyDescent="0.2">
      <c r="A216" s="1">
        <v>241</v>
      </c>
      <c r="B216" s="2" t="s">
        <v>630</v>
      </c>
      <c r="C216" s="3" t="str">
        <f>HYPERLINK("images/7939594142953477421/","点击查看图片(5张)")</f>
        <v>点击查看图片(5张)</v>
      </c>
      <c r="D216" s="3" t="s">
        <v>631</v>
      </c>
      <c r="E216" s="3" t="str">
        <f>HYPERLINK("images/5042778956801062581/","点击查看图片(5张)")</f>
        <v>点击查看图片(5张)</v>
      </c>
      <c r="F216" s="1" t="s">
        <v>632</v>
      </c>
    </row>
    <row r="217" spans="1:6" ht="24.95" customHeight="1" x14ac:dyDescent="0.2">
      <c r="A217" s="1">
        <v>242</v>
      </c>
      <c r="B217" s="2" t="s">
        <v>633</v>
      </c>
      <c r="C217" s="3" t="str">
        <f>HYPERLINK("images/5589051817367506665/","点击查看图片(2张)")</f>
        <v>点击查看图片(2张)</v>
      </c>
      <c r="D217" s="3" t="s">
        <v>634</v>
      </c>
      <c r="E217" s="3" t="str">
        <f>HYPERLINK("images/4814350065007301122/","点击查看图片(3张)")</f>
        <v>点击查看图片(3张)</v>
      </c>
      <c r="F217" s="1" t="s">
        <v>635</v>
      </c>
    </row>
    <row r="218" spans="1:6" ht="24.95" customHeight="1" x14ac:dyDescent="0.2">
      <c r="A218" s="1">
        <v>243</v>
      </c>
      <c r="B218" s="2" t="s">
        <v>633</v>
      </c>
      <c r="C218" s="3" t="str">
        <f>HYPERLINK("images/5363118993479278526/","点击查看图片(2张)")</f>
        <v>点击查看图片(2张)</v>
      </c>
      <c r="D218" s="3" t="s">
        <v>636</v>
      </c>
      <c r="E218" s="3" t="str">
        <f>HYPERLINK("images/8752398246654362977/","点击查看图片(3张)")</f>
        <v>点击查看图片(3张)</v>
      </c>
      <c r="F218" s="1" t="s">
        <v>637</v>
      </c>
    </row>
    <row r="219" spans="1:6" ht="24.95" customHeight="1" x14ac:dyDescent="0.2">
      <c r="A219" s="1">
        <v>244</v>
      </c>
      <c r="B219" s="2" t="s">
        <v>638</v>
      </c>
      <c r="C219" s="3" t="str">
        <f>HYPERLINK("images/4704346450801664122/","点击查看图片(5张)")</f>
        <v>点击查看图片(5张)</v>
      </c>
      <c r="D219" s="3" t="s">
        <v>639</v>
      </c>
      <c r="E219" s="3" t="str">
        <f>HYPERLINK("images/7282419305591017256/","点击查看图片(5张)")</f>
        <v>点击查看图片(5张)</v>
      </c>
      <c r="F219" s="1" t="s">
        <v>640</v>
      </c>
    </row>
    <row r="220" spans="1:6" ht="24.95" customHeight="1" x14ac:dyDescent="0.2">
      <c r="A220" s="1">
        <v>245</v>
      </c>
      <c r="B220" s="2" t="s">
        <v>641</v>
      </c>
      <c r="C220" s="3" t="str">
        <f>HYPERLINK("images/6569047525539321947/","点击查看图片(5张)")</f>
        <v>点击查看图片(5张)</v>
      </c>
      <c r="D220" s="3" t="s">
        <v>642</v>
      </c>
      <c r="E220" s="3" t="str">
        <f>HYPERLINK("images/7920385720856171758/","点击查看图片(2张)")</f>
        <v>点击查看图片(2张)</v>
      </c>
      <c r="F220" s="1" t="s">
        <v>643</v>
      </c>
    </row>
    <row r="221" spans="1:6" ht="24.95" customHeight="1" x14ac:dyDescent="0.2">
      <c r="A221" s="1">
        <v>246</v>
      </c>
      <c r="B221" s="2" t="s">
        <v>644</v>
      </c>
      <c r="C221" s="3" t="str">
        <f>HYPERLINK("images/7596460673064002552/","点击查看图片(5张)")</f>
        <v>点击查看图片(5张)</v>
      </c>
      <c r="D221" s="3" t="s">
        <v>645</v>
      </c>
      <c r="E221" s="3" t="str">
        <f>HYPERLINK("images/7316660759408459865/","点击查看图片(5张)")</f>
        <v>点击查看图片(5张)</v>
      </c>
      <c r="F221" s="1" t="s">
        <v>646</v>
      </c>
    </row>
    <row r="222" spans="1:6" ht="24.95" customHeight="1" x14ac:dyDescent="0.2">
      <c r="A222" s="1">
        <v>247</v>
      </c>
      <c r="B222" s="2" t="s">
        <v>647</v>
      </c>
      <c r="C222" s="3" t="str">
        <f>HYPERLINK("images/5843470684281311444/","点击查看图片(4张)")</f>
        <v>点击查看图片(4张)</v>
      </c>
      <c r="D222" s="3" t="s">
        <v>648</v>
      </c>
      <c r="E222" s="3" t="str">
        <f>HYPERLINK("images/4822776225983930152/","点击查看图片(4张)")</f>
        <v>点击查看图片(4张)</v>
      </c>
      <c r="F222" s="1" t="s">
        <v>649</v>
      </c>
    </row>
    <row r="223" spans="1:6" ht="24.95" customHeight="1" x14ac:dyDescent="0.2">
      <c r="A223" s="1">
        <v>248</v>
      </c>
      <c r="B223" s="2" t="s">
        <v>650</v>
      </c>
      <c r="C223" s="3" t="str">
        <f>HYPERLINK("images/5225671165632030453/","点击查看图片(3张)")</f>
        <v>点击查看图片(3张)</v>
      </c>
      <c r="D223" s="3" t="s">
        <v>651</v>
      </c>
      <c r="E223" s="3" t="str">
        <f>HYPERLINK("images/8719802971211982580/","点击查看图片(4张)")</f>
        <v>点击查看图片(4张)</v>
      </c>
      <c r="F223" s="1" t="s">
        <v>652</v>
      </c>
    </row>
    <row r="224" spans="1:6" ht="24.95" customHeight="1" x14ac:dyDescent="0.2">
      <c r="A224" s="1">
        <v>250</v>
      </c>
      <c r="B224" s="2" t="s">
        <v>653</v>
      </c>
      <c r="C224" s="3" t="str">
        <f>HYPERLINK("images/4742769287032417949/","点击查看图片(3张)")</f>
        <v>点击查看图片(3张)</v>
      </c>
      <c r="D224" s="3" t="s">
        <v>654</v>
      </c>
      <c r="E224" s="3" t="str">
        <f>HYPERLINK("images/5509620979834271584/","点击查看图片(5张)")</f>
        <v>点击查看图片(5张)</v>
      </c>
      <c r="F224" s="1" t="s">
        <v>655</v>
      </c>
    </row>
    <row r="225" spans="1:6" ht="24.95" customHeight="1" x14ac:dyDescent="0.2">
      <c r="A225" s="1">
        <v>251</v>
      </c>
      <c r="B225" s="2" t="s">
        <v>656</v>
      </c>
      <c r="C225" s="3" t="str">
        <f>HYPERLINK("images/7878390740092051755/","点击查看图片(2张)")</f>
        <v>点击查看图片(2张)</v>
      </c>
      <c r="D225" s="3" t="s">
        <v>657</v>
      </c>
      <c r="E225" s="3" t="str">
        <f>HYPERLINK("images/6338696897440106094/","点击查看图片(2张)")</f>
        <v>点击查看图片(2张)</v>
      </c>
      <c r="F225" s="1" t="s">
        <v>658</v>
      </c>
    </row>
    <row r="226" spans="1:6" ht="24.95" customHeight="1" x14ac:dyDescent="0.2">
      <c r="A226" s="1">
        <v>252</v>
      </c>
      <c r="B226" s="2" t="s">
        <v>659</v>
      </c>
      <c r="C226" s="3" t="str">
        <f>HYPERLINK("images/7279817746885947989/","点击查看图片(2张)")</f>
        <v>点击查看图片(2张)</v>
      </c>
      <c r="D226" s="3" t="s">
        <v>660</v>
      </c>
      <c r="E226" s="3" t="str">
        <f>HYPERLINK("images/5466626345082945915/","点击查看图片(2张)")</f>
        <v>点击查看图片(2张)</v>
      </c>
      <c r="F226" s="1" t="s">
        <v>661</v>
      </c>
    </row>
    <row r="227" spans="1:6" ht="24.95" customHeight="1" x14ac:dyDescent="0.2">
      <c r="A227" s="1">
        <v>253</v>
      </c>
      <c r="B227" s="2" t="s">
        <v>662</v>
      </c>
      <c r="C227" s="3" t="str">
        <f>HYPERLINK("images/8845643473675789314/","点击查看图片(2张)")</f>
        <v>点击查看图片(2张)</v>
      </c>
      <c r="D227" s="3" t="s">
        <v>663</v>
      </c>
      <c r="E227" s="3" t="str">
        <f>HYPERLINK("images/8677007383626530320/20190128110815951_36881273_CAMERA_21001003261.jpg","点击查看图片(1张)")</f>
        <v>点击查看图片(1张)</v>
      </c>
      <c r="F227" s="1" t="s">
        <v>664</v>
      </c>
    </row>
    <row r="228" spans="1:6" ht="24.95" customHeight="1" x14ac:dyDescent="0.2">
      <c r="A228" s="1">
        <v>254</v>
      </c>
      <c r="B228" s="2" t="s">
        <v>665</v>
      </c>
      <c r="C228" s="3" t="str">
        <f>HYPERLINK("images/4899162115392358743/","点击查看图片(2张)")</f>
        <v>点击查看图片(2张)</v>
      </c>
      <c r="D228" s="3" t="s">
        <v>666</v>
      </c>
      <c r="E228" s="3" t="str">
        <f>HYPERLINK("images/5071017037074965720/","点击查看图片(5张)")</f>
        <v>点击查看图片(5张)</v>
      </c>
      <c r="F228" s="1" t="s">
        <v>667</v>
      </c>
    </row>
    <row r="229" spans="1:6" ht="24.95" customHeight="1" x14ac:dyDescent="0.2">
      <c r="A229" s="1">
        <v>255</v>
      </c>
      <c r="B229" s="2" t="s">
        <v>668</v>
      </c>
      <c r="C229" s="3" t="str">
        <f>HYPERLINK("images/5770446159285276808/","点击查看图片(5张)")</f>
        <v>点击查看图片(5张)</v>
      </c>
      <c r="D229" s="3" t="s">
        <v>669</v>
      </c>
      <c r="E229" s="3" t="str">
        <f>HYPERLINK("images/5871409149325255318/","点击查看图片(4张)")</f>
        <v>点击查看图片(4张)</v>
      </c>
      <c r="F229" s="1" t="s">
        <v>670</v>
      </c>
    </row>
    <row r="230" spans="1:6" ht="24.95" customHeight="1" x14ac:dyDescent="0.2">
      <c r="A230" s="1">
        <v>256</v>
      </c>
      <c r="B230" s="2" t="s">
        <v>671</v>
      </c>
      <c r="C230" s="3" t="str">
        <f>HYPERLINK("images/8180302211536691395/","点击查看图片(2张)")</f>
        <v>点击查看图片(2张)</v>
      </c>
      <c r="D230" s="3" t="s">
        <v>672</v>
      </c>
      <c r="E230" s="3" t="str">
        <f>HYPERLINK("images/7445299409982436191/","点击查看图片(3张)")</f>
        <v>点击查看图片(3张)</v>
      </c>
      <c r="F230" s="1" t="s">
        <v>673</v>
      </c>
    </row>
    <row r="231" spans="1:6" ht="24.95" customHeight="1" x14ac:dyDescent="0.2">
      <c r="A231" s="1">
        <v>257</v>
      </c>
      <c r="B231" s="2" t="s">
        <v>674</v>
      </c>
      <c r="C231" s="3" t="str">
        <f>HYPERLINK("images/6166411551146968873/","点击查看图片(3张)")</f>
        <v>点击查看图片(3张)</v>
      </c>
      <c r="D231" s="3" t="s">
        <v>675</v>
      </c>
      <c r="E231" s="3" t="str">
        <f>HYPERLINK("images/7765716092848306765/","点击查看图片(2张)")</f>
        <v>点击查看图片(2张)</v>
      </c>
      <c r="F231" s="1" t="s">
        <v>676</v>
      </c>
    </row>
    <row r="232" spans="1:6" ht="24.95" customHeight="1" x14ac:dyDescent="0.2">
      <c r="A232" s="1">
        <v>258</v>
      </c>
      <c r="B232" s="2" t="s">
        <v>677</v>
      </c>
      <c r="C232" s="3" t="str">
        <f>HYPERLINK("images/6103899491915517875/20190129122233210_35523565_CAMERA_21001005182.jpg","点击查看图片(1张)")</f>
        <v>点击查看图片(1张)</v>
      </c>
      <c r="D232" s="3" t="s">
        <v>678</v>
      </c>
      <c r="E232" s="3" t="str">
        <f>HYPERLINK("images/6942092893941512459/","点击查看图片(5张)")</f>
        <v>点击查看图片(5张)</v>
      </c>
      <c r="F232" s="1" t="s">
        <v>679</v>
      </c>
    </row>
    <row r="233" spans="1:6" ht="24.95" customHeight="1" x14ac:dyDescent="0.2">
      <c r="A233" s="1">
        <v>259</v>
      </c>
      <c r="B233" s="2" t="s">
        <v>680</v>
      </c>
      <c r="C233" s="3" t="str">
        <f>HYPERLINK("images/6395891941815590119/","点击查看图片(3张)")</f>
        <v>点击查看图片(3张)</v>
      </c>
      <c r="D233" s="3" t="s">
        <v>681</v>
      </c>
      <c r="E233" s="3" t="str">
        <f>HYPERLINK("images/8121281983081311660/","点击查看图片(3张)")</f>
        <v>点击查看图片(3张)</v>
      </c>
      <c r="F233" s="1" t="s">
        <v>682</v>
      </c>
    </row>
    <row r="234" spans="1:6" ht="24.95" customHeight="1" x14ac:dyDescent="0.2">
      <c r="A234" s="1">
        <v>260</v>
      </c>
      <c r="B234" s="2" t="s">
        <v>683</v>
      </c>
      <c r="C234" s="3" t="str">
        <f>HYPERLINK("images/5446871093267739766/","点击查看图片(2张)")</f>
        <v>点击查看图片(2张)</v>
      </c>
      <c r="D234" s="3" t="s">
        <v>684</v>
      </c>
      <c r="E234" s="3" t="str">
        <f>HYPERLINK("images/6999396217776374786/","点击查看图片(5张)")</f>
        <v>点击查看图片(5张)</v>
      </c>
      <c r="F234" s="1" t="s">
        <v>685</v>
      </c>
    </row>
    <row r="235" spans="1:6" ht="24.95" customHeight="1" x14ac:dyDescent="0.2">
      <c r="A235" s="1">
        <v>261</v>
      </c>
      <c r="B235" s="2" t="s">
        <v>686</v>
      </c>
      <c r="C235" s="3" t="str">
        <f>HYPERLINK("images/7683893689012590752/20190128112623557_30602337_CAMERA_21001005185.jpg","点击查看图片(1张)")</f>
        <v>点击查看图片(1张)</v>
      </c>
      <c r="D235" s="3" t="s">
        <v>687</v>
      </c>
      <c r="E235" s="3" t="str">
        <f>HYPERLINK("images/7520582399044462822/","点击查看图片(5张)")</f>
        <v>点击查看图片(5张)</v>
      </c>
      <c r="F235" s="1" t="s">
        <v>688</v>
      </c>
    </row>
    <row r="236" spans="1:6" ht="24.95" customHeight="1" x14ac:dyDescent="0.2">
      <c r="A236" s="1">
        <v>262</v>
      </c>
      <c r="B236" s="2" t="s">
        <v>689</v>
      </c>
      <c r="C236" s="3" t="str">
        <f>HYPERLINK("images/6968561427499122200/20190128181631488_30602337_CAMERA_21001002168.jpg","点击查看图片(1张)")</f>
        <v>点击查看图片(1张)</v>
      </c>
      <c r="D236" s="3" t="s">
        <v>690</v>
      </c>
      <c r="E236" s="3" t="str">
        <f>HYPERLINK("images/7444511712802671950/","点击查看图片(5张)")</f>
        <v>点击查看图片(5张)</v>
      </c>
      <c r="F236" s="1" t="s">
        <v>691</v>
      </c>
    </row>
    <row r="237" spans="1:6" ht="24.95" customHeight="1" x14ac:dyDescent="0.2">
      <c r="A237" s="1">
        <v>264</v>
      </c>
      <c r="B237" s="2" t="s">
        <v>692</v>
      </c>
      <c r="C237" s="3" t="str">
        <f>HYPERLINK("images/9071695207273482263/","点击查看图片(2张)")</f>
        <v>点击查看图片(2张)</v>
      </c>
      <c r="D237" s="3" t="s">
        <v>693</v>
      </c>
      <c r="E237" s="3" t="str">
        <f>HYPERLINK("images/7744895750123414321/","点击查看图片(4张)")</f>
        <v>点击查看图片(4张)</v>
      </c>
      <c r="F237" s="1" t="s">
        <v>694</v>
      </c>
    </row>
    <row r="238" spans="1:6" ht="24.95" customHeight="1" x14ac:dyDescent="0.2">
      <c r="A238" s="1">
        <v>265</v>
      </c>
      <c r="B238" s="2" t="s">
        <v>695</v>
      </c>
      <c r="C238" s="3" t="str">
        <f>HYPERLINK("images/6187220935413038224/","点击查看图片(2张)")</f>
        <v>点击查看图片(2张)</v>
      </c>
      <c r="D238" s="3" t="s">
        <v>696</v>
      </c>
      <c r="E238" s="3" t="str">
        <f>HYPERLINK("images/7744205547503399829/","点击查看图片(5张)")</f>
        <v>点击查看图片(5张)</v>
      </c>
      <c r="F238" s="1" t="s">
        <v>697</v>
      </c>
    </row>
    <row r="239" spans="1:6" ht="24.95" customHeight="1" x14ac:dyDescent="0.2">
      <c r="A239" s="1">
        <v>266</v>
      </c>
      <c r="B239" s="2" t="s">
        <v>698</v>
      </c>
      <c r="C239" s="3" t="str">
        <f>HYPERLINK("images/5997437894697994320/20190128104826822_34642181_CAMERA_22001008263.jpg","点击查看图片(1张)")</f>
        <v>点击查看图片(1张)</v>
      </c>
      <c r="D239" s="3" t="s">
        <v>699</v>
      </c>
      <c r="E239" s="3" t="str">
        <f>HYPERLINK("images/6804866808270891343/","点击查看图片(3张)")</f>
        <v>点击查看图片(3张)</v>
      </c>
      <c r="F239" s="1" t="s">
        <v>700</v>
      </c>
    </row>
    <row r="240" spans="1:6" ht="24.95" customHeight="1" x14ac:dyDescent="0.2">
      <c r="A240" s="1">
        <v>267</v>
      </c>
      <c r="B240" s="2" t="s">
        <v>701</v>
      </c>
      <c r="C240" s="3" t="str">
        <f>HYPERLINK("images/7808350406251477901/","点击查看图片(2张)")</f>
        <v>点击查看图片(2张)</v>
      </c>
      <c r="D240" s="3" t="s">
        <v>702</v>
      </c>
      <c r="E240" s="3" t="str">
        <f>HYPERLINK("images/8474410113278536145/","点击查看图片(2张)")</f>
        <v>点击查看图片(2张)</v>
      </c>
      <c r="F240" s="1" t="s">
        <v>703</v>
      </c>
    </row>
    <row r="241" spans="1:6" ht="24.95" customHeight="1" x14ac:dyDescent="0.2">
      <c r="A241" s="1">
        <v>268</v>
      </c>
      <c r="B241" s="2" t="s">
        <v>704</v>
      </c>
      <c r="C241" s="3" t="str">
        <f>HYPERLINK("images/5577109337686011145/20190128120357918_70B72023_CAMERA_21001002158.jpg","点击查看图片(1张)")</f>
        <v>点击查看图片(1张)</v>
      </c>
      <c r="D241" s="3" t="s">
        <v>705</v>
      </c>
      <c r="E241" s="3" t="str">
        <f>HYPERLINK("images/8777103100408603173/","点击查看图片(3张)")</f>
        <v>点击查看图片(3张)</v>
      </c>
      <c r="F241" s="1" t="s">
        <v>706</v>
      </c>
    </row>
    <row r="242" spans="1:6" ht="24.95" customHeight="1" x14ac:dyDescent="0.2">
      <c r="A242" s="1">
        <v>269</v>
      </c>
      <c r="B242" s="2" t="s">
        <v>707</v>
      </c>
      <c r="C242" s="3" t="str">
        <f>HYPERLINK("images/6056032391595762102/","点击查看图片(2张)")</f>
        <v>点击查看图片(2张)</v>
      </c>
      <c r="D242" s="3" t="s">
        <v>708</v>
      </c>
      <c r="E242" s="3" t="str">
        <f>HYPERLINK("images/4945512998832054259/","点击查看图片(2张)")</f>
        <v>点击查看图片(2张)</v>
      </c>
      <c r="F242" s="1" t="s">
        <v>709</v>
      </c>
    </row>
    <row r="243" spans="1:6" ht="24.95" customHeight="1" x14ac:dyDescent="0.2">
      <c r="A243" s="1">
        <v>270</v>
      </c>
      <c r="B243" s="2" t="s">
        <v>710</v>
      </c>
      <c r="C243" s="3" t="str">
        <f>HYPERLINK("images/7059606021507044333/20190128171353814_3b3e0d1e_CAMERA_11001003184.jpeg","点击查看图片(1张)")</f>
        <v>点击查看图片(1张)</v>
      </c>
      <c r="D243" s="3" t="s">
        <v>711</v>
      </c>
      <c r="E243" s="3" t="str">
        <f>HYPERLINK("images/8000694712937713903/20190128171403410_3b3e0d1e_CAMERA_11001007189.jpeg","点击查看图片(1张)")</f>
        <v>点击查看图片(1张)</v>
      </c>
      <c r="F243" s="1" t="s">
        <v>712</v>
      </c>
    </row>
    <row r="244" spans="1:6" ht="24.95" customHeight="1" x14ac:dyDescent="0.2">
      <c r="A244" s="1">
        <v>271</v>
      </c>
      <c r="B244" s="2" t="s">
        <v>713</v>
      </c>
      <c r="C244" s="3" t="str">
        <f>HYPERLINK("images/7635346762207747038/","点击查看图片(2张)")</f>
        <v>点击查看图片(2张)</v>
      </c>
      <c r="D244" s="3" t="s">
        <v>714</v>
      </c>
      <c r="E244" s="3" t="str">
        <f>HYPERLINK("images/5173061401717582545/","点击查看图片(2张)")</f>
        <v>点击查看图片(2张)</v>
      </c>
      <c r="F244" s="1" t="s">
        <v>715</v>
      </c>
    </row>
    <row r="245" spans="1:6" ht="24.95" customHeight="1" x14ac:dyDescent="0.2">
      <c r="A245" s="1">
        <v>272</v>
      </c>
      <c r="B245" s="2" t="s">
        <v>716</v>
      </c>
      <c r="C245" s="3" t="str">
        <f>HYPERLINK("images/6845457757388477737/20190128170142403_3b3e0d1e_CAMERA_11001006150.jpeg","点击查看图片(1张)")</f>
        <v>点击查看图片(1张)</v>
      </c>
      <c r="D245" s="3" t="s">
        <v>717</v>
      </c>
      <c r="E245" s="3" t="str">
        <f>HYPERLINK("images/5126756018840817344/20190128170157654_3b3e0d1e_CAMERA_11001003285.jpeg","点击查看图片(1张)")</f>
        <v>点击查看图片(1张)</v>
      </c>
      <c r="F245" s="1" t="s">
        <v>718</v>
      </c>
    </row>
    <row r="246" spans="1:6" ht="24.95" customHeight="1" x14ac:dyDescent="0.2">
      <c r="A246" s="1">
        <v>274</v>
      </c>
      <c r="B246" s="2" t="s">
        <v>719</v>
      </c>
      <c r="C246" s="3" t="str">
        <f>HYPERLINK("images/5715608695179495095/","点击查看图片(5张)")</f>
        <v>点击查看图片(5张)</v>
      </c>
      <c r="D246" s="3" t="s">
        <v>720</v>
      </c>
      <c r="E246" s="3" t="str">
        <f>HYPERLINK("images/8954111914852744314/","点击查看图片(5张)")</f>
        <v>点击查看图片(5张)</v>
      </c>
      <c r="F246" s="1" t="s">
        <v>721</v>
      </c>
    </row>
    <row r="247" spans="1:6" ht="24.95" customHeight="1" x14ac:dyDescent="0.2">
      <c r="A247" s="1">
        <v>275</v>
      </c>
      <c r="B247" s="2" t="s">
        <v>722</v>
      </c>
      <c r="C247" s="3" t="str">
        <f>HYPERLINK("images/6099919855666276486/20190128114523930_38146356_CAMERA_21001004176.jpg","点击查看图片(1张)")</f>
        <v>点击查看图片(1张)</v>
      </c>
      <c r="D247" s="3" t="s">
        <v>723</v>
      </c>
      <c r="E247" s="3" t="str">
        <f>HYPERLINK("images/6243185708459172707/","点击查看图片(4张)")</f>
        <v>点击查看图片(4张)</v>
      </c>
      <c r="F247" s="1" t="s">
        <v>724</v>
      </c>
    </row>
    <row r="248" spans="1:6" ht="24.95" customHeight="1" x14ac:dyDescent="0.2">
      <c r="A248" s="1">
        <v>276</v>
      </c>
      <c r="B248" s="2" t="s">
        <v>725</v>
      </c>
      <c r="C248" s="3" t="str">
        <f>HYPERLINK("images/7757268043803918052/","点击查看图片(2张)")</f>
        <v>点击查看图片(2张)</v>
      </c>
      <c r="D248" s="3" t="s">
        <v>726</v>
      </c>
      <c r="E248" s="3" t="str">
        <f>HYPERLINK("images/7001789067072529149/","点击查看图片(3张)")</f>
        <v>点击查看图片(3张)</v>
      </c>
      <c r="F248" s="1" t="s">
        <v>727</v>
      </c>
    </row>
    <row r="249" spans="1:6" ht="24.95" customHeight="1" x14ac:dyDescent="0.2">
      <c r="A249" s="1">
        <v>277</v>
      </c>
      <c r="B249" s="2" t="s">
        <v>728</v>
      </c>
      <c r="C249" s="3" t="str">
        <f>HYPERLINK("images/4626526739255182819/20190128163758385_35525735_CAMERA_21001008178.jpg","点击查看图片(1张)")</f>
        <v>点击查看图片(1张)</v>
      </c>
      <c r="D249" s="3" t="s">
        <v>729</v>
      </c>
      <c r="E249" s="3" t="str">
        <f>HYPERLINK("images/5707292204217388030/20190128163910657_35525735_CAMERA_21001002290.jpg","点击查看图片(1张)")</f>
        <v>点击查看图片(1张)</v>
      </c>
      <c r="F249" s="1" t="s">
        <v>730</v>
      </c>
    </row>
    <row r="250" spans="1:6" ht="24.95" customHeight="1" x14ac:dyDescent="0.2">
      <c r="A250" s="1">
        <v>278</v>
      </c>
      <c r="B250" s="2" t="s">
        <v>731</v>
      </c>
      <c r="C250" s="3" t="str">
        <f>HYPERLINK("images/8136794391578172832/","点击查看图片(4张)")</f>
        <v>点击查看图片(4张)</v>
      </c>
      <c r="D250" s="3" t="s">
        <v>732</v>
      </c>
      <c r="E250" s="3" t="str">
        <f>HYPERLINK("images/5839003702348123171/","点击查看图片(3张)")</f>
        <v>点击查看图片(3张)</v>
      </c>
      <c r="F250" s="1" t="s">
        <v>733</v>
      </c>
    </row>
    <row r="251" spans="1:6" ht="24.95" customHeight="1" x14ac:dyDescent="0.2">
      <c r="A251" s="1">
        <v>280</v>
      </c>
      <c r="B251" s="2" t="s">
        <v>734</v>
      </c>
      <c r="C251" s="3" t="str">
        <f>HYPERLINK("images/6360927321914872109/","点击查看图片(5张)")</f>
        <v>点击查看图片(5张)</v>
      </c>
      <c r="D251" s="3" t="s">
        <v>735</v>
      </c>
      <c r="E251" s="3" t="str">
        <f>HYPERLINK("images/6149749784807393890/","点击查看图片(5张)")</f>
        <v>点击查看图片(5张)</v>
      </c>
      <c r="F251" s="1" t="s">
        <v>736</v>
      </c>
    </row>
    <row r="252" spans="1:6" ht="24.95" customHeight="1" x14ac:dyDescent="0.2">
      <c r="A252" s="1">
        <v>281</v>
      </c>
      <c r="B252" s="2" t="s">
        <v>737</v>
      </c>
      <c r="C252" s="3" t="str">
        <f>HYPERLINK("images/4975068356694204386/20190130112752504_33422239_CAMERA_21001055171.jpg","点击查看图片(1张)")</f>
        <v>点击查看图片(1张)</v>
      </c>
      <c r="D252" s="3" t="s">
        <v>738</v>
      </c>
      <c r="E252" s="3" t="str">
        <f>HYPERLINK("images/4876201689814490837/","点击查看图片(3张)")</f>
        <v>点击查看图片(3张)</v>
      </c>
      <c r="F252" s="1" t="s">
        <v>739</v>
      </c>
    </row>
    <row r="253" spans="1:6" ht="24.95" customHeight="1" x14ac:dyDescent="0.2">
      <c r="A253" s="1">
        <v>282</v>
      </c>
      <c r="B253" s="2" t="s">
        <v>740</v>
      </c>
      <c r="C253" s="3" t="str">
        <f>HYPERLINK("images/5501258772890435839/20190128113923680_37960534_CAMERA_21001003164.jpg","点击查看图片(1张)")</f>
        <v>点击查看图片(1张)</v>
      </c>
      <c r="D253" s="3" t="s">
        <v>741</v>
      </c>
      <c r="E253" s="3" t="str">
        <f>HYPERLINK("images/6507411672840189726/","点击查看图片(2张)")</f>
        <v>点击查看图片(2张)</v>
      </c>
      <c r="F253" s="1" t="s">
        <v>742</v>
      </c>
    </row>
    <row r="254" spans="1:6" ht="24.95" customHeight="1" x14ac:dyDescent="0.2">
      <c r="A254" s="1">
        <v>284</v>
      </c>
      <c r="B254" s="2" t="s">
        <v>743</v>
      </c>
      <c r="C254" s="3" t="str">
        <f>HYPERLINK("images/5131543959747538163/20190128163340709_3b3e0d1e_CAMERA_11001002285.jpeg","点击查看图片(1张)")</f>
        <v>点击查看图片(1张)</v>
      </c>
      <c r="D254" s="3" t="s">
        <v>744</v>
      </c>
      <c r="E254" s="3" t="str">
        <f>HYPERLINK("images/8299776349938633204/20190128163355614_3b3e0d1e_CAMERA_11001011287.jpeg","点击查看图片(1张)")</f>
        <v>点击查看图片(1张)</v>
      </c>
      <c r="F254" s="1" t="s">
        <v>745</v>
      </c>
    </row>
    <row r="255" spans="1:6" ht="24.95" customHeight="1" x14ac:dyDescent="0.2">
      <c r="A255" s="1">
        <v>285</v>
      </c>
      <c r="B255" s="2" t="s">
        <v>746</v>
      </c>
      <c r="C255" s="3" t="str">
        <f>HYPERLINK("images/7563927732555859448/20190128104514674_32630530_CAMERA_21001010158.jpg","点击查看图片(1张)")</f>
        <v>点击查看图片(1张)</v>
      </c>
      <c r="D255" s="3" t="s">
        <v>747</v>
      </c>
      <c r="E255" s="3" t="str">
        <f>HYPERLINK("images/5054973932355851904/","点击查看图片(3张)")</f>
        <v>点击查看图片(3张)</v>
      </c>
      <c r="F255" s="1" t="s">
        <v>748</v>
      </c>
    </row>
    <row r="256" spans="1:6" ht="24.95" customHeight="1" x14ac:dyDescent="0.2">
      <c r="A256" s="1">
        <v>286</v>
      </c>
      <c r="B256" s="2" t="s">
        <v>749</v>
      </c>
      <c r="C256" s="3" t="str">
        <f>HYPERLINK("images/8257515703863424867/","点击查看图片(3张)")</f>
        <v>点击查看图片(3张)</v>
      </c>
      <c r="D256" s="3" t="s">
        <v>750</v>
      </c>
      <c r="E256" s="3" t="str">
        <f>HYPERLINK("images/8313151681538812649/","点击查看图片(5张)")</f>
        <v>点击查看图片(5张)</v>
      </c>
      <c r="F256" s="1" t="s">
        <v>751</v>
      </c>
    </row>
    <row r="257" spans="1:6" ht="24.95" customHeight="1" x14ac:dyDescent="0.2">
      <c r="A257" s="1">
        <v>287</v>
      </c>
      <c r="B257" s="2" t="s">
        <v>752</v>
      </c>
      <c r="C257" s="3" t="str">
        <f>HYPERLINK("images/6285635817391079772/","点击查看图片(4张)")</f>
        <v>点击查看图片(4张)</v>
      </c>
      <c r="D257" s="3" t="s">
        <v>753</v>
      </c>
      <c r="E257" s="3" t="str">
        <f>HYPERLINK("images/6618155233368079624/","点击查看图片(3张)")</f>
        <v>点击查看图片(3张)</v>
      </c>
      <c r="F257" s="1" t="s">
        <v>754</v>
      </c>
    </row>
    <row r="258" spans="1:6" ht="24.95" customHeight="1" x14ac:dyDescent="0.2">
      <c r="A258" s="1">
        <v>288</v>
      </c>
      <c r="B258" s="2" t="s">
        <v>755</v>
      </c>
      <c r="C258" s="3" t="str">
        <f>HYPERLINK("images/5461457433593099743/20190128161849560_3b3e0d1e_CAMERA_11001006188.jpeg","点击查看图片(1张)")</f>
        <v>点击查看图片(1张)</v>
      </c>
      <c r="D258" s="3" t="s">
        <v>756</v>
      </c>
      <c r="E258" s="3" t="str">
        <f>HYPERLINK("images/5247311916042257012/20190128161914468_3b3e0d1e_CAMERA_11001019285.jpeg","点击查看图片(1张)")</f>
        <v>点击查看图片(1张)</v>
      </c>
      <c r="F258" s="1" t="s">
        <v>757</v>
      </c>
    </row>
    <row r="259" spans="1:6" ht="24.95" customHeight="1" x14ac:dyDescent="0.2">
      <c r="A259" s="1">
        <v>289</v>
      </c>
      <c r="B259" s="2" t="s">
        <v>758</v>
      </c>
      <c r="C259" s="3" t="str">
        <f>HYPERLINK("images/6504858265269316535/","点击查看图片(2张)")</f>
        <v>点击查看图片(2张)</v>
      </c>
      <c r="D259" s="3" t="s">
        <v>759</v>
      </c>
      <c r="E259" s="3" t="str">
        <f>HYPERLINK("images/6811448718114823726/","点击查看图片(3张)")</f>
        <v>点击查看图片(3张)</v>
      </c>
      <c r="F259" s="1" t="s">
        <v>760</v>
      </c>
    </row>
    <row r="260" spans="1:6" ht="24.95" customHeight="1" x14ac:dyDescent="0.2">
      <c r="A260" s="1">
        <v>291</v>
      </c>
      <c r="B260" s="2" t="s">
        <v>761</v>
      </c>
      <c r="C260" s="3" t="str">
        <f>HYPERLINK("images/5474735651295675298/20190128105623187_35483802_CAMERA_22001004252.jpg","点击查看图片(1张)")</f>
        <v>点击查看图片(1张)</v>
      </c>
      <c r="D260" s="3" t="s">
        <v>762</v>
      </c>
      <c r="E260" s="3" t="str">
        <f>HYPERLINK("images/7010516755824042438/","点击查看图片(3张)")</f>
        <v>点击查看图片(3张)</v>
      </c>
      <c r="F260" s="1" t="s">
        <v>763</v>
      </c>
    </row>
    <row r="261" spans="1:6" ht="24.95" customHeight="1" x14ac:dyDescent="0.2">
      <c r="A261" s="1">
        <v>292</v>
      </c>
      <c r="B261" s="2" t="s">
        <v>764</v>
      </c>
      <c r="C261" s="3" t="str">
        <f>HYPERLINK("images/5702167103089767319/","点击查看图片(3张)")</f>
        <v>点击查看图片(3张)</v>
      </c>
      <c r="D261" s="3" t="s">
        <v>765</v>
      </c>
      <c r="E261" s="3" t="str">
        <f>HYPERLINK("images/8535371502463636341/","点击查看图片(5张)")</f>
        <v>点击查看图片(5张)</v>
      </c>
      <c r="F261" s="1" t="s">
        <v>766</v>
      </c>
    </row>
    <row r="262" spans="1:6" ht="24.95" customHeight="1" x14ac:dyDescent="0.2">
      <c r="A262" s="1">
        <v>293</v>
      </c>
      <c r="B262" s="2" t="s">
        <v>767</v>
      </c>
      <c r="C262" s="3" t="str">
        <f>HYPERLINK("images/7769169807009073776/20190128120157679_32038753_CAMERA_21001008141.jpg","点击查看图片(1张)")</f>
        <v>点击查看图片(1张)</v>
      </c>
      <c r="D262" s="3" t="s">
        <v>768</v>
      </c>
      <c r="E262" s="3" t="str">
        <f>HYPERLINK("images/7299799720501605488/20190128120440758_32038753_CAMERA_21001001249.jpg","点击查看图片(1张)")</f>
        <v>点击查看图片(1张)</v>
      </c>
      <c r="F262" s="1" t="s">
        <v>769</v>
      </c>
    </row>
    <row r="263" spans="1:6" ht="24.95" customHeight="1" x14ac:dyDescent="0.2">
      <c r="A263" s="1">
        <v>295</v>
      </c>
      <c r="B263" s="2" t="s">
        <v>770</v>
      </c>
      <c r="C263" s="3" t="str">
        <f>HYPERLINK("images/8865761191926349357/20190128174238657_3b3e0d1e_CAMERA_11001018171.jpeg","点击查看图片(1张)")</f>
        <v>点击查看图片(1张)</v>
      </c>
      <c r="D263" s="3" t="s">
        <v>771</v>
      </c>
      <c r="E263" s="3" t="str">
        <f>HYPERLINK("images/4737038355534818018/20190128174244598_3b3e0d1e_CAMERA_11001003286.jpeg","点击查看图片(1张)")</f>
        <v>点击查看图片(1张)</v>
      </c>
      <c r="F263" s="1" t="s">
        <v>772</v>
      </c>
    </row>
    <row r="264" spans="1:6" ht="24.95" customHeight="1" x14ac:dyDescent="0.2">
      <c r="A264" s="1">
        <v>296</v>
      </c>
      <c r="B264" s="2" t="s">
        <v>773</v>
      </c>
      <c r="C264" s="3" t="str">
        <f>HYPERLINK("images/6225678311806257030/","点击查看图片(2张)")</f>
        <v>点击查看图片(2张)</v>
      </c>
      <c r="D264" s="3" t="s">
        <v>774</v>
      </c>
      <c r="E264" s="3" t="str">
        <f>HYPERLINK("images/8735803840395582448/","点击查看图片(3张)")</f>
        <v>点击查看图片(3张)</v>
      </c>
      <c r="F264" s="1" t="s">
        <v>775</v>
      </c>
    </row>
    <row r="265" spans="1:6" ht="24.95" customHeight="1" x14ac:dyDescent="0.2">
      <c r="A265" s="1">
        <v>297</v>
      </c>
      <c r="B265" s="2" t="s">
        <v>776</v>
      </c>
      <c r="C265" s="3" t="str">
        <f>HYPERLINK("images/8839200124866285378/","点击查看图片(5张)")</f>
        <v>点击查看图片(5张)</v>
      </c>
      <c r="D265" s="3" t="s">
        <v>777</v>
      </c>
      <c r="E265" s="3" t="str">
        <f>HYPERLINK("images/4896584127976472744/","点击查看图片(5张)")</f>
        <v>点击查看图片(5张)</v>
      </c>
      <c r="F265" s="1" t="s">
        <v>778</v>
      </c>
    </row>
    <row r="266" spans="1:6" ht="24.95" customHeight="1" x14ac:dyDescent="0.2">
      <c r="A266" s="1">
        <v>298</v>
      </c>
      <c r="B266" s="2" t="s">
        <v>779</v>
      </c>
      <c r="C266" s="3" t="str">
        <f>HYPERLINK("images/7254644584271641043/20190128143901926_43905828_CAMERA_21001004183.jpg","点击查看图片(1张)")</f>
        <v>点击查看图片(1张)</v>
      </c>
      <c r="D266" s="3" t="s">
        <v>780</v>
      </c>
      <c r="E266" s="3" t="str">
        <f>HYPERLINK("images/7656982945849711006/","点击查看图片(3张)")</f>
        <v>点击查看图片(3张)</v>
      </c>
      <c r="F266" s="1" t="s">
        <v>781</v>
      </c>
    </row>
    <row r="267" spans="1:6" ht="24.95" customHeight="1" x14ac:dyDescent="0.2">
      <c r="A267" s="1">
        <v>300</v>
      </c>
      <c r="B267" s="2" t="s">
        <v>782</v>
      </c>
      <c r="C267" s="3" t="str">
        <f>HYPERLINK("images/6847925075109681737/","点击查看图片(3张)")</f>
        <v>点击查看图片(3张)</v>
      </c>
      <c r="D267" s="3" t="s">
        <v>783</v>
      </c>
      <c r="E267" s="3" t="str">
        <f>HYPERLINK("images/8716627868297835211/","点击查看图片(3张)")</f>
        <v>点击查看图片(3张)</v>
      </c>
      <c r="F267" s="1" t="s">
        <v>784</v>
      </c>
    </row>
    <row r="268" spans="1:6" ht="24.95" customHeight="1" x14ac:dyDescent="0.2">
      <c r="A268" s="1">
        <v>301</v>
      </c>
      <c r="B268" s="2" t="s">
        <v>785</v>
      </c>
      <c r="C268" s="3" t="str">
        <f>HYPERLINK("images/7194563682368910719/20190128115056031_37904623_CAMERA_21001009170.jpg","点击查看图片(1张)")</f>
        <v>点击查看图片(1张)</v>
      </c>
      <c r="D268" s="3" t="s">
        <v>786</v>
      </c>
      <c r="E268" s="3" t="str">
        <f>HYPERLINK("images/4668661453840540586/20190128115149323_37904623_CAMERA_21001011282.jpg","点击查看图片(1张)")</f>
        <v>点击查看图片(1张)</v>
      </c>
      <c r="F268" s="1" t="s">
        <v>787</v>
      </c>
    </row>
    <row r="269" spans="1:6" ht="24.95" customHeight="1" x14ac:dyDescent="0.2">
      <c r="A269" s="1">
        <v>302</v>
      </c>
      <c r="B269" s="2" t="s">
        <v>788</v>
      </c>
      <c r="C269" s="3" t="str">
        <f>HYPERLINK("images/8502049085334344605/","点击查看图片(5张)")</f>
        <v>点击查看图片(5张)</v>
      </c>
      <c r="D269" s="3" t="s">
        <v>789</v>
      </c>
      <c r="E269" s="3" t="str">
        <f>HYPERLINK("images/8192736081520076837/","点击查看图片(5张)")</f>
        <v>点击查看图片(5张)</v>
      </c>
      <c r="F269" s="1" t="s">
        <v>790</v>
      </c>
    </row>
    <row r="270" spans="1:6" ht="24.95" customHeight="1" x14ac:dyDescent="0.2">
      <c r="A270" s="1">
        <v>304</v>
      </c>
      <c r="B270" s="2" t="s">
        <v>791</v>
      </c>
      <c r="C270" s="3" t="str">
        <f>HYPERLINK("images/7714326092880857004/20190128144801846_46895191_CAMERA_21001002183.jpg","点击查看图片(1张)")</f>
        <v>点击查看图片(1张)</v>
      </c>
      <c r="D270" s="3" t="s">
        <v>792</v>
      </c>
      <c r="E270" s="3" t="str">
        <f>HYPERLINK("images/5472546638384876320/","点击查看图片(5张)")</f>
        <v>点击查看图片(5张)</v>
      </c>
      <c r="F270" s="1" t="s">
        <v>793</v>
      </c>
    </row>
    <row r="271" spans="1:6" ht="24.95" customHeight="1" x14ac:dyDescent="0.2">
      <c r="A271" s="1">
        <v>305</v>
      </c>
      <c r="B271" s="2" t="s">
        <v>794</v>
      </c>
      <c r="C271" s="3" t="str">
        <f>HYPERLINK("images/6494313812591212385/20190128115719803_ccd0674e_CAMERA_11001006183.jpeg","点击查看图片(1张)")</f>
        <v>点击查看图片(1张)</v>
      </c>
      <c r="D271" s="3" t="s">
        <v>795</v>
      </c>
      <c r="E271" s="3" t="str">
        <f>HYPERLINK("images/8732810700439714790/","点击查看图片(4张)")</f>
        <v>点击查看图片(4张)</v>
      </c>
      <c r="F271" s="1" t="s">
        <v>796</v>
      </c>
    </row>
    <row r="272" spans="1:6" ht="24.95" customHeight="1" x14ac:dyDescent="0.2">
      <c r="A272" s="1">
        <v>306</v>
      </c>
      <c r="B272" s="2" t="s">
        <v>797</v>
      </c>
      <c r="C272" s="3" t="str">
        <f>HYPERLINK("images/8236094336796343270/","点击查看图片(5张)")</f>
        <v>点击查看图片(5张)</v>
      </c>
      <c r="D272" s="3" t="s">
        <v>798</v>
      </c>
      <c r="E272" s="3" t="str">
        <f>HYPERLINK("images/5284961596520628142/","点击查看图片(4张)")</f>
        <v>点击查看图片(4张)</v>
      </c>
      <c r="F272" s="1" t="s">
        <v>799</v>
      </c>
    </row>
    <row r="273" spans="1:6" ht="24.95" customHeight="1" x14ac:dyDescent="0.2">
      <c r="A273" s="1">
        <v>307</v>
      </c>
      <c r="B273" s="2" t="s">
        <v>800</v>
      </c>
      <c r="C273" s="3" t="str">
        <f>HYPERLINK("images/9159009703401531295/","点击查看图片(3张)")</f>
        <v>点击查看图片(3张)</v>
      </c>
      <c r="D273" s="3" t="s">
        <v>801</v>
      </c>
      <c r="E273" s="3" t="str">
        <f>HYPERLINK("images/4763171626018718311/","点击查看图片(5张)")</f>
        <v>点击查看图片(5张)</v>
      </c>
      <c r="F273" s="1" t="s">
        <v>802</v>
      </c>
    </row>
    <row r="274" spans="1:6" ht="24.95" customHeight="1" x14ac:dyDescent="0.2">
      <c r="A274" s="1">
        <v>308</v>
      </c>
      <c r="B274" s="2" t="s">
        <v>803</v>
      </c>
      <c r="C274" s="3" t="str">
        <f>HYPERLINK("images/7005860510026236344/","点击查看图片(4张)")</f>
        <v>点击查看图片(4张)</v>
      </c>
      <c r="D274" s="3" t="s">
        <v>804</v>
      </c>
      <c r="E274" s="3" t="str">
        <f>HYPERLINK("images/6110780286152971090/","点击查看图片(2张)")</f>
        <v>点击查看图片(2张)</v>
      </c>
      <c r="F274" s="1" t="s">
        <v>805</v>
      </c>
    </row>
    <row r="275" spans="1:6" ht="24.95" customHeight="1" x14ac:dyDescent="0.2">
      <c r="A275" s="1">
        <v>309</v>
      </c>
      <c r="B275" s="2" t="s">
        <v>806</v>
      </c>
      <c r="C275" s="3" t="str">
        <f>HYPERLINK("images/6136321464057089971/","点击查看图片(5张)")</f>
        <v>点击查看图片(5张)</v>
      </c>
      <c r="D275" s="3" t="s">
        <v>807</v>
      </c>
      <c r="E275" s="3" t="str">
        <f>HYPERLINK("images/6180425943181461524/","点击查看图片(5张)")</f>
        <v>点击查看图片(5张)</v>
      </c>
      <c r="F275" s="1" t="s">
        <v>808</v>
      </c>
    </row>
    <row r="276" spans="1:6" ht="24.95" customHeight="1" x14ac:dyDescent="0.2">
      <c r="A276" s="1">
        <v>310</v>
      </c>
      <c r="B276" s="2" t="s">
        <v>809</v>
      </c>
      <c r="C276" s="3" t="str">
        <f>HYPERLINK("images/9096281573753483565/","点击查看图片(5张)")</f>
        <v>点击查看图片(5张)</v>
      </c>
      <c r="D276" s="3" t="s">
        <v>810</v>
      </c>
      <c r="E276" s="3" t="str">
        <f>HYPERLINK("images/8352948855883472211/","点击查看图片(5张)")</f>
        <v>点击查看图片(5张)</v>
      </c>
      <c r="F276" s="1" t="s">
        <v>811</v>
      </c>
    </row>
    <row r="277" spans="1:6" ht="24.95" customHeight="1" x14ac:dyDescent="0.2">
      <c r="A277" s="1">
        <v>311</v>
      </c>
      <c r="B277" s="2" t="s">
        <v>812</v>
      </c>
      <c r="C277" s="3" t="str">
        <f>HYPERLINK("images/8284520516599575073/","点击查看图片(2张)")</f>
        <v>点击查看图片(2张)</v>
      </c>
      <c r="D277" s="3" t="s">
        <v>813</v>
      </c>
      <c r="E277" s="3" t="str">
        <f>HYPERLINK("images/5321012071201921886/","点击查看图片(3张)")</f>
        <v>点击查看图片(3张)</v>
      </c>
      <c r="F277" s="1" t="s">
        <v>814</v>
      </c>
    </row>
    <row r="278" spans="1:6" ht="24.95" customHeight="1" x14ac:dyDescent="0.2">
      <c r="A278" s="1">
        <v>312</v>
      </c>
      <c r="B278" s="2" t="s">
        <v>815</v>
      </c>
      <c r="C278" s="3" t="str">
        <f>HYPERLINK("images/7230739540735344436/","点击查看图片(5张)")</f>
        <v>点击查看图片(5张)</v>
      </c>
      <c r="D278" s="3" t="s">
        <v>816</v>
      </c>
      <c r="E278" s="3" t="str">
        <f>HYPERLINK("images/4854651902666491690/","点击查看图片(5张)")</f>
        <v>点击查看图片(5张)</v>
      </c>
      <c r="F278" s="1" t="s">
        <v>817</v>
      </c>
    </row>
    <row r="279" spans="1:6" ht="24.95" customHeight="1" x14ac:dyDescent="0.2">
      <c r="A279" s="1">
        <v>313</v>
      </c>
      <c r="B279" s="2" t="s">
        <v>818</v>
      </c>
      <c r="C279" s="3" t="str">
        <f>HYPERLINK("images/6101085705431724427/","点击查看图片(5张)")</f>
        <v>点击查看图片(5张)</v>
      </c>
      <c r="D279" s="3" t="s">
        <v>819</v>
      </c>
      <c r="E279" s="3" t="str">
        <f>HYPERLINK("images/8708291464587046966/","点击查看图片(5张)")</f>
        <v>点击查看图片(5张)</v>
      </c>
      <c r="F279" s="1" t="s">
        <v>820</v>
      </c>
    </row>
    <row r="280" spans="1:6" ht="24.95" customHeight="1" x14ac:dyDescent="0.2">
      <c r="A280" s="1">
        <v>314</v>
      </c>
      <c r="B280" s="2" t="s">
        <v>821</v>
      </c>
      <c r="C280" s="3" t="str">
        <f>HYPERLINK("images/8451108599731517458/","点击查看图片(2张)")</f>
        <v>点击查看图片(2张)</v>
      </c>
      <c r="D280" s="3" t="s">
        <v>822</v>
      </c>
      <c r="E280" s="3" t="str">
        <f>HYPERLINK("images/8615183922884140866/","点击查看图片(4张)")</f>
        <v>点击查看图片(4张)</v>
      </c>
      <c r="F280" s="1" t="s">
        <v>823</v>
      </c>
    </row>
    <row r="281" spans="1:6" ht="24.95" customHeight="1" x14ac:dyDescent="0.2">
      <c r="A281" s="1">
        <v>315</v>
      </c>
      <c r="B281" s="2" t="s">
        <v>824</v>
      </c>
      <c r="C281" s="3" t="str">
        <f>HYPERLINK("images/5414351397673952881/","点击查看图片(2张)")</f>
        <v>点击查看图片(2张)</v>
      </c>
      <c r="D281" s="3" t="s">
        <v>825</v>
      </c>
      <c r="E281" s="3" t="str">
        <f>HYPERLINK("images/7299901423261495207/","点击查看图片(3张)")</f>
        <v>点击查看图片(3张)</v>
      </c>
      <c r="F281" s="1" t="s">
        <v>826</v>
      </c>
    </row>
    <row r="282" spans="1:6" ht="24.95" customHeight="1" x14ac:dyDescent="0.2">
      <c r="A282" s="1">
        <v>316</v>
      </c>
      <c r="B282" s="2" t="s">
        <v>827</v>
      </c>
      <c r="C282" s="3" t="str">
        <f>HYPERLINK("images/8144212373375737854/","点击查看图片(5张)")</f>
        <v>点击查看图片(5张)</v>
      </c>
      <c r="D282" s="3" t="s">
        <v>828</v>
      </c>
      <c r="E282" s="3" t="str">
        <f>HYPERLINK("images/5216080384169862639/","点击查看图片(5张)")</f>
        <v>点击查看图片(5张)</v>
      </c>
      <c r="F282" s="1" t="s">
        <v>829</v>
      </c>
    </row>
    <row r="283" spans="1:6" ht="24.95" customHeight="1" x14ac:dyDescent="0.2">
      <c r="A283" s="1">
        <v>317</v>
      </c>
      <c r="B283" s="2" t="s">
        <v>830</v>
      </c>
      <c r="C283" s="3" t="str">
        <f>HYPERLINK("images/5447263420636451698/20190128180504955_38146547_CAMERA_21001150170.jpg","点击查看图片(1张)")</f>
        <v>点击查看图片(1张)</v>
      </c>
      <c r="D283" s="3" t="s">
        <v>831</v>
      </c>
      <c r="E283" s="3" t="str">
        <f>HYPERLINK("images/6042667018919887171/","点击查看图片(2张)")</f>
        <v>点击查看图片(2张)</v>
      </c>
      <c r="F283" s="1" t="s">
        <v>832</v>
      </c>
    </row>
    <row r="284" spans="1:6" ht="24.95" customHeight="1" x14ac:dyDescent="0.2">
      <c r="A284" s="1">
        <v>318</v>
      </c>
      <c r="B284" s="2" t="s">
        <v>833</v>
      </c>
      <c r="C284" s="3" t="str">
        <f>HYPERLINK("images/8893211065519969250/","点击查看图片(2张)")</f>
        <v>点击查看图片(2张)</v>
      </c>
      <c r="D284" s="3" t="s">
        <v>834</v>
      </c>
      <c r="E284" s="3" t="str">
        <f>HYPERLINK("images/6197708394269442406/","点击查看图片(4张)")</f>
        <v>点击查看图片(4张)</v>
      </c>
      <c r="F284" s="1" t="s">
        <v>835</v>
      </c>
    </row>
    <row r="285" spans="1:6" ht="24.95" customHeight="1" x14ac:dyDescent="0.2">
      <c r="A285" s="1">
        <v>319</v>
      </c>
      <c r="B285" s="2" t="s">
        <v>836</v>
      </c>
      <c r="C285" s="3" t="str">
        <f>HYPERLINK("images/6983287195711103961/","点击查看图片(5张)")</f>
        <v>点击查看图片(5张)</v>
      </c>
      <c r="D285" s="3" t="s">
        <v>837</v>
      </c>
      <c r="E285" s="3" t="str">
        <f>HYPERLINK("images/7443720276418548928/","点击查看图片(5张)")</f>
        <v>点击查看图片(5张)</v>
      </c>
      <c r="F285" s="1" t="s">
        <v>838</v>
      </c>
    </row>
    <row r="286" spans="1:6" ht="24.95" customHeight="1" x14ac:dyDescent="0.2">
      <c r="A286" s="1">
        <v>320</v>
      </c>
      <c r="B286" s="2" t="s">
        <v>839</v>
      </c>
      <c r="C286" s="3" t="str">
        <f>HYPERLINK("images/8654591501786345711/","点击查看图片(3张)")</f>
        <v>点击查看图片(3张)</v>
      </c>
      <c r="D286" s="3" t="s">
        <v>840</v>
      </c>
      <c r="E286" s="3" t="str">
        <f>HYPERLINK("images/8382017387884251332/","点击查看图片(5张)")</f>
        <v>点击查看图片(5张)</v>
      </c>
      <c r="F286" s="1" t="s">
        <v>841</v>
      </c>
    </row>
    <row r="287" spans="1:6" ht="24.95" customHeight="1" x14ac:dyDescent="0.2">
      <c r="A287" s="1">
        <v>321</v>
      </c>
      <c r="B287" s="2" t="s">
        <v>842</v>
      </c>
      <c r="C287" s="3" t="str">
        <f>HYPERLINK("images/6301630106187994358/","点击查看图片(2张)")</f>
        <v>点击查看图片(2张)</v>
      </c>
      <c r="D287" s="3" t="s">
        <v>843</v>
      </c>
      <c r="E287" s="3" t="str">
        <f>HYPERLINK("images/9152541565152588987/","点击查看图片(5张)")</f>
        <v>点击查看图片(5张)</v>
      </c>
      <c r="F287" s="1" t="s">
        <v>844</v>
      </c>
    </row>
    <row r="288" spans="1:6" ht="24.95" customHeight="1" x14ac:dyDescent="0.2">
      <c r="A288" s="1">
        <v>322</v>
      </c>
      <c r="B288" s="2" t="s">
        <v>845</v>
      </c>
      <c r="C288" s="3" t="str">
        <f>HYPERLINK("images/6484088770353006253/","点击查看图片(2张)")</f>
        <v>点击查看图片(2张)</v>
      </c>
      <c r="D288" s="3" t="s">
        <v>846</v>
      </c>
      <c r="E288" s="3" t="str">
        <f>HYPERLINK("images/7415957453906975642/20190128165405821_33074628_CAMERA_21001002278.jpg","点击查看图片(1张)")</f>
        <v>点击查看图片(1张)</v>
      </c>
      <c r="F288" s="1" t="s">
        <v>847</v>
      </c>
    </row>
    <row r="289" spans="1:6" ht="24.95" customHeight="1" x14ac:dyDescent="0.2">
      <c r="A289" s="1">
        <v>323</v>
      </c>
      <c r="B289" s="2" t="s">
        <v>848</v>
      </c>
      <c r="C289" s="3" t="str">
        <f>HYPERLINK("images/4875613410826182542/20190129113854189_33417007_CAMERA_21001003164.jpg","点击查看图片(1张)")</f>
        <v>点击查看图片(1张)</v>
      </c>
      <c r="D289" s="3" t="s">
        <v>849</v>
      </c>
      <c r="E289" s="3" t="str">
        <f>HYPERLINK("images/9117188990137719789/","点击查看图片(2张)")</f>
        <v>点击查看图片(2张)</v>
      </c>
      <c r="F289" s="1" t="s">
        <v>850</v>
      </c>
    </row>
    <row r="290" spans="1:6" ht="24.95" customHeight="1" x14ac:dyDescent="0.2">
      <c r="A290" s="1">
        <v>324</v>
      </c>
      <c r="B290" s="2" t="s">
        <v>851</v>
      </c>
      <c r="C290" s="3" t="str">
        <f>HYPERLINK("images/9136439427751260244/","点击查看图片(5张)")</f>
        <v>点击查看图片(5张)</v>
      </c>
      <c r="D290" s="3" t="s">
        <v>852</v>
      </c>
      <c r="E290" s="3" t="str">
        <f>HYPERLINK("images/7067447843150542487/","点击查看图片(5张)")</f>
        <v>点击查看图片(5张)</v>
      </c>
      <c r="F290" s="1" t="s">
        <v>853</v>
      </c>
    </row>
    <row r="291" spans="1:6" ht="24.95" customHeight="1" x14ac:dyDescent="0.2">
      <c r="A291" s="1">
        <v>325</v>
      </c>
      <c r="B291" s="2" t="s">
        <v>854</v>
      </c>
      <c r="C291" s="3" t="str">
        <f>HYPERLINK("images/4669451265567142559/","点击查看图片(5张)")</f>
        <v>点击查看图片(5张)</v>
      </c>
      <c r="D291" s="3" t="s">
        <v>855</v>
      </c>
      <c r="E291" s="3" t="str">
        <f>HYPERLINK("images/9061418065303780025/","点击查看图片(5张)")</f>
        <v>点击查看图片(5张)</v>
      </c>
      <c r="F291" s="1" t="s">
        <v>856</v>
      </c>
    </row>
    <row r="292" spans="1:6" ht="24.95" customHeight="1" x14ac:dyDescent="0.2">
      <c r="A292" s="1">
        <v>326</v>
      </c>
      <c r="B292" s="2" t="s">
        <v>857</v>
      </c>
      <c r="C292" s="3" t="str">
        <f>HYPERLINK("images/6207843905247718691/20190129165724246_39973860_CAMERA_21001003156.jpg","点击查看图片(1张)")</f>
        <v>点击查看图片(1张)</v>
      </c>
      <c r="D292" s="3" t="s">
        <v>858</v>
      </c>
      <c r="E292" s="3" t="str">
        <f>HYPERLINK("images/7491564989753882495/20190129165745258_39973860_CAMERA_21001016288.jpg","点击查看图片(1张)")</f>
        <v>点击查看图片(1张)</v>
      </c>
      <c r="F292" s="1" t="s">
        <v>859</v>
      </c>
    </row>
    <row r="293" spans="1:6" ht="24.95" customHeight="1" x14ac:dyDescent="0.2">
      <c r="A293" s="1">
        <v>327</v>
      </c>
      <c r="B293" s="2" t="s">
        <v>860</v>
      </c>
      <c r="C293" s="3" t="str">
        <f>HYPERLINK("images/6416821871797725269/","点击查看图片(2张)")</f>
        <v>点击查看图片(2张)</v>
      </c>
      <c r="D293" s="3" t="s">
        <v>861</v>
      </c>
      <c r="E293" s="3" t="str">
        <f>HYPERLINK("images/7841009608267538621/","点击查看图片(2张)")</f>
        <v>点击查看图片(2张)</v>
      </c>
      <c r="F293" s="1" t="s">
        <v>862</v>
      </c>
    </row>
    <row r="294" spans="1:6" ht="24.95" customHeight="1" x14ac:dyDescent="0.2">
      <c r="A294" s="1">
        <v>328</v>
      </c>
      <c r="B294" s="2" t="s">
        <v>863</v>
      </c>
      <c r="C294" s="3" t="str">
        <f>HYPERLINK("images/8114365779283485613/","点击查看图片(2张)")</f>
        <v>点击查看图片(2张)</v>
      </c>
      <c r="D294" s="3" t="s">
        <v>864</v>
      </c>
      <c r="E294" s="3" t="str">
        <f>HYPERLINK("images/5406891209795674990/","点击查看图片(3张)")</f>
        <v>点击查看图片(3张)</v>
      </c>
      <c r="F294" s="1" t="s">
        <v>865</v>
      </c>
    </row>
    <row r="295" spans="1:6" ht="24.95" customHeight="1" x14ac:dyDescent="0.2">
      <c r="A295" s="1">
        <v>329</v>
      </c>
      <c r="B295" s="2" t="s">
        <v>866</v>
      </c>
      <c r="C295" s="3" t="str">
        <f>HYPERLINK("images/8211442221133629012/","点击查看图片(2张)")</f>
        <v>点击查看图片(2张)</v>
      </c>
      <c r="D295" s="3" t="s">
        <v>867</v>
      </c>
      <c r="E295" s="3" t="str">
        <f>HYPERLINK("images/5727615771929270991/","点击查看图片(5张)")</f>
        <v>点击查看图片(5张)</v>
      </c>
      <c r="F295" s="1" t="s">
        <v>868</v>
      </c>
    </row>
    <row r="296" spans="1:6" ht="24.95" customHeight="1" x14ac:dyDescent="0.2">
      <c r="A296" s="1">
        <v>330</v>
      </c>
      <c r="B296" s="2" t="s">
        <v>869</v>
      </c>
      <c r="C296" s="3" t="str">
        <f>HYPERLINK("images/4948855800759412097/20190129171131686_49201099_CAMERA_21001002175.jpg","点击查看图片(1张)")</f>
        <v>点击查看图片(1张)</v>
      </c>
      <c r="D296" s="3" t="s">
        <v>870</v>
      </c>
      <c r="E296" s="3" t="str">
        <f>HYPERLINK("images/7419697067807012597/20190129171215118_49201099_CAMERA_21001004286.jpg","点击查看图片(1张)")</f>
        <v>点击查看图片(1张)</v>
      </c>
      <c r="F296" s="1" t="s">
        <v>871</v>
      </c>
    </row>
    <row r="297" spans="1:6" ht="24.95" customHeight="1" x14ac:dyDescent="0.2">
      <c r="A297" s="1">
        <v>331</v>
      </c>
      <c r="B297" s="2" t="s">
        <v>869</v>
      </c>
      <c r="C297" s="3" t="str">
        <f>HYPERLINK("images/7775779495750010864/20190129104852681_49201099_CAMERA_21001026171.jpg","点击查看图片(1张)")</f>
        <v>点击查看图片(1张)</v>
      </c>
      <c r="D297" s="3" t="s">
        <v>872</v>
      </c>
      <c r="E297" s="3" t="str">
        <f>HYPERLINK("images/5860275596234069280/20190129104930419_49201099_CAMERA_21001008290.jpg","点击查看图片(1张)")</f>
        <v>点击查看图片(1张)</v>
      </c>
      <c r="F297" s="1" t="s">
        <v>873</v>
      </c>
    </row>
    <row r="298" spans="1:6" ht="24.95" customHeight="1" x14ac:dyDescent="0.2">
      <c r="A298" s="1">
        <v>332</v>
      </c>
      <c r="B298" s="2" t="s">
        <v>874</v>
      </c>
      <c r="C298" s="3" t="str">
        <f>HYPERLINK("images/8970145963837569421/","点击查看图片(5张)")</f>
        <v>点击查看图片(5张)</v>
      </c>
      <c r="D298" s="3" t="s">
        <v>875</v>
      </c>
      <c r="E298" s="3" t="str">
        <f>HYPERLINK("images/5837170665612972980/","点击查看图片(5张)")</f>
        <v>点击查看图片(5张)</v>
      </c>
      <c r="F298" s="1" t="s">
        <v>876</v>
      </c>
    </row>
    <row r="299" spans="1:6" ht="24.95" customHeight="1" x14ac:dyDescent="0.2">
      <c r="A299" s="1">
        <v>333</v>
      </c>
      <c r="B299" s="2" t="s">
        <v>877</v>
      </c>
      <c r="C299" s="3" t="str">
        <f>HYPERLINK("images/7790082741683979781/20190129121528817_33021239_CAMERA_21001002170.jpg","点击查看图片(1张)")</f>
        <v>点击查看图片(1张)</v>
      </c>
      <c r="D299" s="3" t="s">
        <v>878</v>
      </c>
      <c r="E299" s="3" t="str">
        <f>HYPERLINK("images/9076718558880061373/","点击查看图片(3张)")</f>
        <v>点击查看图片(3张)</v>
      </c>
      <c r="F299" s="1" t="s">
        <v>879</v>
      </c>
    </row>
    <row r="300" spans="1:6" ht="24.95" customHeight="1" x14ac:dyDescent="0.2">
      <c r="A300" s="1">
        <v>334</v>
      </c>
      <c r="B300" s="2" t="s">
        <v>880</v>
      </c>
      <c r="C300" s="3" t="str">
        <f>HYPERLINK("images/8353769482938744632/","点击查看图片(5张)")</f>
        <v>点击查看图片(5张)</v>
      </c>
      <c r="D300" s="3" t="s">
        <v>881</v>
      </c>
      <c r="E300" s="3" t="str">
        <f>HYPERLINK("images/7205562886590692038/","点击查看图片(5张)")</f>
        <v>点击查看图片(5张)</v>
      </c>
      <c r="F300" s="1" t="s">
        <v>882</v>
      </c>
    </row>
    <row r="301" spans="1:6" ht="24.95" customHeight="1" x14ac:dyDescent="0.2">
      <c r="A301" s="1">
        <v>337</v>
      </c>
      <c r="B301" s="2" t="s">
        <v>883</v>
      </c>
      <c r="C301" s="3" t="str">
        <f>HYPERLINK("images/8931394348776384982/20190129104530236_35706822_CAMERA_22001005281.jpg","点击查看图片(1张)")</f>
        <v>点击查看图片(1张)</v>
      </c>
      <c r="D301" s="3" t="s">
        <v>884</v>
      </c>
      <c r="E301" s="3" t="str">
        <f>HYPERLINK("images/6718306483483909306/","点击查看图片(3张)")</f>
        <v>点击查看图片(3张)</v>
      </c>
      <c r="F301" s="1" t="s">
        <v>885</v>
      </c>
    </row>
    <row r="302" spans="1:6" ht="24.95" customHeight="1" x14ac:dyDescent="0.2">
      <c r="A302" s="1">
        <v>339</v>
      </c>
      <c r="B302" s="2" t="s">
        <v>886</v>
      </c>
      <c r="C302" s="3" t="str">
        <f>HYPERLINK("images/8909242968519704411/20190129163455802_39973860_CAMERA_21001011132.jpg","点击查看图片(1张)")</f>
        <v>点击查看图片(1张)</v>
      </c>
      <c r="D302" s="3" t="s">
        <v>887</v>
      </c>
      <c r="E302" s="3" t="str">
        <f>HYPERLINK("images/6214292060755798354/20190129163704495_39973860_CAMERA_21001002287.jpg","点击查看图片(1张)")</f>
        <v>点击查看图片(1张)</v>
      </c>
      <c r="F302" s="1" t="s">
        <v>888</v>
      </c>
    </row>
    <row r="303" spans="1:6" ht="24.95" customHeight="1" x14ac:dyDescent="0.2">
      <c r="A303" s="1">
        <v>340</v>
      </c>
      <c r="B303" s="2" t="s">
        <v>889</v>
      </c>
      <c r="C303" s="3" t="str">
        <f>HYPERLINK("images/5959653085283209187/","点击查看图片(5张)")</f>
        <v>点击查看图片(5张)</v>
      </c>
      <c r="D303" s="3" t="s">
        <v>890</v>
      </c>
      <c r="E303" s="3" t="str">
        <f>HYPERLINK("images/8015751007158927937/","点击查看图片(5张)")</f>
        <v>点击查看图片(5张)</v>
      </c>
      <c r="F303" s="1" t="s">
        <v>891</v>
      </c>
    </row>
    <row r="304" spans="1:6" ht="24.95" customHeight="1" x14ac:dyDescent="0.2">
      <c r="A304" s="1">
        <v>341</v>
      </c>
      <c r="B304" s="2" t="s">
        <v>892</v>
      </c>
      <c r="C304" s="3" t="str">
        <f>HYPERLINK("images/7625867867238870169/20190129175809022_cb777990_CAMERA_11001002149.jpeg","点击查看图片(1张)")</f>
        <v>点击查看图片(1张)</v>
      </c>
      <c r="D304" s="3" t="s">
        <v>893</v>
      </c>
      <c r="E304" s="3" t="str">
        <f>HYPERLINK("images/4935538774513696445/20190129175836056_cb777990_CAMERA_11001002288.jpeg","点击查看图片(1张)")</f>
        <v>点击查看图片(1张)</v>
      </c>
      <c r="F304" s="1" t="s">
        <v>894</v>
      </c>
    </row>
    <row r="305" spans="1:6" ht="24.95" customHeight="1" x14ac:dyDescent="0.2">
      <c r="A305" s="1">
        <v>342</v>
      </c>
      <c r="B305" s="2" t="s">
        <v>892</v>
      </c>
      <c r="C305" s="3" t="str">
        <f>HYPERLINK("images/6380564747217138690/20190129105140506_cb777990_CAMERA_11001003187.jpeg","点击查看图片(1张)")</f>
        <v>点击查看图片(1张)</v>
      </c>
      <c r="D305" s="3" t="s">
        <v>895</v>
      </c>
      <c r="E305" s="3" t="str">
        <f>HYPERLINK("images/7456856538435261101/20190129105230488_cb777990_CAMERA_11001005284.jpeg","点击查看图片(1张)")</f>
        <v>点击查看图片(1张)</v>
      </c>
      <c r="F305" s="1" t="s">
        <v>896</v>
      </c>
    </row>
    <row r="306" spans="1:6" ht="24.95" customHeight="1" x14ac:dyDescent="0.2">
      <c r="A306" s="1">
        <v>343</v>
      </c>
      <c r="B306" s="2" t="s">
        <v>897</v>
      </c>
      <c r="C306" s="3" t="str">
        <f>HYPERLINK("images/7158742659922664685/","点击查看图片(3张)")</f>
        <v>点击查看图片(3张)</v>
      </c>
      <c r="D306" s="3" t="s">
        <v>898</v>
      </c>
      <c r="E306" s="3" t="str">
        <f>HYPERLINK("images/8043161850224927854/","点击查看图片(3张)")</f>
        <v>点击查看图片(3张)</v>
      </c>
      <c r="F306" s="1" t="s">
        <v>899</v>
      </c>
    </row>
    <row r="307" spans="1:6" ht="24.95" customHeight="1" x14ac:dyDescent="0.2">
      <c r="A307" s="1">
        <v>344</v>
      </c>
      <c r="B307" s="2" t="s">
        <v>900</v>
      </c>
      <c r="C307" s="3" t="str">
        <f>HYPERLINK("images/8869213806682546681/","点击查看图片(2张)")</f>
        <v>点击查看图片(2张)</v>
      </c>
      <c r="D307" s="3" t="s">
        <v>901</v>
      </c>
      <c r="E307" s="3" t="str">
        <f>HYPERLINK("images/6117164018182963072/","点击查看图片(5张)")</f>
        <v>点击查看图片(5张)</v>
      </c>
      <c r="F307" s="1" t="s">
        <v>902</v>
      </c>
    </row>
    <row r="308" spans="1:6" ht="24.95" customHeight="1" x14ac:dyDescent="0.2">
      <c r="A308" s="1">
        <v>345</v>
      </c>
      <c r="B308" s="2" t="s">
        <v>903</v>
      </c>
      <c r="C308" s="3" t="str">
        <f>HYPERLINK("images/8159026659637478517/20190128153222991_38522410_CAMERA_21001006285.jpg","点击查看图片(1张)")</f>
        <v>点击查看图片(1张)</v>
      </c>
      <c r="D308" s="3" t="s">
        <v>904</v>
      </c>
      <c r="E308" s="3" t="str">
        <f>HYPERLINK("images/7570186069387297019/20190128153235205_38522410_CAMERA_21001004279.jpg","点击查看图片(1张)")</f>
        <v>点击查看图片(1张)</v>
      </c>
      <c r="F308" s="1" t="s">
        <v>905</v>
      </c>
    </row>
    <row r="309" spans="1:6" ht="24.95" customHeight="1" x14ac:dyDescent="0.2">
      <c r="A309" s="1">
        <v>346</v>
      </c>
      <c r="B309" s="2" t="s">
        <v>906</v>
      </c>
      <c r="C309" s="3" t="str">
        <f>HYPERLINK("images/6019574328738304538/20190128162149569_30549142_CAMERA_21001010180.jpg","点击查看图片(1张)")</f>
        <v>点击查看图片(1张)</v>
      </c>
      <c r="D309" s="3" t="s">
        <v>907</v>
      </c>
      <c r="E309" s="3" t="str">
        <f>HYPERLINK("images/5267049386489095384/20190128162204313_30549142_CAMERA_21001010289.jpg","点击查看图片(1张)")</f>
        <v>点击查看图片(1张)</v>
      </c>
      <c r="F309" s="1" t="s">
        <v>908</v>
      </c>
    </row>
    <row r="310" spans="1:6" ht="24.95" customHeight="1" x14ac:dyDescent="0.2">
      <c r="A310" s="1">
        <v>347</v>
      </c>
      <c r="B310" s="2" t="s">
        <v>909</v>
      </c>
      <c r="C310" s="3" t="str">
        <f>HYPERLINK("images/6946066737716415798/20190129104121966_39973860_CAMERA_21001004178.jpg","点击查看图片(1张)")</f>
        <v>点击查看图片(1张)</v>
      </c>
      <c r="D310" s="3" t="s">
        <v>910</v>
      </c>
      <c r="E310" s="3" t="str">
        <f>HYPERLINK("images/9135556394463039425/20190129104128737_39973860_CAMERA_21001003290.jpg","点击查看图片(1张)")</f>
        <v>点击查看图片(1张)</v>
      </c>
      <c r="F310" s="1" t="s">
        <v>911</v>
      </c>
    </row>
    <row r="311" spans="1:6" ht="24.95" customHeight="1" x14ac:dyDescent="0.2">
      <c r="A311" s="1">
        <v>348</v>
      </c>
      <c r="B311" s="2" t="s">
        <v>912</v>
      </c>
      <c r="C311" s="3" t="str">
        <f>HYPERLINK("images/7491067363613884933/","点击查看图片(2张)")</f>
        <v>点击查看图片(2张)</v>
      </c>
      <c r="D311" s="3" t="s">
        <v>913</v>
      </c>
      <c r="E311" s="3" t="str">
        <f>HYPERLINK("images/6618193378815474626/","点击查看图片(3张)")</f>
        <v>点击查看图片(3张)</v>
      </c>
      <c r="F311" s="1" t="s">
        <v>914</v>
      </c>
    </row>
    <row r="312" spans="1:6" ht="24.95" customHeight="1" x14ac:dyDescent="0.2">
      <c r="A312" s="1">
        <v>349</v>
      </c>
      <c r="B312" s="2" t="s">
        <v>915</v>
      </c>
      <c r="C312" s="3" t="str">
        <f>HYPERLINK("images/5013079412787387353/","点击查看图片(5张)")</f>
        <v>点击查看图片(5张)</v>
      </c>
      <c r="D312" s="3" t="s">
        <v>916</v>
      </c>
      <c r="E312" s="3" t="str">
        <f>HYPERLINK("images/4836970645258751345/","点击查看图片(3张)")</f>
        <v>点击查看图片(3张)</v>
      </c>
      <c r="F312" s="1" t="s">
        <v>917</v>
      </c>
    </row>
    <row r="313" spans="1:6" ht="24.95" customHeight="1" x14ac:dyDescent="0.2">
      <c r="A313" s="1">
        <v>350</v>
      </c>
      <c r="B313" s="2" t="s">
        <v>918</v>
      </c>
      <c r="C313" s="3" t="str">
        <f>HYPERLINK("images/4924028157403696902/","点击查看图片(5张)")</f>
        <v>点击查看图片(5张)</v>
      </c>
      <c r="D313" s="3" t="s">
        <v>919</v>
      </c>
      <c r="E313" s="3" t="str">
        <f>HYPERLINK("images/6960615054285504127/","点击查看图片(5张)")</f>
        <v>点击查看图片(5张)</v>
      </c>
      <c r="F313" s="1" t="s">
        <v>920</v>
      </c>
    </row>
    <row r="314" spans="1:6" ht="24.95" customHeight="1" x14ac:dyDescent="0.2">
      <c r="A314" s="1">
        <v>351</v>
      </c>
      <c r="B314" s="2" t="s">
        <v>921</v>
      </c>
      <c r="C314" s="3" t="str">
        <f>HYPERLINK("images/7277151965401962549/","点击查看图片(2张)")</f>
        <v>点击查看图片(2张)</v>
      </c>
      <c r="D314" s="3" t="s">
        <v>922</v>
      </c>
      <c r="E314" s="3" t="str">
        <f>HYPERLINK("images/5632040758935718033/20190128154146718_86a3c579_CAMERA_11001004265.jpeg","点击查看图片(1张)")</f>
        <v>点击查看图片(1张)</v>
      </c>
      <c r="F314" s="1" t="s">
        <v>923</v>
      </c>
    </row>
    <row r="315" spans="1:6" ht="24.95" customHeight="1" x14ac:dyDescent="0.2">
      <c r="A315" s="1">
        <v>352</v>
      </c>
      <c r="B315" s="2" t="s">
        <v>924</v>
      </c>
      <c r="C315" s="3" t="str">
        <f>HYPERLINK("images/6434956209837768739/","点击查看图片(2张)")</f>
        <v>点击查看图片(2张)</v>
      </c>
      <c r="D315" s="3" t="s">
        <v>925</v>
      </c>
      <c r="E315" s="3" t="str">
        <f>HYPERLINK("images/7754355126223876174/","点击查看图片(2张)")</f>
        <v>点击查看图片(2张)</v>
      </c>
      <c r="F315" s="1" t="s">
        <v>926</v>
      </c>
    </row>
    <row r="316" spans="1:6" ht="24.95" customHeight="1" x14ac:dyDescent="0.2">
      <c r="A316" s="1">
        <v>353</v>
      </c>
      <c r="B316" s="2" t="s">
        <v>927</v>
      </c>
      <c r="C316" s="3" t="str">
        <f>HYPERLINK("images/6843674464522303587/","点击查看图片(4张)")</f>
        <v>点击查看图片(4张)</v>
      </c>
      <c r="D316" s="3" t="s">
        <v>928</v>
      </c>
      <c r="E316" s="3" t="str">
        <f>HYPERLINK("images/6237813478094848554/","点击查看图片(4张)")</f>
        <v>点击查看图片(4张)</v>
      </c>
      <c r="F316" s="1" t="s">
        <v>929</v>
      </c>
    </row>
    <row r="317" spans="1:6" ht="24.95" customHeight="1" x14ac:dyDescent="0.2">
      <c r="A317" s="1">
        <v>354</v>
      </c>
      <c r="B317" s="2" t="s">
        <v>930</v>
      </c>
      <c r="C317" s="3" t="str">
        <f>HYPERLINK("images/8041130096196414148/","点击查看图片(2张)")</f>
        <v>点击查看图片(2张)</v>
      </c>
      <c r="D317" s="3" t="s">
        <v>931</v>
      </c>
      <c r="E317" s="3" t="str">
        <f>HYPERLINK("images/4656845284680717133/20190128174410877_35429755_CAMERA_21001002281.jpg","点击查看图片(1张)")</f>
        <v>点击查看图片(1张)</v>
      </c>
      <c r="F317" s="1" t="s">
        <v>932</v>
      </c>
    </row>
    <row r="318" spans="1:6" ht="24.95" customHeight="1" x14ac:dyDescent="0.2">
      <c r="A318" s="1">
        <v>355</v>
      </c>
      <c r="B318" s="2" t="s">
        <v>933</v>
      </c>
      <c r="C318" s="3" t="str">
        <f>HYPERLINK("images/8298342059639966320/","点击查看图片(3张)")</f>
        <v>点击查看图片(3张)</v>
      </c>
      <c r="D318" s="3" t="s">
        <v>934</v>
      </c>
      <c r="E318" s="3" t="str">
        <f>HYPERLINK("images/8451498939331633044/20190128170709788_38068295_CAMERA_21001047287.jpg","点击查看图片(1张)")</f>
        <v>点击查看图片(1张)</v>
      </c>
      <c r="F318" s="1" t="s">
        <v>935</v>
      </c>
    </row>
    <row r="319" spans="1:6" ht="24.95" customHeight="1" x14ac:dyDescent="0.2">
      <c r="A319" s="1">
        <v>357</v>
      </c>
      <c r="B319" s="2" t="s">
        <v>936</v>
      </c>
      <c r="C319" s="3" t="str">
        <f>HYPERLINK("images/4761208312716061301/20190128162715483_5eaf61c1_CAMERA_11001005132.jpeg","点击查看图片(1张)")</f>
        <v>点击查看图片(1张)</v>
      </c>
      <c r="D319" s="3" t="s">
        <v>937</v>
      </c>
      <c r="E319" s="3" t="str">
        <f>HYPERLINK("images/8103463300210106775/20190128162801504_5eaf61c1_CAMERA_11001041264.jpeg","点击查看图片(1张)")</f>
        <v>点击查看图片(1张)</v>
      </c>
      <c r="F319" s="1" t="s">
        <v>938</v>
      </c>
    </row>
    <row r="320" spans="1:6" ht="24.95" customHeight="1" x14ac:dyDescent="0.2">
      <c r="A320" s="1">
        <v>358</v>
      </c>
      <c r="B320" s="2" t="s">
        <v>939</v>
      </c>
      <c r="C320" s="3" t="str">
        <f>HYPERLINK("images/8436187100286345814/","点击查看图片(5张)")</f>
        <v>点击查看图片(5张)</v>
      </c>
      <c r="D320" s="3" t="s">
        <v>940</v>
      </c>
      <c r="E320" s="3" t="str">
        <f>HYPERLINK("images/4656291927338158428/","点击查看图片(5张)")</f>
        <v>点击查看图片(5张)</v>
      </c>
      <c r="F320" s="1" t="s">
        <v>941</v>
      </c>
    </row>
    <row r="321" spans="1:6" ht="24.95" customHeight="1" x14ac:dyDescent="0.2">
      <c r="A321" s="1">
        <v>359</v>
      </c>
      <c r="B321" s="2" t="s">
        <v>942</v>
      </c>
      <c r="C321" s="3" t="str">
        <f>HYPERLINK("images/5491837504658055162/","点击查看图片(2张)")</f>
        <v>点击查看图片(2张)</v>
      </c>
      <c r="D321" s="3" t="s">
        <v>943</v>
      </c>
      <c r="E321" s="3" t="str">
        <f>HYPERLINK("images/6915048911050655138/","点击查看图片(5张)")</f>
        <v>点击查看图片(5张)</v>
      </c>
      <c r="F321" s="1" t="s">
        <v>944</v>
      </c>
    </row>
    <row r="322" spans="1:6" ht="24.95" customHeight="1" x14ac:dyDescent="0.2">
      <c r="A322" s="1">
        <v>360</v>
      </c>
      <c r="B322" s="2" t="s">
        <v>945</v>
      </c>
      <c r="C322" s="3" t="str">
        <f>HYPERLINK("images/8916030348468284929/","点击查看图片(2张)")</f>
        <v>点击查看图片(2张)</v>
      </c>
      <c r="D322" s="3" t="s">
        <v>946</v>
      </c>
      <c r="E322" s="3" t="str">
        <f>HYPERLINK("images/6165570386627567273/","点击查看图片(3张)")</f>
        <v>点击查看图片(3张)</v>
      </c>
      <c r="F322" s="1" t="s">
        <v>947</v>
      </c>
    </row>
    <row r="323" spans="1:6" ht="24.95" customHeight="1" x14ac:dyDescent="0.2">
      <c r="A323" s="1">
        <v>361</v>
      </c>
      <c r="B323" s="2" t="s">
        <v>948</v>
      </c>
      <c r="C323" s="3" t="str">
        <f>HYPERLINK("images/8132593841850957135/","点击查看图片(2张)")</f>
        <v>点击查看图片(2张)</v>
      </c>
      <c r="D323" s="3" t="s">
        <v>949</v>
      </c>
      <c r="E323" s="3" t="str">
        <f>HYPERLINK("images/7948272963500185572/","点击查看图片(5张)")</f>
        <v>点击查看图片(5张)</v>
      </c>
      <c r="F323" s="1" t="s">
        <v>950</v>
      </c>
    </row>
    <row r="324" spans="1:6" ht="24.95" customHeight="1" x14ac:dyDescent="0.2">
      <c r="A324" s="1">
        <v>362</v>
      </c>
      <c r="B324" s="2" t="s">
        <v>951</v>
      </c>
      <c r="C324" s="3" t="str">
        <f>HYPERLINK("images/7319032705667343052/","点击查看图片(4张)")</f>
        <v>点击查看图片(4张)</v>
      </c>
      <c r="D324" s="3" t="s">
        <v>952</v>
      </c>
      <c r="E324" s="3" t="str">
        <f>HYPERLINK("images/6182895797056446026/","点击查看图片(2张)")</f>
        <v>点击查看图片(2张)</v>
      </c>
      <c r="F324" s="1" t="s">
        <v>953</v>
      </c>
    </row>
    <row r="325" spans="1:6" ht="24.95" customHeight="1" x14ac:dyDescent="0.2">
      <c r="A325" s="1">
        <v>363</v>
      </c>
      <c r="B325" s="2" t="s">
        <v>954</v>
      </c>
      <c r="C325" s="3" t="str">
        <f>HYPERLINK("images/8876028890429827903/","点击查看图片(2张)")</f>
        <v>点击查看图片(2张)</v>
      </c>
      <c r="D325" s="3" t="s">
        <v>955</v>
      </c>
      <c r="E325" s="3" t="str">
        <f>HYPERLINK("images/7357865454446984702/","点击查看图片(3张)")</f>
        <v>点击查看图片(3张)</v>
      </c>
      <c r="F325" s="1" t="s">
        <v>956</v>
      </c>
    </row>
    <row r="326" spans="1:6" ht="24.95" customHeight="1" x14ac:dyDescent="0.2">
      <c r="A326" s="1">
        <v>364</v>
      </c>
      <c r="B326" s="2" t="s">
        <v>957</v>
      </c>
      <c r="C326" s="3" t="str">
        <f>HYPERLINK("images/7722101385591382724/","点击查看图片(2张)")</f>
        <v>点击查看图片(2张)</v>
      </c>
      <c r="D326" s="3" t="s">
        <v>958</v>
      </c>
      <c r="E326" s="3" t="str">
        <f>HYPERLINK("images/8461885379242557997/","点击查看图片(5张)")</f>
        <v>点击查看图片(5张)</v>
      </c>
      <c r="F326" s="1" t="s">
        <v>959</v>
      </c>
    </row>
    <row r="327" spans="1:6" ht="24.95" customHeight="1" x14ac:dyDescent="0.2">
      <c r="A327" s="1">
        <v>365</v>
      </c>
      <c r="B327" s="2" t="s">
        <v>960</v>
      </c>
      <c r="C327" s="3" t="str">
        <f>HYPERLINK("images/7296657056065130422/","点击查看图片(2张)")</f>
        <v>点击查看图片(2张)</v>
      </c>
      <c r="D327" s="3" t="s">
        <v>961</v>
      </c>
      <c r="E327" s="3" t="str">
        <f>HYPERLINK("images/6147032717513895410/","点击查看图片(4张)")</f>
        <v>点击查看图片(4张)</v>
      </c>
      <c r="F327" s="1" t="s">
        <v>962</v>
      </c>
    </row>
    <row r="328" spans="1:6" ht="24.95" customHeight="1" x14ac:dyDescent="0.2">
      <c r="A328" s="1">
        <v>366</v>
      </c>
      <c r="B328" s="2" t="s">
        <v>963</v>
      </c>
      <c r="C328" s="3" t="str">
        <f>HYPERLINK("images/5766165561733682451/","点击查看图片(4张)")</f>
        <v>点击查看图片(4张)</v>
      </c>
      <c r="D328" s="3" t="s">
        <v>964</v>
      </c>
      <c r="E328" s="3" t="str">
        <f>HYPERLINK("images/8066235687468446135/20190129110051043_44266657_CAMERA_21001003276.jpg","点击查看图片(1张)")</f>
        <v>点击查看图片(1张)</v>
      </c>
      <c r="F328" s="1" t="s">
        <v>965</v>
      </c>
    </row>
    <row r="329" spans="1:6" ht="24.95" customHeight="1" x14ac:dyDescent="0.2">
      <c r="A329" s="1">
        <v>367</v>
      </c>
      <c r="B329" s="2" t="s">
        <v>966</v>
      </c>
      <c r="C329" s="3" t="str">
        <f>HYPERLINK("images/8993014642822270006/","点击查看图片(2张)")</f>
        <v>点击查看图片(2张)</v>
      </c>
      <c r="D329" s="3" t="s">
        <v>967</v>
      </c>
      <c r="E329" s="3" t="str">
        <f>HYPERLINK("images/9177282943944006816/","点击查看图片(4张)")</f>
        <v>点击查看图片(4张)</v>
      </c>
      <c r="F329" s="1" t="s">
        <v>968</v>
      </c>
    </row>
    <row r="330" spans="1:6" ht="24.95" customHeight="1" x14ac:dyDescent="0.2">
      <c r="A330" s="1">
        <v>368</v>
      </c>
      <c r="B330" s="2" t="s">
        <v>969</v>
      </c>
      <c r="C330" s="3" t="str">
        <f>HYPERLINK("images/6314930860123460125/20190128151438488_39620818_CAMERA_21001002185.jpg","点击查看图片(1张)")</f>
        <v>点击查看图片(1张)</v>
      </c>
      <c r="D330" s="3" t="s">
        <v>970</v>
      </c>
      <c r="E330" s="3" t="str">
        <f>HYPERLINK("images/8676250847660552528/","点击查看图片(3张)")</f>
        <v>点击查看图片(3张)</v>
      </c>
      <c r="F330" s="1" t="s">
        <v>971</v>
      </c>
    </row>
    <row r="331" spans="1:6" ht="24.95" customHeight="1" x14ac:dyDescent="0.2">
      <c r="A331" s="1">
        <v>369</v>
      </c>
      <c r="B331" s="2" t="s">
        <v>972</v>
      </c>
      <c r="C331" s="3" t="str">
        <f>HYPERLINK("images/4795167802342030797/","点击查看图片(3张)")</f>
        <v>点击查看图片(3张)</v>
      </c>
      <c r="D331" s="3" t="s">
        <v>973</v>
      </c>
      <c r="E331" s="3" t="str">
        <f>HYPERLINK("images/8650858711298191839/","点击查看图片(3张)")</f>
        <v>点击查看图片(3张)</v>
      </c>
      <c r="F331" s="1" t="s">
        <v>974</v>
      </c>
    </row>
    <row r="332" spans="1:6" ht="24.95" customHeight="1" x14ac:dyDescent="0.2">
      <c r="A332" s="1">
        <v>370</v>
      </c>
      <c r="B332" s="2" t="s">
        <v>975</v>
      </c>
      <c r="C332" s="3" t="str">
        <f>HYPERLINK("images/6620213721932995457/","点击查看图片(3张)")</f>
        <v>点击查看图片(3张)</v>
      </c>
      <c r="D332" s="3" t="s">
        <v>976</v>
      </c>
      <c r="E332" s="3" t="str">
        <f>HYPERLINK("images/6617615840598076546/","点击查看图片(3张)")</f>
        <v>点击查看图片(3张)</v>
      </c>
      <c r="F332" s="1" t="s">
        <v>977</v>
      </c>
    </row>
    <row r="333" spans="1:6" ht="24.95" customHeight="1" x14ac:dyDescent="0.2">
      <c r="A333" s="1">
        <v>371</v>
      </c>
      <c r="B333" s="2" t="s">
        <v>978</v>
      </c>
      <c r="C333" s="3" t="str">
        <f>HYPERLINK("images/5977649045569415053/20190129101104012_37125699_CAMERA_21001021289.jpg","点击查看图片(1张)")</f>
        <v>点击查看图片(1张)</v>
      </c>
      <c r="D333" s="3" t="s">
        <v>979</v>
      </c>
      <c r="E333" s="3" t="str">
        <f>HYPERLINK("images/7013056091253882480/","点击查看图片(2张)")</f>
        <v>点击查看图片(2张)</v>
      </c>
      <c r="F333" s="1" t="s">
        <v>980</v>
      </c>
    </row>
    <row r="334" spans="1:6" ht="24.95" customHeight="1" x14ac:dyDescent="0.2">
      <c r="A334" s="1">
        <v>372</v>
      </c>
      <c r="B334" s="2" t="s">
        <v>981</v>
      </c>
      <c r="C334" s="3" t="str">
        <f>HYPERLINK("images/6149810617122866917/","点击查看图片(2张)")</f>
        <v>点击查看图片(2张)</v>
      </c>
      <c r="D334" s="3" t="s">
        <v>982</v>
      </c>
      <c r="E334" s="3" t="str">
        <f>HYPERLINK("images/6683859196678533866/20190128163513906_33074628_CAMERA_21001005281.jpg","点击查看图片(1张)")</f>
        <v>点击查看图片(1张)</v>
      </c>
      <c r="F334" s="1" t="s">
        <v>983</v>
      </c>
    </row>
    <row r="335" spans="1:6" ht="24.95" customHeight="1" x14ac:dyDescent="0.2">
      <c r="A335" s="1">
        <v>374</v>
      </c>
      <c r="B335" s="2" t="s">
        <v>984</v>
      </c>
      <c r="C335" s="3" t="str">
        <f>HYPERLINK("images/7615462615987902667/","点击查看图片(2张)")</f>
        <v>点击查看图片(2张)</v>
      </c>
      <c r="D335" s="3" t="s">
        <v>985</v>
      </c>
      <c r="E335" s="3" t="str">
        <f>HYPERLINK("images/5513802011502886324/","点击查看图片(4张)")</f>
        <v>点击查看图片(4张)</v>
      </c>
      <c r="F335" s="1" t="s">
        <v>986</v>
      </c>
    </row>
    <row r="336" spans="1:6" ht="24.95" customHeight="1" x14ac:dyDescent="0.2">
      <c r="A336" s="1">
        <v>375</v>
      </c>
      <c r="B336" s="2" t="s">
        <v>987</v>
      </c>
      <c r="C336" s="3" t="str">
        <f>HYPERLINK("images/7200035516492101483/20190128183929083_73705550_CAMERA_22001028257.jpg","点击查看图片(1张)")</f>
        <v>点击查看图片(1张)</v>
      </c>
      <c r="D336" s="3" t="s">
        <v>988</v>
      </c>
      <c r="E336" s="3" t="str">
        <f>HYPERLINK("images/8479532611792089935/","点击查看图片(5张)")</f>
        <v>点击查看图片(5张)</v>
      </c>
      <c r="F336" s="1" t="s">
        <v>989</v>
      </c>
    </row>
    <row r="337" spans="1:6" ht="24.95" customHeight="1" x14ac:dyDescent="0.2">
      <c r="A337" s="1">
        <v>376</v>
      </c>
      <c r="B337" s="2" t="s">
        <v>990</v>
      </c>
      <c r="C337" s="3" t="str">
        <f>HYPERLINK("images/8810513848860844800/","点击查看图片(2张)")</f>
        <v>点击查看图片(2张)</v>
      </c>
      <c r="D337" s="3" t="s">
        <v>991</v>
      </c>
      <c r="E337" s="3" t="str">
        <f>HYPERLINK("images/9127593257579238575/","点击查看图片(4张)")</f>
        <v>点击查看图片(4张)</v>
      </c>
      <c r="F337" s="1" t="s">
        <v>992</v>
      </c>
    </row>
    <row r="338" spans="1:6" ht="24.95" customHeight="1" x14ac:dyDescent="0.2">
      <c r="A338" s="1">
        <v>377</v>
      </c>
      <c r="B338" s="2" t="s">
        <v>993</v>
      </c>
      <c r="C338" s="3" t="str">
        <f>HYPERLINK("images/7429377020993436192/20190128182710425_34217888_CAMERA_21001010180.jpg","点击查看图片(1张)")</f>
        <v>点击查看图片(1张)</v>
      </c>
      <c r="D338" s="3" t="s">
        <v>994</v>
      </c>
      <c r="E338" s="3" t="str">
        <f>HYPERLINK("images/6860380094099356037/","点击查看图片(3张)")</f>
        <v>点击查看图片(3张)</v>
      </c>
      <c r="F338" s="1" t="s">
        <v>995</v>
      </c>
    </row>
    <row r="339" spans="1:6" ht="24.95" customHeight="1" x14ac:dyDescent="0.2">
      <c r="A339" s="1">
        <v>378</v>
      </c>
      <c r="B339" s="2" t="s">
        <v>996</v>
      </c>
      <c r="C339" s="3" t="str">
        <f>HYPERLINK("images/8259709825469550512/","点击查看图片(5张)")</f>
        <v>点击查看图片(5张)</v>
      </c>
      <c r="D339" s="3" t="s">
        <v>997</v>
      </c>
      <c r="E339" s="3" t="str">
        <f>HYPERLINK("images/6976732206074563107/","点击查看图片(5张)")</f>
        <v>点击查看图片(5张)</v>
      </c>
      <c r="F339" s="1" t="s">
        <v>998</v>
      </c>
    </row>
    <row r="340" spans="1:6" ht="24.95" customHeight="1" x14ac:dyDescent="0.2">
      <c r="A340" s="1">
        <v>379</v>
      </c>
      <c r="B340" s="2" t="s">
        <v>999</v>
      </c>
      <c r="C340" s="3" t="str">
        <f>HYPERLINK("images/5384306507991984993/","点击查看图片(3张)")</f>
        <v>点击查看图片(3张)</v>
      </c>
      <c r="D340" s="3" t="s">
        <v>1000</v>
      </c>
      <c r="E340" s="3" t="str">
        <f>HYPERLINK("images/6276171032385661059/","点击查看图片(5张)")</f>
        <v>点击查看图片(5张)</v>
      </c>
      <c r="F340" s="1" t="s">
        <v>1001</v>
      </c>
    </row>
    <row r="341" spans="1:6" ht="24.95" customHeight="1" x14ac:dyDescent="0.2">
      <c r="A341" s="1">
        <v>380</v>
      </c>
      <c r="B341" s="2" t="s">
        <v>1002</v>
      </c>
      <c r="C341" s="3" t="str">
        <f>HYPERLINK("images/8805030110829332893/20190128181543568_34163718_CAMERA_22001023287.jpg","点击查看图片(1张)")</f>
        <v>点击查看图片(1张)</v>
      </c>
      <c r="D341" s="3" t="s">
        <v>1003</v>
      </c>
      <c r="E341" s="3" t="str">
        <f>HYPERLINK("images/8455024628957477603/","点击查看图片(4张)")</f>
        <v>点击查看图片(4张)</v>
      </c>
      <c r="F341" s="1" t="s">
        <v>1004</v>
      </c>
    </row>
    <row r="342" spans="1:6" ht="24.95" customHeight="1" x14ac:dyDescent="0.2">
      <c r="A342" s="1">
        <v>381</v>
      </c>
      <c r="B342" s="2" t="s">
        <v>1005</v>
      </c>
      <c r="C342" s="3" t="str">
        <f>HYPERLINK("images/4907924766686886097/","点击查看图片(2张)")</f>
        <v>点击查看图片(2张)</v>
      </c>
      <c r="D342" s="3" t="s">
        <v>1006</v>
      </c>
      <c r="E342" s="3" t="str">
        <f>HYPERLINK("images/8965852739233040145/","点击查看图片(2张)")</f>
        <v>点击查看图片(2张)</v>
      </c>
      <c r="F342" s="1" t="s">
        <v>1007</v>
      </c>
    </row>
    <row r="343" spans="1:6" ht="24.95" customHeight="1" x14ac:dyDescent="0.2">
      <c r="A343" s="1">
        <v>382</v>
      </c>
      <c r="B343" s="2" t="s">
        <v>1008</v>
      </c>
      <c r="C343" s="3" t="str">
        <f>HYPERLINK("images/6411818928525197909/","点击查看图片(2张)")</f>
        <v>点击查看图片(2张)</v>
      </c>
      <c r="D343" s="3" t="s">
        <v>1009</v>
      </c>
      <c r="E343" s="3" t="str">
        <f>HYPERLINK("images/4988757999962147773/","点击查看图片(5张)")</f>
        <v>点击查看图片(5张)</v>
      </c>
      <c r="F343" s="1" t="s">
        <v>1010</v>
      </c>
    </row>
    <row r="344" spans="1:6" ht="24.95" customHeight="1" x14ac:dyDescent="0.2">
      <c r="A344" s="1">
        <v>383</v>
      </c>
      <c r="B344" s="2" t="s">
        <v>1011</v>
      </c>
      <c r="C344" s="3" t="str">
        <f>HYPERLINK("images/5091448123235727312/20190129111319422_36009833_CAMERA_22001007282.jpg","点击查看图片(1张)")</f>
        <v>点击查看图片(1张)</v>
      </c>
      <c r="D344" s="3" t="s">
        <v>1012</v>
      </c>
      <c r="E344" s="3" t="str">
        <f>HYPERLINK("images/4916125271182797372/","点击查看图片(2张)")</f>
        <v>点击查看图片(2张)</v>
      </c>
      <c r="F344" s="1" t="s">
        <v>1013</v>
      </c>
    </row>
    <row r="345" spans="1:6" ht="24.95" customHeight="1" x14ac:dyDescent="0.2">
      <c r="A345" s="1">
        <v>384</v>
      </c>
      <c r="B345" s="2" t="s">
        <v>1014</v>
      </c>
      <c r="C345" s="3" t="str">
        <f>HYPERLINK("images/5211228958879751580/","点击查看图片(2张)")</f>
        <v>点击查看图片(2张)</v>
      </c>
      <c r="D345" s="3" t="s">
        <v>1015</v>
      </c>
      <c r="E345" s="3" t="str">
        <f>HYPERLINK("images/7466861132465714896/","点击查看图片(2张)")</f>
        <v>点击查看图片(2张)</v>
      </c>
      <c r="F345" s="1" t="s">
        <v>1016</v>
      </c>
    </row>
    <row r="346" spans="1:6" ht="24.95" customHeight="1" x14ac:dyDescent="0.2">
      <c r="A346" s="1">
        <v>386</v>
      </c>
      <c r="B346" s="2" t="s">
        <v>1017</v>
      </c>
      <c r="C346" s="3" t="str">
        <f>HYPERLINK("images/7559563595742259361/20190128165827227_90919e78_CAMERA_11001012160.jpeg","点击查看图片(1张)")</f>
        <v>点击查看图片(1张)</v>
      </c>
      <c r="D346" s="3" t="s">
        <v>1018</v>
      </c>
      <c r="E346" s="3" t="str">
        <f>HYPERLINK("images/9057540899373925030/20190128174401934_90919e78_CAMERA_11001013243.jpeg","点击查看图片(1张)")</f>
        <v>点击查看图片(1张)</v>
      </c>
      <c r="F346" s="1" t="s">
        <v>1019</v>
      </c>
    </row>
    <row r="347" spans="1:6" ht="24.95" customHeight="1" x14ac:dyDescent="0.2">
      <c r="A347" s="1">
        <v>387</v>
      </c>
      <c r="B347" s="2" t="s">
        <v>1020</v>
      </c>
      <c r="C347" s="3" t="str">
        <f>HYPERLINK("images/7840314800537456992/","点击查看图片(5张)")</f>
        <v>点击查看图片(5张)</v>
      </c>
      <c r="D347" s="3" t="s">
        <v>1021</v>
      </c>
      <c r="E347" s="3" t="str">
        <f>HYPERLINK("images/7022480924156347581/","点击查看图片(5张)")</f>
        <v>点击查看图片(5张)</v>
      </c>
      <c r="F347" s="1" t="s">
        <v>1022</v>
      </c>
    </row>
    <row r="348" spans="1:6" ht="24.95" customHeight="1" x14ac:dyDescent="0.2">
      <c r="A348" s="1">
        <v>388</v>
      </c>
      <c r="B348" s="2" t="s">
        <v>1023</v>
      </c>
      <c r="C348" s="3" t="str">
        <f>HYPERLINK("images/6846670499184594373/","点击查看图片(2张)")</f>
        <v>点击查看图片(2张)</v>
      </c>
      <c r="D348" s="3" t="s">
        <v>1024</v>
      </c>
      <c r="E348" s="3" t="str">
        <f>HYPERLINK("images/8572797268200808816/20190128160229677_30662456_CAMERA_21001007290.jpg","点击查看图片(1张)")</f>
        <v>点击查看图片(1张)</v>
      </c>
      <c r="F348" s="1" t="s">
        <v>1025</v>
      </c>
    </row>
    <row r="349" spans="1:6" ht="24.95" customHeight="1" x14ac:dyDescent="0.2">
      <c r="A349" s="1">
        <v>389</v>
      </c>
      <c r="B349" s="2" t="s">
        <v>1026</v>
      </c>
      <c r="C349" s="3" t="str">
        <f>HYPERLINK("images/7370350272945756478/20190128160701385_39620818_CAMERA_21001006182.jpg","点击查看图片(1张)")</f>
        <v>点击查看图片(1张)</v>
      </c>
      <c r="D349" s="3" t="s">
        <v>1027</v>
      </c>
      <c r="E349" s="3" t="str">
        <f>HYPERLINK("images/5274258257948639589/","点击查看图片(4张)")</f>
        <v>点击查看图片(4张)</v>
      </c>
      <c r="F349" s="1" t="s">
        <v>1028</v>
      </c>
    </row>
    <row r="350" spans="1:6" ht="24.95" customHeight="1" x14ac:dyDescent="0.2">
      <c r="A350" s="1">
        <v>390</v>
      </c>
      <c r="B350" s="2" t="s">
        <v>1029</v>
      </c>
      <c r="C350" s="3" t="str">
        <f>HYPERLINK("images/5073143174537153274/","点击查看图片(4张)")</f>
        <v>点击查看图片(4张)</v>
      </c>
      <c r="D350" s="3" t="s">
        <v>1030</v>
      </c>
      <c r="E350" s="3" t="str">
        <f>HYPERLINK("images/6696546246063686629/","点击查看图片(3张)")</f>
        <v>点击查看图片(3张)</v>
      </c>
      <c r="F350" s="1" t="s">
        <v>1031</v>
      </c>
    </row>
    <row r="351" spans="1:6" ht="24.95" customHeight="1" x14ac:dyDescent="0.2">
      <c r="A351" s="1">
        <v>391</v>
      </c>
      <c r="B351" s="2" t="s">
        <v>1032</v>
      </c>
      <c r="C351" s="3" t="str">
        <f>HYPERLINK("images/7228039420441543427/","点击查看图片(3张)")</f>
        <v>点击查看图片(3张)</v>
      </c>
      <c r="D351" s="3" t="s">
        <v>1033</v>
      </c>
      <c r="E351" s="3" t="str">
        <f>HYPERLINK("images/8719883275029853334/","点击查看图片(5张)")</f>
        <v>点击查看图片(5张)</v>
      </c>
      <c r="F351" s="1" t="s">
        <v>1034</v>
      </c>
    </row>
    <row r="352" spans="1:6" ht="24.95" customHeight="1" x14ac:dyDescent="0.2">
      <c r="A352" s="1">
        <v>394</v>
      </c>
      <c r="B352" s="2" t="s">
        <v>1035</v>
      </c>
      <c r="C352" s="3" t="str">
        <f>HYPERLINK("images/6732583941446804982/20190128163708338_385a11ba_CAMERA_11001018174.jpeg","点击查看图片(1张)")</f>
        <v>点击查看图片(1张)</v>
      </c>
      <c r="D352" s="3" t="s">
        <v>1036</v>
      </c>
      <c r="E352" s="3" t="str">
        <f>HYPERLINK("images/5830459007899087630/20190128163723810_385a11ba_CAMERA_11001010286.jpeg","点击查看图片(1张)")</f>
        <v>点击查看图片(1张)</v>
      </c>
      <c r="F352" s="1" t="s">
        <v>1037</v>
      </c>
    </row>
    <row r="353" spans="1:6" ht="24.95" customHeight="1" x14ac:dyDescent="0.2">
      <c r="A353" s="1">
        <v>395</v>
      </c>
      <c r="B353" s="2" t="s">
        <v>1038</v>
      </c>
      <c r="C353" s="3" t="str">
        <f>HYPERLINK("images/5362662273568554675/","点击查看图片(2张)")</f>
        <v>点击查看图片(2张)</v>
      </c>
      <c r="D353" s="3" t="s">
        <v>1039</v>
      </c>
      <c r="E353" s="3" t="str">
        <f>HYPERLINK("images/5025235845798098100/","点击查看图片(5张)")</f>
        <v>点击查看图片(5张)</v>
      </c>
      <c r="F353" s="1" t="s">
        <v>1040</v>
      </c>
    </row>
    <row r="354" spans="1:6" ht="24.95" customHeight="1" x14ac:dyDescent="0.2">
      <c r="A354" s="1">
        <v>396</v>
      </c>
      <c r="B354" s="2" t="s">
        <v>1041</v>
      </c>
      <c r="C354" s="3" t="str">
        <f>HYPERLINK("images/5563601102808875092/20190128162619724_cdd6695e_CAMERA_11001002287.jpeg","点击查看图片(1张)")</f>
        <v>点击查看图片(1张)</v>
      </c>
      <c r="D354" s="3" t="s">
        <v>1042</v>
      </c>
      <c r="E354" s="3" t="str">
        <f>HYPERLINK("images/6583609300461769430/20190128162634268_cdd6695e_CAMERA_11001002238.jpeg","点击查看图片(1张)")</f>
        <v>点击查看图片(1张)</v>
      </c>
      <c r="F354" s="1" t="s">
        <v>1043</v>
      </c>
    </row>
    <row r="355" spans="1:6" ht="24.95" customHeight="1" x14ac:dyDescent="0.2">
      <c r="A355" s="1">
        <v>397</v>
      </c>
      <c r="B355" s="2" t="s">
        <v>1044</v>
      </c>
      <c r="C355" s="3" t="str">
        <f>HYPERLINK("images/6550735226531989509/","点击查看图片(5张)")</f>
        <v>点击查看图片(5张)</v>
      </c>
      <c r="D355" s="3" t="s">
        <v>1045</v>
      </c>
      <c r="E355" s="3" t="str">
        <f>HYPERLINK("images/5260176502305113963/","点击查看图片(5张)")</f>
        <v>点击查看图片(5张)</v>
      </c>
      <c r="F355" s="1" t="s">
        <v>1046</v>
      </c>
    </row>
    <row r="356" spans="1:6" ht="24.95" customHeight="1" x14ac:dyDescent="0.2">
      <c r="A356" s="1">
        <v>398</v>
      </c>
      <c r="B356" s="2" t="s">
        <v>1047</v>
      </c>
      <c r="C356" s="3" t="str">
        <f>HYPERLINK("images/8280354092541140170/","点击查看图片(3张)")</f>
        <v>点击查看图片(3张)</v>
      </c>
      <c r="D356" s="3" t="s">
        <v>1048</v>
      </c>
      <c r="E356" s="3" t="str">
        <f>HYPERLINK("images/5038522732802859059/","点击查看图片(2张)")</f>
        <v>点击查看图片(2张)</v>
      </c>
      <c r="F356" s="1" t="s">
        <v>1049</v>
      </c>
    </row>
    <row r="357" spans="1:6" ht="24.95" customHeight="1" x14ac:dyDescent="0.2">
      <c r="A357" s="1">
        <v>399</v>
      </c>
      <c r="B357" s="2" t="s">
        <v>1050</v>
      </c>
      <c r="C357" s="3" t="str">
        <f>HYPERLINK("images/6933328822200781271/","点击查看图片(3张)")</f>
        <v>点击查看图片(3张)</v>
      </c>
      <c r="D357" s="3" t="s">
        <v>1051</v>
      </c>
      <c r="E357" s="3" t="str">
        <f>HYPERLINK("images/5943993964635439087/","点击查看图片(5张)")</f>
        <v>点击查看图片(5张)</v>
      </c>
      <c r="F357" s="1" t="s">
        <v>1052</v>
      </c>
    </row>
    <row r="358" spans="1:6" ht="24.95" customHeight="1" x14ac:dyDescent="0.2">
      <c r="A358" s="1">
        <v>400</v>
      </c>
      <c r="B358" s="2" t="s">
        <v>1053</v>
      </c>
      <c r="C358" s="3" t="str">
        <f>HYPERLINK("images/8173055104225709192/","点击查看图片(4张)")</f>
        <v>点击查看图片(4张)</v>
      </c>
      <c r="D358" s="3" t="s">
        <v>1054</v>
      </c>
      <c r="E358" s="3" t="str">
        <f>HYPERLINK("images/7861758623923462006/20190129181319043_31633273_CAMERA_21001003275.jpg","点击查看图片(1张)")</f>
        <v>点击查看图片(1张)</v>
      </c>
      <c r="F358" s="1" t="s">
        <v>1055</v>
      </c>
    </row>
    <row r="359" spans="1:6" ht="24.95" customHeight="1" x14ac:dyDescent="0.2">
      <c r="A359" s="1">
        <v>401</v>
      </c>
      <c r="B359" s="2" t="s">
        <v>1056</v>
      </c>
      <c r="C359" s="3" t="str">
        <f>HYPERLINK("images/5914113246652131559/","点击查看图片(3张)")</f>
        <v>点击查看图片(3张)</v>
      </c>
      <c r="D359" s="3" t="s">
        <v>1057</v>
      </c>
      <c r="E359" s="3" t="str">
        <f>HYPERLINK("images/8500047401298114743/","点击查看图片(5张)")</f>
        <v>点击查看图片(5张)</v>
      </c>
      <c r="F359" s="1" t="s">
        <v>1058</v>
      </c>
    </row>
    <row r="360" spans="1:6" ht="24.95" customHeight="1" x14ac:dyDescent="0.2">
      <c r="A360" s="1">
        <v>403</v>
      </c>
      <c r="B360" s="2" t="s">
        <v>1059</v>
      </c>
      <c r="C360" s="3" t="str">
        <f>HYPERLINK("images/9172327451067331379/","点击查看图片(3张)")</f>
        <v>点击查看图片(3张)</v>
      </c>
      <c r="D360" s="3" t="s">
        <v>1060</v>
      </c>
      <c r="E360" s="3" t="str">
        <f>HYPERLINK("images/4964624450165033316/","点击查看图片(4张)")</f>
        <v>点击查看图片(4张)</v>
      </c>
      <c r="F360" s="1" t="s">
        <v>1061</v>
      </c>
    </row>
    <row r="361" spans="1:6" ht="24.95" customHeight="1" x14ac:dyDescent="0.2">
      <c r="A361" s="1">
        <v>404</v>
      </c>
      <c r="B361" s="2" t="s">
        <v>1062</v>
      </c>
      <c r="C361" s="3" t="str">
        <f>HYPERLINK("images/7231605122346883738/","点击查看图片(3张)")</f>
        <v>点击查看图片(3张)</v>
      </c>
      <c r="D361" s="3" t="s">
        <v>1063</v>
      </c>
      <c r="E361" s="3" t="str">
        <f>HYPERLINK("images/8642350725028608683/20190129183436278_35424938_CAMERA_21001007286.jpg","点击查看图片(1张)")</f>
        <v>点击查看图片(1张)</v>
      </c>
      <c r="F361" s="1" t="s">
        <v>1064</v>
      </c>
    </row>
    <row r="362" spans="1:6" ht="24.95" customHeight="1" x14ac:dyDescent="0.2">
      <c r="A362" s="1">
        <v>405</v>
      </c>
      <c r="B362" s="2" t="s">
        <v>1065</v>
      </c>
      <c r="C362" s="3" t="str">
        <f>HYPERLINK("images/5771915583440592467/","点击查看图片(3张)")</f>
        <v>点击查看图片(3张)</v>
      </c>
      <c r="D362" s="3" t="s">
        <v>1066</v>
      </c>
      <c r="E362" s="3" t="str">
        <f>HYPERLINK("images/6835061021599579386/","点击查看图片(3张)")</f>
        <v>点击查看图片(3张)</v>
      </c>
      <c r="F362" s="1" t="s">
        <v>1067</v>
      </c>
    </row>
    <row r="363" spans="1:6" ht="24.95" customHeight="1" x14ac:dyDescent="0.2">
      <c r="A363" s="1">
        <v>406</v>
      </c>
      <c r="B363" s="2" t="s">
        <v>1068</v>
      </c>
      <c r="C363" s="3" t="str">
        <f>HYPERLINK("images/5558178864005787055/20190128182024415_14c8182e_CAMERA_11001010140.jpeg","点击查看图片(1张)")</f>
        <v>点击查看图片(1张)</v>
      </c>
      <c r="D363" s="3" t="s">
        <v>1069</v>
      </c>
      <c r="E363" s="3" t="str">
        <f>HYPERLINK("images/7963088969058680684/20190128182040003_14c8182e_CAMERA_11001010150.jpeg","点击查看图片(1张)")</f>
        <v>点击查看图片(1张)</v>
      </c>
      <c r="F363" s="1" t="s">
        <v>1070</v>
      </c>
    </row>
    <row r="364" spans="1:6" ht="24.95" customHeight="1" x14ac:dyDescent="0.2">
      <c r="A364" s="1">
        <v>408</v>
      </c>
      <c r="B364" s="2" t="s">
        <v>1071</v>
      </c>
      <c r="C364" s="3" t="str">
        <f>HYPERLINK("images/8887087434827584057/20190129103608408_38074517_CAMERA_22001003262.jpg","点击查看图片(1张)")</f>
        <v>点击查看图片(1张)</v>
      </c>
      <c r="D364" s="3" t="s">
        <v>1072</v>
      </c>
      <c r="E364" s="3" t="str">
        <f>HYPERLINK("images/5207270600945356712/","点击查看图片(3张)")</f>
        <v>点击查看图片(3张)</v>
      </c>
      <c r="F364" s="1" t="s">
        <v>1073</v>
      </c>
    </row>
    <row r="365" spans="1:6" ht="24.95" customHeight="1" x14ac:dyDescent="0.2">
      <c r="A365" s="1">
        <v>409</v>
      </c>
      <c r="B365" s="2" t="s">
        <v>1074</v>
      </c>
      <c r="C365" s="3" t="str">
        <f>HYPERLINK("images/5432372433152807317/","点击查看图片(2张)")</f>
        <v>点击查看图片(2张)</v>
      </c>
      <c r="D365" s="3" t="s">
        <v>1075</v>
      </c>
      <c r="E365" s="3" t="str">
        <f>HYPERLINK("images/8587228848841463540/20190128192548880_34119738_CAMERA_21001002278.jpg","点击查看图片(1张)")</f>
        <v>点击查看图片(1张)</v>
      </c>
      <c r="F365" s="1" t="s">
        <v>1076</v>
      </c>
    </row>
    <row r="366" spans="1:6" ht="24.95" customHeight="1" x14ac:dyDescent="0.2">
      <c r="A366" s="1">
        <v>410</v>
      </c>
      <c r="B366" s="2" t="s">
        <v>1077</v>
      </c>
      <c r="C366" s="3" t="str">
        <f>HYPERLINK("images/5714539635445302686/20190128173106374_38148592_CAMERA_21001002164.jpg","点击查看图片(1张)")</f>
        <v>点击查看图片(1张)</v>
      </c>
      <c r="D366" s="3" t="s">
        <v>1078</v>
      </c>
      <c r="E366" s="3" t="str">
        <f>HYPERLINK("images/7810551306398291123/","点击查看图片(3张)")</f>
        <v>点击查看图片(3张)</v>
      </c>
      <c r="F366" s="1" t="s">
        <v>1079</v>
      </c>
    </row>
    <row r="367" spans="1:6" ht="24.95" customHeight="1" x14ac:dyDescent="0.2">
      <c r="A367" s="1">
        <v>411</v>
      </c>
      <c r="B367" s="2" t="s">
        <v>1080</v>
      </c>
      <c r="C367" s="3" t="str">
        <f>HYPERLINK("images/9027794234861682079/20190129102924969_39532573_CAMERA_21001014168.jpg","点击查看图片(1张)")</f>
        <v>点击查看图片(1张)</v>
      </c>
      <c r="D367" s="3" t="s">
        <v>1081</v>
      </c>
      <c r="E367" s="3" t="str">
        <f>HYPERLINK("images/8918858827461765417/","点击查看图片(3张)")</f>
        <v>点击查看图片(3张)</v>
      </c>
      <c r="F367" s="1" t="s">
        <v>1082</v>
      </c>
    </row>
    <row r="368" spans="1:6" ht="24.95" customHeight="1" x14ac:dyDescent="0.2">
      <c r="A368" s="1">
        <v>412</v>
      </c>
      <c r="B368" s="2" t="s">
        <v>1083</v>
      </c>
      <c r="C368" s="3" t="str">
        <f>HYPERLINK("images/5255432479953186398/20190128181811427_34903195_CAMERA_21001025290.jpg","点击查看图片(1张)")</f>
        <v>点击查看图片(1张)</v>
      </c>
      <c r="D368" s="3" t="s">
        <v>1084</v>
      </c>
      <c r="E368" s="3" t="str">
        <f>HYPERLINK("images/6192850916501499379/","点击查看图片(3张)")</f>
        <v>点击查看图片(3张)</v>
      </c>
      <c r="F368" s="1" t="s">
        <v>1085</v>
      </c>
    </row>
    <row r="369" spans="1:6" ht="24.95" customHeight="1" x14ac:dyDescent="0.2">
      <c r="A369" s="1">
        <v>413</v>
      </c>
      <c r="B369" s="2" t="s">
        <v>1086</v>
      </c>
      <c r="C369" s="3" t="str">
        <f>HYPERLINK("images/7219063873573959169/","点击查看图片(2张)")</f>
        <v>点击查看图片(2张)</v>
      </c>
      <c r="D369" s="3" t="s">
        <v>1087</v>
      </c>
      <c r="E369" s="3" t="str">
        <f>HYPERLINK("images/6852973387272519697/","点击查看图片(4张)")</f>
        <v>点击查看图片(4张)</v>
      </c>
      <c r="F369" s="1" t="s">
        <v>1088</v>
      </c>
    </row>
    <row r="370" spans="1:6" ht="24.95" customHeight="1" x14ac:dyDescent="0.2">
      <c r="A370" s="1">
        <v>414</v>
      </c>
      <c r="B370" s="2" t="s">
        <v>1089</v>
      </c>
      <c r="C370" s="3" t="str">
        <f>HYPERLINK("images/6090888747506420996/20190129113631656_20c04e21_CAMERA_11001020283.jpeg","点击查看图片(1张)")</f>
        <v>点击查看图片(1张)</v>
      </c>
      <c r="D370" s="3" t="s">
        <v>1090</v>
      </c>
      <c r="E370" s="3" t="str">
        <f>HYPERLINK("images/6536861482438047165/","点击查看图片(3张)")</f>
        <v>点击查看图片(3张)</v>
      </c>
      <c r="F370" s="1" t="s">
        <v>1091</v>
      </c>
    </row>
    <row r="371" spans="1:6" ht="24.95" customHeight="1" x14ac:dyDescent="0.2">
      <c r="A371" s="1">
        <v>415</v>
      </c>
      <c r="B371" s="2" t="s">
        <v>1092</v>
      </c>
      <c r="C371" s="3" t="str">
        <f>HYPERLINK("images/6215584372881132904/","点击查看图片(2张)")</f>
        <v>点击查看图片(2张)</v>
      </c>
      <c r="D371" s="3" t="s">
        <v>1093</v>
      </c>
      <c r="E371" s="3" t="str">
        <f>HYPERLINK("images/6533348752771994386/","点击查看图片(3张)")</f>
        <v>点击查看图片(3张)</v>
      </c>
      <c r="F371" s="1" t="s">
        <v>1094</v>
      </c>
    </row>
    <row r="372" spans="1:6" ht="24.95" customHeight="1" x14ac:dyDescent="0.2">
      <c r="A372" s="1">
        <v>416</v>
      </c>
      <c r="B372" s="2" t="s">
        <v>1095</v>
      </c>
      <c r="C372" s="3" t="str">
        <f>HYPERLINK("images/4681989316600372018/","点击查看图片(5张)")</f>
        <v>点击查看图片(5张)</v>
      </c>
      <c r="D372" s="3" t="s">
        <v>1096</v>
      </c>
      <c r="E372" s="3" t="str">
        <f>HYPERLINK("images/4829408723657856009/","点击查看图片(5张)")</f>
        <v>点击查看图片(5张)</v>
      </c>
      <c r="F372" s="1" t="s">
        <v>1097</v>
      </c>
    </row>
    <row r="373" spans="1:6" ht="24.95" customHeight="1" x14ac:dyDescent="0.2">
      <c r="A373" s="1">
        <v>417</v>
      </c>
      <c r="B373" s="2" t="s">
        <v>1098</v>
      </c>
      <c r="C373" s="3" t="str">
        <f>HYPERLINK("images/6156104637016370163/","点击查看图片(5张)")</f>
        <v>点击查看图片(5张)</v>
      </c>
      <c r="D373" s="3" t="s">
        <v>1099</v>
      </c>
      <c r="E373" s="3" t="str">
        <f>HYPERLINK("images/6906152736243607451/","点击查看图片(5张)")</f>
        <v>点击查看图片(5张)</v>
      </c>
      <c r="F373" s="1" t="s">
        <v>1100</v>
      </c>
    </row>
    <row r="374" spans="1:6" ht="24.95" customHeight="1" x14ac:dyDescent="0.2">
      <c r="A374" s="1">
        <v>418</v>
      </c>
      <c r="B374" s="2" t="s">
        <v>1101</v>
      </c>
      <c r="C374" s="3" t="str">
        <f>HYPERLINK("images/5129028390690543404/","点击查看图片(3张)")</f>
        <v>点击查看图片(3张)</v>
      </c>
      <c r="D374" s="3" t="s">
        <v>1102</v>
      </c>
      <c r="E374" s="3" t="str">
        <f>HYPERLINK("images/7915211514573924996/","点击查看图片(3张)")</f>
        <v>点击查看图片(3张)</v>
      </c>
      <c r="F374" s="1" t="s">
        <v>1103</v>
      </c>
    </row>
    <row r="375" spans="1:6" ht="24.95" customHeight="1" x14ac:dyDescent="0.2">
      <c r="A375" s="1">
        <v>419</v>
      </c>
      <c r="B375" s="2" t="s">
        <v>1104</v>
      </c>
      <c r="C375" s="3" t="str">
        <f>HYPERLINK("images/4659683004984798039/","点击查看图片(2张)")</f>
        <v>点击查看图片(2张)</v>
      </c>
      <c r="D375" s="3" t="s">
        <v>1105</v>
      </c>
      <c r="E375" s="3" t="str">
        <f>HYPERLINK("images/5436723763452629236/","点击查看图片(2张)")</f>
        <v>点击查看图片(2张)</v>
      </c>
      <c r="F375" s="1" t="s">
        <v>1106</v>
      </c>
    </row>
    <row r="376" spans="1:6" ht="24.95" customHeight="1" x14ac:dyDescent="0.2">
      <c r="A376" s="1">
        <v>420</v>
      </c>
      <c r="B376" s="2" t="s">
        <v>1107</v>
      </c>
      <c r="C376" s="3" t="str">
        <f>HYPERLINK("images/7263772538973027869/","点击查看图片(2张)")</f>
        <v>点击查看图片(2张)</v>
      </c>
      <c r="D376" s="3" t="s">
        <v>1108</v>
      </c>
      <c r="E376" s="3" t="str">
        <f>HYPERLINK("images/5855291384106003626/","点击查看图片(2张)")</f>
        <v>点击查看图片(2张)</v>
      </c>
      <c r="F376" s="1" t="s">
        <v>1109</v>
      </c>
    </row>
    <row r="377" spans="1:6" ht="24.95" customHeight="1" x14ac:dyDescent="0.2">
      <c r="A377" s="1">
        <v>421</v>
      </c>
      <c r="B377" s="2" t="s">
        <v>1110</v>
      </c>
      <c r="C377" s="3" t="str">
        <f>HYPERLINK("images/7953283709411520184/20190129104603751_34784775_CAMERA_21001013183.jpg","点击查看图片(1张)")</f>
        <v>点击查看图片(1张)</v>
      </c>
      <c r="D377" s="3" t="s">
        <v>1111</v>
      </c>
      <c r="E377" s="3" t="str">
        <f>HYPERLINK("images/7896238067979385490/","点击查看图片(5张)")</f>
        <v>点击查看图片(5张)</v>
      </c>
      <c r="F377" s="1" t="s">
        <v>1112</v>
      </c>
    </row>
    <row r="378" spans="1:6" ht="24.95" customHeight="1" x14ac:dyDescent="0.2">
      <c r="A378" s="1">
        <v>423</v>
      </c>
      <c r="B378" s="2" t="s">
        <v>1113</v>
      </c>
      <c r="C378" s="3" t="str">
        <f>HYPERLINK("images/9101036152015632107/","点击查看图片(2张)")</f>
        <v>点击查看图片(2张)</v>
      </c>
      <c r="D378" s="3" t="s">
        <v>1114</v>
      </c>
      <c r="E378" s="3" t="str">
        <f>HYPERLINK("images/5941985672652070978/","点击查看图片(3张)")</f>
        <v>点击查看图片(3张)</v>
      </c>
      <c r="F378" s="1" t="s">
        <v>1115</v>
      </c>
    </row>
    <row r="379" spans="1:6" ht="24.95" customHeight="1" x14ac:dyDescent="0.2">
      <c r="A379" s="1">
        <v>424</v>
      </c>
      <c r="B379" s="2" t="s">
        <v>1116</v>
      </c>
      <c r="C379" s="3" t="str">
        <f>HYPERLINK("images/6612037840914706830/20190129110730087_31428515_CAMERA_21001016187.jpg","点击查看图片(1张)")</f>
        <v>点击查看图片(1张)</v>
      </c>
      <c r="D379" s="3" t="s">
        <v>1117</v>
      </c>
      <c r="E379" s="3" t="str">
        <f>HYPERLINK("images/7541784607554513595/","点击查看图片(4张)")</f>
        <v>点击查看图片(4张)</v>
      </c>
      <c r="F379" s="1" t="s">
        <v>1118</v>
      </c>
    </row>
    <row r="380" spans="1:6" ht="24.95" customHeight="1" x14ac:dyDescent="0.2">
      <c r="A380" s="1">
        <v>425</v>
      </c>
      <c r="B380" s="2" t="s">
        <v>1119</v>
      </c>
      <c r="C380" s="3" t="str">
        <f>HYPERLINK("images/5452208228302213616/","点击查看图片(2张)")</f>
        <v>点击查看图片(2张)</v>
      </c>
      <c r="D380" s="3" t="s">
        <v>1120</v>
      </c>
      <c r="E380" s="3" t="str">
        <f>HYPERLINK("images/7023263193461409730/","点击查看图片(5张)")</f>
        <v>点击查看图片(5张)</v>
      </c>
      <c r="F380" s="1" t="s">
        <v>1121</v>
      </c>
    </row>
    <row r="381" spans="1:6" ht="24.95" customHeight="1" x14ac:dyDescent="0.2">
      <c r="A381" s="1">
        <v>426</v>
      </c>
      <c r="B381" s="2" t="s">
        <v>1122</v>
      </c>
      <c r="C381" s="3" t="str">
        <f>HYPERLINK("images/5412458121253389759/20190129091023345_f7d882b6_CAMERA_11001004186.jpeg","点击查看图片(1张)")</f>
        <v>点击查看图片(1张)</v>
      </c>
      <c r="D381" s="3" t="s">
        <v>1123</v>
      </c>
      <c r="E381" s="3" t="str">
        <f>HYPERLINK("images/6204130386593973586/20190129091035478_f7d882b6_CAMERA_11001003275.jpeg","点击查看图片(1张)")</f>
        <v>点击查看图片(1张)</v>
      </c>
      <c r="F381" s="1" t="s">
        <v>1124</v>
      </c>
    </row>
    <row r="382" spans="1:6" ht="24.95" customHeight="1" x14ac:dyDescent="0.2">
      <c r="A382" s="1">
        <v>427</v>
      </c>
      <c r="B382" s="2" t="s">
        <v>1125</v>
      </c>
      <c r="C382" s="3" t="str">
        <f>HYPERLINK("images/5305320712443889849/20190129184107239_47363055_CAMERA_21001005174.jpg","点击查看图片(1张)")</f>
        <v>点击查看图片(1张)</v>
      </c>
      <c r="D382" s="3" t="s">
        <v>1126</v>
      </c>
      <c r="E382" s="3" t="str">
        <f>HYPERLINK("images/7283557401334701364/","点击查看图片(5张)")</f>
        <v>点击查看图片(5张)</v>
      </c>
      <c r="F382" s="1" t="s">
        <v>1127</v>
      </c>
    </row>
    <row r="383" spans="1:6" ht="24.95" customHeight="1" x14ac:dyDescent="0.2">
      <c r="A383" s="1">
        <v>428</v>
      </c>
      <c r="B383" s="2" t="s">
        <v>1125</v>
      </c>
      <c r="C383" s="3" t="str">
        <f>HYPERLINK("images/7664342780379805129/20190129120240163_47363055_CAMERA_21001015161.jpg","点击查看图片(1张)")</f>
        <v>点击查看图片(1张)</v>
      </c>
      <c r="D383" s="3" t="s">
        <v>1128</v>
      </c>
      <c r="E383" s="3" t="str">
        <f>HYPERLINK("images/7769340510562936491/","点击查看图片(5张)")</f>
        <v>点击查看图片(5张)</v>
      </c>
      <c r="F383" s="1" t="s">
        <v>1129</v>
      </c>
    </row>
    <row r="384" spans="1:6" ht="24.95" customHeight="1" x14ac:dyDescent="0.2">
      <c r="A384" s="1">
        <v>429</v>
      </c>
      <c r="B384" s="2" t="s">
        <v>1130</v>
      </c>
      <c r="C384" s="3" t="str">
        <f>HYPERLINK("images/5336275218859527942/","点击查看图片(2张)")</f>
        <v>点击查看图片(2张)</v>
      </c>
      <c r="D384" s="3" t="s">
        <v>1131</v>
      </c>
      <c r="E384" s="3" t="str">
        <f>HYPERLINK("images/8368070095844831728/","点击查看图片(5张)")</f>
        <v>点击查看图片(5张)</v>
      </c>
      <c r="F384" s="1" t="s">
        <v>1132</v>
      </c>
    </row>
    <row r="385" spans="1:6" ht="24.95" customHeight="1" x14ac:dyDescent="0.2">
      <c r="A385" s="1">
        <v>430</v>
      </c>
      <c r="B385" s="2" t="s">
        <v>1133</v>
      </c>
      <c r="C385" s="3" t="str">
        <f>HYPERLINK("images/5767799566532099982/","点击查看图片(2张)")</f>
        <v>点击查看图片(2张)</v>
      </c>
      <c r="D385" s="3" t="s">
        <v>1134</v>
      </c>
      <c r="E385" s="3" t="str">
        <f>HYPERLINK("images/4855678370809037710/","点击查看图片(2张)")</f>
        <v>点击查看图片(2张)</v>
      </c>
      <c r="F385" s="1" t="s">
        <v>1135</v>
      </c>
    </row>
    <row r="386" spans="1:6" ht="24.95" customHeight="1" x14ac:dyDescent="0.2">
      <c r="A386" s="1">
        <v>431</v>
      </c>
      <c r="B386" s="2" t="s">
        <v>1136</v>
      </c>
      <c r="C386" s="3" t="str">
        <f>HYPERLINK("images/5776491353983154786/","点击查看图片(5张)")</f>
        <v>点击查看图片(5张)</v>
      </c>
      <c r="D386" s="3" t="s">
        <v>1137</v>
      </c>
      <c r="E386" s="3" t="str">
        <f>HYPERLINK("images/7846572739794810501/","点击查看图片(5张)")</f>
        <v>点击查看图片(5张)</v>
      </c>
      <c r="F386" s="1" t="s">
        <v>1138</v>
      </c>
    </row>
    <row r="387" spans="1:6" ht="24.95" customHeight="1" x14ac:dyDescent="0.2">
      <c r="A387" s="1">
        <v>432</v>
      </c>
      <c r="B387" s="2" t="s">
        <v>1139</v>
      </c>
      <c r="C387" s="3" t="str">
        <f>HYPERLINK("images/5422651111560261428/","点击查看图片(2张)")</f>
        <v>点击查看图片(2张)</v>
      </c>
      <c r="D387" s="3" t="s">
        <v>1140</v>
      </c>
      <c r="E387" s="3" t="str">
        <f>HYPERLINK("images/9026291260615955033/","点击查看图片(2张)")</f>
        <v>点击查看图片(2张)</v>
      </c>
      <c r="F387" s="1" t="s">
        <v>1141</v>
      </c>
    </row>
    <row r="388" spans="1:6" ht="24.95" customHeight="1" x14ac:dyDescent="0.2">
      <c r="A388" s="1">
        <v>433</v>
      </c>
      <c r="B388" s="2" t="s">
        <v>1142</v>
      </c>
      <c r="C388" s="3" t="str">
        <f>HYPERLINK("images/8551505799489978485/","点击查看图片(2张)")</f>
        <v>点击查看图片(2张)</v>
      </c>
      <c r="D388" s="3" t="s">
        <v>1143</v>
      </c>
      <c r="E388" s="3" t="str">
        <f>HYPERLINK("images/6563798385051711096/","点击查看图片(2张)")</f>
        <v>点击查看图片(2张)</v>
      </c>
      <c r="F388" s="1" t="s">
        <v>1144</v>
      </c>
    </row>
    <row r="389" spans="1:6" ht="24.95" customHeight="1" x14ac:dyDescent="0.2">
      <c r="A389" s="1">
        <v>434</v>
      </c>
      <c r="B389" s="2" t="s">
        <v>1145</v>
      </c>
      <c r="C389" s="3" t="str">
        <f>HYPERLINK("images/7949511513181273201/20190129112003132_f7d882b6_CAMERA_11001004172.jpeg","点击查看图片(1张)")</f>
        <v>点击查看图片(1张)</v>
      </c>
      <c r="D389" s="3" t="s">
        <v>1146</v>
      </c>
      <c r="E389" s="3" t="str">
        <f>HYPERLINK("images/8866048868024661310/","点击查看图片(2张)")</f>
        <v>点击查看图片(2张)</v>
      </c>
      <c r="F389" s="1" t="s">
        <v>1147</v>
      </c>
    </row>
    <row r="390" spans="1:6" ht="24.95" customHeight="1" x14ac:dyDescent="0.2">
      <c r="A390" s="1">
        <v>435</v>
      </c>
      <c r="B390" s="2" t="s">
        <v>1148</v>
      </c>
      <c r="C390" s="3" t="str">
        <f>HYPERLINK("images/8195244756126387041/","点击查看图片(2张)")</f>
        <v>点击查看图片(2张)</v>
      </c>
      <c r="D390" s="3" t="s">
        <v>1149</v>
      </c>
      <c r="E390" s="3" t="str">
        <f>HYPERLINK("images/5859827772125078263/","点击查看图片(4张)")</f>
        <v>点击查看图片(4张)</v>
      </c>
      <c r="F390" s="1" t="s">
        <v>1150</v>
      </c>
    </row>
    <row r="391" spans="1:6" ht="24.95" customHeight="1" x14ac:dyDescent="0.2">
      <c r="A391" s="1">
        <v>437</v>
      </c>
      <c r="B391" s="2" t="s">
        <v>1151</v>
      </c>
      <c r="C391" s="3" t="str">
        <f>HYPERLINK("images/9090611163249691739/","点击查看图片(2张)")</f>
        <v>点击查看图片(2张)</v>
      </c>
      <c r="D391" s="3" t="s">
        <v>1152</v>
      </c>
      <c r="E391" s="3" t="str">
        <f>HYPERLINK("images/7013722432596485988/","点击查看图片(4张)")</f>
        <v>点击查看图片(4张)</v>
      </c>
      <c r="F391" s="1" t="s">
        <v>1153</v>
      </c>
    </row>
    <row r="392" spans="1:6" ht="24.95" customHeight="1" x14ac:dyDescent="0.2">
      <c r="A392" s="1">
        <v>438</v>
      </c>
      <c r="B392" s="2" t="s">
        <v>1154</v>
      </c>
      <c r="C392" s="3" t="str">
        <f>HYPERLINK("images/4830965043653323395/","点击查看图片(2张)")</f>
        <v>点击查看图片(2张)</v>
      </c>
      <c r="D392" s="3" t="s">
        <v>1155</v>
      </c>
      <c r="E392" s="3" t="str">
        <f>HYPERLINK("images/7885832365622764039/","点击查看图片(3张)")</f>
        <v>点击查看图片(3张)</v>
      </c>
      <c r="F392" s="1" t="s">
        <v>1156</v>
      </c>
    </row>
    <row r="393" spans="1:6" ht="24.95" customHeight="1" x14ac:dyDescent="0.2">
      <c r="A393" s="1">
        <v>439</v>
      </c>
      <c r="B393" s="2" t="s">
        <v>1157</v>
      </c>
      <c r="C393" s="3" t="str">
        <f>HYPERLINK("images/5985090756684257652/","点击查看图片(4张)")</f>
        <v>点击查看图片(4张)</v>
      </c>
      <c r="D393" s="3" t="s">
        <v>1158</v>
      </c>
      <c r="E393" s="3" t="str">
        <f>HYPERLINK("images/7129953045896652289/","点击查看图片(2张)")</f>
        <v>点击查看图片(2张)</v>
      </c>
      <c r="F393" s="1" t="s">
        <v>1159</v>
      </c>
    </row>
    <row r="394" spans="1:6" ht="24.95" customHeight="1" x14ac:dyDescent="0.2">
      <c r="A394" s="1">
        <v>440</v>
      </c>
      <c r="B394" s="2" t="s">
        <v>1160</v>
      </c>
      <c r="C394" s="3" t="str">
        <f>HYPERLINK("images/7792182416689412155/","点击查看图片(3张)")</f>
        <v>点击查看图片(3张)</v>
      </c>
      <c r="D394" s="3" t="s">
        <v>1161</v>
      </c>
      <c r="E394" s="3" t="str">
        <f>HYPERLINK("images/6253882257789362338/","点击查看图片(3张)")</f>
        <v>点击查看图片(3张)</v>
      </c>
      <c r="F394" s="1" t="s">
        <v>1162</v>
      </c>
    </row>
    <row r="395" spans="1:6" ht="24.95" customHeight="1" x14ac:dyDescent="0.2">
      <c r="A395" s="1">
        <v>441</v>
      </c>
      <c r="B395" s="2" t="s">
        <v>1160</v>
      </c>
      <c r="C395" s="3" t="str">
        <f>HYPERLINK("images/5998841600885194749/20190129111303400_0f1cd857_CAMERA_11001031284.jpeg","点击查看图片(1张)")</f>
        <v>点击查看图片(1张)</v>
      </c>
      <c r="D395" s="3" t="s">
        <v>1163</v>
      </c>
      <c r="E395" s="3" t="str">
        <f>HYPERLINK("images/7818560584285082278/","点击查看图片(5张)")</f>
        <v>点击查看图片(5张)</v>
      </c>
      <c r="F395" s="1" t="s">
        <v>1164</v>
      </c>
    </row>
    <row r="396" spans="1:6" ht="24.95" customHeight="1" x14ac:dyDescent="0.2">
      <c r="A396" s="1">
        <v>442</v>
      </c>
      <c r="B396" s="2" t="s">
        <v>1165</v>
      </c>
      <c r="C396" s="3" t="str">
        <f>HYPERLINK("images/6231590974426116327/","点击查看图片(3张)")</f>
        <v>点击查看图片(3张)</v>
      </c>
      <c r="D396" s="3" t="s">
        <v>1166</v>
      </c>
      <c r="E396" s="3" t="str">
        <f>HYPERLINK("images/5081303711193018757/20190129173320467_34153430_CAMERA_21001003282.jpg","点击查看图片(1张)")</f>
        <v>点击查看图片(1张)</v>
      </c>
      <c r="F396" s="1" t="s">
        <v>1167</v>
      </c>
    </row>
    <row r="397" spans="1:6" ht="24.95" customHeight="1" x14ac:dyDescent="0.2">
      <c r="A397" s="1">
        <v>443</v>
      </c>
      <c r="B397" s="2" t="s">
        <v>1168</v>
      </c>
      <c r="C397" s="3" t="str">
        <f>HYPERLINK("images/6649928122367024669/20190130184633616_34832572_CAMERA_21001005186.jpg","点击查看图片(1张)")</f>
        <v>点击查看图片(1张)</v>
      </c>
      <c r="D397" s="3" t="s">
        <v>1169</v>
      </c>
      <c r="E397" s="3" t="str">
        <f>HYPERLINK("images/7800477267464401925/","点击查看图片(3张)")</f>
        <v>点击查看图片(3张)</v>
      </c>
      <c r="F397" s="1" t="s">
        <v>1170</v>
      </c>
    </row>
    <row r="398" spans="1:6" ht="24.95" customHeight="1" x14ac:dyDescent="0.2">
      <c r="A398" s="1">
        <v>444</v>
      </c>
      <c r="B398" s="2" t="s">
        <v>1171</v>
      </c>
      <c r="C398" s="3" t="str">
        <f>HYPERLINK("images/5106703377240120435/","点击查看图片(2张)")</f>
        <v>点击查看图片(2张)</v>
      </c>
      <c r="D398" s="3" t="s">
        <v>1172</v>
      </c>
      <c r="E398" s="3" t="str">
        <f>HYPERLINK("images/6864969342013199272/","点击查看图片(5张)")</f>
        <v>点击查看图片(5张)</v>
      </c>
      <c r="F398" s="1" t="s">
        <v>1173</v>
      </c>
    </row>
    <row r="399" spans="1:6" ht="24.95" customHeight="1" x14ac:dyDescent="0.2">
      <c r="A399" s="1">
        <v>445</v>
      </c>
      <c r="B399" s="2" t="s">
        <v>1174</v>
      </c>
      <c r="C399" s="3" t="str">
        <f>HYPERLINK("images/5937462556469013047/","点击查看图片(2张)")</f>
        <v>点击查看图片(2张)</v>
      </c>
      <c r="D399" s="3" t="s">
        <v>1175</v>
      </c>
      <c r="E399" s="3" t="str">
        <f>HYPERLINK("images/7109608334048574608/","点击查看图片(2张)")</f>
        <v>点击查看图片(2张)</v>
      </c>
      <c r="F399" s="1" t="s">
        <v>1176</v>
      </c>
    </row>
    <row r="400" spans="1:6" ht="24.95" customHeight="1" x14ac:dyDescent="0.2">
      <c r="A400" s="1">
        <v>446</v>
      </c>
      <c r="B400" s="2" t="s">
        <v>1177</v>
      </c>
      <c r="C400" s="3" t="str">
        <f>HYPERLINK("images/5212206824375678076/","点击查看图片(5张)")</f>
        <v>点击查看图片(5张)</v>
      </c>
      <c r="D400" s="3" t="s">
        <v>1178</v>
      </c>
      <c r="E400" s="3" t="str">
        <f>HYPERLINK("images/6533459206996200804/","点击查看图片(5张)")</f>
        <v>点击查看图片(5张)</v>
      </c>
      <c r="F400" s="1" t="s">
        <v>1179</v>
      </c>
    </row>
    <row r="401" spans="1:6" ht="24.95" customHeight="1" x14ac:dyDescent="0.2">
      <c r="A401" s="1">
        <v>448</v>
      </c>
      <c r="B401" s="2" t="s">
        <v>1180</v>
      </c>
      <c r="C401" s="3" t="str">
        <f>HYPERLINK("images/5546144264318631906/","点击查看图片(2张)")</f>
        <v>点击查看图片(2张)</v>
      </c>
      <c r="D401" s="3" t="s">
        <v>1181</v>
      </c>
      <c r="E401" s="3" t="str">
        <f>HYPERLINK("images/5817644826627125320/","点击查看图片(3张)")</f>
        <v>点击查看图片(3张)</v>
      </c>
      <c r="F401" s="1" t="s">
        <v>1182</v>
      </c>
    </row>
    <row r="402" spans="1:6" ht="24.95" customHeight="1" x14ac:dyDescent="0.2">
      <c r="A402" s="1">
        <v>449</v>
      </c>
      <c r="B402" s="2" t="s">
        <v>1180</v>
      </c>
      <c r="C402" s="3" t="str">
        <f>HYPERLINK("images/5211088942305162124/","点击查看图片(4张)")</f>
        <v>点击查看图片(4张)</v>
      </c>
      <c r="D402" s="3" t="s">
        <v>1183</v>
      </c>
      <c r="E402" s="3" t="str">
        <f>HYPERLINK("images/6616741326358330223/","点击查看图片(3张)")</f>
        <v>点击查看图片(3张)</v>
      </c>
      <c r="F402" s="1" t="s">
        <v>1184</v>
      </c>
    </row>
    <row r="403" spans="1:6" ht="24.95" customHeight="1" x14ac:dyDescent="0.2">
      <c r="A403" s="1">
        <v>450</v>
      </c>
      <c r="B403" s="2" t="s">
        <v>1185</v>
      </c>
      <c r="C403" s="3" t="str">
        <f>HYPERLINK("images/7942820526416894417/20190129110457228_34758292_CAMERA_21001015178.jpg","点击查看图片(1张)")</f>
        <v>点击查看图片(1张)</v>
      </c>
      <c r="D403" s="3" t="s">
        <v>1186</v>
      </c>
      <c r="E403" s="3" t="str">
        <f>HYPERLINK("images/4750963494759817762/","点击查看图片(3张)")</f>
        <v>点击查看图片(3张)</v>
      </c>
      <c r="F403" s="1" t="s">
        <v>1187</v>
      </c>
    </row>
    <row r="404" spans="1:6" ht="24.95" customHeight="1" x14ac:dyDescent="0.2">
      <c r="A404" s="1">
        <v>451</v>
      </c>
      <c r="B404" s="2" t="s">
        <v>1188</v>
      </c>
      <c r="C404" s="3" t="str">
        <f>HYPERLINK("images/6445851893439536075/20190129120031006_37960534_CAMERA_21001003151.jpg","点击查看图片(1张)")</f>
        <v>点击查看图片(1张)</v>
      </c>
      <c r="D404" s="3" t="s">
        <v>1189</v>
      </c>
      <c r="E404" s="3" t="str">
        <f>HYPERLINK("images/8855710319675266987/20190129120055795_37960534_CAMERA_21001009290.jpg","点击查看图片(1张)")</f>
        <v>点击查看图片(1张)</v>
      </c>
      <c r="F404" s="1" t="s">
        <v>1190</v>
      </c>
    </row>
    <row r="405" spans="1:6" ht="24.95" customHeight="1" x14ac:dyDescent="0.2">
      <c r="A405" s="1">
        <v>452</v>
      </c>
      <c r="B405" s="2" t="s">
        <v>1191</v>
      </c>
      <c r="C405" s="3" t="str">
        <f>HYPERLINK("images/5796962515576980251/","点击查看图片(3张)")</f>
        <v>点击查看图片(3张)</v>
      </c>
      <c r="D405" s="3" t="s">
        <v>1192</v>
      </c>
      <c r="E405" s="3" t="str">
        <f>HYPERLINK("images/4858275990659560575/","点击查看图片(3张)")</f>
        <v>点击查看图片(3张)</v>
      </c>
      <c r="F405" s="1" t="s">
        <v>1193</v>
      </c>
    </row>
    <row r="406" spans="1:6" ht="24.95" customHeight="1" x14ac:dyDescent="0.2">
      <c r="A406" s="1">
        <v>453</v>
      </c>
      <c r="B406" s="2" t="s">
        <v>1194</v>
      </c>
      <c r="C406" s="3" t="str">
        <f>HYPERLINK("images/7750142826220766964/20190129160333368_34758292_CAMERA_21001061148.jpg","点击查看图片(1张)")</f>
        <v>点击查看图片(1张)</v>
      </c>
      <c r="D406" s="3" t="s">
        <v>1195</v>
      </c>
      <c r="E406" s="3" t="str">
        <f>HYPERLINK("images/5225666801751851442/","点击查看图片(4张)")</f>
        <v>点击查看图片(4张)</v>
      </c>
      <c r="F406" s="1" t="s">
        <v>1196</v>
      </c>
    </row>
    <row r="407" spans="1:6" ht="24.95" customHeight="1" x14ac:dyDescent="0.2">
      <c r="A407" s="1">
        <v>454</v>
      </c>
      <c r="B407" s="2" t="s">
        <v>1197</v>
      </c>
      <c r="C407" s="3" t="str">
        <f>HYPERLINK("images/6282881883662544312/20190129112226816_73632455_CAMERA_21001013173.jpg","点击查看图片(1张)")</f>
        <v>点击查看图片(1张)</v>
      </c>
      <c r="D407" s="3" t="s">
        <v>1198</v>
      </c>
      <c r="E407" s="3" t="str">
        <f>HYPERLINK("images/6900091343027454529/","点击查看图片(5张)")</f>
        <v>点击查看图片(5张)</v>
      </c>
      <c r="F407" s="1" t="s">
        <v>1199</v>
      </c>
    </row>
    <row r="408" spans="1:6" ht="24.95" customHeight="1" x14ac:dyDescent="0.2">
      <c r="A408" s="1">
        <v>455</v>
      </c>
      <c r="B408" s="2" t="s">
        <v>1200</v>
      </c>
      <c r="C408" s="3" t="str">
        <f>HYPERLINK("images/8284417459466825152/","点击查看图片(5张)")</f>
        <v>点击查看图片(5张)</v>
      </c>
      <c r="D408" s="3" t="s">
        <v>1201</v>
      </c>
      <c r="E408" s="3" t="str">
        <f>HYPERLINK("images/8542075628302491645/","点击查看图片(5张)")</f>
        <v>点击查看图片(5张)</v>
      </c>
      <c r="F408" s="1" t="s">
        <v>1202</v>
      </c>
    </row>
    <row r="409" spans="1:6" ht="24.95" customHeight="1" x14ac:dyDescent="0.2">
      <c r="A409" s="1">
        <v>456</v>
      </c>
      <c r="B409" s="2" t="s">
        <v>1203</v>
      </c>
      <c r="C409" s="3" t="str">
        <f>HYPERLINK("images/8847706660880626487/","点击查看图片(2张)")</f>
        <v>点击查看图片(2张)</v>
      </c>
      <c r="D409" s="3" t="s">
        <v>1204</v>
      </c>
      <c r="E409" s="3" t="str">
        <f>HYPERLINK("images/6519585061310905555/","点击查看图片(2张)")</f>
        <v>点击查看图片(2张)</v>
      </c>
      <c r="F409" s="1" t="s">
        <v>1205</v>
      </c>
    </row>
    <row r="410" spans="1:6" ht="24.95" customHeight="1" x14ac:dyDescent="0.2">
      <c r="A410" s="1">
        <v>457</v>
      </c>
      <c r="B410" s="2" t="s">
        <v>1206</v>
      </c>
      <c r="C410" s="3" t="str">
        <f>HYPERLINK("images/6625933567687412233/","点击查看图片(2张)")</f>
        <v>点击查看图片(2张)</v>
      </c>
      <c r="D410" s="3" t="s">
        <v>1207</v>
      </c>
      <c r="E410" s="3" t="str">
        <f>HYPERLINK("images/6161207214874966705/","点击查看图片(5张)")</f>
        <v>点击查看图片(5张)</v>
      </c>
      <c r="F410" s="1" t="s">
        <v>1208</v>
      </c>
    </row>
    <row r="411" spans="1:6" ht="24.95" customHeight="1" x14ac:dyDescent="0.2">
      <c r="A411" s="1">
        <v>458</v>
      </c>
      <c r="B411" s="2" t="s">
        <v>1209</v>
      </c>
      <c r="C411" s="3" t="str">
        <f>HYPERLINK("images/5154663502032265209/","点击查看图片(5张)")</f>
        <v>点击查看图片(5张)</v>
      </c>
      <c r="D411" s="3" t="s">
        <v>1210</v>
      </c>
      <c r="E411" s="3" t="str">
        <f>HYPERLINK("images/4964700220815044254/","点击查看图片(5张)")</f>
        <v>点击查看图片(5张)</v>
      </c>
      <c r="F411" s="1" t="s">
        <v>1211</v>
      </c>
    </row>
    <row r="412" spans="1:6" ht="24.95" customHeight="1" x14ac:dyDescent="0.2">
      <c r="A412" s="1">
        <v>459</v>
      </c>
      <c r="B412" s="2" t="s">
        <v>1212</v>
      </c>
      <c r="C412" s="3" t="str">
        <f>HYPERLINK("images/8615564571592347436/","点击查看图片(2张)")</f>
        <v>点击查看图片(2张)</v>
      </c>
      <c r="D412" s="3" t="s">
        <v>1213</v>
      </c>
      <c r="E412" s="3" t="str">
        <f>HYPERLINK("images/4667384105139073693/","点击查看图片(2张)")</f>
        <v>点击查看图片(2张)</v>
      </c>
      <c r="F412" s="1" t="s">
        <v>1214</v>
      </c>
    </row>
    <row r="413" spans="1:6" ht="24.95" customHeight="1" x14ac:dyDescent="0.2">
      <c r="A413" s="1">
        <v>460</v>
      </c>
      <c r="B413" s="2" t="s">
        <v>1215</v>
      </c>
      <c r="C413" s="3" t="str">
        <f>HYPERLINK("images/6989771606342782371/","点击查看图片(2张)")</f>
        <v>点击查看图片(2张)</v>
      </c>
      <c r="D413" s="3" t="s">
        <v>1216</v>
      </c>
      <c r="E413" s="3" t="str">
        <f>HYPERLINK("images/7985878917286328708/","点击查看图片(3张)")</f>
        <v>点击查看图片(3张)</v>
      </c>
      <c r="F413" s="1" t="s">
        <v>1217</v>
      </c>
    </row>
    <row r="414" spans="1:6" ht="24.95" customHeight="1" x14ac:dyDescent="0.2">
      <c r="A414" s="1">
        <v>461</v>
      </c>
      <c r="B414" s="2" t="s">
        <v>1218</v>
      </c>
      <c r="C414" s="3" t="str">
        <f>HYPERLINK("images/4848516495492500988/20190129111054574_24826483_CAMERA_22001009277.jpg","点击查看图片(1张)")</f>
        <v>点击查看图片(1张)</v>
      </c>
      <c r="D414" s="3" t="s">
        <v>1219</v>
      </c>
      <c r="E414" s="3" t="str">
        <f>HYPERLINK("images/6775715236908581493/","点击查看图片(5张)")</f>
        <v>点击查看图片(5张)</v>
      </c>
      <c r="F414" s="1" t="s">
        <v>1220</v>
      </c>
    </row>
    <row r="415" spans="1:6" ht="24.95" customHeight="1" x14ac:dyDescent="0.2">
      <c r="A415" s="1">
        <v>462</v>
      </c>
      <c r="B415" s="2" t="s">
        <v>1218</v>
      </c>
      <c r="C415" s="3" t="str">
        <f>HYPERLINK("images/5316653550234320883/20190129172139055_24826483_CAMERA_22001007289.jpg","点击查看图片(1张)")</f>
        <v>点击查看图片(1张)</v>
      </c>
      <c r="D415" s="3" t="s">
        <v>1221</v>
      </c>
      <c r="E415" s="3" t="str">
        <f>HYPERLINK("images/8160355767978614781/","点击查看图片(4张)")</f>
        <v>点击查看图片(4张)</v>
      </c>
      <c r="F415" s="1" t="s">
        <v>1222</v>
      </c>
    </row>
    <row r="416" spans="1:6" ht="24.95" customHeight="1" x14ac:dyDescent="0.2">
      <c r="A416" s="1">
        <v>463</v>
      </c>
      <c r="B416" s="2" t="s">
        <v>1223</v>
      </c>
      <c r="C416" s="3" t="str">
        <f>HYPERLINK("images/5936006163020992211/","点击查看图片(2张)")</f>
        <v>点击查看图片(2张)</v>
      </c>
      <c r="D416" s="3" t="s">
        <v>1224</v>
      </c>
      <c r="E416" s="3" t="str">
        <f>HYPERLINK("images/6138130326423057512/","点击查看图片(3张)")</f>
        <v>点击查看图片(3张)</v>
      </c>
      <c r="F416" s="1" t="s">
        <v>1225</v>
      </c>
    </row>
    <row r="417" spans="1:6" ht="24.95" customHeight="1" x14ac:dyDescent="0.2">
      <c r="A417" s="1">
        <v>464</v>
      </c>
      <c r="B417" s="2" t="s">
        <v>1223</v>
      </c>
      <c r="C417" s="3" t="str">
        <f>HYPERLINK("images/7616598617492627500/","点击查看图片(2张)")</f>
        <v>点击查看图片(2张)</v>
      </c>
      <c r="D417" s="3" t="s">
        <v>1226</v>
      </c>
      <c r="E417" s="3" t="str">
        <f>HYPERLINK("images/5423498446974548863/","点击查看图片(4张)")</f>
        <v>点击查看图片(4张)</v>
      </c>
      <c r="F417" s="1" t="s">
        <v>1227</v>
      </c>
    </row>
    <row r="418" spans="1:6" ht="24.95" customHeight="1" x14ac:dyDescent="0.2">
      <c r="A418" s="1">
        <v>465</v>
      </c>
      <c r="B418" s="2" t="s">
        <v>1228</v>
      </c>
      <c r="C418" s="3" t="str">
        <f>HYPERLINK("images/8664063980481941172/20190129111535087_37125699_CAMERA_21001003154.jpg","点击查看图片(1张)")</f>
        <v>点击查看图片(1张)</v>
      </c>
      <c r="D418" s="3" t="s">
        <v>1229</v>
      </c>
      <c r="E418" s="3" t="str">
        <f>HYPERLINK("images/8659829454338445397/","点击查看图片(2张)")</f>
        <v>点击查看图片(2张)</v>
      </c>
      <c r="F418" s="1" t="s">
        <v>1230</v>
      </c>
    </row>
    <row r="419" spans="1:6" ht="24.95" customHeight="1" x14ac:dyDescent="0.2">
      <c r="A419" s="1">
        <v>466</v>
      </c>
      <c r="B419" s="2" t="s">
        <v>1231</v>
      </c>
      <c r="C419" s="3" t="str">
        <f>HYPERLINK("images/5758020715557929082/","点击查看图片(3张)")</f>
        <v>点击查看图片(3张)</v>
      </c>
      <c r="D419" s="3" t="s">
        <v>1232</v>
      </c>
      <c r="E419" s="3" t="str">
        <f>HYPERLINK("images/8932337340326090620/","点击查看图片(5张)")</f>
        <v>点击查看图片(5张)</v>
      </c>
      <c r="F419" s="1" t="s">
        <v>1233</v>
      </c>
    </row>
    <row r="420" spans="1:6" ht="24.95" customHeight="1" x14ac:dyDescent="0.2">
      <c r="A420" s="1">
        <v>467</v>
      </c>
      <c r="B420" s="2" t="s">
        <v>1234</v>
      </c>
      <c r="C420" s="3" t="str">
        <f>HYPERLINK("images/9045259669483462165/","点击查看图片(2张)")</f>
        <v>点击查看图片(2张)</v>
      </c>
      <c r="D420" s="3" t="s">
        <v>1235</v>
      </c>
      <c r="E420" s="3" t="str">
        <f>HYPERLINK("images/7371495497847741053/","点击查看图片(5张)")</f>
        <v>点击查看图片(5张)</v>
      </c>
      <c r="F420" s="1" t="s">
        <v>1236</v>
      </c>
    </row>
    <row r="421" spans="1:6" ht="24.95" customHeight="1" x14ac:dyDescent="0.2">
      <c r="A421" s="1">
        <v>470</v>
      </c>
      <c r="B421" s="2" t="s">
        <v>1237</v>
      </c>
      <c r="C421" s="3" t="str">
        <f>HYPERLINK("images/7339934616900752776/20190129160946900_fec3fe7a_CAMERA_11001002173.jpeg","点击查看图片(1张)")</f>
        <v>点击查看图片(1张)</v>
      </c>
      <c r="D421" s="3" t="s">
        <v>1238</v>
      </c>
      <c r="E421" s="3" t="str">
        <f>HYPERLINK("images/5524688839786846511/20190129165437147_fec3fe7a_CAMERA_11001003275.jpeg","点击查看图片(1张)")</f>
        <v>点击查看图片(1张)</v>
      </c>
      <c r="F421" s="1" t="s">
        <v>1239</v>
      </c>
    </row>
    <row r="422" spans="1:6" ht="24.95" customHeight="1" x14ac:dyDescent="0.2">
      <c r="A422" s="1">
        <v>472</v>
      </c>
      <c r="B422" s="2" t="s">
        <v>1240</v>
      </c>
      <c r="C422" s="3" t="str">
        <f>HYPERLINK("images/7905931757978931209/20190129113508809_38074517_CAMERA_22001005286.jpg","点击查看图片(1张)")</f>
        <v>点击查看图片(1张)</v>
      </c>
      <c r="D422" s="3" t="s">
        <v>1241</v>
      </c>
      <c r="E422" s="3" t="str">
        <f>HYPERLINK("images/7207361219868013877/","点击查看图片(2张)")</f>
        <v>点击查看图片(2张)</v>
      </c>
      <c r="F422" s="1" t="s">
        <v>1242</v>
      </c>
    </row>
    <row r="423" spans="1:6" ht="24.95" customHeight="1" x14ac:dyDescent="0.2">
      <c r="A423" s="1">
        <v>473</v>
      </c>
      <c r="B423" s="2" t="s">
        <v>1243</v>
      </c>
      <c r="C423" s="3" t="str">
        <f>HYPERLINK("images/8398070576702556383/20190129110221634_31028449_CAMERA_21001012290.jpg","点击查看图片(1张)")</f>
        <v>点击查看图片(1张)</v>
      </c>
      <c r="D423" s="3" t="s">
        <v>1244</v>
      </c>
      <c r="E423" s="3" t="str">
        <f>HYPERLINK("images/6517069459570822366/","点击查看图片(2张)")</f>
        <v>点击查看图片(2张)</v>
      </c>
      <c r="F423" s="1" t="s">
        <v>1245</v>
      </c>
    </row>
    <row r="424" spans="1:6" ht="24.95" customHeight="1" x14ac:dyDescent="0.2">
      <c r="A424" s="1">
        <v>475</v>
      </c>
      <c r="B424" s="2" t="s">
        <v>1246</v>
      </c>
      <c r="C424" s="3" t="str">
        <f>HYPERLINK("images/4690489527103674201/20190129175608795_fec3fe7a_CAMERA_11001002286.jpeg","点击查看图片(1张)")</f>
        <v>点击查看图片(1张)</v>
      </c>
      <c r="D424" s="3" t="s">
        <v>1247</v>
      </c>
      <c r="E424" s="3" t="str">
        <f>HYPERLINK("images/7437242798063323914/20190129175703876_fec3fe7a_CAMERA_11001002273.jpeg","点击查看图片(1张)")</f>
        <v>点击查看图片(1张)</v>
      </c>
      <c r="F424" s="1" t="s">
        <v>1248</v>
      </c>
    </row>
    <row r="425" spans="1:6" ht="24.95" customHeight="1" x14ac:dyDescent="0.2">
      <c r="A425" s="1">
        <v>476</v>
      </c>
      <c r="B425" s="2" t="s">
        <v>1249</v>
      </c>
      <c r="C425" s="3" t="str">
        <f>HYPERLINK("images/5325247346770956459/","点击查看图片(2张)")</f>
        <v>点击查看图片(2张)</v>
      </c>
      <c r="D425" s="3" t="s">
        <v>1250</v>
      </c>
      <c r="E425" s="3" t="str">
        <f>HYPERLINK("images/8597906739832211448/","点击查看图片(5张)")</f>
        <v>点击查看图片(5张)</v>
      </c>
      <c r="F425" s="1" t="s">
        <v>1251</v>
      </c>
    </row>
    <row r="426" spans="1:6" ht="24.95" customHeight="1" x14ac:dyDescent="0.2">
      <c r="A426" s="1">
        <v>477</v>
      </c>
      <c r="B426" s="2" t="s">
        <v>1252</v>
      </c>
      <c r="C426" s="3" t="str">
        <f>HYPERLINK("images/6287264816290383813/20190129112355573_31028449_CAMERA_21001011184.jpg","点击查看图片(1张)")</f>
        <v>点击查看图片(1张)</v>
      </c>
      <c r="D426" s="3" t="s">
        <v>1253</v>
      </c>
      <c r="E426" s="3" t="str">
        <f>HYPERLINK("images/7696187551837252554/20190129112427179_31028449_CAMERA_21001025277.jpg","点击查看图片(1张)")</f>
        <v>点击查看图片(1张)</v>
      </c>
      <c r="F426" s="1" t="s">
        <v>1254</v>
      </c>
    </row>
    <row r="427" spans="1:6" ht="24.95" customHeight="1" x14ac:dyDescent="0.2">
      <c r="A427" s="1">
        <v>478</v>
      </c>
      <c r="B427" s="2" t="s">
        <v>1255</v>
      </c>
      <c r="C427" s="3" t="str">
        <f>HYPERLINK("images/8140406448389316379/","点击查看图片(2张)")</f>
        <v>点击查看图片(2张)</v>
      </c>
      <c r="D427" s="3" t="s">
        <v>1256</v>
      </c>
      <c r="E427" s="3" t="str">
        <f>HYPERLINK("images/7080820875239380702/","点击查看图片(5张)")</f>
        <v>点击查看图片(5张)</v>
      </c>
      <c r="F427" s="1" t="s">
        <v>1257</v>
      </c>
    </row>
    <row r="428" spans="1:6" ht="24.95" customHeight="1" x14ac:dyDescent="0.2">
      <c r="A428" s="1">
        <v>480</v>
      </c>
      <c r="B428" s="2" t="s">
        <v>1258</v>
      </c>
      <c r="C428" s="3" t="str">
        <f>HYPERLINK("images/6214949440543431775/20190129113551444_37935650_CAMERA_21001003283.jpg","点击查看图片(1张)")</f>
        <v>点击查看图片(1张)</v>
      </c>
      <c r="D428" s="3" t="s">
        <v>1259</v>
      </c>
      <c r="E428" s="3" t="str">
        <f>HYPERLINK("images/7715393806564199389/","点击查看图片(2张)")</f>
        <v>点击查看图片(2张)</v>
      </c>
      <c r="F428" s="1" t="s">
        <v>1260</v>
      </c>
    </row>
    <row r="429" spans="1:6" ht="24.95" customHeight="1" x14ac:dyDescent="0.2">
      <c r="A429" s="1">
        <v>482</v>
      </c>
      <c r="B429" s="2" t="s">
        <v>1261</v>
      </c>
      <c r="C429" s="3" t="str">
        <f>HYPERLINK("images/8621212311547511335/","点击查看图片(2张)")</f>
        <v>点击查看图片(2张)</v>
      </c>
      <c r="D429" s="3" t="s">
        <v>1262</v>
      </c>
      <c r="E429" s="3" t="str">
        <f>HYPERLINK("images/5816693726735468594/","点击查看图片(5张)")</f>
        <v>点击查看图片(5张)</v>
      </c>
      <c r="F429" s="1" t="s">
        <v>1263</v>
      </c>
    </row>
    <row r="430" spans="1:6" ht="24.95" customHeight="1" x14ac:dyDescent="0.2">
      <c r="A430" s="1">
        <v>485</v>
      </c>
      <c r="B430" s="2" t="s">
        <v>1264</v>
      </c>
      <c r="C430" s="3" t="str">
        <f>HYPERLINK("images/5997164187913887987/","点击查看图片(5张)")</f>
        <v>点击查看图片(5张)</v>
      </c>
      <c r="D430" s="3" t="s">
        <v>1265</v>
      </c>
      <c r="E430" s="3" t="str">
        <f>HYPERLINK("images/8897473644252682692/","点击查看图片(5张)")</f>
        <v>点击查看图片(5张)</v>
      </c>
      <c r="F430" s="1" t="s">
        <v>1266</v>
      </c>
    </row>
    <row r="431" spans="1:6" ht="24.95" customHeight="1" x14ac:dyDescent="0.2">
      <c r="A431" s="1">
        <v>486</v>
      </c>
      <c r="B431" s="2" t="s">
        <v>1267</v>
      </c>
      <c r="C431" s="3" t="str">
        <f>HYPERLINK("images/8468514031228758016/","点击查看图片(5张)")</f>
        <v>点击查看图片(5张)</v>
      </c>
      <c r="D431" s="3" t="s">
        <v>1268</v>
      </c>
      <c r="E431" s="3" t="str">
        <f>HYPERLINK("images/4697065527976116168/","点击查看图片(5张)")</f>
        <v>点击查看图片(5张)</v>
      </c>
      <c r="F431" s="1" t="s">
        <v>1269</v>
      </c>
    </row>
    <row r="432" spans="1:6" ht="24.95" customHeight="1" x14ac:dyDescent="0.2">
      <c r="A432" s="1">
        <v>489</v>
      </c>
      <c r="B432" s="2" t="s">
        <v>1270</v>
      </c>
      <c r="C432" s="3" t="str">
        <f>HYPERLINK("images/8073430395586820473/","点击查看图片(3张)")</f>
        <v>点击查看图片(3张)</v>
      </c>
      <c r="D432" s="3" t="s">
        <v>1271</v>
      </c>
      <c r="E432" s="3" t="str">
        <f>HYPERLINK("images/7558320722682431847/","点击查看图片(3张)")</f>
        <v>点击查看图片(3张)</v>
      </c>
      <c r="F432" s="1" t="s">
        <v>1272</v>
      </c>
    </row>
    <row r="433" spans="1:6" ht="24.95" customHeight="1" x14ac:dyDescent="0.2">
      <c r="A433" s="1">
        <v>492</v>
      </c>
      <c r="B433" s="2" t="s">
        <v>1273</v>
      </c>
      <c r="C433" s="3" t="str">
        <f>HYPERLINK("images/7605150829650035110/20190129111324390_33416868_CAMERA_22001007277.jpg","点击查看图片(1张)")</f>
        <v>点击查看图片(1张)</v>
      </c>
      <c r="D433" s="3" t="s">
        <v>1274</v>
      </c>
      <c r="E433" s="3" t="str">
        <f>HYPERLINK("images/8391989559264115646/","点击查看图片(5张)")</f>
        <v>点击查看图片(5张)</v>
      </c>
      <c r="F433" s="1" t="s">
        <v>1275</v>
      </c>
    </row>
    <row r="434" spans="1:6" ht="24.95" customHeight="1" x14ac:dyDescent="0.2">
      <c r="A434" s="1">
        <v>493</v>
      </c>
      <c r="B434" s="2" t="s">
        <v>1276</v>
      </c>
      <c r="C434" s="3" t="str">
        <f>HYPERLINK("images/7712462704725919630/","点击查看图片(3张)")</f>
        <v>点击查看图片(3张)</v>
      </c>
      <c r="D434" s="3" t="s">
        <v>1277</v>
      </c>
      <c r="E434" s="3" t="str">
        <f>HYPERLINK("images/5120281685617258277/","点击查看图片(3张)")</f>
        <v>点击查看图片(3张)</v>
      </c>
      <c r="F434" s="1" t="s">
        <v>1278</v>
      </c>
    </row>
    <row r="435" spans="1:6" ht="24.95" customHeight="1" x14ac:dyDescent="0.2">
      <c r="A435" s="1">
        <v>494</v>
      </c>
      <c r="B435" s="2" t="s">
        <v>1279</v>
      </c>
      <c r="C435" s="3" t="str">
        <f>HYPERLINK("images/5976972217501573333/","点击查看图片(2张)")</f>
        <v>点击查看图片(2张)</v>
      </c>
      <c r="D435" s="3" t="s">
        <v>1280</v>
      </c>
      <c r="E435" s="3" t="str">
        <f>HYPERLINK("images/5719805859845966116/","点击查看图片(3张)")</f>
        <v>点击查看图片(3张)</v>
      </c>
      <c r="F435" s="1" t="s">
        <v>1281</v>
      </c>
    </row>
    <row r="436" spans="1:6" ht="24.95" customHeight="1" x14ac:dyDescent="0.2">
      <c r="A436" s="1">
        <v>495</v>
      </c>
      <c r="B436" s="2" t="s">
        <v>1282</v>
      </c>
      <c r="C436" s="3" t="str">
        <f>HYPERLINK("images/5495486751306776083/","点击查看图片(5张)")</f>
        <v>点击查看图片(5张)</v>
      </c>
      <c r="D436" s="3" t="s">
        <v>1283</v>
      </c>
      <c r="E436" s="3" t="str">
        <f>HYPERLINK("images/8493053872706088743/20190129185859070_91a64a93_CAMERA_11001022189.jpeg","点击查看图片(1张)")</f>
        <v>点击查看图片(1张)</v>
      </c>
      <c r="F436" s="1" t="s">
        <v>1284</v>
      </c>
    </row>
    <row r="437" spans="1:6" ht="24.95" customHeight="1" x14ac:dyDescent="0.2">
      <c r="A437" s="1">
        <v>497</v>
      </c>
      <c r="B437" s="2" t="s">
        <v>1285</v>
      </c>
      <c r="C437" s="3" t="str">
        <f>HYPERLINK("images/7006379853958983070/","点击查看图片(5张)")</f>
        <v>点击查看图片(5张)</v>
      </c>
      <c r="D437" s="3" t="s">
        <v>1286</v>
      </c>
      <c r="E437" s="3" t="str">
        <f>HYPERLINK("images/8004585704952753140/20190129120436752_33037003_CAMERA_21001017274.jpg","点击查看图片(1张)")</f>
        <v>点击查看图片(1张)</v>
      </c>
      <c r="F437" s="1" t="s">
        <v>1287</v>
      </c>
    </row>
    <row r="438" spans="1:6" ht="24.95" customHeight="1" x14ac:dyDescent="0.2">
      <c r="A438" s="1">
        <v>498</v>
      </c>
      <c r="B438" s="2" t="s">
        <v>1288</v>
      </c>
      <c r="C438" s="3" t="str">
        <f>HYPERLINK("images/5828340482720905909/","点击查看图片(5张)")</f>
        <v>点击查看图片(5张)</v>
      </c>
      <c r="D438" s="3" t="s">
        <v>1289</v>
      </c>
      <c r="E438" s="3" t="str">
        <f>HYPERLINK("images/7430058802885910382/","点击查看图片(5张)")</f>
        <v>点击查看图片(5张)</v>
      </c>
      <c r="F438" s="1" t="s">
        <v>1290</v>
      </c>
    </row>
    <row r="439" spans="1:6" ht="24.95" customHeight="1" x14ac:dyDescent="0.2">
      <c r="A439" s="1">
        <v>499</v>
      </c>
      <c r="B439" s="2" t="s">
        <v>1291</v>
      </c>
      <c r="C439" s="3" t="str">
        <f>HYPERLINK("images/7477700358617434763/20190129115715477_37324621_CAMERA_21001057146.jpg","点击查看图片(1张)")</f>
        <v>点击查看图片(1张)</v>
      </c>
      <c r="D439" s="3" t="s">
        <v>1292</v>
      </c>
      <c r="E439" s="3" t="str">
        <f>HYPERLINK("images/4894290901604686334/","点击查看图片(2张)")</f>
        <v>点击查看图片(2张)</v>
      </c>
      <c r="F439" s="1" t="s">
        <v>1293</v>
      </c>
    </row>
    <row r="440" spans="1:6" ht="24.95" customHeight="1" x14ac:dyDescent="0.2">
      <c r="A440" s="1">
        <v>500</v>
      </c>
      <c r="B440" s="2" t="s">
        <v>1294</v>
      </c>
      <c r="C440" s="3" t="str">
        <f>HYPERLINK("images/5025978092415772176/20190129113854440_37324621_CAMERA_21001017163.jpg","点击查看图片(1张)")</f>
        <v>点击查看图片(1张)</v>
      </c>
      <c r="D440" s="3" t="s">
        <v>1295</v>
      </c>
      <c r="E440" s="3" t="str">
        <f>HYPERLINK("images/9026890105876887182/","点击查看图片(3张)")</f>
        <v>点击查看图片(3张)</v>
      </c>
      <c r="F440" s="1" t="s">
        <v>1296</v>
      </c>
    </row>
    <row r="441" spans="1:6" ht="24.95" customHeight="1" x14ac:dyDescent="0.2">
      <c r="A441" s="1">
        <v>501</v>
      </c>
      <c r="B441" s="2" t="s">
        <v>1297</v>
      </c>
      <c r="C441" s="3" t="str">
        <f>HYPERLINK("images/6768020962898927487/20190129114800944_33416868_CAMERA_22001004277.jpg","点击查看图片(1张)")</f>
        <v>点击查看图片(1张)</v>
      </c>
      <c r="D441" s="3" t="s">
        <v>1298</v>
      </c>
      <c r="E441" s="3" t="str">
        <f>HYPERLINK("images/5469964936309186966/","点击查看图片(4张)")</f>
        <v>点击查看图片(4张)</v>
      </c>
      <c r="F441" s="1" t="s">
        <v>1299</v>
      </c>
    </row>
    <row r="442" spans="1:6" ht="24.95" customHeight="1" x14ac:dyDescent="0.2">
      <c r="A442" s="1">
        <v>502</v>
      </c>
      <c r="B442" s="2" t="s">
        <v>1300</v>
      </c>
      <c r="C442" s="3" t="str">
        <f>HYPERLINK("images/5782349823943203010/20190129113331924_37324621_CAMERA_21001004160.jpg","点击查看图片(1张)")</f>
        <v>点击查看图片(1张)</v>
      </c>
      <c r="D442" s="3" t="s">
        <v>1301</v>
      </c>
      <c r="E442" s="3" t="str">
        <f>HYPERLINK("images/6716257970620222473/","点击查看图片(2张)")</f>
        <v>点击查看图片(2张)</v>
      </c>
      <c r="F442" s="1" t="s">
        <v>1302</v>
      </c>
    </row>
    <row r="443" spans="1:6" ht="24.95" customHeight="1" x14ac:dyDescent="0.2">
      <c r="A443" s="1">
        <v>503</v>
      </c>
      <c r="B443" s="2" t="s">
        <v>1303</v>
      </c>
      <c r="C443" s="3" t="str">
        <f>HYPERLINK("images/6619261533636059959/","点击查看图片(5张)")</f>
        <v>点击查看图片(5张)</v>
      </c>
      <c r="D443" s="3" t="s">
        <v>1304</v>
      </c>
      <c r="E443" s="3" t="str">
        <f>HYPERLINK("images/5133247352638238816/","点击查看图片(5张)")</f>
        <v>点击查看图片(5张)</v>
      </c>
      <c r="F443" s="1" t="s">
        <v>1305</v>
      </c>
    </row>
    <row r="444" spans="1:6" ht="24.95" customHeight="1" x14ac:dyDescent="0.2">
      <c r="A444" s="1">
        <v>504</v>
      </c>
      <c r="B444" s="2" t="s">
        <v>1306</v>
      </c>
      <c r="C444" s="3" t="str">
        <f>HYPERLINK("images/6858489585217749531/","点击查看图片(5张)")</f>
        <v>点击查看图片(5张)</v>
      </c>
      <c r="D444" s="3" t="s">
        <v>1307</v>
      </c>
      <c r="E444" s="3" t="str">
        <f>HYPERLINK("images/5486718207179023997/","点击查看图片(3张)")</f>
        <v>点击查看图片(3张)</v>
      </c>
      <c r="F444" s="1" t="s">
        <v>1308</v>
      </c>
    </row>
    <row r="445" spans="1:6" ht="24.95" customHeight="1" x14ac:dyDescent="0.2">
      <c r="A445" s="1">
        <v>505</v>
      </c>
      <c r="B445" s="2" t="s">
        <v>1309</v>
      </c>
      <c r="C445" s="3" t="str">
        <f>HYPERLINK("images/5497757365578968194/","点击查看图片(5张)")</f>
        <v>点击查看图片(5张)</v>
      </c>
      <c r="D445" s="3" t="s">
        <v>1310</v>
      </c>
      <c r="E445" s="3" t="str">
        <f>HYPERLINK("images/5841601649720353776/","点击查看图片(5张)")</f>
        <v>点击查看图片(5张)</v>
      </c>
      <c r="F445" s="1" t="s">
        <v>1311</v>
      </c>
    </row>
    <row r="446" spans="1:6" ht="24.95" customHeight="1" x14ac:dyDescent="0.2">
      <c r="A446" s="1">
        <v>506</v>
      </c>
      <c r="B446" s="2" t="s">
        <v>1312</v>
      </c>
      <c r="C446" s="3" t="str">
        <f>HYPERLINK("images/9027424282390978296/","点击查看图片(2张)")</f>
        <v>点击查看图片(2张)</v>
      </c>
      <c r="D446" s="3" t="s">
        <v>1313</v>
      </c>
      <c r="E446" s="3" t="str">
        <f>HYPERLINK("images/6839216008859836335/","点击查看图片(4张)")</f>
        <v>点击查看图片(4张)</v>
      </c>
      <c r="F446" s="1" t="s">
        <v>1314</v>
      </c>
    </row>
    <row r="447" spans="1:6" ht="24.95" customHeight="1" x14ac:dyDescent="0.2">
      <c r="A447" s="1">
        <v>507</v>
      </c>
      <c r="B447" s="2" t="s">
        <v>1315</v>
      </c>
      <c r="C447" s="3" t="str">
        <f>HYPERLINK("images/6630530990267542607/","点击查看图片(2张)")</f>
        <v>点击查看图片(2张)</v>
      </c>
      <c r="D447" s="3" t="s">
        <v>1316</v>
      </c>
      <c r="E447" s="3" t="str">
        <f>HYPERLINK("images/5301554692441284658/","点击查看图片(2张)")</f>
        <v>点击查看图片(2张)</v>
      </c>
      <c r="F447" s="1" t="s">
        <v>1317</v>
      </c>
    </row>
    <row r="448" spans="1:6" ht="24.95" customHeight="1" x14ac:dyDescent="0.2">
      <c r="A448" s="1">
        <v>508</v>
      </c>
      <c r="B448" s="2" t="s">
        <v>1318</v>
      </c>
      <c r="C448" s="3" t="str">
        <f>HYPERLINK("images/6577368779147698146/","点击查看图片(3张)")</f>
        <v>点击查看图片(3张)</v>
      </c>
      <c r="D448" s="3" t="s">
        <v>1319</v>
      </c>
      <c r="E448" s="3" t="str">
        <f>HYPERLINK("images/9099000047050600796/","点击查看图片(2张)")</f>
        <v>点击查看图片(2张)</v>
      </c>
      <c r="F448" s="1" t="s">
        <v>1320</v>
      </c>
    </row>
    <row r="449" spans="1:6" ht="24.95" customHeight="1" x14ac:dyDescent="0.2">
      <c r="A449" s="1">
        <v>509</v>
      </c>
      <c r="B449" s="2" t="s">
        <v>1321</v>
      </c>
      <c r="C449" s="3" t="str">
        <f>HYPERLINK("images/8327995766944524144/20190129185522742_cc943b1f_CAMERA_11001008270.jpeg","点击查看图片(1张)")</f>
        <v>点击查看图片(1张)</v>
      </c>
      <c r="D449" s="3" t="s">
        <v>1322</v>
      </c>
      <c r="E449" s="3" t="str">
        <f>HYPERLINK("images/8158462597729089807/20190129185633704_cc943b1f_CAMERA_11001007236.jpeg","点击查看图片(1张)")</f>
        <v>点击查看图片(1张)</v>
      </c>
      <c r="F449" s="1" t="s">
        <v>1323</v>
      </c>
    </row>
    <row r="450" spans="1:6" ht="24.95" customHeight="1" x14ac:dyDescent="0.2">
      <c r="A450" s="1">
        <v>510</v>
      </c>
      <c r="B450" s="2" t="s">
        <v>1321</v>
      </c>
      <c r="C450" s="3" t="str">
        <f>HYPERLINK("images/8926618871700782011/20190129113401302_cc943b1f_CAMERA_11001006267.jpeg","点击查看图片(1张)")</f>
        <v>点击查看图片(1张)</v>
      </c>
      <c r="D450" s="3" t="s">
        <v>1324</v>
      </c>
      <c r="E450" s="3" t="str">
        <f>HYPERLINK("images/6906822503964482802/20190129114831042_cc943b1f_CAMERA_11001006264.jpeg","点击查看图片(1张)")</f>
        <v>点击查看图片(1张)</v>
      </c>
      <c r="F450" s="1" t="s">
        <v>1325</v>
      </c>
    </row>
    <row r="451" spans="1:6" ht="24.95" customHeight="1" x14ac:dyDescent="0.2">
      <c r="A451" s="1">
        <v>511</v>
      </c>
      <c r="B451" s="2" t="s">
        <v>1326</v>
      </c>
      <c r="C451" s="3" t="str">
        <f>HYPERLINK("images/6614616041106551106/20190129104350265_3b3e0d1e_CAMERA_11001003177.jpeg","点击查看图片(1张)")</f>
        <v>点击查看图片(1张)</v>
      </c>
      <c r="D451" s="3" t="s">
        <v>1327</v>
      </c>
      <c r="E451" s="3" t="str">
        <f>HYPERLINK("images/6255024833495512162/20190129104413346_3b3e0d1e_CAMERA_11001019285.jpeg","点击查看图片(1张)")</f>
        <v>点击查看图片(1张)</v>
      </c>
      <c r="F451" s="1" t="s">
        <v>1328</v>
      </c>
    </row>
    <row r="452" spans="1:6" ht="24.95" customHeight="1" x14ac:dyDescent="0.2">
      <c r="A452" s="1">
        <v>512</v>
      </c>
      <c r="B452" s="2" t="s">
        <v>1329</v>
      </c>
      <c r="C452" s="3" t="str">
        <f>HYPERLINK("images/6220831177569507047/","点击查看图片(2张)")</f>
        <v>点击查看图片(2张)</v>
      </c>
      <c r="D452" s="3" t="s">
        <v>1330</v>
      </c>
      <c r="E452" s="3" t="str">
        <f>HYPERLINK("images/7190560220472916394/","点击查看图片(5张)")</f>
        <v>点击查看图片(5张)</v>
      </c>
      <c r="F452" s="1" t="s">
        <v>1331</v>
      </c>
    </row>
    <row r="453" spans="1:6" ht="24.95" customHeight="1" x14ac:dyDescent="0.2">
      <c r="A453" s="1">
        <v>513</v>
      </c>
      <c r="B453" s="2" t="s">
        <v>1332</v>
      </c>
      <c r="C453" s="3" t="str">
        <f>HYPERLINK("images/5051035069335083953/","点击查看图片(2张)")</f>
        <v>点击查看图片(2张)</v>
      </c>
      <c r="D453" s="3" t="s">
        <v>1333</v>
      </c>
      <c r="E453" s="3" t="str">
        <f>HYPERLINK("images/6069671350477721295/","点击查看图片(2张)")</f>
        <v>点击查看图片(2张)</v>
      </c>
      <c r="F453" s="1" t="s">
        <v>1334</v>
      </c>
    </row>
    <row r="454" spans="1:6" ht="24.95" customHeight="1" x14ac:dyDescent="0.2">
      <c r="A454" s="1">
        <v>514</v>
      </c>
      <c r="B454" s="2" t="s">
        <v>1335</v>
      </c>
      <c r="C454" s="3" t="str">
        <f>HYPERLINK("images/9049609056025373192/","点击查看图片(3张)")</f>
        <v>点击查看图片(3张)</v>
      </c>
      <c r="D454" s="3" t="s">
        <v>1336</v>
      </c>
      <c r="E454" s="3" t="str">
        <f>HYPERLINK("images/8211427397154898772/","点击查看图片(2张)")</f>
        <v>点击查看图片(2张)</v>
      </c>
      <c r="F454" s="1" t="s">
        <v>1337</v>
      </c>
    </row>
    <row r="455" spans="1:6" ht="24.95" customHeight="1" x14ac:dyDescent="0.2">
      <c r="A455" s="1">
        <v>515</v>
      </c>
      <c r="B455" s="2" t="s">
        <v>1338</v>
      </c>
      <c r="C455" s="3" t="str">
        <f>HYPERLINK("images/7503972190086113469/","点击查看图片(2张)")</f>
        <v>点击查看图片(2张)</v>
      </c>
      <c r="D455" s="3" t="s">
        <v>1339</v>
      </c>
      <c r="E455" s="3" t="str">
        <f>HYPERLINK("images/5793871580903495974/","点击查看图片(2张)")</f>
        <v>点击查看图片(2张)</v>
      </c>
      <c r="F455" s="1" t="s">
        <v>1340</v>
      </c>
    </row>
    <row r="456" spans="1:6" ht="24.95" customHeight="1" x14ac:dyDescent="0.2">
      <c r="A456" s="1">
        <v>517</v>
      </c>
      <c r="B456" s="2" t="s">
        <v>1341</v>
      </c>
      <c r="C456" s="3" t="str">
        <f>HYPERLINK("images/8315445428659701178/","点击查看图片(2张)")</f>
        <v>点击查看图片(2张)</v>
      </c>
      <c r="D456" s="3" t="s">
        <v>1342</v>
      </c>
      <c r="E456" s="3" t="str">
        <f>HYPERLINK("images/8731980567414801738/20190129100817913_3b3e0d1e_CAMERA_11001012285.jpeg","点击查看图片(1张)")</f>
        <v>点击查看图片(1张)</v>
      </c>
      <c r="F456" s="1" t="s">
        <v>1343</v>
      </c>
    </row>
    <row r="457" spans="1:6" ht="24.95" customHeight="1" x14ac:dyDescent="0.2">
      <c r="A457" s="1">
        <v>518</v>
      </c>
      <c r="B457" s="2" t="s">
        <v>1344</v>
      </c>
      <c r="C457" s="3" t="str">
        <f>HYPERLINK("images/7355511243817215681/","点击查看图片(2张)")</f>
        <v>点击查看图片(2张)</v>
      </c>
      <c r="D457" s="3" t="s">
        <v>1345</v>
      </c>
      <c r="E457" s="3" t="str">
        <f>HYPERLINK("images/7343873835004733858/","点击查看图片(4张)")</f>
        <v>点击查看图片(4张)</v>
      </c>
      <c r="F457" s="1" t="s">
        <v>1346</v>
      </c>
    </row>
    <row r="458" spans="1:6" ht="24.95" customHeight="1" x14ac:dyDescent="0.2">
      <c r="A458" s="1">
        <v>519</v>
      </c>
      <c r="B458" s="2" t="s">
        <v>1347</v>
      </c>
      <c r="C458" s="3" t="str">
        <f>HYPERLINK("images/5792496090892114926/","点击查看图片(2张)")</f>
        <v>点击查看图片(2张)</v>
      </c>
      <c r="D458" s="3" t="s">
        <v>1348</v>
      </c>
      <c r="E458" s="3" t="str">
        <f>HYPERLINK("images/5772713435956094752/","点击查看图片(3张)")</f>
        <v>点击查看图片(3张)</v>
      </c>
      <c r="F458" s="1" t="s">
        <v>1349</v>
      </c>
    </row>
    <row r="459" spans="1:6" ht="24.95" customHeight="1" x14ac:dyDescent="0.2">
      <c r="A459" s="1">
        <v>520</v>
      </c>
      <c r="B459" s="2" t="s">
        <v>1350</v>
      </c>
      <c r="C459" s="3" t="str">
        <f>HYPERLINK("images/4728928279856079102/20190129111146606_0b1ea206_CAMERA_11001012286.jpeg","点击查看图片(1张)")</f>
        <v>点击查看图片(1张)</v>
      </c>
      <c r="D459" s="3" t="s">
        <v>1351</v>
      </c>
      <c r="E459" s="3" t="str">
        <f>HYPERLINK("images/6250992397151167474/20190129111159596_0b1ea206_CAMERA_11001009283.jpeg","点击查看图片(1张)")</f>
        <v>点击查看图片(1张)</v>
      </c>
      <c r="F459" s="1" t="s">
        <v>1352</v>
      </c>
    </row>
    <row r="460" spans="1:6" ht="24.95" customHeight="1" x14ac:dyDescent="0.2">
      <c r="A460" s="1">
        <v>521</v>
      </c>
      <c r="B460" s="2" t="s">
        <v>1353</v>
      </c>
      <c r="C460" s="3" t="str">
        <f>HYPERLINK("images/6728315537853491739/20190129105904267_32846358_CAMERA_21001002170.jpg","点击查看图片(1张)")</f>
        <v>点击查看图片(1张)</v>
      </c>
      <c r="D460" s="3" t="s">
        <v>1354</v>
      </c>
      <c r="E460" s="3" t="str">
        <f>HYPERLINK("images/8030745300992470375/","点击查看图片(3张)")</f>
        <v>点击查看图片(3张)</v>
      </c>
      <c r="F460" s="1" t="s">
        <v>1355</v>
      </c>
    </row>
    <row r="461" spans="1:6" ht="24.95" customHeight="1" x14ac:dyDescent="0.2">
      <c r="A461" s="1">
        <v>522</v>
      </c>
      <c r="B461" s="2" t="s">
        <v>1356</v>
      </c>
      <c r="C461" s="3" t="str">
        <f>HYPERLINK("images/5206405854145014725/20190129114938718_35663951_CAMERA_21001003180.jpg","点击查看图片(1张)")</f>
        <v>点击查看图片(1张)</v>
      </c>
      <c r="D461" s="3" t="s">
        <v>1357</v>
      </c>
      <c r="E461" s="3" t="str">
        <f>HYPERLINK("images/7400441848088686771/20190129115123064_35663951_CAMERA_21001093285.jpg","点击查看图片(1张)")</f>
        <v>点击查看图片(1张)</v>
      </c>
      <c r="F461" s="1" t="s">
        <v>1358</v>
      </c>
    </row>
    <row r="462" spans="1:6" ht="24.95" customHeight="1" x14ac:dyDescent="0.2">
      <c r="A462" s="1">
        <v>523</v>
      </c>
      <c r="B462" s="2" t="s">
        <v>1359</v>
      </c>
      <c r="C462" s="3" t="str">
        <f>HYPERLINK("images/6146951499896114540/20190129105304991_32846358_CAMERA_21001021168.jpg","点击查看图片(1张)")</f>
        <v>点击查看图片(1张)</v>
      </c>
      <c r="D462" s="3" t="s">
        <v>1360</v>
      </c>
      <c r="E462" s="3" t="str">
        <f>HYPERLINK("images/5071646379276084236/","点击查看图片(3张)")</f>
        <v>点击查看图片(3张)</v>
      </c>
      <c r="F462" s="1" t="s">
        <v>1361</v>
      </c>
    </row>
    <row r="463" spans="1:6" ht="24.95" customHeight="1" x14ac:dyDescent="0.2">
      <c r="A463" s="1">
        <v>524</v>
      </c>
      <c r="B463" s="2" t="s">
        <v>1362</v>
      </c>
      <c r="C463" s="3" t="str">
        <f>HYPERLINK("images/5567505276696693651/20190129130908269_58e10f2f_CAMERA_11001009168.jpeg","点击查看图片(1张)")</f>
        <v>点击查看图片(1张)</v>
      </c>
      <c r="D463" s="3" t="s">
        <v>1363</v>
      </c>
      <c r="E463" s="3" t="str">
        <f>HYPERLINK("images/5016972767602701324/20190129130916681_58e10f2f_CAMERA_11001003278.jpeg","点击查看图片(1张)")</f>
        <v>点击查看图片(1张)</v>
      </c>
      <c r="F463" s="1" t="s">
        <v>1364</v>
      </c>
    </row>
    <row r="464" spans="1:6" ht="24.95" customHeight="1" x14ac:dyDescent="0.2">
      <c r="A464" s="1">
        <v>525</v>
      </c>
      <c r="B464" s="2" t="s">
        <v>1365</v>
      </c>
      <c r="C464" s="3" t="str">
        <f>HYPERLINK("images/6157401563700183342/","点击查看图片(2张)")</f>
        <v>点击查看图片(2张)</v>
      </c>
      <c r="D464" s="3" t="s">
        <v>1366</v>
      </c>
      <c r="E464" s="3" t="str">
        <f>HYPERLINK("images/5598965870656265364/","点击查看图片(3张)")</f>
        <v>点击查看图片(3张)</v>
      </c>
      <c r="F464" s="1" t="s">
        <v>1367</v>
      </c>
    </row>
    <row r="465" spans="1:6" ht="24.95" customHeight="1" x14ac:dyDescent="0.2">
      <c r="A465" s="1">
        <v>527</v>
      </c>
      <c r="B465" s="2" t="s">
        <v>1368</v>
      </c>
      <c r="C465" s="3" t="str">
        <f>HYPERLINK("images/8670573299707204425/","点击查看图片(3张)")</f>
        <v>点击查看图片(3张)</v>
      </c>
      <c r="D465" s="3" t="s">
        <v>1369</v>
      </c>
      <c r="E465" s="3" t="str">
        <f>HYPERLINK("images/7008397824895575384/","点击查看图片(2张)")</f>
        <v>点击查看图片(2张)</v>
      </c>
      <c r="F465" s="1" t="s">
        <v>1370</v>
      </c>
    </row>
    <row r="466" spans="1:6" ht="24.95" customHeight="1" x14ac:dyDescent="0.2">
      <c r="A466" s="1">
        <v>529</v>
      </c>
      <c r="B466" s="2" t="s">
        <v>1371</v>
      </c>
      <c r="C466" s="3" t="str">
        <f>HYPERLINK("images/7894778899168234994/20190129102058924_3b3e0d1e_CAMERA_11001018186.jpeg","点击查看图片(1张)")</f>
        <v>点击查看图片(1张)</v>
      </c>
      <c r="D466" s="3" t="s">
        <v>1372</v>
      </c>
      <c r="E466" s="3" t="str">
        <f>HYPERLINK("images/6195126909610408693/20190129102125128_3b3e0d1e_CAMERA_11001023285.jpeg","点击查看图片(1张)")</f>
        <v>点击查看图片(1张)</v>
      </c>
      <c r="F466" s="1" t="s">
        <v>1373</v>
      </c>
    </row>
    <row r="467" spans="1:6" ht="24.95" customHeight="1" x14ac:dyDescent="0.2">
      <c r="A467" s="1">
        <v>530</v>
      </c>
      <c r="B467" s="2" t="s">
        <v>1374</v>
      </c>
      <c r="C467" s="3" t="str">
        <f>HYPERLINK("images/5996895187963599492/","点击查看图片(2张)")</f>
        <v>点击查看图片(2张)</v>
      </c>
      <c r="D467" s="3" t="s">
        <v>1375</v>
      </c>
      <c r="E467" s="3" t="str">
        <f>HYPERLINK("images/8456879100267831723/","点击查看图片(2张)")</f>
        <v>点击查看图片(2张)</v>
      </c>
      <c r="F467" s="1" t="s">
        <v>1376</v>
      </c>
    </row>
    <row r="468" spans="1:6" ht="24.95" customHeight="1" x14ac:dyDescent="0.2">
      <c r="A468" s="1">
        <v>532</v>
      </c>
      <c r="B468" s="2" t="s">
        <v>1377</v>
      </c>
      <c r="C468" s="3" t="str">
        <f>HYPERLINK("images/6131930576060985375/20190129115631805_30231047_CAMERA_21001035177.jpg","点击查看图片(1张)")</f>
        <v>点击查看图片(1张)</v>
      </c>
      <c r="D468" s="3" t="s">
        <v>1378</v>
      </c>
      <c r="E468" s="3" t="str">
        <f>HYPERLINK("images/8689606251440451487/","点击查看图片(2张)")</f>
        <v>点击查看图片(2张)</v>
      </c>
      <c r="F468" s="1" t="s">
        <v>1379</v>
      </c>
    </row>
    <row r="469" spans="1:6" ht="24.95" customHeight="1" x14ac:dyDescent="0.2">
      <c r="A469" s="1">
        <v>534</v>
      </c>
      <c r="B469" s="2" t="s">
        <v>1380</v>
      </c>
      <c r="C469" s="3" t="str">
        <f>HYPERLINK("images/8375418860873203567/","点击查看图片(2张)")</f>
        <v>点击查看图片(2张)</v>
      </c>
      <c r="D469" s="3" t="s">
        <v>1381</v>
      </c>
      <c r="E469" s="3" t="str">
        <f>HYPERLINK("images/8328032256935620614/","点击查看图片(3张)")</f>
        <v>点击查看图片(3张)</v>
      </c>
      <c r="F469" s="1" t="s">
        <v>1382</v>
      </c>
    </row>
    <row r="470" spans="1:6" ht="24.95" customHeight="1" x14ac:dyDescent="0.2">
      <c r="A470" s="1">
        <v>535</v>
      </c>
      <c r="B470" s="2" t="s">
        <v>1380</v>
      </c>
      <c r="C470" s="3" t="str">
        <f>HYPERLINK("images/6535978123616421089/","点击查看图片(2张)")</f>
        <v>点击查看图片(2张)</v>
      </c>
      <c r="D470" s="3" t="s">
        <v>1383</v>
      </c>
      <c r="E470" s="3" t="str">
        <f>HYPERLINK("images/5987164667804634586/","点击查看图片(3张)")</f>
        <v>点击查看图片(3张)</v>
      </c>
      <c r="F470" s="1" t="s">
        <v>1384</v>
      </c>
    </row>
    <row r="471" spans="1:6" ht="24.95" customHeight="1" x14ac:dyDescent="0.2">
      <c r="A471" s="1">
        <v>536</v>
      </c>
      <c r="B471" s="2" t="s">
        <v>1385</v>
      </c>
      <c r="C471" s="3" t="str">
        <f>HYPERLINK("images/8541971438121680550/20190129111919906_4C37A4FB_CAMERA_21001004181.jpg","点击查看图片(1张)")</f>
        <v>点击查看图片(1张)</v>
      </c>
      <c r="D471" s="3" t="s">
        <v>1386</v>
      </c>
      <c r="E471" s="3" t="str">
        <f>HYPERLINK("images/8566068995655501049/","点击查看图片(4张)")</f>
        <v>点击查看图片(4张)</v>
      </c>
      <c r="F471" s="1" t="s">
        <v>1387</v>
      </c>
    </row>
    <row r="472" spans="1:6" ht="24.95" customHeight="1" x14ac:dyDescent="0.2">
      <c r="A472" s="1">
        <v>537</v>
      </c>
      <c r="B472" s="2" t="s">
        <v>1388</v>
      </c>
      <c r="C472" s="3" t="str">
        <f>HYPERLINK("images/8628781818850810449/","点击查看图片(2张)")</f>
        <v>点击查看图片(2张)</v>
      </c>
      <c r="D472" s="3" t="s">
        <v>1389</v>
      </c>
      <c r="E472" s="3" t="str">
        <f>HYPERLINK("images/8015767165260521375/20190129154018215_32168904_CAMERA_21001007288.jpg","点击查看图片(1张)")</f>
        <v>点击查看图片(1张)</v>
      </c>
      <c r="F472" s="1" t="s">
        <v>1390</v>
      </c>
    </row>
    <row r="473" spans="1:6" ht="24.95" customHeight="1" x14ac:dyDescent="0.2">
      <c r="A473" s="1">
        <v>538</v>
      </c>
      <c r="B473" s="2" t="s">
        <v>1391</v>
      </c>
      <c r="C473" s="3" t="str">
        <f>HYPERLINK("images/5090031002160634165/","点击查看图片(3张)")</f>
        <v>点击查看图片(3张)</v>
      </c>
      <c r="D473" s="3" t="s">
        <v>1392</v>
      </c>
      <c r="E473" s="3" t="str">
        <f>HYPERLINK("images/6800304417270848106/","点击查看图片(3张)")</f>
        <v>点击查看图片(3张)</v>
      </c>
      <c r="F473" s="1" t="s">
        <v>1393</v>
      </c>
    </row>
    <row r="474" spans="1:6" ht="24.95" customHeight="1" x14ac:dyDescent="0.2">
      <c r="A474" s="1">
        <v>539</v>
      </c>
      <c r="B474" s="2" t="s">
        <v>1394</v>
      </c>
      <c r="C474" s="3" t="str">
        <f>HYPERLINK("images/4750757950703017315/","点击查看图片(5张)")</f>
        <v>点击查看图片(5张)</v>
      </c>
      <c r="D474" s="3" t="s">
        <v>1395</v>
      </c>
      <c r="E474" s="3" t="str">
        <f>HYPERLINK("images/6974612113306031615/","点击查看图片(3张)")</f>
        <v>点击查看图片(3张)</v>
      </c>
      <c r="F474" s="1" t="s">
        <v>1396</v>
      </c>
    </row>
    <row r="475" spans="1:6" ht="24.95" customHeight="1" x14ac:dyDescent="0.2">
      <c r="A475" s="1">
        <v>540</v>
      </c>
      <c r="B475" s="2" t="s">
        <v>1394</v>
      </c>
      <c r="C475" s="3" t="str">
        <f>HYPERLINK("images/6900716224849558215/","点击查看图片(5张)")</f>
        <v>点击查看图片(5张)</v>
      </c>
      <c r="D475" s="3" t="s">
        <v>1397</v>
      </c>
      <c r="E475" s="3" t="str">
        <f>HYPERLINK("images/7808927450672432577/","点击查看图片(3张)")</f>
        <v>点击查看图片(3张)</v>
      </c>
      <c r="F475" s="1" t="s">
        <v>1398</v>
      </c>
    </row>
    <row r="476" spans="1:6" ht="24.95" customHeight="1" x14ac:dyDescent="0.2">
      <c r="A476" s="1">
        <v>541</v>
      </c>
      <c r="B476" s="2" t="s">
        <v>1399</v>
      </c>
      <c r="C476" s="3" t="str">
        <f>HYPERLINK("images/5385697946248955635/20190129173703843_3b3e0d1e_CAMERA_11001004187.jpeg","点击查看图片(1张)")</f>
        <v>点击查看图片(1张)</v>
      </c>
      <c r="D476" s="3" t="s">
        <v>1400</v>
      </c>
      <c r="E476" s="3" t="str">
        <f>HYPERLINK("images/7538217291483041987/20190129173716124_3b3e0d1e_CAMERA_11001009281.jpeg","点击查看图片(1张)")</f>
        <v>点击查看图片(1张)</v>
      </c>
      <c r="F476" s="1" t="s">
        <v>1401</v>
      </c>
    </row>
    <row r="477" spans="1:6" ht="24.95" customHeight="1" x14ac:dyDescent="0.2">
      <c r="A477" s="1">
        <v>542</v>
      </c>
      <c r="B477" s="2" t="s">
        <v>1402</v>
      </c>
      <c r="C477" s="3" t="str">
        <f>HYPERLINK("images/5473462275126895582/","点击查看图片(2张)")</f>
        <v>点击查看图片(2张)</v>
      </c>
      <c r="D477" s="3" t="s">
        <v>1403</v>
      </c>
      <c r="E477" s="3" t="str">
        <f>HYPERLINK("images/7106867225626206264/","点击查看图片(3张)")</f>
        <v>点击查看图片(3张)</v>
      </c>
      <c r="F477" s="1" t="s">
        <v>1404</v>
      </c>
    </row>
    <row r="478" spans="1:6" ht="24.95" customHeight="1" x14ac:dyDescent="0.2">
      <c r="A478" s="1">
        <v>543</v>
      </c>
      <c r="B478" s="2" t="s">
        <v>1405</v>
      </c>
      <c r="C478" s="3" t="str">
        <f>HYPERLINK("images/7586416203954771763/","点击查看图片(3张)")</f>
        <v>点击查看图片(3张)</v>
      </c>
      <c r="D478" s="3" t="s">
        <v>1406</v>
      </c>
      <c r="E478" s="3" t="str">
        <f>HYPERLINK("images/5632325029593117858/20190129160144579_3b3e0d1e_CAMERA_11001011287.jpeg","点击查看图片(1张)")</f>
        <v>点击查看图片(1张)</v>
      </c>
      <c r="F478" s="1" t="s">
        <v>1407</v>
      </c>
    </row>
    <row r="479" spans="1:6" ht="24.95" customHeight="1" x14ac:dyDescent="0.2">
      <c r="A479" s="1">
        <v>544</v>
      </c>
      <c r="B479" s="2" t="s">
        <v>1408</v>
      </c>
      <c r="C479" s="3" t="str">
        <f>HYPERLINK("images/5899201207745631020/","点击查看图片(2张)")</f>
        <v>点击查看图片(2张)</v>
      </c>
      <c r="D479" s="3" t="s">
        <v>1409</v>
      </c>
      <c r="E479" s="3" t="str">
        <f>HYPERLINK("images/5971159955901343289/","点击查看图片(3张)")</f>
        <v>点击查看图片(3张)</v>
      </c>
      <c r="F479" s="1" t="s">
        <v>1410</v>
      </c>
    </row>
    <row r="480" spans="1:6" ht="24.95" customHeight="1" x14ac:dyDescent="0.2">
      <c r="A480" s="1">
        <v>546</v>
      </c>
      <c r="B480" s="2" t="s">
        <v>1411</v>
      </c>
      <c r="C480" s="3" t="str">
        <f>HYPERLINK("images/4815984951589222830/","点击查看图片(2张)")</f>
        <v>点击查看图片(2张)</v>
      </c>
      <c r="D480" s="3" t="s">
        <v>1412</v>
      </c>
      <c r="E480" s="3" t="str">
        <f>HYPERLINK("images/5726937724330013788/","点击查看图片(4张)")</f>
        <v>点击查看图片(4张)</v>
      </c>
      <c r="F480" s="1" t="s">
        <v>1413</v>
      </c>
    </row>
    <row r="481" spans="1:6" ht="24.95" customHeight="1" x14ac:dyDescent="0.2">
      <c r="A481" s="1">
        <v>547</v>
      </c>
      <c r="B481" s="2" t="s">
        <v>1414</v>
      </c>
      <c r="C481" s="3" t="str">
        <f>HYPERLINK("images/6799551502281661060/","点击查看图片(2张)")</f>
        <v>点击查看图片(2张)</v>
      </c>
      <c r="D481" s="3" t="s">
        <v>1415</v>
      </c>
      <c r="E481" s="3" t="str">
        <f>HYPERLINK("images/8575908118383132009/20190129183230516_35765307_CAMERA_21001014286.jpg","点击查看图片(1张)")</f>
        <v>点击查看图片(1张)</v>
      </c>
      <c r="F481" s="1" t="s">
        <v>1416</v>
      </c>
    </row>
    <row r="482" spans="1:6" ht="24.95" customHeight="1" x14ac:dyDescent="0.2">
      <c r="A482" s="1">
        <v>548</v>
      </c>
      <c r="B482" s="2" t="s">
        <v>1417</v>
      </c>
      <c r="C482" s="3" t="str">
        <f>HYPERLINK("images/6898884994843614682/20190129114822669_37400631_CAMERA_21001007174.jpg","点击查看图片(1张)")</f>
        <v>点击查看图片(1张)</v>
      </c>
      <c r="D482" s="3" t="s">
        <v>1418</v>
      </c>
      <c r="E482" s="3" t="str">
        <f>HYPERLINK("images/5882021192347262287/20190129114945817_37400631_CAMERA_21001012283.jpg","点击查看图片(1张)")</f>
        <v>点击查看图片(1张)</v>
      </c>
      <c r="F482" s="1" t="s">
        <v>1419</v>
      </c>
    </row>
    <row r="483" spans="1:6" ht="24.95" customHeight="1" x14ac:dyDescent="0.2">
      <c r="A483" s="1">
        <v>549</v>
      </c>
      <c r="B483" s="2" t="s">
        <v>1420</v>
      </c>
      <c r="C483" s="3" t="str">
        <f>HYPERLINK("images/5025335413194244929/20190129111105266_37400631_CAMERA_21001004182.jpg","点击查看图片(1张)")</f>
        <v>点击查看图片(1张)</v>
      </c>
      <c r="D483" s="3" t="s">
        <v>1421</v>
      </c>
      <c r="E483" s="3" t="str">
        <f>HYPERLINK("images/8702931568399026268/20190129111421310_37400631_CAMERA_21001003283.jpg","点击查看图片(1张)")</f>
        <v>点击查看图片(1张)</v>
      </c>
      <c r="F483" s="1" t="s">
        <v>1422</v>
      </c>
    </row>
    <row r="484" spans="1:6" ht="24.95" customHeight="1" x14ac:dyDescent="0.2">
      <c r="A484" s="1">
        <v>550</v>
      </c>
      <c r="B484" s="2" t="s">
        <v>1423</v>
      </c>
      <c r="C484" s="3" t="str">
        <f>HYPERLINK("images/8084871364892679115/","点击查看图片(3张)")</f>
        <v>点击查看图片(3张)</v>
      </c>
      <c r="D484" s="3" t="s">
        <v>1424</v>
      </c>
      <c r="E484" s="3" t="str">
        <f>HYPERLINK("images/7295741282017290792/","点击查看图片(4张)")</f>
        <v>点击查看图片(4张)</v>
      </c>
      <c r="F484" s="1" t="s">
        <v>1425</v>
      </c>
    </row>
    <row r="485" spans="1:6" ht="24.95" customHeight="1" x14ac:dyDescent="0.2">
      <c r="A485" s="1">
        <v>551</v>
      </c>
      <c r="B485" s="2" t="s">
        <v>1426</v>
      </c>
      <c r="C485" s="3" t="str">
        <f>HYPERLINK("images/5436809589851485110/20190129113007891_37400631_CAMERA_21001006168.jpg","点击查看图片(1张)")</f>
        <v>点击查看图片(1张)</v>
      </c>
      <c r="D485" s="3" t="s">
        <v>1427</v>
      </c>
      <c r="E485" s="3" t="str">
        <f>HYPERLINK("images/5590060412706293380/20190129113059945_37400631_CAMERA_21001007284.jpg","点击查看图片(1张)")</f>
        <v>点击查看图片(1张)</v>
      </c>
      <c r="F485" s="1" t="s">
        <v>1428</v>
      </c>
    </row>
    <row r="486" spans="1:6" ht="24.95" customHeight="1" x14ac:dyDescent="0.2">
      <c r="A486" s="1">
        <v>552</v>
      </c>
      <c r="B486" s="2" t="s">
        <v>1429</v>
      </c>
      <c r="C486" s="3" t="str">
        <f>HYPERLINK("images/6279928096613986866/20190129103010306_37400631_CAMERA_21001005168.jpg","点击查看图片(1张)")</f>
        <v>点击查看图片(1张)</v>
      </c>
      <c r="D486" s="3" t="s">
        <v>1430</v>
      </c>
      <c r="E486" s="3" t="str">
        <f>HYPERLINK("images/7053615969250174011/20190129103143752_37400631_CAMERA_21001011283.jpg","点击查看图片(1张)")</f>
        <v>点击查看图片(1张)</v>
      </c>
      <c r="F486" s="1" t="s">
        <v>1431</v>
      </c>
    </row>
    <row r="487" spans="1:6" ht="24.95" customHeight="1" x14ac:dyDescent="0.2">
      <c r="A487" s="1">
        <v>553</v>
      </c>
      <c r="B487" s="2" t="s">
        <v>1432</v>
      </c>
      <c r="C487" s="3" t="str">
        <f>HYPERLINK("images/7173057390895307582/","点击查看图片(3张)")</f>
        <v>点击查看图片(3张)</v>
      </c>
      <c r="D487" s="3" t="s">
        <v>1433</v>
      </c>
      <c r="E487" s="3" t="str">
        <f>HYPERLINK("images/6512128371022201222/","点击查看图片(3张)")</f>
        <v>点击查看图片(3张)</v>
      </c>
      <c r="F487" s="1" t="s">
        <v>1434</v>
      </c>
    </row>
    <row r="488" spans="1:6" ht="24.95" customHeight="1" x14ac:dyDescent="0.2">
      <c r="A488" s="1">
        <v>554</v>
      </c>
      <c r="B488" s="2" t="s">
        <v>1435</v>
      </c>
      <c r="C488" s="3" t="str">
        <f>HYPERLINK("images/8804563150508846566/","点击查看图片(2张)")</f>
        <v>点击查看图片(2张)</v>
      </c>
      <c r="D488" s="3" t="s">
        <v>1436</v>
      </c>
      <c r="E488" s="3" t="str">
        <f>HYPERLINK("images/8123780976689810794/","点击查看图片(2张)")</f>
        <v>点击查看图片(2张)</v>
      </c>
      <c r="F488" s="1" t="s">
        <v>1437</v>
      </c>
    </row>
    <row r="489" spans="1:6" ht="24.95" customHeight="1" x14ac:dyDescent="0.2">
      <c r="A489" s="1">
        <v>555</v>
      </c>
      <c r="B489" s="2" t="s">
        <v>1438</v>
      </c>
      <c r="C489" s="3" t="str">
        <f>HYPERLINK("images/6601129416657438799/20190129115952852_37400631_CAMERA_21001002180.jpg","点击查看图片(1张)")</f>
        <v>点击查看图片(1张)</v>
      </c>
      <c r="D489" s="3" t="s">
        <v>1439</v>
      </c>
      <c r="E489" s="3" t="str">
        <f>HYPERLINK("images/5740901866843848480/20190129120110423_37400631_CAMERA_21001008281.jpg","点击查看图片(1张)")</f>
        <v>点击查看图片(1张)</v>
      </c>
      <c r="F489" s="1" t="s">
        <v>1440</v>
      </c>
    </row>
    <row r="490" spans="1:6" ht="24.95" customHeight="1" x14ac:dyDescent="0.2">
      <c r="A490" s="1">
        <v>556</v>
      </c>
      <c r="B490" s="2" t="s">
        <v>1441</v>
      </c>
      <c r="C490" s="3" t="str">
        <f>HYPERLINK("images/7156022157857240443/20190129180639920_32410606_CAMERA_21001015187.jpg","点击查看图片(1张)")</f>
        <v>点击查看图片(1张)</v>
      </c>
      <c r="D490" s="3" t="s">
        <v>1442</v>
      </c>
      <c r="E490" s="3" t="str">
        <f>HYPERLINK("images/6662297277028343151/","点击查看图片(3张)")</f>
        <v>点击查看图片(3张)</v>
      </c>
      <c r="F490" s="1" t="s">
        <v>1443</v>
      </c>
    </row>
    <row r="491" spans="1:6" ht="24.95" customHeight="1" x14ac:dyDescent="0.2">
      <c r="A491" s="1">
        <v>557</v>
      </c>
      <c r="B491" s="2" t="s">
        <v>1441</v>
      </c>
      <c r="C491" s="3" t="str">
        <f>HYPERLINK("images/6013581972158282112/20190129114355801_32410606_CAMERA_21001004183.jpg","点击查看图片(1张)")</f>
        <v>点击查看图片(1张)</v>
      </c>
      <c r="D491" s="3" t="s">
        <v>1444</v>
      </c>
      <c r="E491" s="3" t="str">
        <f>HYPERLINK("images/8349979710140310337/","点击查看图片(3张)")</f>
        <v>点击查看图片(3张)</v>
      </c>
      <c r="F491" s="1" t="s">
        <v>1445</v>
      </c>
    </row>
    <row r="492" spans="1:6" ht="24.95" customHeight="1" x14ac:dyDescent="0.2">
      <c r="A492" s="1">
        <v>558</v>
      </c>
      <c r="B492" s="2" t="s">
        <v>1446</v>
      </c>
      <c r="C492" s="3" t="str">
        <f>HYPERLINK("images/8853773845540119049/20190129105110420_37400631_CAMERA_21001003177.jpg","点击查看图片(1张)")</f>
        <v>点击查看图片(1张)</v>
      </c>
      <c r="D492" s="3" t="s">
        <v>1447</v>
      </c>
      <c r="E492" s="3" t="str">
        <f>HYPERLINK("images/9194910795136494683/20190129105144916_37400631_CAMERA_21001019279.jpg","点击查看图片(1张)")</f>
        <v>点击查看图片(1张)</v>
      </c>
      <c r="F492" s="1" t="s">
        <v>1448</v>
      </c>
    </row>
    <row r="493" spans="1:6" ht="24.95" customHeight="1" x14ac:dyDescent="0.2">
      <c r="A493" s="1">
        <v>559</v>
      </c>
      <c r="B493" s="2" t="s">
        <v>1449</v>
      </c>
      <c r="C493" s="3" t="str">
        <f>HYPERLINK("images/7713657092849616958/","点击查看图片(5张)")</f>
        <v>点击查看图片(5张)</v>
      </c>
      <c r="D493" s="3" t="s">
        <v>1450</v>
      </c>
      <c r="E493" s="3" t="str">
        <f>HYPERLINK("images/5211591570358453217/","点击查看图片(4张)")</f>
        <v>点击查看图片(4张)</v>
      </c>
      <c r="F493" s="1" t="s">
        <v>1451</v>
      </c>
    </row>
    <row r="494" spans="1:6" ht="24.95" customHeight="1" x14ac:dyDescent="0.2">
      <c r="A494" s="1">
        <v>560</v>
      </c>
      <c r="B494" s="2" t="s">
        <v>1449</v>
      </c>
      <c r="C494" s="3" t="str">
        <f>HYPERLINK("images/7794699310754261864/","点击查看图片(4张)")</f>
        <v>点击查看图片(4张)</v>
      </c>
      <c r="D494" s="3" t="s">
        <v>1452</v>
      </c>
      <c r="E494" s="3" t="str">
        <f>HYPERLINK("images/7562535666380941455/","点击查看图片(3张)")</f>
        <v>点击查看图片(3张)</v>
      </c>
      <c r="F494" s="1" t="s">
        <v>1453</v>
      </c>
    </row>
    <row r="495" spans="1:6" ht="24.95" customHeight="1" x14ac:dyDescent="0.2">
      <c r="A495" s="1">
        <v>562</v>
      </c>
      <c r="B495" s="2" t="s">
        <v>1454</v>
      </c>
      <c r="C495" s="3" t="str">
        <f>HYPERLINK("images/7902990240545980560/","点击查看图片(2张)")</f>
        <v>点击查看图片(2张)</v>
      </c>
      <c r="D495" s="3" t="s">
        <v>1455</v>
      </c>
      <c r="E495" s="3" t="str">
        <f>HYPERLINK("images/5242218273254598122/20190129182600153_2d4745e6_CAMERA_11001011285.jpeg","点击查看图片(1张)")</f>
        <v>点击查看图片(1张)</v>
      </c>
      <c r="F495" s="1" t="s">
        <v>1456</v>
      </c>
    </row>
    <row r="496" spans="1:6" ht="24.95" customHeight="1" x14ac:dyDescent="0.2">
      <c r="A496" s="1">
        <v>563</v>
      </c>
      <c r="B496" s="2" t="s">
        <v>1454</v>
      </c>
      <c r="C496" s="3" t="str">
        <f>HYPERLINK("images/7176165410176811820/","点击查看图片(2张)")</f>
        <v>点击查看图片(2张)</v>
      </c>
      <c r="D496" s="3" t="s">
        <v>1457</v>
      </c>
      <c r="E496" s="3" t="str">
        <f>HYPERLINK("images/6041881644200953353/20190129120002712_2d4745e6_CAMERA_11001004288.jpeg","点击查看图片(1张)")</f>
        <v>点击查看图片(1张)</v>
      </c>
      <c r="F496" s="1" t="s">
        <v>1458</v>
      </c>
    </row>
    <row r="497" spans="1:6" ht="24.95" customHeight="1" x14ac:dyDescent="0.2">
      <c r="A497" s="1">
        <v>564</v>
      </c>
      <c r="B497" s="2" t="s">
        <v>1459</v>
      </c>
      <c r="C497" s="3" t="str">
        <f>HYPERLINK("images/4799762033813840020/","点击查看图片(3张)")</f>
        <v>点击查看图片(3张)</v>
      </c>
      <c r="D497" s="3" t="s">
        <v>1460</v>
      </c>
      <c r="E497" s="3" t="str">
        <f>HYPERLINK("images/6658172154532309613/","点击查看图片(4张)")</f>
        <v>点击查看图片(4张)</v>
      </c>
      <c r="F497" s="1" t="s">
        <v>1461</v>
      </c>
    </row>
    <row r="498" spans="1:6" ht="24.95" customHeight="1" x14ac:dyDescent="0.2">
      <c r="A498" s="1">
        <v>565</v>
      </c>
      <c r="B498" s="2" t="s">
        <v>1462</v>
      </c>
      <c r="C498" s="3" t="str">
        <f>HYPERLINK("images/5770692222543755968/","点击查看图片(3张)")</f>
        <v>点击查看图片(3张)</v>
      </c>
      <c r="D498" s="3" t="s">
        <v>1463</v>
      </c>
      <c r="E498" s="3" t="str">
        <f>HYPERLINK("images/6383592850209050262/","点击查看图片(3张)")</f>
        <v>点击查看图片(3张)</v>
      </c>
      <c r="F498" s="1" t="s">
        <v>1464</v>
      </c>
    </row>
    <row r="499" spans="1:6" ht="24.95" customHeight="1" x14ac:dyDescent="0.2">
      <c r="A499" s="1">
        <v>566</v>
      </c>
      <c r="B499" s="2" t="s">
        <v>1462</v>
      </c>
      <c r="C499" s="3" t="str">
        <f>HYPERLINK("images/5889530875272869288/","点击查看图片(4张)")</f>
        <v>点击查看图片(4张)</v>
      </c>
      <c r="D499" s="3" t="s">
        <v>1465</v>
      </c>
      <c r="E499" s="3" t="str">
        <f>HYPERLINK("images/7627979233834301912/","点击查看图片(4张)")</f>
        <v>点击查看图片(4张)</v>
      </c>
      <c r="F499" s="1" t="s">
        <v>1466</v>
      </c>
    </row>
    <row r="500" spans="1:6" ht="24.95" customHeight="1" x14ac:dyDescent="0.2">
      <c r="A500" s="1">
        <v>567</v>
      </c>
      <c r="B500" s="2" t="s">
        <v>1467</v>
      </c>
      <c r="C500" s="3" t="str">
        <f>HYPERLINK("images/6828277851084614563/","点击查看图片(2张)")</f>
        <v>点击查看图片(2张)</v>
      </c>
      <c r="D500" s="3" t="s">
        <v>1468</v>
      </c>
      <c r="E500" s="3" t="str">
        <f>HYPERLINK("images/6794920790021171444/","点击查看图片(2张)")</f>
        <v>点击查看图片(2张)</v>
      </c>
      <c r="F500" s="1" t="s">
        <v>1469</v>
      </c>
    </row>
    <row r="501" spans="1:6" ht="24.95" customHeight="1" x14ac:dyDescent="0.2">
      <c r="A501" s="1">
        <v>568</v>
      </c>
      <c r="B501" s="2" t="s">
        <v>1470</v>
      </c>
      <c r="C501" s="3" t="str">
        <f>HYPERLINK("images/6496649759789516590/","点击查看图片(3张)")</f>
        <v>点击查看图片(3张)</v>
      </c>
      <c r="D501" s="3" t="s">
        <v>1471</v>
      </c>
      <c r="E501" s="3" t="str">
        <f>HYPERLINK("images/5814449085615316749/","点击查看图片(4张)")</f>
        <v>点击查看图片(4张)</v>
      </c>
      <c r="F501" s="1" t="s">
        <v>1472</v>
      </c>
    </row>
    <row r="502" spans="1:6" ht="24.95" customHeight="1" x14ac:dyDescent="0.2">
      <c r="A502" s="1">
        <v>569</v>
      </c>
      <c r="B502" s="2" t="s">
        <v>1470</v>
      </c>
      <c r="C502" s="3" t="str">
        <f>HYPERLINK("images/7185039054833874189/","点击查看图片(3张)")</f>
        <v>点击查看图片(3张)</v>
      </c>
      <c r="D502" s="3" t="s">
        <v>1473</v>
      </c>
      <c r="E502" s="3" t="str">
        <f>HYPERLINK("images/6664812913154751117/","点击查看图片(4张)")</f>
        <v>点击查看图片(4张)</v>
      </c>
      <c r="F502" s="1" t="s">
        <v>1474</v>
      </c>
    </row>
    <row r="503" spans="1:6" ht="24.95" customHeight="1" x14ac:dyDescent="0.2">
      <c r="A503" s="1">
        <v>570</v>
      </c>
      <c r="B503" s="2" t="s">
        <v>1475</v>
      </c>
      <c r="C503" s="3" t="str">
        <f>HYPERLINK("images/4692857168115244355/","点击查看图片(3张)")</f>
        <v>点击查看图片(3张)</v>
      </c>
      <c r="D503" s="3" t="s">
        <v>1476</v>
      </c>
      <c r="E503" s="3" t="str">
        <f>HYPERLINK("images/7469685694911731419/","点击查看图片(3张)")</f>
        <v>点击查看图片(3张)</v>
      </c>
      <c r="F503" s="1" t="s">
        <v>1477</v>
      </c>
    </row>
    <row r="504" spans="1:6" ht="24.95" customHeight="1" x14ac:dyDescent="0.2">
      <c r="A504" s="1">
        <v>571</v>
      </c>
      <c r="B504" s="2" t="s">
        <v>1478</v>
      </c>
      <c r="C504" s="3" t="str">
        <f>HYPERLINK("images/7023750015494620340/20190129165033219_34986331_CAMERA_21001007281.jpg","点击查看图片(1张)")</f>
        <v>点击查看图片(1张)</v>
      </c>
      <c r="D504" s="3" t="s">
        <v>1479</v>
      </c>
      <c r="E504" s="3" t="str">
        <f>HYPERLINK("images/8350009148107472301/","点击查看图片(2张)")</f>
        <v>点击查看图片(2张)</v>
      </c>
      <c r="F504" s="1" t="s">
        <v>1480</v>
      </c>
    </row>
    <row r="505" spans="1:6" ht="24.95" customHeight="1" x14ac:dyDescent="0.2">
      <c r="A505" s="1">
        <v>572</v>
      </c>
      <c r="B505" s="2" t="s">
        <v>1481</v>
      </c>
      <c r="C505" s="3" t="str">
        <f>HYPERLINK("images/7479012838295331979/","点击查看图片(2张)")</f>
        <v>点击查看图片(2张)</v>
      </c>
      <c r="D505" s="3" t="s">
        <v>1482</v>
      </c>
      <c r="E505" s="3" t="str">
        <f>HYPERLINK("images/8310267732350679468/","点击查看图片(2张)")</f>
        <v>点击查看图片(2张)</v>
      </c>
      <c r="F505" s="1" t="s">
        <v>1483</v>
      </c>
    </row>
    <row r="506" spans="1:6" ht="24.95" customHeight="1" x14ac:dyDescent="0.2">
      <c r="A506" s="1">
        <v>573</v>
      </c>
      <c r="B506" s="2" t="s">
        <v>1481</v>
      </c>
      <c r="C506" s="3" t="str">
        <f>HYPERLINK("images/6584099092600317208/","点击查看图片(3张)")</f>
        <v>点击查看图片(3张)</v>
      </c>
      <c r="D506" s="3" t="s">
        <v>1484</v>
      </c>
      <c r="E506" s="3" t="str">
        <f>HYPERLINK("images/6224066499438642797/20190129190216246_2d4745e6_CAMERA_11001003274.jpeg","点击查看图片(1张)")</f>
        <v>点击查看图片(1张)</v>
      </c>
      <c r="F506" s="1" t="s">
        <v>1485</v>
      </c>
    </row>
    <row r="507" spans="1:6" ht="24.95" customHeight="1" x14ac:dyDescent="0.2">
      <c r="A507" s="1">
        <v>574</v>
      </c>
      <c r="B507" s="2" t="s">
        <v>1486</v>
      </c>
      <c r="C507" s="3" t="str">
        <f>HYPERLINK("images/7640424284230145890/","点击查看图片(2张)")</f>
        <v>点击查看图片(2张)</v>
      </c>
      <c r="D507" s="3" t="s">
        <v>1487</v>
      </c>
      <c r="E507" s="3" t="str">
        <f>HYPERLINK("images/9206561660092648694/","点击查看图片(4张)")</f>
        <v>点击查看图片(4张)</v>
      </c>
      <c r="F507" s="1" t="s">
        <v>1488</v>
      </c>
    </row>
    <row r="508" spans="1:6" ht="24.95" customHeight="1" x14ac:dyDescent="0.2">
      <c r="A508" s="1">
        <v>575</v>
      </c>
      <c r="B508" s="2" t="s">
        <v>1489</v>
      </c>
      <c r="C508" s="3" t="str">
        <f>HYPERLINK("images/6110739081848613113/","点击查看图片(4张)")</f>
        <v>点击查看图片(4张)</v>
      </c>
      <c r="D508" s="3" t="s">
        <v>1490</v>
      </c>
      <c r="E508" s="3" t="str">
        <f>HYPERLINK("images/4999587168657984017/","点击查看图片(5张)")</f>
        <v>点击查看图片(5张)</v>
      </c>
      <c r="F508" s="1" t="s">
        <v>1491</v>
      </c>
    </row>
    <row r="509" spans="1:6" ht="24.95" customHeight="1" x14ac:dyDescent="0.2">
      <c r="A509" s="1">
        <v>576</v>
      </c>
      <c r="B509" s="2" t="s">
        <v>1492</v>
      </c>
      <c r="C509" s="3" t="str">
        <f>HYPERLINK("images/5071053817902905927/","点击查看图片(3张)")</f>
        <v>点击查看图片(3张)</v>
      </c>
      <c r="D509" s="3" t="s">
        <v>1493</v>
      </c>
      <c r="E509" s="3" t="str">
        <f>HYPERLINK("images/6675582423141131829/","点击查看图片(5张)")</f>
        <v>点击查看图片(5张)</v>
      </c>
      <c r="F509" s="1" t="s">
        <v>1494</v>
      </c>
    </row>
    <row r="510" spans="1:6" ht="24.95" customHeight="1" x14ac:dyDescent="0.2">
      <c r="A510" s="1">
        <v>577</v>
      </c>
      <c r="B510" s="2" t="s">
        <v>1495</v>
      </c>
      <c r="C510" s="3" t="str">
        <f>HYPERLINK("images/5177205470192598477/","点击查看图片(5张)")</f>
        <v>点击查看图片(5张)</v>
      </c>
      <c r="D510" s="3" t="s">
        <v>1496</v>
      </c>
      <c r="E510" s="3" t="str">
        <f>HYPERLINK("images/5949626115115366068/","点击查看图片(4张)")</f>
        <v>点击查看图片(4张)</v>
      </c>
      <c r="F510" s="1" t="s">
        <v>1497</v>
      </c>
    </row>
    <row r="511" spans="1:6" ht="24.95" customHeight="1" x14ac:dyDescent="0.2">
      <c r="A511" s="1">
        <v>578</v>
      </c>
      <c r="B511" s="2" t="s">
        <v>1498</v>
      </c>
      <c r="C511" s="3" t="str">
        <f>HYPERLINK("images/8226532398458285384/","点击查看图片(4张)")</f>
        <v>点击查看图片(4张)</v>
      </c>
      <c r="D511" s="3" t="s">
        <v>1499</v>
      </c>
      <c r="E511" s="3" t="str">
        <f>HYPERLINK("images/6993197281527095903/","点击查看图片(2张)")</f>
        <v>点击查看图片(2张)</v>
      </c>
      <c r="F511" s="1" t="s">
        <v>1500</v>
      </c>
    </row>
    <row r="512" spans="1:6" ht="24.95" customHeight="1" x14ac:dyDescent="0.2">
      <c r="A512" s="1">
        <v>579</v>
      </c>
      <c r="B512" s="2" t="s">
        <v>1501</v>
      </c>
      <c r="C512" s="3" t="str">
        <f>HYPERLINK("images/6635210950961210646/20190129101503028_f7d882b6_CAMERA_11001014289.jpeg","点击查看图片(1张)")</f>
        <v>点击查看图片(1张)</v>
      </c>
      <c r="D512" s="3" t="s">
        <v>1502</v>
      </c>
      <c r="E512" s="3" t="str">
        <f>HYPERLINK("images/5802281023563671996/","点击查看图片(2张)")</f>
        <v>点击查看图片(2张)</v>
      </c>
      <c r="F512" s="1" t="s">
        <v>1503</v>
      </c>
    </row>
    <row r="513" spans="1:6" ht="24.95" customHeight="1" x14ac:dyDescent="0.2">
      <c r="A513" s="1">
        <v>580</v>
      </c>
      <c r="B513" s="2" t="s">
        <v>1504</v>
      </c>
      <c r="C513" s="3" t="str">
        <f>HYPERLINK("images/9155630116614116221/20190129165029068_3b3e0d1e_CAMERA_11001004186.jpeg","点击查看图片(1张)")</f>
        <v>点击查看图片(1张)</v>
      </c>
      <c r="D513" s="3" t="s">
        <v>1505</v>
      </c>
      <c r="E513" s="3" t="str">
        <f>HYPERLINK("images/5045984319504172078/20190129165036820_3b3e0d1e_CAMERA_11001005289.jpeg","点击查看图片(1张)")</f>
        <v>点击查看图片(1张)</v>
      </c>
      <c r="F513" s="1" t="s">
        <v>1506</v>
      </c>
    </row>
    <row r="514" spans="1:6" ht="24.95" customHeight="1" x14ac:dyDescent="0.2">
      <c r="A514" s="1">
        <v>581</v>
      </c>
      <c r="B514" s="2" t="s">
        <v>1507</v>
      </c>
      <c r="C514" s="3" t="str">
        <f>HYPERLINK("images/5693179321416718617/","点击查看图片(3张)")</f>
        <v>点击查看图片(3张)</v>
      </c>
      <c r="D514" s="3" t="s">
        <v>1508</v>
      </c>
      <c r="E514" s="3" t="str">
        <f>HYPERLINK("images/4680905110721301500/","点击查看图片(4张)")</f>
        <v>点击查看图片(4张)</v>
      </c>
      <c r="F514" s="1" t="s">
        <v>1509</v>
      </c>
    </row>
    <row r="515" spans="1:6" ht="24.95" customHeight="1" x14ac:dyDescent="0.2">
      <c r="A515" s="1">
        <v>582</v>
      </c>
      <c r="B515" s="2" t="s">
        <v>1510</v>
      </c>
      <c r="C515" s="3" t="str">
        <f>HYPERLINK("images/4955935823690976246/20190129170214788_3b3e0d1e_CAMERA_11001004185.jpeg","点击查看图片(1张)")</f>
        <v>点击查看图片(1张)</v>
      </c>
      <c r="D515" s="3" t="s">
        <v>1511</v>
      </c>
      <c r="E515" s="3" t="str">
        <f>HYPERLINK("images/9025331229825604140/20190129170457494_3b3e0d1e_CAMERA_11001002286.jpeg","点击查看图片(1张)")</f>
        <v>点击查看图片(1张)</v>
      </c>
      <c r="F515" s="1" t="s">
        <v>1512</v>
      </c>
    </row>
    <row r="516" spans="1:6" ht="24.95" customHeight="1" x14ac:dyDescent="0.2">
      <c r="A516" s="1">
        <v>583</v>
      </c>
      <c r="B516" s="2" t="s">
        <v>1513</v>
      </c>
      <c r="C516" s="3" t="str">
        <f>HYPERLINK("images/5032438717459586986/","点击查看图片(2张)")</f>
        <v>点击查看图片(2张)</v>
      </c>
      <c r="D516" s="3" t="s">
        <v>1514</v>
      </c>
      <c r="E516" s="3" t="str">
        <f>HYPERLINK("images/5022766511411600293/","点击查看图片(2张)")</f>
        <v>点击查看图片(2张)</v>
      </c>
      <c r="F516" s="1" t="s">
        <v>1515</v>
      </c>
    </row>
    <row r="517" spans="1:6" ht="24.95" customHeight="1" x14ac:dyDescent="0.2">
      <c r="A517" s="1">
        <v>584</v>
      </c>
      <c r="B517" s="2" t="s">
        <v>1516</v>
      </c>
      <c r="C517" s="3" t="str">
        <f>HYPERLINK("images/8700764736739491764/","点击查看图片(3张)")</f>
        <v>点击查看图片(3张)</v>
      </c>
      <c r="D517" s="3" t="s">
        <v>1517</v>
      </c>
      <c r="E517" s="3" t="str">
        <f>HYPERLINK("images/7683470910386652098/20190129163930934_3b3e0d1e_CAMERA_11001004288.jpeg","点击查看图片(1张)")</f>
        <v>点击查看图片(1张)</v>
      </c>
      <c r="F517" s="1" t="s">
        <v>1518</v>
      </c>
    </row>
    <row r="518" spans="1:6" ht="24.95" customHeight="1" x14ac:dyDescent="0.2">
      <c r="A518" s="1">
        <v>586</v>
      </c>
      <c r="B518" s="2" t="s">
        <v>1519</v>
      </c>
      <c r="C518" s="3" t="str">
        <f>HYPERLINK("images/8578228521694070452/","点击查看图片(5张)")</f>
        <v>点击查看图片(5张)</v>
      </c>
      <c r="D518" s="3" t="s">
        <v>1520</v>
      </c>
      <c r="E518" s="3" t="str">
        <f>HYPERLINK("images/7238276217193606977/","点击查看图片(4张)")</f>
        <v>点击查看图片(4张)</v>
      </c>
      <c r="F518" s="1" t="s">
        <v>1521</v>
      </c>
    </row>
    <row r="519" spans="1:6" ht="24.95" customHeight="1" x14ac:dyDescent="0.2">
      <c r="A519" s="1">
        <v>587</v>
      </c>
      <c r="B519" s="2" t="s">
        <v>1522</v>
      </c>
      <c r="C519" s="3" t="str">
        <f>HYPERLINK("images/7719235297477809351/","点击查看图片(3张)")</f>
        <v>点击查看图片(3张)</v>
      </c>
      <c r="D519" s="3" t="s">
        <v>1523</v>
      </c>
      <c r="E519" s="3" t="str">
        <f>HYPERLINK("images/5173781866992652742/","点击查看图片(2张)")</f>
        <v>点击查看图片(2张)</v>
      </c>
      <c r="F519" s="1" t="s">
        <v>1524</v>
      </c>
    </row>
    <row r="520" spans="1:6" ht="24.95" customHeight="1" x14ac:dyDescent="0.2">
      <c r="A520" s="1">
        <v>588</v>
      </c>
      <c r="B520" s="2" t="s">
        <v>1525</v>
      </c>
      <c r="C520" s="3" t="str">
        <f>HYPERLINK("images/7508134092011952857/","点击查看图片(2张)")</f>
        <v>点击查看图片(2张)</v>
      </c>
      <c r="D520" s="3" t="s">
        <v>1526</v>
      </c>
      <c r="E520" s="3" t="str">
        <f>HYPERLINK("images/6600145463275999832/","点击查看图片(4张)")</f>
        <v>点击查看图片(4张)</v>
      </c>
      <c r="F520" s="1" t="s">
        <v>1527</v>
      </c>
    </row>
    <row r="521" spans="1:6" ht="24.95" customHeight="1" x14ac:dyDescent="0.2">
      <c r="A521" s="1">
        <v>589</v>
      </c>
      <c r="B521" s="2" t="s">
        <v>1528</v>
      </c>
      <c r="C521" s="3" t="str">
        <f>HYPERLINK("images/7006124782533606249/","点击查看图片(4张)")</f>
        <v>点击查看图片(4张)</v>
      </c>
      <c r="D521" s="3" t="s">
        <v>1529</v>
      </c>
      <c r="E521" s="3" t="str">
        <f>HYPERLINK("images/7223699272014570558/","点击查看图片(3张)")</f>
        <v>点击查看图片(3张)</v>
      </c>
      <c r="F521" s="1" t="s">
        <v>1530</v>
      </c>
    </row>
    <row r="522" spans="1:6" ht="24.95" customHeight="1" x14ac:dyDescent="0.2">
      <c r="A522" s="1">
        <v>590</v>
      </c>
      <c r="B522" s="2" t="s">
        <v>1531</v>
      </c>
      <c r="C522" s="3" t="str">
        <f>HYPERLINK("images/8321781581001901194/","点击查看图片(5张)")</f>
        <v>点击查看图片(5张)</v>
      </c>
      <c r="D522" s="3" t="s">
        <v>1532</v>
      </c>
      <c r="E522" s="3" t="str">
        <f>HYPERLINK("images/6321800241050251844/","点击查看图片(4张)")</f>
        <v>点击查看图片(4张)</v>
      </c>
      <c r="F522" s="1" t="s">
        <v>1533</v>
      </c>
    </row>
    <row r="523" spans="1:6" ht="24.95" customHeight="1" x14ac:dyDescent="0.2">
      <c r="A523" s="1">
        <v>591</v>
      </c>
      <c r="B523" s="2" t="s">
        <v>1534</v>
      </c>
      <c r="C523" s="3" t="str">
        <f>HYPERLINK("images/6269868944951388958/","点击查看图片(3张)")</f>
        <v>点击查看图片(3张)</v>
      </c>
      <c r="D523" s="3" t="s">
        <v>1535</v>
      </c>
      <c r="E523" s="3" t="str">
        <f>HYPERLINK("images/5077896611480370595/","点击查看图片(5张)")</f>
        <v>点击查看图片(5张)</v>
      </c>
      <c r="F523" s="1" t="s">
        <v>1536</v>
      </c>
    </row>
    <row r="524" spans="1:6" ht="24.95" customHeight="1" x14ac:dyDescent="0.2">
      <c r="A524" s="1">
        <v>592</v>
      </c>
      <c r="B524" s="2" t="s">
        <v>1537</v>
      </c>
      <c r="C524" s="3" t="str">
        <f>HYPERLINK("images/5813225281994936370/20190129152110740_f7d882b6_CAMERA_11001005171.jpeg","点击查看图片(1张)")</f>
        <v>点击查看图片(1张)</v>
      </c>
      <c r="D524" s="3" t="s">
        <v>1538</v>
      </c>
      <c r="E524" s="3" t="str">
        <f>HYPERLINK("images/6109465557718122092/","点击查看图片(2张)")</f>
        <v>点击查看图片(2张)</v>
      </c>
      <c r="F524" s="1" t="s">
        <v>1539</v>
      </c>
    </row>
    <row r="525" spans="1:6" ht="24.95" customHeight="1" x14ac:dyDescent="0.2">
      <c r="A525" s="1">
        <v>593</v>
      </c>
      <c r="B525" s="2" t="s">
        <v>1540</v>
      </c>
      <c r="C525" s="3" t="str">
        <f>HYPERLINK("images/6368671419075460141/","点击查看图片(3张)")</f>
        <v>点击查看图片(3张)</v>
      </c>
      <c r="D525" s="3" t="s">
        <v>1541</v>
      </c>
      <c r="E525" s="3" t="str">
        <f>HYPERLINK("images/6598269947498239034/","点击查看图片(3张)")</f>
        <v>点击查看图片(3张)</v>
      </c>
      <c r="F525" s="1" t="s">
        <v>1542</v>
      </c>
    </row>
    <row r="526" spans="1:6" ht="24.95" customHeight="1" x14ac:dyDescent="0.2">
      <c r="A526" s="1">
        <v>594</v>
      </c>
      <c r="B526" s="2" t="s">
        <v>1543</v>
      </c>
      <c r="C526" s="3" t="str">
        <f>HYPERLINK("images/7885897892780465950/","点击查看图片(4张)")</f>
        <v>点击查看图片(4张)</v>
      </c>
      <c r="D526" s="3" t="s">
        <v>1544</v>
      </c>
      <c r="E526" s="3" t="str">
        <f>HYPERLINK("images/5045625442473145165/","点击查看图片(4张)")</f>
        <v>点击查看图片(4张)</v>
      </c>
      <c r="F526" s="1" t="s">
        <v>1545</v>
      </c>
    </row>
    <row r="527" spans="1:6" ht="24.95" customHeight="1" x14ac:dyDescent="0.2">
      <c r="A527" s="1">
        <v>596</v>
      </c>
      <c r="B527" s="2" t="s">
        <v>1546</v>
      </c>
      <c r="C527" s="3" t="str">
        <f>HYPERLINK("images/9164102903554137350/","点击查看图片(2张)")</f>
        <v>点击查看图片(2张)</v>
      </c>
      <c r="D527" s="3" t="s">
        <v>1547</v>
      </c>
      <c r="E527" s="3" t="str">
        <f>HYPERLINK("images/8851399429528785392/","点击查看图片(4张)")</f>
        <v>点击查看图片(4张)</v>
      </c>
      <c r="F527" s="1" t="s">
        <v>1548</v>
      </c>
    </row>
    <row r="528" spans="1:6" ht="24.95" customHeight="1" x14ac:dyDescent="0.2">
      <c r="A528" s="1">
        <v>597</v>
      </c>
      <c r="B528" s="2" t="s">
        <v>1549</v>
      </c>
      <c r="C528" s="3" t="str">
        <f>HYPERLINK("images/5697374605847907739/","点击查看图片(5张)")</f>
        <v>点击查看图片(5张)</v>
      </c>
      <c r="D528" s="3" t="s">
        <v>1550</v>
      </c>
      <c r="E528" s="3" t="str">
        <f>HYPERLINK("images/8160159428601309039/","点击查看图片(5张)")</f>
        <v>点击查看图片(5张)</v>
      </c>
      <c r="F528" s="1" t="s">
        <v>1551</v>
      </c>
    </row>
    <row r="529" spans="1:6" ht="24.95" customHeight="1" x14ac:dyDescent="0.2">
      <c r="A529" s="1">
        <v>598</v>
      </c>
      <c r="B529" s="2" t="s">
        <v>1552</v>
      </c>
      <c r="C529" s="3" t="str">
        <f>HYPERLINK("images/7539462588361729000/","点击查看图片(5张)")</f>
        <v>点击查看图片(5张)</v>
      </c>
      <c r="D529" s="3" t="s">
        <v>1553</v>
      </c>
      <c r="E529" s="3" t="str">
        <f>HYPERLINK("images/5388221089166580257/","点击查看图片(4张)")</f>
        <v>点击查看图片(4张)</v>
      </c>
      <c r="F529" s="1" t="s">
        <v>1554</v>
      </c>
    </row>
    <row r="530" spans="1:6" ht="24.95" customHeight="1" x14ac:dyDescent="0.2">
      <c r="A530" s="1">
        <v>599</v>
      </c>
      <c r="B530" s="2" t="s">
        <v>1555</v>
      </c>
      <c r="C530" s="3" t="str">
        <f>HYPERLINK("images/7208491169664371599/","点击查看图片(3张)")</f>
        <v>点击查看图片(3张)</v>
      </c>
      <c r="D530" s="3" t="s">
        <v>1556</v>
      </c>
      <c r="E530" s="3" t="str">
        <f>HYPERLINK("images/6905149677621047025/","点击查看图片(2张)")</f>
        <v>点击查看图片(2张)</v>
      </c>
      <c r="F530" s="1" t="s">
        <v>1557</v>
      </c>
    </row>
    <row r="531" spans="1:6" ht="24.95" customHeight="1" x14ac:dyDescent="0.2">
      <c r="A531" s="1">
        <v>600</v>
      </c>
      <c r="B531" s="2" t="s">
        <v>1558</v>
      </c>
      <c r="C531" s="3" t="str">
        <f>HYPERLINK("images/7693811753849250494/","点击查看图片(5张)")</f>
        <v>点击查看图片(5张)</v>
      </c>
      <c r="D531" s="3" t="s">
        <v>1559</v>
      </c>
      <c r="E531" s="3" t="str">
        <f>HYPERLINK("images/6848522220107004553/","点击查看图片(5张)")</f>
        <v>点击查看图片(5张)</v>
      </c>
      <c r="F531" s="1" t="s">
        <v>1560</v>
      </c>
    </row>
    <row r="532" spans="1:6" ht="24.95" customHeight="1" x14ac:dyDescent="0.2">
      <c r="A532" s="1">
        <v>601</v>
      </c>
      <c r="B532" s="2" t="s">
        <v>1561</v>
      </c>
      <c r="C532" s="3" t="str">
        <f>HYPERLINK("images/5873642989137279017/20190129105526277_f7d882b6_CAMERA_11001004169.jpeg","点击查看图片(1张)")</f>
        <v>点击查看图片(1张)</v>
      </c>
      <c r="D532" s="3" t="s">
        <v>1562</v>
      </c>
      <c r="E532" s="3" t="str">
        <f>HYPERLINK("images/5334994299444086558/20190129105535442_f7d882b6_CAMERA_11001003274.jpeg","点击查看图片(1张)")</f>
        <v>点击查看图片(1张)</v>
      </c>
      <c r="F532" s="1" t="s">
        <v>1563</v>
      </c>
    </row>
    <row r="533" spans="1:6" ht="24.95" customHeight="1" x14ac:dyDescent="0.2">
      <c r="A533" s="1">
        <v>602</v>
      </c>
      <c r="B533" s="2" t="s">
        <v>1564</v>
      </c>
      <c r="C533" s="3" t="str">
        <f>HYPERLINK("images/5440775691641668005/","点击查看图片(5张)")</f>
        <v>点击查看图片(5张)</v>
      </c>
      <c r="D533" s="3" t="s">
        <v>1565</v>
      </c>
      <c r="E533" s="3" t="str">
        <f>HYPERLINK("images/5376106921256660398/","点击查看图片(5张)")</f>
        <v>点击查看图片(5张)</v>
      </c>
      <c r="F533" s="1" t="s">
        <v>1566</v>
      </c>
    </row>
    <row r="534" spans="1:6" ht="24.95" customHeight="1" x14ac:dyDescent="0.2">
      <c r="A534" s="1">
        <v>603</v>
      </c>
      <c r="B534" s="2" t="s">
        <v>1567</v>
      </c>
      <c r="C534" s="3" t="str">
        <f>HYPERLINK("images/6315760887499214466/","点击查看图片(2张)")</f>
        <v>点击查看图片(2张)</v>
      </c>
      <c r="D534" s="3" t="s">
        <v>1568</v>
      </c>
      <c r="E534" s="3" t="str">
        <f>HYPERLINK("images/7158865172124805367/","点击查看图片(2张)")</f>
        <v>点击查看图片(2张)</v>
      </c>
      <c r="F534" s="1" t="s">
        <v>1569</v>
      </c>
    </row>
    <row r="535" spans="1:6" ht="24.95" customHeight="1" x14ac:dyDescent="0.2">
      <c r="A535" s="1">
        <v>604</v>
      </c>
      <c r="B535" s="2" t="s">
        <v>1570</v>
      </c>
      <c r="C535" s="3" t="str">
        <f>HYPERLINK("images/6477405371086732933/","点击查看图片(5张)")</f>
        <v>点击查看图片(5张)</v>
      </c>
      <c r="D535" s="3" t="s">
        <v>1571</v>
      </c>
      <c r="E535" s="3" t="str">
        <f>HYPERLINK("images/6439054901412692990/","点击查看图片(5张)")</f>
        <v>点击查看图片(5张)</v>
      </c>
      <c r="F535" s="1" t="s">
        <v>1572</v>
      </c>
    </row>
    <row r="536" spans="1:6" ht="24.95" customHeight="1" x14ac:dyDescent="0.2">
      <c r="A536" s="1">
        <v>605</v>
      </c>
      <c r="B536" s="2" t="s">
        <v>1573</v>
      </c>
      <c r="C536" s="3" t="str">
        <f>HYPERLINK("images/6373209745918869629/","点击查看图片(3张)")</f>
        <v>点击查看图片(3张)</v>
      </c>
      <c r="D536" s="3" t="s">
        <v>1574</v>
      </c>
      <c r="E536" s="3" t="str">
        <f>HYPERLINK("images/6872611665085525852/","点击查看图片(2张)")</f>
        <v>点击查看图片(2张)</v>
      </c>
      <c r="F536" s="1" t="s">
        <v>1575</v>
      </c>
    </row>
    <row r="537" spans="1:6" ht="24.95" customHeight="1" x14ac:dyDescent="0.2">
      <c r="A537" s="1">
        <v>606</v>
      </c>
      <c r="B537" s="2" t="s">
        <v>1576</v>
      </c>
      <c r="C537" s="3" t="str">
        <f>HYPERLINK("images/7132033505495620198/","点击查看图片(4张)")</f>
        <v>点击查看图片(4张)</v>
      </c>
      <c r="D537" s="3" t="s">
        <v>1577</v>
      </c>
      <c r="E537" s="3" t="str">
        <f>HYPERLINK("images/8084999943167309728/","点击查看图片(4张)")</f>
        <v>点击查看图片(4张)</v>
      </c>
      <c r="F537" s="1" t="s">
        <v>1578</v>
      </c>
    </row>
    <row r="538" spans="1:6" ht="24.95" customHeight="1" x14ac:dyDescent="0.2">
      <c r="A538" s="1">
        <v>607</v>
      </c>
      <c r="B538" s="2" t="s">
        <v>1579</v>
      </c>
      <c r="C538" s="3" t="str">
        <f>HYPERLINK("images/7901915923966484609/","点击查看图片(5张)")</f>
        <v>点击查看图片(5张)</v>
      </c>
      <c r="D538" s="3" t="s">
        <v>1580</v>
      </c>
      <c r="E538" s="3" t="str">
        <f>HYPERLINK("images/6411323527074034247/","点击查看图片(5张)")</f>
        <v>点击查看图片(5张)</v>
      </c>
      <c r="F538" s="1" t="s">
        <v>1581</v>
      </c>
    </row>
    <row r="539" spans="1:6" ht="24.95" customHeight="1" x14ac:dyDescent="0.2">
      <c r="A539" s="1">
        <v>608</v>
      </c>
      <c r="B539" s="2" t="s">
        <v>1582</v>
      </c>
      <c r="C539" s="3" t="str">
        <f>HYPERLINK("images/9162346704952604689/","点击查看图片(4张)")</f>
        <v>点击查看图片(4张)</v>
      </c>
      <c r="D539" s="3" t="s">
        <v>1583</v>
      </c>
      <c r="E539" s="3" t="str">
        <f>HYPERLINK("images/6202026408601507522/","点击查看图片(2张)")</f>
        <v>点击查看图片(2张)</v>
      </c>
      <c r="F539" s="1" t="s">
        <v>1584</v>
      </c>
    </row>
    <row r="540" spans="1:6" ht="24.95" customHeight="1" x14ac:dyDescent="0.2">
      <c r="A540" s="1">
        <v>609</v>
      </c>
      <c r="B540" s="2" t="s">
        <v>1585</v>
      </c>
      <c r="C540" s="3" t="str">
        <f>HYPERLINK("images/6286832663538454572/","点击查看图片(5张)")</f>
        <v>点击查看图片(5张)</v>
      </c>
      <c r="D540" s="3" t="s">
        <v>1586</v>
      </c>
      <c r="E540" s="3" t="str">
        <f>HYPERLINK("images/6111250164922013913/","点击查看图片(4张)")</f>
        <v>点击查看图片(4张)</v>
      </c>
      <c r="F540" s="1" t="s">
        <v>1587</v>
      </c>
    </row>
    <row r="541" spans="1:6" ht="24.95" customHeight="1" x14ac:dyDescent="0.2">
      <c r="A541" s="1">
        <v>610</v>
      </c>
      <c r="B541" s="2" t="s">
        <v>1588</v>
      </c>
      <c r="C541" s="3" t="str">
        <f>HYPERLINK("images/6432081120864423375/","点击查看图片(2张)")</f>
        <v>点击查看图片(2张)</v>
      </c>
      <c r="D541" s="3" t="s">
        <v>1589</v>
      </c>
      <c r="E541" s="3" t="str">
        <f>HYPERLINK("images/7836629192196080635/","点击查看图片(2张)")</f>
        <v>点击查看图片(2张)</v>
      </c>
      <c r="F541" s="1" t="s">
        <v>1590</v>
      </c>
    </row>
    <row r="542" spans="1:6" ht="24.95" customHeight="1" x14ac:dyDescent="0.2">
      <c r="A542" s="1">
        <v>611</v>
      </c>
      <c r="B542" s="2" t="s">
        <v>1591</v>
      </c>
      <c r="C542" s="3" t="str">
        <f>HYPERLINK("images/7574187349149539045/","点击查看图片(2张)")</f>
        <v>点击查看图片(2张)</v>
      </c>
      <c r="D542" s="3" t="s">
        <v>1592</v>
      </c>
      <c r="E542" s="3" t="str">
        <f>HYPERLINK("images/8536805804696906894/","点击查看图片(2张)")</f>
        <v>点击查看图片(2张)</v>
      </c>
      <c r="F542" s="1" t="s">
        <v>1593</v>
      </c>
    </row>
    <row r="543" spans="1:6" ht="24.95" customHeight="1" x14ac:dyDescent="0.2">
      <c r="A543" s="1">
        <v>612</v>
      </c>
      <c r="B543" s="2" t="s">
        <v>1594</v>
      </c>
      <c r="C543" s="3" t="str">
        <f>HYPERLINK("images/6209907790049062688/","点击查看图片(2张)")</f>
        <v>点击查看图片(2张)</v>
      </c>
      <c r="D543" s="3" t="s">
        <v>1595</v>
      </c>
      <c r="E543" s="3" t="str">
        <f>HYPERLINK("images/7643369630447900081/","点击查看图片(3张)")</f>
        <v>点击查看图片(3张)</v>
      </c>
      <c r="F543" s="1" t="s">
        <v>1596</v>
      </c>
    </row>
    <row r="544" spans="1:6" ht="24.95" customHeight="1" x14ac:dyDescent="0.2">
      <c r="A544" s="1">
        <v>614</v>
      </c>
      <c r="B544" s="2" t="s">
        <v>1597</v>
      </c>
      <c r="C544" s="3" t="str">
        <f>HYPERLINK("images/5143418751170008852/","点击查看图片(2张)")</f>
        <v>点击查看图片(2张)</v>
      </c>
      <c r="D544" s="3" t="s">
        <v>1598</v>
      </c>
      <c r="E544" s="3" t="str">
        <f>HYPERLINK("images/8013999072708561344/","点击查看图片(5张)")</f>
        <v>点击查看图片(5张)</v>
      </c>
      <c r="F544" s="1" t="s">
        <v>1599</v>
      </c>
    </row>
    <row r="545" spans="1:6" ht="24.95" customHeight="1" x14ac:dyDescent="0.2">
      <c r="A545" s="1">
        <v>615</v>
      </c>
      <c r="B545" s="2" t="s">
        <v>1600</v>
      </c>
      <c r="C545" s="3" t="str">
        <f>HYPERLINK("images/5539687295785183376/","点击查看图片(5张)")</f>
        <v>点击查看图片(5张)</v>
      </c>
      <c r="D545" s="3" t="s">
        <v>1601</v>
      </c>
      <c r="E545" s="3" t="str">
        <f>HYPERLINK("images/8844635516355785161/","点击查看图片(5张)")</f>
        <v>点击查看图片(5张)</v>
      </c>
      <c r="F545" s="1" t="s">
        <v>1602</v>
      </c>
    </row>
    <row r="546" spans="1:6" ht="24.95" customHeight="1" x14ac:dyDescent="0.2">
      <c r="A546" s="1">
        <v>616</v>
      </c>
      <c r="B546" s="2" t="s">
        <v>1600</v>
      </c>
      <c r="C546" s="3" t="str">
        <f>HYPERLINK("images/8203674668677993848/","点击查看图片(3张)")</f>
        <v>点击查看图片(3张)</v>
      </c>
      <c r="D546" s="3" t="s">
        <v>1603</v>
      </c>
      <c r="E546" s="3" t="str">
        <f>HYPERLINK("images/7893728708835557888/","点击查看图片(4张)")</f>
        <v>点击查看图片(4张)</v>
      </c>
      <c r="F546" s="1" t="s">
        <v>1604</v>
      </c>
    </row>
    <row r="547" spans="1:6" ht="24.95" customHeight="1" x14ac:dyDescent="0.2">
      <c r="A547" s="1">
        <v>617</v>
      </c>
      <c r="B547" s="2" t="s">
        <v>1605</v>
      </c>
      <c r="C547" s="3" t="str">
        <f>HYPERLINK("images/5278957355980487384/","点击查看图片(2张)")</f>
        <v>点击查看图片(2张)</v>
      </c>
      <c r="D547" s="3" t="s">
        <v>1606</v>
      </c>
      <c r="E547" s="3" t="str">
        <f>HYPERLINK("images/5230906609277251955/","点击查看图片(2张)")</f>
        <v>点击查看图片(2张)</v>
      </c>
      <c r="F547" s="1" t="s">
        <v>1607</v>
      </c>
    </row>
    <row r="548" spans="1:6" ht="24.95" customHeight="1" x14ac:dyDescent="0.2">
      <c r="A548" s="1">
        <v>618</v>
      </c>
      <c r="B548" s="2" t="s">
        <v>1608</v>
      </c>
      <c r="C548" s="3" t="str">
        <f>HYPERLINK("images/6036577811052351670/20190129113748405_33375387_CAMERA_21001015165.jpg","点击查看图片(1张)")</f>
        <v>点击查看图片(1张)</v>
      </c>
      <c r="D548" s="3" t="s">
        <v>1609</v>
      </c>
      <c r="E548" s="3" t="str">
        <f>HYPERLINK("images/6803887619445623728/20190129113821316_33375387_CAMERA_21001005272.jpg","点击查看图片(1张)")</f>
        <v>点击查看图片(1张)</v>
      </c>
      <c r="F548" s="1" t="s">
        <v>1610</v>
      </c>
    </row>
    <row r="549" spans="1:6" ht="24.95" customHeight="1" x14ac:dyDescent="0.2">
      <c r="A549" s="1">
        <v>619</v>
      </c>
      <c r="B549" s="2" t="s">
        <v>1611</v>
      </c>
      <c r="C549" s="3" t="str">
        <f>HYPERLINK("images/7283737357864797153/","点击查看图片(2张)")</f>
        <v>点击查看图片(2张)</v>
      </c>
      <c r="D549" s="3" t="s">
        <v>1612</v>
      </c>
      <c r="E549" s="3" t="str">
        <f>HYPERLINK("images/4625629758401126480/","点击查看图片(2张)")</f>
        <v>点击查看图片(2张)</v>
      </c>
      <c r="F549" s="1" t="s">
        <v>1613</v>
      </c>
    </row>
    <row r="550" spans="1:6" ht="24.95" customHeight="1" x14ac:dyDescent="0.2">
      <c r="A550" s="1">
        <v>620</v>
      </c>
      <c r="B550" s="2" t="s">
        <v>1614</v>
      </c>
      <c r="C550" s="3" t="str">
        <f>HYPERLINK("images/6813905452819058663/","点击查看图片(3张)")</f>
        <v>点击查看图片(3张)</v>
      </c>
      <c r="D550" s="3" t="s">
        <v>1615</v>
      </c>
      <c r="E550" s="3" t="str">
        <f>HYPERLINK("images/8773910530822716900/","点击查看图片(3张)")</f>
        <v>点击查看图片(3张)</v>
      </c>
      <c r="F550" s="1" t="s">
        <v>1616</v>
      </c>
    </row>
    <row r="551" spans="1:6" ht="24.95" customHeight="1" x14ac:dyDescent="0.2">
      <c r="A551" s="1">
        <v>621</v>
      </c>
      <c r="B551" s="2" t="s">
        <v>1617</v>
      </c>
      <c r="C551" s="3" t="str">
        <f>HYPERLINK("images/8306156803394731177/","点击查看图片(4张)")</f>
        <v>点击查看图片(4张)</v>
      </c>
      <c r="D551" s="3" t="s">
        <v>1618</v>
      </c>
      <c r="E551" s="3" t="str">
        <f>HYPERLINK("images/6715960136453618814/","点击查看图片(5张)")</f>
        <v>点击查看图片(5张)</v>
      </c>
      <c r="F551" s="1" t="s">
        <v>1619</v>
      </c>
    </row>
    <row r="552" spans="1:6" ht="24.95" customHeight="1" x14ac:dyDescent="0.2">
      <c r="A552" s="1">
        <v>622</v>
      </c>
      <c r="B552" s="2" t="s">
        <v>1620</v>
      </c>
      <c r="C552" s="3" t="str">
        <f>HYPERLINK("images/5623318588064056658/","点击查看图片(2张)")</f>
        <v>点击查看图片(2张)</v>
      </c>
      <c r="D552" s="3" t="s">
        <v>1621</v>
      </c>
      <c r="E552" s="3" t="str">
        <f>HYPERLINK("images/6292645355649972797/","点击查看图片(2张)")</f>
        <v>点击查看图片(2张)</v>
      </c>
      <c r="F552" s="1" t="s">
        <v>1622</v>
      </c>
    </row>
    <row r="553" spans="1:6" ht="24.95" customHeight="1" x14ac:dyDescent="0.2">
      <c r="A553" s="1">
        <v>624</v>
      </c>
      <c r="B553" s="2" t="s">
        <v>1623</v>
      </c>
      <c r="C553" s="3" t="str">
        <f>HYPERLINK("images/8392573797371329544/","点击查看图片(2张)")</f>
        <v>点击查看图片(2张)</v>
      </c>
      <c r="D553" s="3" t="s">
        <v>1624</v>
      </c>
      <c r="E553" s="3" t="str">
        <f>HYPERLINK("images/7094171475140064471/","点击查看图片(5张)")</f>
        <v>点击查看图片(5张)</v>
      </c>
      <c r="F553" s="1" t="s">
        <v>1625</v>
      </c>
    </row>
    <row r="554" spans="1:6" ht="24.95" customHeight="1" x14ac:dyDescent="0.2">
      <c r="A554" s="1">
        <v>625</v>
      </c>
      <c r="B554" s="2" t="s">
        <v>1626</v>
      </c>
      <c r="C554" s="3" t="str">
        <f>HYPERLINK("images/5154895988080557634/","点击查看图片(2张)")</f>
        <v>点击查看图片(2张)</v>
      </c>
      <c r="D554" s="3" t="s">
        <v>1627</v>
      </c>
      <c r="E554" s="3" t="str">
        <f>HYPERLINK("images/5398616627668083882/","点击查看图片(2张)")</f>
        <v>点击查看图片(2张)</v>
      </c>
      <c r="F554" s="1" t="s">
        <v>1628</v>
      </c>
    </row>
    <row r="555" spans="1:6" ht="24.95" customHeight="1" x14ac:dyDescent="0.2">
      <c r="A555" s="1">
        <v>626</v>
      </c>
      <c r="B555" s="2" t="s">
        <v>1629</v>
      </c>
      <c r="C555" s="3" t="str">
        <f>HYPERLINK("images/5502995383101358958/20190129094053174_f7d882b6_CAMERA_11001007269.jpeg","点击查看图片(1张)")</f>
        <v>点击查看图片(1张)</v>
      </c>
      <c r="D555" s="3" t="s">
        <v>1630</v>
      </c>
      <c r="E555" s="3" t="str">
        <f>HYPERLINK("images/7645632706146293037/","点击查看图片(2张)")</f>
        <v>点击查看图片(2张)</v>
      </c>
      <c r="F555" s="1" t="s">
        <v>1631</v>
      </c>
    </row>
    <row r="556" spans="1:6" ht="24.95" customHeight="1" x14ac:dyDescent="0.2">
      <c r="A556" s="1">
        <v>627</v>
      </c>
      <c r="B556" s="2" t="s">
        <v>1632</v>
      </c>
      <c r="C556" s="3" t="str">
        <f>HYPERLINK("images/8668315531855502121/","点击查看图片(2张)")</f>
        <v>点击查看图片(2张)</v>
      </c>
      <c r="D556" s="3" t="s">
        <v>1633</v>
      </c>
      <c r="E556" s="3" t="str">
        <f>HYPERLINK("images/5965294444140391240/","点击查看图片(3张)")</f>
        <v>点击查看图片(3张)</v>
      </c>
      <c r="F556" s="1" t="s">
        <v>1634</v>
      </c>
    </row>
    <row r="557" spans="1:6" ht="24.95" customHeight="1" x14ac:dyDescent="0.2">
      <c r="A557" s="1">
        <v>628</v>
      </c>
      <c r="B557" s="2" t="s">
        <v>1635</v>
      </c>
      <c r="C557" s="3" t="str">
        <f>HYPERLINK("images/7749642309470797393/","点击查看图片(2张)")</f>
        <v>点击查看图片(2张)</v>
      </c>
      <c r="D557" s="3" t="s">
        <v>1636</v>
      </c>
      <c r="E557" s="3" t="str">
        <f>HYPERLINK("images/5534356373590942890/","点击查看图片(2张)")</f>
        <v>点击查看图片(2张)</v>
      </c>
      <c r="F557" s="1" t="s">
        <v>1637</v>
      </c>
    </row>
    <row r="558" spans="1:6" ht="24.95" customHeight="1" x14ac:dyDescent="0.2">
      <c r="A558" s="1">
        <v>630</v>
      </c>
      <c r="B558" s="2" t="s">
        <v>1638</v>
      </c>
      <c r="C558" s="3" t="str">
        <f>HYPERLINK("images/8428325106549017276/","点击查看图片(2张)")</f>
        <v>点击查看图片(2张)</v>
      </c>
      <c r="D558" s="3" t="s">
        <v>1639</v>
      </c>
      <c r="E558" s="3" t="str">
        <f>HYPERLINK("images/8433376239506345692/","点击查看图片(3张)")</f>
        <v>点击查看图片(3张)</v>
      </c>
      <c r="F558" s="1" t="s">
        <v>1640</v>
      </c>
    </row>
    <row r="559" spans="1:6" ht="24.95" customHeight="1" x14ac:dyDescent="0.2">
      <c r="A559" s="1">
        <v>631</v>
      </c>
      <c r="B559" s="2" t="s">
        <v>1641</v>
      </c>
      <c r="C559" s="3" t="str">
        <f>HYPERLINK("images/8754972094595348375/","点击查看图片(5张)")</f>
        <v>点击查看图片(5张)</v>
      </c>
      <c r="D559" s="3" t="s">
        <v>1642</v>
      </c>
      <c r="E559" s="3" t="str">
        <f>HYPERLINK("images/4895415202247906288/","点击查看图片(5张)")</f>
        <v>点击查看图片(5张)</v>
      </c>
      <c r="F559" s="1" t="s">
        <v>1643</v>
      </c>
    </row>
    <row r="560" spans="1:6" ht="24.95" customHeight="1" x14ac:dyDescent="0.2">
      <c r="A560" s="1">
        <v>632</v>
      </c>
      <c r="B560" s="2" t="s">
        <v>1644</v>
      </c>
      <c r="C560" s="3" t="str">
        <f>HYPERLINK("images/5017992288319689318/","点击查看图片(5张)")</f>
        <v>点击查看图片(5张)</v>
      </c>
      <c r="D560" s="3" t="s">
        <v>1645</v>
      </c>
      <c r="E560" s="3" t="str">
        <f>HYPERLINK("images/7226498487486069144/20190129191659778_7417C0F5_CAMERA_21001099281.jpg","点击查看图片(1张)")</f>
        <v>点击查看图片(1张)</v>
      </c>
      <c r="F560" s="1" t="s">
        <v>1646</v>
      </c>
    </row>
    <row r="561" spans="1:6" ht="24.95" customHeight="1" x14ac:dyDescent="0.2">
      <c r="A561" s="1">
        <v>633</v>
      </c>
      <c r="B561" s="2" t="s">
        <v>1644</v>
      </c>
      <c r="C561" s="3" t="str">
        <f>HYPERLINK("images/6015133586571273248/","点击查看图片(4张)")</f>
        <v>点击查看图片(4张)</v>
      </c>
      <c r="D561" s="3" t="s">
        <v>1647</v>
      </c>
      <c r="E561" s="3" t="str">
        <f>HYPERLINK("images/6995004556605930231/20190129131540060_7417C0F5_CAMERA_21001032284.jpg","点击查看图片(1张)")</f>
        <v>点击查看图片(1张)</v>
      </c>
      <c r="F561" s="1" t="s">
        <v>1648</v>
      </c>
    </row>
    <row r="562" spans="1:6" ht="24.95" customHeight="1" x14ac:dyDescent="0.2">
      <c r="A562" s="1">
        <v>634</v>
      </c>
      <c r="B562" s="2" t="s">
        <v>1649</v>
      </c>
      <c r="C562" s="3" t="str">
        <f>HYPERLINK("images/9196751775683788964/","点击查看图片(2张)")</f>
        <v>点击查看图片(2张)</v>
      </c>
      <c r="D562" s="3" t="s">
        <v>1650</v>
      </c>
      <c r="E562" s="3" t="str">
        <f>HYPERLINK("images/5320219090410815213/","点击查看图片(2张)")</f>
        <v>点击查看图片(2张)</v>
      </c>
      <c r="F562" s="1" t="s">
        <v>1651</v>
      </c>
    </row>
    <row r="563" spans="1:6" ht="24.95" customHeight="1" x14ac:dyDescent="0.2">
      <c r="A563" s="1">
        <v>635</v>
      </c>
      <c r="B563" s="2" t="s">
        <v>1649</v>
      </c>
      <c r="C563" s="3" t="str">
        <f>HYPERLINK("images/5474948506045620988/","点击查看图片(2张)")</f>
        <v>点击查看图片(2张)</v>
      </c>
      <c r="D563" s="3" t="s">
        <v>1652</v>
      </c>
      <c r="E563" s="3" t="str">
        <f>HYPERLINK("images/8485256309403574778/","点击查看图片(2张)")</f>
        <v>点击查看图片(2张)</v>
      </c>
      <c r="F563" s="1" t="s">
        <v>1653</v>
      </c>
    </row>
    <row r="564" spans="1:6" ht="24.95" customHeight="1" x14ac:dyDescent="0.2">
      <c r="A564" s="1">
        <v>636</v>
      </c>
      <c r="B564" s="2" t="s">
        <v>1654</v>
      </c>
      <c r="C564" s="3" t="str">
        <f>HYPERLINK("images/7270569805691968052/","点击查看图片(2张)")</f>
        <v>点击查看图片(2张)</v>
      </c>
      <c r="D564" s="3" t="s">
        <v>1655</v>
      </c>
      <c r="E564" s="3" t="str">
        <f>HYPERLINK("images/7175389023484493005/","点击查看图片(5张)")</f>
        <v>点击查看图片(5张)</v>
      </c>
      <c r="F564" s="1" t="s">
        <v>1656</v>
      </c>
    </row>
    <row r="565" spans="1:6" ht="24.95" customHeight="1" x14ac:dyDescent="0.2">
      <c r="A565" s="1">
        <v>637</v>
      </c>
      <c r="B565" s="2" t="s">
        <v>1657</v>
      </c>
      <c r="C565" s="3" t="str">
        <f>HYPERLINK("images/7530553030145315227/","点击查看图片(2张)")</f>
        <v>点击查看图片(2张)</v>
      </c>
      <c r="D565" s="3" t="s">
        <v>1658</v>
      </c>
      <c r="E565" s="3" t="str">
        <f>HYPERLINK("images/8736507543029629695/","点击查看图片(5张)")</f>
        <v>点击查看图片(5张)</v>
      </c>
      <c r="F565" s="1" t="s">
        <v>1659</v>
      </c>
    </row>
    <row r="566" spans="1:6" ht="24.95" customHeight="1" x14ac:dyDescent="0.2">
      <c r="A566" s="1">
        <v>638</v>
      </c>
      <c r="B566" s="2" t="s">
        <v>1660</v>
      </c>
      <c r="C566" s="3" t="str">
        <f>HYPERLINK("images/7626271569854174017/20190129155853357_39636673_CAMERA_21001004186.jpg","点击查看图片(1张)")</f>
        <v>点击查看图片(1张)</v>
      </c>
      <c r="D566" s="3" t="s">
        <v>1661</v>
      </c>
      <c r="E566" s="3" t="str">
        <f>HYPERLINK("images/5708356200353003799/","点击查看图片(2张)")</f>
        <v>点击查看图片(2张)</v>
      </c>
      <c r="F566" s="1" t="s">
        <v>1662</v>
      </c>
    </row>
    <row r="567" spans="1:6" ht="24.95" customHeight="1" x14ac:dyDescent="0.2">
      <c r="A567" s="1">
        <v>639</v>
      </c>
      <c r="B567" s="2" t="s">
        <v>1663</v>
      </c>
      <c r="C567" s="3" t="str">
        <f>HYPERLINK("images/5376069061547230841/","点击查看图片(2张)")</f>
        <v>点击查看图片(2张)</v>
      </c>
      <c r="D567" s="3" t="s">
        <v>1664</v>
      </c>
      <c r="E567" s="3" t="str">
        <f>HYPERLINK("images/4916625317893727187/20190129173118351_39789522_CAMERA_21001001186.jpg","点击查看图片(1张)")</f>
        <v>点击查看图片(1张)</v>
      </c>
      <c r="F567" s="1" t="s">
        <v>1665</v>
      </c>
    </row>
    <row r="568" spans="1:6" ht="24.95" customHeight="1" x14ac:dyDescent="0.2">
      <c r="A568" s="1">
        <v>640</v>
      </c>
      <c r="B568" s="2" t="s">
        <v>1666</v>
      </c>
      <c r="C568" s="3" t="str">
        <f>HYPERLINK("images/8459679940192779194/20190129120423942_44128638_CAMERA_21001001187.jpg","点击查看图片(1张)")</f>
        <v>点击查看图片(1张)</v>
      </c>
      <c r="D568" s="3" t="s">
        <v>1667</v>
      </c>
      <c r="E568" s="3" t="str">
        <f>HYPERLINK("images/8243943768106587194/","点击查看图片(2张)")</f>
        <v>点击查看图片(2张)</v>
      </c>
      <c r="F568" s="1" t="s">
        <v>1668</v>
      </c>
    </row>
    <row r="569" spans="1:6" ht="24.95" customHeight="1" x14ac:dyDescent="0.2">
      <c r="A569" s="1">
        <v>641</v>
      </c>
      <c r="B569" s="2" t="s">
        <v>1669</v>
      </c>
      <c r="C569" s="3" t="str">
        <f>HYPERLINK("images/5486529449128317740/20190129124253029_44128638_CAMERA_21001018161.jpg","点击查看图片(1张)")</f>
        <v>点击查看图片(1张)</v>
      </c>
      <c r="D569" s="3" t="s">
        <v>1670</v>
      </c>
      <c r="E569" s="3" t="str">
        <f>HYPERLINK("images/7186005786554963075/","点击查看图片(4张)")</f>
        <v>点击查看图片(4张)</v>
      </c>
      <c r="F569" s="1" t="s">
        <v>1671</v>
      </c>
    </row>
    <row r="570" spans="1:6" ht="24.95" customHeight="1" x14ac:dyDescent="0.2">
      <c r="A570" s="1">
        <v>642</v>
      </c>
      <c r="B570" s="2" t="s">
        <v>1672</v>
      </c>
      <c r="C570" s="3" t="str">
        <f>HYPERLINK("images/6523793420517024200/20190129122112741_44128638_CAMERA_21001003175.jpg","点击查看图片(1张)")</f>
        <v>点击查看图片(1张)</v>
      </c>
      <c r="D570" s="3" t="s">
        <v>1673</v>
      </c>
      <c r="E570" s="3" t="str">
        <f>HYPERLINK("images/6186697031442401257/","点击查看图片(3张)")</f>
        <v>点击查看图片(3张)</v>
      </c>
      <c r="F570" s="1" t="s">
        <v>1674</v>
      </c>
    </row>
    <row r="571" spans="1:6" ht="24.95" customHeight="1" x14ac:dyDescent="0.2">
      <c r="A571" s="1">
        <v>644</v>
      </c>
      <c r="B571" s="2" t="s">
        <v>1675</v>
      </c>
      <c r="C571" s="3" t="str">
        <f>HYPERLINK("images/7748999750446000169/","点击查看图片(3张)")</f>
        <v>点击查看图片(3张)</v>
      </c>
      <c r="D571" s="3" t="s">
        <v>1676</v>
      </c>
      <c r="E571" s="3" t="str">
        <f>HYPERLINK("images/7871624392310774645/","点击查看图片(4张)")</f>
        <v>点击查看图片(4张)</v>
      </c>
      <c r="F571" s="1" t="s">
        <v>1677</v>
      </c>
    </row>
    <row r="572" spans="1:6" ht="24.95" customHeight="1" x14ac:dyDescent="0.2">
      <c r="A572" s="1">
        <v>645</v>
      </c>
      <c r="B572" s="2" t="s">
        <v>1675</v>
      </c>
      <c r="C572" s="3" t="str">
        <f>HYPERLINK("images/6240811498345471973/","点击查看图片(3张)")</f>
        <v>点击查看图片(3张)</v>
      </c>
      <c r="D572" s="3" t="s">
        <v>1678</v>
      </c>
      <c r="E572" s="3" t="str">
        <f>HYPERLINK("images/6132039649844500282/","点击查看图片(4张)")</f>
        <v>点击查看图片(4张)</v>
      </c>
      <c r="F572" s="1" t="s">
        <v>1679</v>
      </c>
    </row>
    <row r="573" spans="1:6" ht="24.95" customHeight="1" x14ac:dyDescent="0.2">
      <c r="A573" s="1">
        <v>646</v>
      </c>
      <c r="B573" s="2" t="s">
        <v>1680</v>
      </c>
      <c r="C573" s="3" t="str">
        <f>HYPERLINK("images/5014485505348814774/20190129112448398_30623851_CAMERA_21001007174.jpg","点击查看图片(1张)")</f>
        <v>点击查看图片(1张)</v>
      </c>
      <c r="D573" s="3" t="s">
        <v>1681</v>
      </c>
      <c r="E573" s="3" t="str">
        <f>HYPERLINK("images/8548939081179387964/","点击查看图片(3张)")</f>
        <v>点击查看图片(3张)</v>
      </c>
      <c r="F573" s="1" t="s">
        <v>1682</v>
      </c>
    </row>
    <row r="574" spans="1:6" ht="24.95" customHeight="1" x14ac:dyDescent="0.2">
      <c r="A574" s="1">
        <v>647</v>
      </c>
      <c r="B574" s="2" t="s">
        <v>1683</v>
      </c>
      <c r="C574" s="3" t="str">
        <f>HYPERLINK("images/6386624999318985533/","点击查看图片(2张)")</f>
        <v>点击查看图片(2张)</v>
      </c>
      <c r="D574" s="3" t="s">
        <v>1684</v>
      </c>
      <c r="E574" s="3" t="str">
        <f>HYPERLINK("images/5823875221788218137/","点击查看图片(4张)")</f>
        <v>点击查看图片(4张)</v>
      </c>
      <c r="F574" s="1" t="s">
        <v>1685</v>
      </c>
    </row>
    <row r="575" spans="1:6" ht="24.95" customHeight="1" x14ac:dyDescent="0.2">
      <c r="A575" s="1">
        <v>648</v>
      </c>
      <c r="B575" s="2" t="s">
        <v>1686</v>
      </c>
      <c r="C575" s="3" t="str">
        <f>HYPERLINK("images/6871508898945789234/20190129112321165_33723793_CAMERA_21001003182.jpg","点击查看图片(1张)")</f>
        <v>点击查看图片(1张)</v>
      </c>
      <c r="D575" s="3" t="s">
        <v>1687</v>
      </c>
      <c r="E575" s="3" t="str">
        <f>HYPERLINK("images/7715026203103361430/","点击查看图片(4张)")</f>
        <v>点击查看图片(4张)</v>
      </c>
      <c r="F575" s="1" t="s">
        <v>1688</v>
      </c>
    </row>
    <row r="576" spans="1:6" ht="24.95" customHeight="1" x14ac:dyDescent="0.2">
      <c r="A576" s="1">
        <v>649</v>
      </c>
      <c r="B576" s="2" t="s">
        <v>1689</v>
      </c>
      <c r="C576" s="3" t="str">
        <f>HYPERLINK("images/8153369952008863506/","点击查看图片(2张)")</f>
        <v>点击查看图片(2张)</v>
      </c>
      <c r="D576" s="3" t="s">
        <v>1690</v>
      </c>
      <c r="E576" s="3" t="str">
        <f>HYPERLINK("images/6406878909868167385/","点击查看图片(4张)")</f>
        <v>点击查看图片(4张)</v>
      </c>
      <c r="F576" s="1" t="s">
        <v>1691</v>
      </c>
    </row>
    <row r="577" spans="1:6" ht="24.95" customHeight="1" x14ac:dyDescent="0.2">
      <c r="A577" s="1">
        <v>650</v>
      </c>
      <c r="B577" s="2" t="s">
        <v>1692</v>
      </c>
      <c r="C577" s="3" t="str">
        <f>HYPERLINK("images/6312043163286306857/20190129110529752_33723793_CAMERA_21001002171.jpg","点击查看图片(1张)")</f>
        <v>点击查看图片(1张)</v>
      </c>
      <c r="D577" s="3" t="s">
        <v>1693</v>
      </c>
      <c r="E577" s="3" t="str">
        <f>HYPERLINK("images/7409271404272851429/","点击查看图片(3张)")</f>
        <v>点击查看图片(3张)</v>
      </c>
      <c r="F577" s="1" t="s">
        <v>1694</v>
      </c>
    </row>
    <row r="578" spans="1:6" ht="24.95" customHeight="1" x14ac:dyDescent="0.2">
      <c r="A578" s="1">
        <v>651</v>
      </c>
      <c r="B578" s="2" t="s">
        <v>1695</v>
      </c>
      <c r="C578" s="3" t="str">
        <f>HYPERLINK("images/4646567601403839312/","点击查看图片(3张)")</f>
        <v>点击查看图片(3张)</v>
      </c>
      <c r="D578" s="3" t="s">
        <v>1696</v>
      </c>
      <c r="E578" s="3" t="str">
        <f>HYPERLINK("images/6324100916606484563/","点击查看图片(3张)")</f>
        <v>点击查看图片(3张)</v>
      </c>
      <c r="F578" s="1" t="s">
        <v>1697</v>
      </c>
    </row>
    <row r="579" spans="1:6" ht="24.95" customHeight="1" x14ac:dyDescent="0.2">
      <c r="A579" s="1">
        <v>652</v>
      </c>
      <c r="B579" s="2" t="s">
        <v>1698</v>
      </c>
      <c r="C579" s="3" t="str">
        <f>HYPERLINK("images/9022218661667873491/20190129122525017_33723793_CAMERA_21001008175.jpg","点击查看图片(1张)")</f>
        <v>点击查看图片(1张)</v>
      </c>
      <c r="D579" s="3" t="s">
        <v>1699</v>
      </c>
      <c r="E579" s="3" t="str">
        <f>HYPERLINK("images/5620979368589682300/","点击查看图片(3张)")</f>
        <v>点击查看图片(3张)</v>
      </c>
      <c r="F579" s="1" t="s">
        <v>1700</v>
      </c>
    </row>
    <row r="580" spans="1:6" ht="24.95" customHeight="1" x14ac:dyDescent="0.2">
      <c r="A580" s="1">
        <v>653</v>
      </c>
      <c r="B580" s="2" t="s">
        <v>1701</v>
      </c>
      <c r="C580" s="3" t="str">
        <f>HYPERLINK("images/9016506474958424650/","点击查看图片(2张)")</f>
        <v>点击查看图片(2张)</v>
      </c>
      <c r="D580" s="3" t="s">
        <v>1702</v>
      </c>
      <c r="E580" s="3" t="str">
        <f>HYPERLINK("images/4768301578842528789/","点击查看图片(4张)")</f>
        <v>点击查看图片(4张)</v>
      </c>
      <c r="F580" s="1" t="s">
        <v>1703</v>
      </c>
    </row>
    <row r="581" spans="1:6" ht="24.95" customHeight="1" x14ac:dyDescent="0.2">
      <c r="A581" s="1">
        <v>654</v>
      </c>
      <c r="B581" s="2" t="s">
        <v>1704</v>
      </c>
      <c r="C581" s="3" t="str">
        <f>HYPERLINK("images/6094655960227478898/","点击查看图片(3张)")</f>
        <v>点击查看图片(3张)</v>
      </c>
      <c r="D581" s="3" t="s">
        <v>1705</v>
      </c>
      <c r="E581" s="3" t="str">
        <f>HYPERLINK("images/8434639966342663695/","点击查看图片(4张)")</f>
        <v>点击查看图片(4张)</v>
      </c>
      <c r="F581" s="1" t="s">
        <v>1706</v>
      </c>
    </row>
    <row r="582" spans="1:6" ht="24.95" customHeight="1" x14ac:dyDescent="0.2">
      <c r="A582" s="1">
        <v>655</v>
      </c>
      <c r="B582" s="2" t="s">
        <v>1707</v>
      </c>
      <c r="C582" s="3" t="str">
        <f>HYPERLINK("images/4799741886641505324/","点击查看图片(3张)")</f>
        <v>点击查看图片(3张)</v>
      </c>
      <c r="D582" s="3" t="s">
        <v>1708</v>
      </c>
      <c r="E582" s="3" t="str">
        <f>HYPERLINK("images/5608423845694817351/","点击查看图片(3张)")</f>
        <v>点击查看图片(3张)</v>
      </c>
      <c r="F582" s="1" t="s">
        <v>1709</v>
      </c>
    </row>
    <row r="583" spans="1:6" ht="24.95" customHeight="1" x14ac:dyDescent="0.2">
      <c r="A583" s="1">
        <v>656</v>
      </c>
      <c r="B583" s="2" t="s">
        <v>1710</v>
      </c>
      <c r="C583" s="3" t="str">
        <f>HYPERLINK("images/4619729432965517402/","点击查看图片(2张)")</f>
        <v>点击查看图片(2张)</v>
      </c>
      <c r="D583" s="3" t="s">
        <v>1711</v>
      </c>
      <c r="E583" s="3" t="str">
        <f>HYPERLINK("images/5338116265046165914/20190129123811763_37904623_CAMERA_21001005277.jpg","点击查看图片(1张)")</f>
        <v>点击查看图片(1张)</v>
      </c>
      <c r="F583" s="1" t="s">
        <v>1712</v>
      </c>
    </row>
    <row r="584" spans="1:6" ht="24.95" customHeight="1" x14ac:dyDescent="0.2">
      <c r="A584" s="1">
        <v>657</v>
      </c>
      <c r="B584" s="2" t="s">
        <v>1713</v>
      </c>
      <c r="C584" s="3" t="str">
        <f>HYPERLINK("images/6045841327299078399/","点击查看图片(5张)")</f>
        <v>点击查看图片(5张)</v>
      </c>
      <c r="D584" s="3" t="s">
        <v>1714</v>
      </c>
      <c r="E584" s="3" t="str">
        <f>HYPERLINK("images/6121254665296767059/","点击查看图片(5张)")</f>
        <v>点击查看图片(5张)</v>
      </c>
      <c r="F584" s="1" t="s">
        <v>1715</v>
      </c>
    </row>
    <row r="585" spans="1:6" ht="24.95" customHeight="1" x14ac:dyDescent="0.2">
      <c r="A585" s="1">
        <v>658</v>
      </c>
      <c r="B585" s="2" t="s">
        <v>1716</v>
      </c>
      <c r="C585" s="3" t="str">
        <f>HYPERLINK("images/8423851702348450571/20190129125235984_37904623_CAMERA_21001003183.jpg","点击查看图片(1张)")</f>
        <v>点击查看图片(1张)</v>
      </c>
      <c r="D585" s="3" t="s">
        <v>1717</v>
      </c>
      <c r="E585" s="3" t="str">
        <f>HYPERLINK("images/4900972704992920975/20190129125328343_37904623_CAMERA_21001002280.jpg","点击查看图片(1张)")</f>
        <v>点击查看图片(1张)</v>
      </c>
      <c r="F585" s="1" t="s">
        <v>1718</v>
      </c>
    </row>
    <row r="586" spans="1:6" ht="24.95" customHeight="1" x14ac:dyDescent="0.2">
      <c r="A586" s="1">
        <v>659</v>
      </c>
      <c r="B586" s="2" t="s">
        <v>1719</v>
      </c>
      <c r="C586" s="3" t="str">
        <f>HYPERLINK("images/7216417935715393511/20190129111959003_37904623_CAMERA_21001002288.jpg","点击查看图片(1张)")</f>
        <v>点击查看图片(1张)</v>
      </c>
      <c r="D586" s="3" t="s">
        <v>1720</v>
      </c>
      <c r="E586" s="3" t="str">
        <f>HYPERLINK("images/8778221369170276259/","点击查看图片(2张)")</f>
        <v>点击查看图片(2张)</v>
      </c>
      <c r="F586" s="1" t="s">
        <v>1721</v>
      </c>
    </row>
    <row r="587" spans="1:6" ht="24.95" customHeight="1" x14ac:dyDescent="0.2">
      <c r="A587" s="1">
        <v>662</v>
      </c>
      <c r="B587" s="2" t="s">
        <v>1722</v>
      </c>
      <c r="C587" s="3" t="str">
        <f>HYPERLINK("images/5607492117830191098/","点击查看图片(2张)")</f>
        <v>点击查看图片(2张)</v>
      </c>
      <c r="D587" s="3" t="s">
        <v>1723</v>
      </c>
      <c r="E587" s="3" t="str">
        <f>HYPERLINK("images/7092968307791399350/","点击查看图片(4张)")</f>
        <v>点击查看图片(4张)</v>
      </c>
      <c r="F587" s="1" t="s">
        <v>1724</v>
      </c>
    </row>
    <row r="588" spans="1:6" ht="24.95" customHeight="1" x14ac:dyDescent="0.2">
      <c r="A588" s="1">
        <v>663</v>
      </c>
      <c r="B588" s="2" t="s">
        <v>1725</v>
      </c>
      <c r="C588" s="3" t="str">
        <f>HYPERLINK("images/8848392769843516012/","点击查看图片(2张)")</f>
        <v>点击查看图片(2张)</v>
      </c>
      <c r="D588" s="3" t="s">
        <v>1726</v>
      </c>
      <c r="E588" s="3" t="str">
        <f>HYPERLINK("images/9126386858217615797/","点击查看图片(4张)")</f>
        <v>点击查看图片(4张)</v>
      </c>
      <c r="F588" s="1" t="s">
        <v>1727</v>
      </c>
    </row>
    <row r="589" spans="1:6" ht="24.95" customHeight="1" x14ac:dyDescent="0.2">
      <c r="A589" s="1">
        <v>666</v>
      </c>
      <c r="B589" s="2" t="s">
        <v>1728</v>
      </c>
      <c r="C589" s="3" t="str">
        <f>HYPERLINK("images/9073209823102891777/","点击查看图片(3张)")</f>
        <v>点击查看图片(3张)</v>
      </c>
      <c r="D589" s="3" t="s">
        <v>1729</v>
      </c>
      <c r="E589" s="3" t="str">
        <f>HYPERLINK("images/5625690008288900204/","点击查看图片(6张)")</f>
        <v>点击查看图片(6张)</v>
      </c>
      <c r="F589" s="1" t="s">
        <v>1730</v>
      </c>
    </row>
    <row r="590" spans="1:6" ht="24.95" customHeight="1" x14ac:dyDescent="0.2">
      <c r="A590" s="1">
        <v>667</v>
      </c>
      <c r="B590" s="2" t="s">
        <v>1731</v>
      </c>
      <c r="C590" s="3" t="str">
        <f>HYPERLINK("images/5888737142375027005/20190129191117441_37961171_CAMERA_21001008168.jpg","点击查看图片(1张)")</f>
        <v>点击查看图片(1张)</v>
      </c>
      <c r="D590" s="3" t="s">
        <v>1732</v>
      </c>
      <c r="E590" s="3" t="str">
        <f>HYPERLINK("images/5260684931298517180/20190129191156325_37961171_CAMERA_21002006284.jpg","点击查看图片(1张)")</f>
        <v>点击查看图片(1张)</v>
      </c>
      <c r="F590" s="1" t="s">
        <v>1733</v>
      </c>
    </row>
    <row r="591" spans="1:6" ht="24.95" customHeight="1" x14ac:dyDescent="0.2">
      <c r="A591" s="1">
        <v>668</v>
      </c>
      <c r="B591" s="2" t="s">
        <v>1734</v>
      </c>
      <c r="C591" s="3" t="str">
        <f>HYPERLINK("images/4659043753294004248/","点击查看图片(2张)")</f>
        <v>点击查看图片(2张)</v>
      </c>
      <c r="D591" s="3" t="s">
        <v>1735</v>
      </c>
      <c r="E591" s="3" t="str">
        <f>HYPERLINK("images/8002743223723425667/20190129114228591_37904623_CAMERA_21001005284.jpg","点击查看图片(1张)")</f>
        <v>点击查看图片(1张)</v>
      </c>
      <c r="F591" s="1" t="s">
        <v>1736</v>
      </c>
    </row>
    <row r="592" spans="1:6" ht="24.95" customHeight="1" x14ac:dyDescent="0.2">
      <c r="A592" s="1">
        <v>669</v>
      </c>
      <c r="B592" s="2" t="s">
        <v>1737</v>
      </c>
      <c r="C592" s="3" t="str">
        <f>HYPERLINK("images/5278108959608748757/20190129111122495_34778678_CAMERA_22001004274.jpg","点击查看图片(1张)")</f>
        <v>点击查看图片(1张)</v>
      </c>
      <c r="D592" s="3" t="s">
        <v>1738</v>
      </c>
      <c r="E592" s="3" t="str">
        <f>HYPERLINK("images/9131846498509921518/","点击查看图片(5张)")</f>
        <v>点击查看图片(5张)</v>
      </c>
      <c r="F592" s="1" t="s">
        <v>1739</v>
      </c>
    </row>
    <row r="593" spans="1:6" ht="24.95" customHeight="1" x14ac:dyDescent="0.2">
      <c r="A593" s="1">
        <v>670</v>
      </c>
      <c r="B593" s="2" t="s">
        <v>1740</v>
      </c>
      <c r="C593" s="3" t="str">
        <f>HYPERLINK("images/5751016390043837167/","点击查看图片(2张)")</f>
        <v>点击查看图片(2张)</v>
      </c>
      <c r="D593" s="3" t="s">
        <v>1741</v>
      </c>
      <c r="E593" s="3" t="str">
        <f>HYPERLINK("images/5332284418234452270/20190129114955687_37904623_CAMERA_21001011287.jpg","点击查看图片(1张)")</f>
        <v>点击查看图片(1张)</v>
      </c>
      <c r="F593" s="1" t="s">
        <v>1742</v>
      </c>
    </row>
    <row r="594" spans="1:6" ht="24.95" customHeight="1" x14ac:dyDescent="0.2">
      <c r="A594" s="1">
        <v>671</v>
      </c>
      <c r="B594" s="2" t="s">
        <v>1743</v>
      </c>
      <c r="C594" s="3" t="str">
        <f>HYPERLINK("images/7054017642786534711/","点击查看图片(2张)")</f>
        <v>点击查看图片(2张)</v>
      </c>
      <c r="D594" s="3" t="s">
        <v>1744</v>
      </c>
      <c r="E594" s="3" t="str">
        <f>HYPERLINK("images/5699458242772881080/20190129113653726_687e276f_CAMERA_11001003271.jpeg","点击查看图片(1张)")</f>
        <v>点击查看图片(1张)</v>
      </c>
      <c r="F594" s="1" t="s">
        <v>1745</v>
      </c>
    </row>
    <row r="595" spans="1:6" ht="24.95" customHeight="1" x14ac:dyDescent="0.2">
      <c r="A595" s="1">
        <v>672</v>
      </c>
      <c r="B595" s="2" t="s">
        <v>1746</v>
      </c>
      <c r="C595" s="3" t="str">
        <f>HYPERLINK("images/6320831690921556925/","点击查看图片(3张)")</f>
        <v>点击查看图片(3张)</v>
      </c>
      <c r="D595" s="3" t="s">
        <v>1747</v>
      </c>
      <c r="E595" s="3" t="str">
        <f>HYPERLINK("images/7356601454796823554/","点击查看图片(2张)")</f>
        <v>点击查看图片(2张)</v>
      </c>
      <c r="F595" s="1" t="s">
        <v>1748</v>
      </c>
    </row>
    <row r="596" spans="1:6" ht="24.95" customHeight="1" x14ac:dyDescent="0.2">
      <c r="A596" s="1">
        <v>673</v>
      </c>
      <c r="B596" s="2" t="s">
        <v>1749</v>
      </c>
      <c r="C596" s="3" t="str">
        <f>HYPERLINK("images/5023709434506414421/20190129161650103_687e276f_CAMERA_12001008289.jpeg","点击查看图片(1张)")</f>
        <v>点击查看图片(1张)</v>
      </c>
      <c r="D596" s="3" t="s">
        <v>1750</v>
      </c>
      <c r="E596" s="3" t="str">
        <f>HYPERLINK("images/7301326423961470126/","点击查看图片(2张)")</f>
        <v>点击查看图片(2张)</v>
      </c>
      <c r="F596" s="1" t="s">
        <v>1751</v>
      </c>
    </row>
    <row r="597" spans="1:6" ht="24.95" customHeight="1" x14ac:dyDescent="0.2">
      <c r="A597" s="1">
        <v>674</v>
      </c>
      <c r="B597" s="2" t="s">
        <v>1752</v>
      </c>
      <c r="C597" s="3" t="str">
        <f>HYPERLINK("images/5841120501642833945/20190129104034666_30623851_CAMERA_21001003171.jpg","点击查看图片(1张)")</f>
        <v>点击查看图片(1张)</v>
      </c>
      <c r="D597" s="3" t="s">
        <v>1753</v>
      </c>
      <c r="E597" s="3" t="str">
        <f>HYPERLINK("images/6642194325927915391/","点击查看图片(4张)")</f>
        <v>点击查看图片(4张)</v>
      </c>
      <c r="F597" s="1" t="s">
        <v>1754</v>
      </c>
    </row>
    <row r="598" spans="1:6" ht="24.95" customHeight="1" x14ac:dyDescent="0.2">
      <c r="A598" s="1">
        <v>675</v>
      </c>
      <c r="B598" s="2" t="s">
        <v>1755</v>
      </c>
      <c r="C598" s="3" t="str">
        <f>HYPERLINK("images/8226528222959556343/","点击查看图片(2张)")</f>
        <v>点击查看图片(2张)</v>
      </c>
      <c r="D598" s="3" t="s">
        <v>1756</v>
      </c>
      <c r="E598" s="3" t="str">
        <f>HYPERLINK("images/8541624735835266468/","点击查看图片(3张)")</f>
        <v>点击查看图片(3张)</v>
      </c>
      <c r="F598" s="1" t="s">
        <v>1757</v>
      </c>
    </row>
    <row r="599" spans="1:6" ht="24.95" customHeight="1" x14ac:dyDescent="0.2">
      <c r="A599" s="1">
        <v>676</v>
      </c>
      <c r="B599" s="2" t="s">
        <v>1758</v>
      </c>
      <c r="C599" s="3" t="str">
        <f>HYPERLINK("images/5801008334495472939/20190129104934556_36009833_CAMERA_22001012277.jpg","点击查看图片(1张)")</f>
        <v>点击查看图片(1张)</v>
      </c>
      <c r="D599" s="3" t="s">
        <v>1759</v>
      </c>
      <c r="E599" s="3" t="str">
        <f>HYPERLINK("images/7826246515640608644/","点击查看图片(4张)")</f>
        <v>点击查看图片(4张)</v>
      </c>
      <c r="F599" s="1" t="s">
        <v>1760</v>
      </c>
    </row>
    <row r="600" spans="1:6" ht="24.95" customHeight="1" x14ac:dyDescent="0.2">
      <c r="A600" s="1">
        <v>677</v>
      </c>
      <c r="B600" s="2" t="s">
        <v>1761</v>
      </c>
      <c r="C600" s="3" t="str">
        <f>HYPERLINK("images/5947945413825749999/","点击查看图片(2张)")</f>
        <v>点击查看图片(2张)</v>
      </c>
      <c r="D600" s="3" t="s">
        <v>1762</v>
      </c>
      <c r="E600" s="3" t="str">
        <f>HYPERLINK("images/6124138994458021738/","点击查看图片(2张)")</f>
        <v>点击查看图片(2张)</v>
      </c>
      <c r="F600" s="1" t="s">
        <v>1763</v>
      </c>
    </row>
    <row r="601" spans="1:6" ht="24.95" customHeight="1" x14ac:dyDescent="0.2">
      <c r="A601" s="1">
        <v>678</v>
      </c>
      <c r="B601" s="2" t="s">
        <v>1764</v>
      </c>
      <c r="C601" s="3" t="str">
        <f>HYPERLINK("images/6512868129160900905/","点击查看图片(2张)")</f>
        <v>点击查看图片(2张)</v>
      </c>
      <c r="D601" s="3" t="s">
        <v>1765</v>
      </c>
      <c r="E601" s="3" t="str">
        <f>HYPERLINK("images/5184632430146083577/","点击查看图片(5张)")</f>
        <v>点击查看图片(5张)</v>
      </c>
      <c r="F601" s="1" t="s">
        <v>1766</v>
      </c>
    </row>
    <row r="602" spans="1:6" ht="24.95" customHeight="1" x14ac:dyDescent="0.2">
      <c r="A602" s="1">
        <v>680</v>
      </c>
      <c r="B602" s="2" t="s">
        <v>1767</v>
      </c>
      <c r="C602" s="3" t="str">
        <f>HYPERLINK("images/5808904657439433129/","点击查看图片(3张)")</f>
        <v>点击查看图片(3张)</v>
      </c>
      <c r="D602" s="3" t="s">
        <v>1768</v>
      </c>
      <c r="E602" s="3" t="str">
        <f>HYPERLINK("images/5806538026573384438/","点击查看图片(3张)")</f>
        <v>点击查看图片(3张)</v>
      </c>
      <c r="F602" s="1" t="s">
        <v>1769</v>
      </c>
    </row>
    <row r="603" spans="1:6" ht="24.95" customHeight="1" x14ac:dyDescent="0.2">
      <c r="A603" s="1">
        <v>681</v>
      </c>
      <c r="B603" s="2" t="s">
        <v>1770</v>
      </c>
      <c r="C603" s="3" t="str">
        <f>HYPERLINK("images/5916216222723801314/","点击查看图片(3张)")</f>
        <v>点击查看图片(3张)</v>
      </c>
      <c r="D603" s="3" t="s">
        <v>1771</v>
      </c>
      <c r="E603" s="3" t="str">
        <f>HYPERLINK("images/5117802176640052074/","点击查看图片(4张)")</f>
        <v>点击查看图片(4张)</v>
      </c>
      <c r="F603" s="1" t="s">
        <v>1772</v>
      </c>
    </row>
    <row r="604" spans="1:6" ht="24.95" customHeight="1" x14ac:dyDescent="0.2">
      <c r="A604" s="1">
        <v>682</v>
      </c>
      <c r="B604" s="2" t="s">
        <v>1773</v>
      </c>
      <c r="C604" s="3" t="str">
        <f>HYPERLINK("images/9160702140141948254/","点击查看图片(2张)")</f>
        <v>点击查看图片(2张)</v>
      </c>
      <c r="D604" s="3" t="s">
        <v>1774</v>
      </c>
      <c r="E604" s="3" t="str">
        <f>HYPERLINK("images/6255927442046193069/","点击查看图片(4张)")</f>
        <v>点击查看图片(4张)</v>
      </c>
      <c r="F604" s="1" t="s">
        <v>1775</v>
      </c>
    </row>
    <row r="605" spans="1:6" ht="24.95" customHeight="1" x14ac:dyDescent="0.2">
      <c r="A605" s="1">
        <v>683</v>
      </c>
      <c r="B605" s="2" t="s">
        <v>1776</v>
      </c>
      <c r="C605" s="3" t="str">
        <f>HYPERLINK("images/8793613577202614730/","点击查看图片(2张)")</f>
        <v>点击查看图片(2张)</v>
      </c>
      <c r="D605" s="3" t="s">
        <v>1777</v>
      </c>
      <c r="E605" s="3" t="str">
        <f>HYPERLINK("images/9038298925559853985/","点击查看图片(4张)")</f>
        <v>点击查看图片(4张)</v>
      </c>
      <c r="F605" s="1" t="s">
        <v>1778</v>
      </c>
    </row>
    <row r="606" spans="1:6" ht="24.95" customHeight="1" x14ac:dyDescent="0.2">
      <c r="A606" s="1">
        <v>684</v>
      </c>
      <c r="B606" s="2" t="s">
        <v>1779</v>
      </c>
      <c r="C606" s="3" t="str">
        <f>HYPERLINK("images/8382797868701124646/","点击查看图片(5张)")</f>
        <v>点击查看图片(5张)</v>
      </c>
      <c r="D606" s="3" t="s">
        <v>1780</v>
      </c>
      <c r="E606" s="3" t="str">
        <f>HYPERLINK("images/5510638488050138236/","点击查看图片(5张)")</f>
        <v>点击查看图片(5张)</v>
      </c>
      <c r="F606" s="1" t="s">
        <v>1781</v>
      </c>
    </row>
    <row r="607" spans="1:6" ht="24.95" customHeight="1" x14ac:dyDescent="0.2">
      <c r="A607" s="1">
        <v>685</v>
      </c>
      <c r="B607" s="2" t="s">
        <v>1782</v>
      </c>
      <c r="C607" s="3" t="str">
        <f>HYPERLINK("images/8231952536944691387/","点击查看图片(3张)")</f>
        <v>点击查看图片(3张)</v>
      </c>
      <c r="D607" s="3" t="s">
        <v>1783</v>
      </c>
      <c r="E607" s="3" t="str">
        <f>HYPERLINK("images/5321945502772583566/","点击查看图片(2张)")</f>
        <v>点击查看图片(2张)</v>
      </c>
      <c r="F607" s="1" t="s">
        <v>1784</v>
      </c>
    </row>
    <row r="608" spans="1:6" ht="24.95" customHeight="1" x14ac:dyDescent="0.2">
      <c r="A608" s="1">
        <v>686</v>
      </c>
      <c r="B608" s="2" t="s">
        <v>1785</v>
      </c>
      <c r="C608" s="3" t="str">
        <f>HYPERLINK("images/6916612359045873783/","点击查看图片(2张)")</f>
        <v>点击查看图片(2张)</v>
      </c>
      <c r="D608" s="3" t="s">
        <v>1786</v>
      </c>
      <c r="E608" s="3" t="str">
        <f>HYPERLINK("images/6295542526479299474/","点击查看图片(3张)")</f>
        <v>点击查看图片(3张)</v>
      </c>
      <c r="F608" s="1" t="s">
        <v>1787</v>
      </c>
    </row>
    <row r="609" spans="1:6" ht="24.95" customHeight="1" x14ac:dyDescent="0.2">
      <c r="A609" s="1">
        <v>687</v>
      </c>
      <c r="B609" s="2" t="s">
        <v>1788</v>
      </c>
      <c r="C609" s="3" t="str">
        <f>HYPERLINK("images/7176637779944728710/20190129175159216_44932590_CAMERA_21001001153.jpg","点击查看图片(1张)")</f>
        <v>点击查看图片(1张)</v>
      </c>
      <c r="D609" s="3" t="s">
        <v>1789</v>
      </c>
      <c r="E609" s="3" t="str">
        <f>HYPERLINK("images/7275847843959527955/","点击查看图片(5张)")</f>
        <v>点击查看图片(5张)</v>
      </c>
      <c r="F609" s="1" t="s">
        <v>1790</v>
      </c>
    </row>
    <row r="610" spans="1:6" ht="24.95" customHeight="1" x14ac:dyDescent="0.2">
      <c r="A610" s="1">
        <v>688</v>
      </c>
      <c r="B610" s="2" t="s">
        <v>1791</v>
      </c>
      <c r="C610" s="3" t="str">
        <f>HYPERLINK("images/7623637626914264971/","点击查看图片(2张)")</f>
        <v>点击查看图片(2张)</v>
      </c>
      <c r="D610" s="3" t="s">
        <v>1792</v>
      </c>
      <c r="E610" s="3" t="str">
        <f>HYPERLINK("images/8200659421668017427/","点击查看图片(5张)")</f>
        <v>点击查看图片(5张)</v>
      </c>
      <c r="F610" s="1" t="s">
        <v>1793</v>
      </c>
    </row>
    <row r="611" spans="1:6" ht="24.95" customHeight="1" x14ac:dyDescent="0.2">
      <c r="A611" s="1">
        <v>689</v>
      </c>
      <c r="B611" s="2" t="s">
        <v>1794</v>
      </c>
      <c r="C611" s="3" t="str">
        <f>HYPERLINK("images/8476175798744341238/","点击查看图片(3张)")</f>
        <v>点击查看图片(3张)</v>
      </c>
      <c r="D611" s="3" t="s">
        <v>1795</v>
      </c>
      <c r="E611" s="3" t="str">
        <f>HYPERLINK("images/7377701085509208619/","点击查看图片(3张)")</f>
        <v>点击查看图片(3张)</v>
      </c>
      <c r="F611" s="1" t="s">
        <v>1796</v>
      </c>
    </row>
    <row r="612" spans="1:6" ht="24.95" customHeight="1" x14ac:dyDescent="0.2">
      <c r="A612" s="1">
        <v>690</v>
      </c>
      <c r="B612" s="2" t="s">
        <v>1797</v>
      </c>
      <c r="C612" s="3" t="str">
        <f>HYPERLINK("images/6504951631212860593/","点击查看图片(3张)")</f>
        <v>点击查看图片(3张)</v>
      </c>
      <c r="D612" s="3" t="s">
        <v>1798</v>
      </c>
      <c r="E612" s="3" t="str">
        <f>HYPERLINK("images/8205803666089484071/","点击查看图片(3张)")</f>
        <v>点击查看图片(3张)</v>
      </c>
      <c r="F612" s="1" t="s">
        <v>1799</v>
      </c>
    </row>
    <row r="613" spans="1:6" ht="24.95" customHeight="1" x14ac:dyDescent="0.2">
      <c r="A613" s="1">
        <v>691</v>
      </c>
      <c r="B613" s="2" t="s">
        <v>1800</v>
      </c>
      <c r="C613" s="3" t="str">
        <f>HYPERLINK("images/7345419090896659529/20190129112155771_41178823_CAMERA_21001008169.jpg","点击查看图片(1张)")</f>
        <v>点击查看图片(1张)</v>
      </c>
      <c r="D613" s="3" t="s">
        <v>1801</v>
      </c>
      <c r="E613" s="3" t="str">
        <f>HYPERLINK("images/6299422831101720355/","点击查看图片(4张)")</f>
        <v>点击查看图片(4张)</v>
      </c>
      <c r="F613" s="1" t="s">
        <v>1802</v>
      </c>
    </row>
    <row r="614" spans="1:6" ht="24.95" customHeight="1" x14ac:dyDescent="0.2">
      <c r="A614" s="1">
        <v>692</v>
      </c>
      <c r="B614" s="2" t="s">
        <v>1803</v>
      </c>
      <c r="C614" s="3" t="str">
        <f>HYPERLINK("images/8960454707759458207/","点击查看图片(5张)")</f>
        <v>点击查看图片(5张)</v>
      </c>
      <c r="D614" s="3" t="s">
        <v>1804</v>
      </c>
      <c r="E614" s="3" t="str">
        <f>HYPERLINK("images/6356820626693024762/","点击查看图片(5张)")</f>
        <v>点击查看图片(5张)</v>
      </c>
      <c r="F614" s="1" t="s">
        <v>1805</v>
      </c>
    </row>
    <row r="615" spans="1:6" ht="24.95" customHeight="1" x14ac:dyDescent="0.2">
      <c r="A615" s="1">
        <v>693</v>
      </c>
      <c r="B615" s="2" t="s">
        <v>1806</v>
      </c>
      <c r="C615" s="3" t="str">
        <f>HYPERLINK("images/6017636418887167851/20190129114431992_34903195_CAMERA_21001004184.jpg","点击查看图片(1张)")</f>
        <v>点击查看图片(1张)</v>
      </c>
      <c r="D615" s="3" t="s">
        <v>1807</v>
      </c>
      <c r="E615" s="3" t="str">
        <f>HYPERLINK("images/8177367969707071642/","点击查看图片(2张)")</f>
        <v>点击查看图片(2张)</v>
      </c>
      <c r="F615" s="1" t="s">
        <v>1808</v>
      </c>
    </row>
    <row r="616" spans="1:6" ht="24.95" customHeight="1" x14ac:dyDescent="0.2">
      <c r="A616" s="1">
        <v>694</v>
      </c>
      <c r="B616" s="2" t="s">
        <v>1809</v>
      </c>
      <c r="C616" s="3" t="str">
        <f>HYPERLINK("images/9108469891288714607/","点击查看图片(3张)")</f>
        <v>点击查看图片(3张)</v>
      </c>
      <c r="D616" s="3" t="s">
        <v>1810</v>
      </c>
      <c r="E616" s="3" t="str">
        <f>HYPERLINK("images/6703910470290135425/20190129121421120_37904623_CAMERA_21001005285.jpg","点击查看图片(1张)")</f>
        <v>点击查看图片(1张)</v>
      </c>
      <c r="F616" s="1" t="s">
        <v>1811</v>
      </c>
    </row>
    <row r="617" spans="1:6" ht="24.95" customHeight="1" x14ac:dyDescent="0.2">
      <c r="A617" s="1">
        <v>695</v>
      </c>
      <c r="B617" s="2" t="s">
        <v>1812</v>
      </c>
      <c r="C617" s="3" t="str">
        <f>HYPERLINK("images/5695513346945466066/","点击查看图片(2张)")</f>
        <v>点击查看图片(2张)</v>
      </c>
      <c r="D617" s="3" t="s">
        <v>1813</v>
      </c>
      <c r="E617" s="3" t="str">
        <f>HYPERLINK("images/5785212206097105042/","点击查看图片(3张)")</f>
        <v>点击查看图片(3张)</v>
      </c>
      <c r="F617" s="1" t="s">
        <v>1814</v>
      </c>
    </row>
    <row r="618" spans="1:6" ht="24.95" customHeight="1" x14ac:dyDescent="0.2">
      <c r="A618" s="1">
        <v>697</v>
      </c>
      <c r="B618" s="2" t="s">
        <v>1815</v>
      </c>
      <c r="C618" s="3" t="str">
        <f>HYPERLINK("images/5668794630050135261/20190129104415074_34163718_CAMERA_22001051284.jpg","点击查看图片(1张)")</f>
        <v>点击查看图片(1张)</v>
      </c>
      <c r="D618" s="3" t="s">
        <v>1816</v>
      </c>
      <c r="E618" s="3" t="str">
        <f>HYPERLINK("images/4949696237368361557/","点击查看图片(4张)")</f>
        <v>点击查看图片(4张)</v>
      </c>
      <c r="F618" s="1" t="s">
        <v>1817</v>
      </c>
    </row>
    <row r="619" spans="1:6" ht="24.95" customHeight="1" x14ac:dyDescent="0.2">
      <c r="A619" s="1">
        <v>698</v>
      </c>
      <c r="B619" s="2" t="s">
        <v>1818</v>
      </c>
      <c r="C619" s="3" t="str">
        <f>HYPERLINK("images/5784151894277560623/","点击查看图片(5张)")</f>
        <v>点击查看图片(5张)</v>
      </c>
      <c r="D619" s="3" t="s">
        <v>1819</v>
      </c>
      <c r="E619" s="3" t="str">
        <f>HYPERLINK("images/5079545820611810998/","点击查看图片(5张)")</f>
        <v>点击查看图片(5张)</v>
      </c>
      <c r="F619" s="1" t="s">
        <v>1820</v>
      </c>
    </row>
    <row r="620" spans="1:6" ht="24.95" customHeight="1" x14ac:dyDescent="0.2">
      <c r="A620" s="1">
        <v>699</v>
      </c>
      <c r="B620" s="2" t="s">
        <v>1821</v>
      </c>
      <c r="C620" s="3" t="str">
        <f>HYPERLINK("images/8082748778920222742/","点击查看图片(3张)")</f>
        <v>点击查看图片(3张)</v>
      </c>
      <c r="D620" s="3" t="s">
        <v>1822</v>
      </c>
      <c r="E620" s="3" t="str">
        <f>HYPERLINK("images/8304047124190247850/","点击查看图片(5张)")</f>
        <v>点击查看图片(5张)</v>
      </c>
      <c r="F620" s="1" t="s">
        <v>1823</v>
      </c>
    </row>
    <row r="621" spans="1:6" ht="24.95" customHeight="1" x14ac:dyDescent="0.2">
      <c r="A621" s="1">
        <v>700</v>
      </c>
      <c r="B621" s="2" t="s">
        <v>1824</v>
      </c>
      <c r="C621" s="3" t="str">
        <f>HYPERLINK("images/7160340083526975225/","点击查看图片(2张)")</f>
        <v>点击查看图片(2张)</v>
      </c>
      <c r="D621" s="3" t="s">
        <v>1825</v>
      </c>
      <c r="E621" s="3" t="str">
        <f>HYPERLINK("images/5548849132703484006/","点击查看图片(5张)")</f>
        <v>点击查看图片(5张)</v>
      </c>
      <c r="F621" s="1" t="s">
        <v>1826</v>
      </c>
    </row>
    <row r="622" spans="1:6" ht="24.95" customHeight="1" x14ac:dyDescent="0.2">
      <c r="A622" s="1">
        <v>701</v>
      </c>
      <c r="B622" s="2" t="s">
        <v>1827</v>
      </c>
      <c r="C622" s="3" t="str">
        <f>HYPERLINK("images/7015007618148476624/20190129101401689_36785696_CAMERA_22001005265.jpg","点击查看图片(1张)")</f>
        <v>点击查看图片(1张)</v>
      </c>
      <c r="D622" s="3" t="s">
        <v>1828</v>
      </c>
      <c r="E622" s="3" t="str">
        <f>HYPERLINK("images/6347301014823829445/","点击查看图片(4张)")</f>
        <v>点击查看图片(4张)</v>
      </c>
      <c r="F622" s="1" t="s">
        <v>1829</v>
      </c>
    </row>
    <row r="623" spans="1:6" ht="24.95" customHeight="1" x14ac:dyDescent="0.2">
      <c r="A623" s="1">
        <v>702</v>
      </c>
      <c r="B623" s="2" t="s">
        <v>1830</v>
      </c>
      <c r="C623" s="3" t="str">
        <f>HYPERLINK("images/7729902493428609039/","点击查看图片(3张)")</f>
        <v>点击查看图片(3张)</v>
      </c>
      <c r="D623" s="3" t="s">
        <v>1831</v>
      </c>
      <c r="E623" s="3" t="str">
        <f>HYPERLINK("images/8141118981741398234/","点击查看图片(3张)")</f>
        <v>点击查看图片(3张)</v>
      </c>
      <c r="F623" s="1" t="s">
        <v>1832</v>
      </c>
    </row>
    <row r="624" spans="1:6" ht="24.95" customHeight="1" x14ac:dyDescent="0.2">
      <c r="A624" s="1">
        <v>703</v>
      </c>
      <c r="B624" s="2" t="s">
        <v>1833</v>
      </c>
      <c r="C624" s="3" t="str">
        <f>HYPERLINK("images/5136964058133475182/20190129112744781_616DDA00_CAMERA_21001006150.jpg","点击查看图片(1张)")</f>
        <v>点击查看图片(1张)</v>
      </c>
      <c r="D624" s="3" t="s">
        <v>1834</v>
      </c>
      <c r="E624" s="3" t="str">
        <f>HYPERLINK("images/7315425432134696383/","点击查看图片(2张)")</f>
        <v>点击查看图片(2张)</v>
      </c>
      <c r="F624" s="1" t="s">
        <v>1835</v>
      </c>
    </row>
    <row r="625" spans="1:6" ht="24.95" customHeight="1" x14ac:dyDescent="0.2">
      <c r="A625" s="1">
        <v>704</v>
      </c>
      <c r="B625" s="2" t="s">
        <v>1833</v>
      </c>
      <c r="C625" s="3" t="str">
        <f>HYPERLINK("images/8816468521123357879/20190129180925980_616DDA00_CAMERA_21001002159.jpg","点击查看图片(1张)")</f>
        <v>点击查看图片(1张)</v>
      </c>
      <c r="D625" s="3" t="s">
        <v>1836</v>
      </c>
      <c r="E625" s="3" t="str">
        <f>HYPERLINK("images/7478189252395474236/","点击查看图片(3张)")</f>
        <v>点击查看图片(3张)</v>
      </c>
      <c r="F625" s="1" t="s">
        <v>1837</v>
      </c>
    </row>
    <row r="626" spans="1:6" ht="24.95" customHeight="1" x14ac:dyDescent="0.2">
      <c r="A626" s="1">
        <v>705</v>
      </c>
      <c r="B626" s="2" t="s">
        <v>1838</v>
      </c>
      <c r="C626" s="3" t="str">
        <f>HYPERLINK("images/7915795023359122139/","点击查看图片(2张)")</f>
        <v>点击查看图片(2张)</v>
      </c>
      <c r="D626" s="3" t="s">
        <v>1839</v>
      </c>
      <c r="E626" s="3" t="str">
        <f>HYPERLINK("images/7039137876661272348/","点击查看图片(3张)")</f>
        <v>点击查看图片(3张)</v>
      </c>
      <c r="F626" s="1" t="s">
        <v>1840</v>
      </c>
    </row>
    <row r="627" spans="1:6" ht="24.95" customHeight="1" x14ac:dyDescent="0.2">
      <c r="A627" s="1">
        <v>706</v>
      </c>
      <c r="B627" s="2" t="s">
        <v>1841</v>
      </c>
      <c r="C627" s="3" t="str">
        <f>HYPERLINK("images/6371223521792953676/","点击查看图片(5张)")</f>
        <v>点击查看图片(5张)</v>
      </c>
      <c r="D627" s="3" t="s">
        <v>1842</v>
      </c>
      <c r="E627" s="3" t="str">
        <f>HYPERLINK("images/5561573669358282756/","点击查看图片(5张)")</f>
        <v>点击查看图片(5张)</v>
      </c>
      <c r="F627" s="1" t="s">
        <v>1843</v>
      </c>
    </row>
    <row r="628" spans="1:6" ht="24.95" customHeight="1" x14ac:dyDescent="0.2">
      <c r="A628" s="1">
        <v>707</v>
      </c>
      <c r="B628" s="2" t="s">
        <v>1844</v>
      </c>
      <c r="C628" s="3" t="str">
        <f>HYPERLINK("images/7828580501132165866/20190129110120580_36785696_CAMERA_22001013264.jpg","点击查看图片(1张)")</f>
        <v>点击查看图片(1张)</v>
      </c>
      <c r="D628" s="3" t="s">
        <v>1845</v>
      </c>
      <c r="E628" s="3" t="str">
        <f>HYPERLINK("images/5138635682443624996/","点击查看图片(3张)")</f>
        <v>点击查看图片(3张)</v>
      </c>
      <c r="F628" s="1" t="s">
        <v>1846</v>
      </c>
    </row>
    <row r="629" spans="1:6" ht="24.95" customHeight="1" x14ac:dyDescent="0.2">
      <c r="A629" s="1">
        <v>708</v>
      </c>
      <c r="B629" s="2" t="s">
        <v>1847</v>
      </c>
      <c r="C629" s="3" t="str">
        <f>HYPERLINK("images/6453551500731621899/20190129175410158_38846932_CAMERA_21001016156.jpg","点击查看图片(1张)")</f>
        <v>点击查看图片(1张)</v>
      </c>
      <c r="D629" s="3" t="s">
        <v>1848</v>
      </c>
      <c r="E629" s="3" t="str">
        <f>HYPERLINK("images/7436442545814028943/","点击查看图片(4张)")</f>
        <v>点击查看图片(4张)</v>
      </c>
      <c r="F629" s="1" t="s">
        <v>1849</v>
      </c>
    </row>
    <row r="630" spans="1:6" ht="24.95" customHeight="1" x14ac:dyDescent="0.2">
      <c r="A630" s="1">
        <v>709</v>
      </c>
      <c r="B630" s="2" t="s">
        <v>1850</v>
      </c>
      <c r="C630" s="3" t="str">
        <f>HYPERLINK("images/6361080286789281617/","点击查看图片(5张)")</f>
        <v>点击查看图片(5张)</v>
      </c>
      <c r="D630" s="3" t="s">
        <v>1851</v>
      </c>
      <c r="E630" s="3" t="str">
        <f>HYPERLINK("images/5869040765304187640/","点击查看图片(5张)")</f>
        <v>点击查看图片(5张)</v>
      </c>
      <c r="F630" s="1" t="s">
        <v>1852</v>
      </c>
    </row>
    <row r="631" spans="1:6" ht="24.95" customHeight="1" x14ac:dyDescent="0.2">
      <c r="A631" s="1">
        <v>710</v>
      </c>
      <c r="B631" s="2" t="s">
        <v>1853</v>
      </c>
      <c r="C631" s="3" t="str">
        <f>HYPERLINK("images/5316750081719707299/","点击查看图片(3张)")</f>
        <v>点击查看图片(3张)</v>
      </c>
      <c r="D631" s="3" t="s">
        <v>1854</v>
      </c>
      <c r="E631" s="3" t="str">
        <f>HYPERLINK("images/6822231971630641910/","点击查看图片(3张)")</f>
        <v>点击查看图片(3张)</v>
      </c>
      <c r="F631" s="1" t="s">
        <v>1855</v>
      </c>
    </row>
    <row r="632" spans="1:6" ht="24.95" customHeight="1" x14ac:dyDescent="0.2">
      <c r="A632" s="1">
        <v>711</v>
      </c>
      <c r="B632" s="2" t="s">
        <v>1856</v>
      </c>
      <c r="C632" s="3" t="str">
        <f>HYPERLINK("images/9220721618588237594/","点击查看图片(5张)")</f>
        <v>点击查看图片(5张)</v>
      </c>
      <c r="D632" s="3" t="s">
        <v>1857</v>
      </c>
      <c r="E632" s="3" t="str">
        <f>HYPERLINK("images/9051748029367299438/","点击查看图片(5张)")</f>
        <v>点击查看图片(5张)</v>
      </c>
      <c r="F632" s="1" t="s">
        <v>1858</v>
      </c>
    </row>
    <row r="633" spans="1:6" ht="24.95" customHeight="1" x14ac:dyDescent="0.2">
      <c r="A633" s="1">
        <v>713</v>
      </c>
      <c r="B633" s="2" t="s">
        <v>1859</v>
      </c>
      <c r="C633" s="3" t="str">
        <f>HYPERLINK("images/6232050118364243412/","点击查看图片(2张)")</f>
        <v>点击查看图片(2张)</v>
      </c>
      <c r="D633" s="3" t="s">
        <v>1860</v>
      </c>
      <c r="E633" s="3" t="str">
        <f>HYPERLINK("images/8200868112678209570/20190129171620663_35405482_CAMERA_21001019189.jpg","点击查看图片(1张)")</f>
        <v>点击查看图片(1张)</v>
      </c>
      <c r="F633" s="1" t="s">
        <v>1861</v>
      </c>
    </row>
    <row r="634" spans="1:6" ht="24.95" customHeight="1" x14ac:dyDescent="0.2">
      <c r="A634" s="1">
        <v>716</v>
      </c>
      <c r="B634" s="2" t="s">
        <v>1862</v>
      </c>
      <c r="C634" s="3" t="str">
        <f>HYPERLINK("images/9010364032579928471/","点击查看图片(4张)")</f>
        <v>点击查看图片(4张)</v>
      </c>
      <c r="D634" s="3" t="s">
        <v>1863</v>
      </c>
      <c r="E634" s="3" t="str">
        <f>HYPERLINK("images/7401839844751745981/","点击查看图片(5张)")</f>
        <v>点击查看图片(5张)</v>
      </c>
      <c r="F634" s="1" t="s">
        <v>1864</v>
      </c>
    </row>
    <row r="635" spans="1:6" ht="24.95" customHeight="1" x14ac:dyDescent="0.2">
      <c r="A635" s="1">
        <v>717</v>
      </c>
      <c r="B635" s="2" t="s">
        <v>1865</v>
      </c>
      <c r="C635" s="3" t="str">
        <f>HYPERLINK("images/7893771766274726143/","点击查看图片(2张)")</f>
        <v>点击查看图片(2张)</v>
      </c>
      <c r="D635" s="3" t="s">
        <v>1866</v>
      </c>
      <c r="E635" s="3" t="str">
        <f>HYPERLINK("images/5607172796769063034/","点击查看图片(5张)")</f>
        <v>点击查看图片(5张)</v>
      </c>
      <c r="F635" s="1" t="s">
        <v>1867</v>
      </c>
    </row>
    <row r="636" spans="1:6" ht="24.95" customHeight="1" x14ac:dyDescent="0.2">
      <c r="A636" s="1">
        <v>718</v>
      </c>
      <c r="B636" s="2" t="s">
        <v>1868</v>
      </c>
      <c r="C636" s="3" t="str">
        <f>HYPERLINK("images/8799648647770022939/","点击查看图片(3张)")</f>
        <v>点击查看图片(3张)</v>
      </c>
      <c r="D636" s="3" t="s">
        <v>1869</v>
      </c>
      <c r="E636" s="3" t="str">
        <f>HYPERLINK("images/9207617010150638986/","点击查看图片(3张)")</f>
        <v>点击查看图片(3张)</v>
      </c>
      <c r="F636" s="1" t="s">
        <v>1870</v>
      </c>
    </row>
    <row r="637" spans="1:6" ht="24.95" customHeight="1" x14ac:dyDescent="0.2">
      <c r="A637" s="1">
        <v>720</v>
      </c>
      <c r="B637" s="2" t="s">
        <v>1871</v>
      </c>
      <c r="C637" s="3" t="str">
        <f>HYPERLINK("images/9219619513114561440/","点击查看图片(2张)")</f>
        <v>点击查看图片(2张)</v>
      </c>
      <c r="D637" s="3" t="s">
        <v>1872</v>
      </c>
      <c r="E637" s="3" t="str">
        <f>HYPERLINK("images/8071603471728788636/","点击查看图片(2张)")</f>
        <v>点击查看图片(2张)</v>
      </c>
      <c r="F637" s="1" t="s">
        <v>1873</v>
      </c>
    </row>
    <row r="638" spans="1:6" ht="24.95" customHeight="1" x14ac:dyDescent="0.2">
      <c r="A638" s="1">
        <v>721</v>
      </c>
      <c r="B638" s="2" t="s">
        <v>1874</v>
      </c>
      <c r="C638" s="3" t="str">
        <f>HYPERLINK("images/5716732032718862647/","点击查看图片(5张)")</f>
        <v>点击查看图片(5张)</v>
      </c>
      <c r="D638" s="3" t="s">
        <v>1875</v>
      </c>
      <c r="E638" s="3" t="str">
        <f>HYPERLINK("images/5475316604895470067/","点击查看图片(3张)")</f>
        <v>点击查看图片(3张)</v>
      </c>
      <c r="F638" s="1" t="s">
        <v>1876</v>
      </c>
    </row>
    <row r="639" spans="1:6" ht="24.95" customHeight="1" x14ac:dyDescent="0.2">
      <c r="A639" s="1">
        <v>722</v>
      </c>
      <c r="B639" s="2" t="s">
        <v>1877</v>
      </c>
      <c r="C639" s="3" t="str">
        <f>HYPERLINK("images/5254725609585346028/20190129113938084_567a746f_CAMERA_11001003175.jpeg","点击查看图片(1张)")</f>
        <v>点击查看图片(1张)</v>
      </c>
      <c r="D639" s="3" t="s">
        <v>1878</v>
      </c>
      <c r="E639" s="3" t="str">
        <f>HYPERLINK("images/7411369711240743257/","点击查看图片(5张)")</f>
        <v>点击查看图片(5张)</v>
      </c>
      <c r="F639" s="1" t="s">
        <v>1879</v>
      </c>
    </row>
    <row r="640" spans="1:6" ht="24.95" customHeight="1" x14ac:dyDescent="0.2">
      <c r="A640" s="1">
        <v>724</v>
      </c>
      <c r="B640" s="2" t="s">
        <v>1880</v>
      </c>
      <c r="C640" s="3" t="str">
        <f>HYPERLINK("images/6316565639022491128/","点击查看图片(3张)")</f>
        <v>点击查看图片(3张)</v>
      </c>
      <c r="D640" s="3" t="s">
        <v>1881</v>
      </c>
      <c r="E640" s="3" t="str">
        <f>HYPERLINK("images/8067083767985514749/","点击查看图片(5张)")</f>
        <v>点击查看图片(5张)</v>
      </c>
      <c r="F640" s="1" t="s">
        <v>1882</v>
      </c>
    </row>
    <row r="641" spans="1:6" ht="24.95" customHeight="1" x14ac:dyDescent="0.2">
      <c r="A641" s="1">
        <v>725</v>
      </c>
      <c r="B641" s="2" t="s">
        <v>1883</v>
      </c>
      <c r="C641" s="3" t="str">
        <f>HYPERLINK("images/8278463589509547412/","点击查看图片(3张)")</f>
        <v>点击查看图片(3张)</v>
      </c>
      <c r="D641" s="3" t="s">
        <v>1884</v>
      </c>
      <c r="E641" s="3" t="str">
        <f>HYPERLINK("images/7052217064828742982/","点击查看图片(4张)")</f>
        <v>点击查看图片(4张)</v>
      </c>
      <c r="F641" s="1" t="s">
        <v>1885</v>
      </c>
    </row>
    <row r="642" spans="1:6" ht="24.95" customHeight="1" x14ac:dyDescent="0.2">
      <c r="A642" s="1">
        <v>726</v>
      </c>
      <c r="B642" s="2" t="s">
        <v>1886</v>
      </c>
      <c r="C642" s="3" t="str">
        <f>HYPERLINK("images/9094132592025652804/","点击查看图片(2张)")</f>
        <v>点击查看图片(2张)</v>
      </c>
      <c r="D642" s="3" t="s">
        <v>1887</v>
      </c>
      <c r="E642" s="3" t="str">
        <f>HYPERLINK("images/5228183126331183996/","点击查看图片(5张)")</f>
        <v>点击查看图片(5张)</v>
      </c>
      <c r="F642" s="1" t="s">
        <v>1888</v>
      </c>
    </row>
    <row r="643" spans="1:6" ht="24.95" customHeight="1" x14ac:dyDescent="0.2">
      <c r="A643" s="1">
        <v>727</v>
      </c>
      <c r="B643" s="2" t="s">
        <v>1889</v>
      </c>
      <c r="C643" s="3" t="str">
        <f>HYPERLINK("images/8953118173480343517/20190129112125317_37937771_CAMERA_21001002156.jpg","点击查看图片(1张)")</f>
        <v>点击查看图片(1张)</v>
      </c>
      <c r="D643" s="3" t="s">
        <v>1890</v>
      </c>
      <c r="E643" s="3" t="str">
        <f>HYPERLINK("images/7431032417877620127/","点击查看图片(4张)")</f>
        <v>点击查看图片(4张)</v>
      </c>
      <c r="F643" s="1" t="s">
        <v>1891</v>
      </c>
    </row>
    <row r="644" spans="1:6" ht="24.95" customHeight="1" x14ac:dyDescent="0.2">
      <c r="A644" s="1">
        <v>729</v>
      </c>
      <c r="B644" s="2" t="s">
        <v>1892</v>
      </c>
      <c r="C644" s="3" t="str">
        <f>HYPERLINK("images/6141099675964772732/","点击查看图片(3张)")</f>
        <v>点击查看图片(3张)</v>
      </c>
      <c r="D644" s="3" t="s">
        <v>1893</v>
      </c>
      <c r="E644" s="3" t="str">
        <f>HYPERLINK("images/8731112495514711547/","点击查看图片(5张)")</f>
        <v>点击查看图片(5张)</v>
      </c>
      <c r="F644" s="1" t="s">
        <v>1894</v>
      </c>
    </row>
    <row r="645" spans="1:6" ht="24.95" customHeight="1" x14ac:dyDescent="0.2">
      <c r="A645" s="1">
        <v>730</v>
      </c>
      <c r="B645" s="2" t="s">
        <v>1895</v>
      </c>
      <c r="C645" s="3" t="str">
        <f>HYPERLINK("images/5673487167361236992/","点击查看图片(3张)")</f>
        <v>点击查看图片(3张)</v>
      </c>
      <c r="D645" s="3" t="s">
        <v>1896</v>
      </c>
      <c r="E645" s="3" t="str">
        <f>HYPERLINK("images/6836497323981320661/","点击查看图片(4张)")</f>
        <v>点击查看图片(4张)</v>
      </c>
      <c r="F645" s="1" t="s">
        <v>1897</v>
      </c>
    </row>
    <row r="646" spans="1:6" ht="24.95" customHeight="1" x14ac:dyDescent="0.2">
      <c r="A646" s="1">
        <v>731</v>
      </c>
      <c r="B646" s="2" t="s">
        <v>1898</v>
      </c>
      <c r="C646" s="3" t="str">
        <f>HYPERLINK("images/7357598757701674486/","点击查看图片(2张)")</f>
        <v>点击查看图片(2张)</v>
      </c>
      <c r="D646" s="3" t="s">
        <v>1899</v>
      </c>
      <c r="E646" s="3" t="str">
        <f>HYPERLINK("images/7412191412490036861/","点击查看图片(5张)")</f>
        <v>点击查看图片(5张)</v>
      </c>
      <c r="F646" s="1" t="s">
        <v>1900</v>
      </c>
    </row>
    <row r="647" spans="1:6" ht="24.95" customHeight="1" x14ac:dyDescent="0.2">
      <c r="A647" s="1">
        <v>732</v>
      </c>
      <c r="B647" s="2" t="s">
        <v>1901</v>
      </c>
      <c r="C647" s="3" t="str">
        <f>HYPERLINK("images/8114201928517442111/","点击查看图片(3张)")</f>
        <v>点击查看图片(3张)</v>
      </c>
      <c r="D647" s="3" t="s">
        <v>1902</v>
      </c>
      <c r="E647" s="3" t="str">
        <f>HYPERLINK("images/7224657116597409734/","点击查看图片(3张)")</f>
        <v>点击查看图片(3张)</v>
      </c>
      <c r="F647" s="1" t="s">
        <v>1903</v>
      </c>
    </row>
    <row r="648" spans="1:6" ht="24.95" customHeight="1" x14ac:dyDescent="0.2">
      <c r="A648" s="1">
        <v>733</v>
      </c>
      <c r="B648" s="2" t="s">
        <v>1904</v>
      </c>
      <c r="C648" s="3" t="str">
        <f>HYPERLINK("images/7152093519492156541/20190129112749011_40026918_CAMERA_22001020254.jpg","点击查看图片(1张)")</f>
        <v>点击查看图片(1张)</v>
      </c>
      <c r="D648" s="3" t="s">
        <v>1905</v>
      </c>
      <c r="E648" s="3" t="str">
        <f>HYPERLINK("images/7770272594592771416/","点击查看图片(4张)")</f>
        <v>点击查看图片(4张)</v>
      </c>
      <c r="F648" s="1" t="s">
        <v>1906</v>
      </c>
    </row>
    <row r="649" spans="1:6" ht="24.95" customHeight="1" x14ac:dyDescent="0.2">
      <c r="A649" s="1">
        <v>734</v>
      </c>
      <c r="B649" s="2" t="s">
        <v>1907</v>
      </c>
      <c r="C649" s="3" t="str">
        <f>HYPERLINK("images/4650406882074200223/","点击查看图片(5张)")</f>
        <v>点击查看图片(5张)</v>
      </c>
      <c r="D649" s="3" t="s">
        <v>1908</v>
      </c>
      <c r="E649" s="3" t="str">
        <f>HYPERLINK("images/7515365190850243362/","点击查看图片(5张)")</f>
        <v>点击查看图片(5张)</v>
      </c>
      <c r="F649" s="1" t="s">
        <v>1909</v>
      </c>
    </row>
    <row r="650" spans="1:6" ht="24.95" customHeight="1" x14ac:dyDescent="0.2">
      <c r="A650" s="1">
        <v>736</v>
      </c>
      <c r="B650" s="2" t="s">
        <v>1910</v>
      </c>
      <c r="C650" s="3" t="str">
        <f>HYPERLINK("images/8499719802390517051/","点击查看图片(2张)")</f>
        <v>点击查看图片(2张)</v>
      </c>
      <c r="D650" s="3" t="s">
        <v>1911</v>
      </c>
      <c r="E650" s="3" t="str">
        <f>HYPERLINK("images/5175596987595676279/","点击查看图片(5张)")</f>
        <v>点击查看图片(5张)</v>
      </c>
      <c r="F650" s="1" t="s">
        <v>1912</v>
      </c>
    </row>
    <row r="651" spans="1:6" ht="24.95" customHeight="1" x14ac:dyDescent="0.2">
      <c r="A651" s="1">
        <v>737</v>
      </c>
      <c r="B651" s="2" t="s">
        <v>1913</v>
      </c>
      <c r="C651" s="3" t="str">
        <f>HYPERLINK("images/8971173333969082907/20190129162327869_f2afdac6_CAMERA_11001004277.jpeg","点击查看图片(1张)")</f>
        <v>点击查看图片(1张)</v>
      </c>
      <c r="D651" s="3" t="s">
        <v>1914</v>
      </c>
      <c r="E651" s="3" t="str">
        <f>HYPERLINK("images/8613753980148631948/","点击查看图片(2张)")</f>
        <v>点击查看图片(2张)</v>
      </c>
      <c r="F651" s="1" t="s">
        <v>1915</v>
      </c>
    </row>
    <row r="652" spans="1:6" ht="24.95" customHeight="1" x14ac:dyDescent="0.2">
      <c r="A652" s="1">
        <v>738</v>
      </c>
      <c r="B652" s="2" t="s">
        <v>1913</v>
      </c>
      <c r="C652" s="3" t="str">
        <f>HYPERLINK("images/8250705939748057070/20190129105101330_f2afdac6_CAMERA_11001008283.jpeg","点击查看图片(1张)")</f>
        <v>点击查看图片(1张)</v>
      </c>
      <c r="D652" s="3" t="s">
        <v>1916</v>
      </c>
      <c r="E652" s="3" t="str">
        <f>HYPERLINK("images/4749580229675482862/","点击查看图片(2张)")</f>
        <v>点击查看图片(2张)</v>
      </c>
      <c r="F652" s="1" t="s">
        <v>1917</v>
      </c>
    </row>
    <row r="653" spans="1:6" ht="24.95" customHeight="1" x14ac:dyDescent="0.2">
      <c r="A653" s="1">
        <v>739</v>
      </c>
      <c r="B653" s="2" t="s">
        <v>1918</v>
      </c>
      <c r="C653" s="3" t="str">
        <f>HYPERLINK("images/8750423532801060491/","点击查看图片(2张)")</f>
        <v>点击查看图片(2张)</v>
      </c>
      <c r="D653" s="3" t="s">
        <v>1919</v>
      </c>
      <c r="E653" s="3" t="str">
        <f>HYPERLINK("images/7707226462746023700/","点击查看图片(2张)")</f>
        <v>点击查看图片(2张)</v>
      </c>
      <c r="F653" s="1" t="s">
        <v>1920</v>
      </c>
    </row>
    <row r="654" spans="1:6" ht="24.95" customHeight="1" x14ac:dyDescent="0.2">
      <c r="A654" s="1">
        <v>740</v>
      </c>
      <c r="B654" s="2" t="s">
        <v>1921</v>
      </c>
      <c r="C654" s="3" t="str">
        <f>HYPERLINK("images/7667560169278556030/","点击查看图片(3张)")</f>
        <v>点击查看图片(3张)</v>
      </c>
      <c r="D654" s="3" t="s">
        <v>1922</v>
      </c>
      <c r="E654" s="3" t="str">
        <f>HYPERLINK("images/8646565840242089484/20190129120255297_39875642_CAMERA_21001010290.jpg","点击查看图片(1张)")</f>
        <v>点击查看图片(1张)</v>
      </c>
      <c r="F654" s="1" t="s">
        <v>1923</v>
      </c>
    </row>
    <row r="655" spans="1:6" ht="24.95" customHeight="1" x14ac:dyDescent="0.2">
      <c r="A655" s="1">
        <v>741</v>
      </c>
      <c r="B655" s="2" t="s">
        <v>1924</v>
      </c>
      <c r="C655" s="3" t="str">
        <f>HYPERLINK("images/5594173720623520712/","点击查看图片(2张)")</f>
        <v>点击查看图片(2张)</v>
      </c>
      <c r="D655" s="3" t="s">
        <v>1925</v>
      </c>
      <c r="E655" s="3" t="str">
        <f>HYPERLINK("images/5571850446879080618/","点击查看图片(5张)")</f>
        <v>点击查看图片(5张)</v>
      </c>
      <c r="F655" s="1" t="s">
        <v>1926</v>
      </c>
    </row>
    <row r="656" spans="1:6" ht="24.95" customHeight="1" x14ac:dyDescent="0.2">
      <c r="A656" s="1">
        <v>742</v>
      </c>
      <c r="B656" s="2" t="s">
        <v>1927</v>
      </c>
      <c r="C656" s="3" t="str">
        <f>HYPERLINK("images/8858808601620507945/","点击查看图片(2张)")</f>
        <v>点击查看图片(2张)</v>
      </c>
      <c r="D656" s="3" t="s">
        <v>1928</v>
      </c>
      <c r="E656" s="3" t="str">
        <f>HYPERLINK("images/5829610834231154100/","点击查看图片(2张)")</f>
        <v>点击查看图片(2张)</v>
      </c>
      <c r="F656" s="1" t="s">
        <v>1929</v>
      </c>
    </row>
    <row r="657" spans="1:6" ht="24.95" customHeight="1" x14ac:dyDescent="0.2">
      <c r="A657" s="1">
        <v>744</v>
      </c>
      <c r="B657" s="2" t="s">
        <v>1930</v>
      </c>
      <c r="C657" s="3" t="str">
        <f>HYPERLINK("images/6326398803132068201/20190129111228627_4ac8f474_CAMERA_11001007172.jpeg","点击查看图片(1张)")</f>
        <v>点击查看图片(1张)</v>
      </c>
      <c r="D657" s="3" t="s">
        <v>1931</v>
      </c>
      <c r="E657" s="3" t="str">
        <f>HYPERLINK("images/6294397085173467814/","点击查看图片(3张)")</f>
        <v>点击查看图片(3张)</v>
      </c>
      <c r="F657" s="1" t="s">
        <v>1932</v>
      </c>
    </row>
    <row r="658" spans="1:6" ht="24.95" customHeight="1" x14ac:dyDescent="0.2">
      <c r="A658" s="1">
        <v>745</v>
      </c>
      <c r="B658" s="2" t="s">
        <v>1933</v>
      </c>
      <c r="C658" s="3" t="str">
        <f>HYPERLINK("images/6814506347910638111/","点击查看图片(5张)")</f>
        <v>点击查看图片(5张)</v>
      </c>
      <c r="D658" s="3" t="s">
        <v>1934</v>
      </c>
      <c r="E658" s="3" t="str">
        <f>HYPERLINK("images/5573487887070418000/","点击查看图片(5张)")</f>
        <v>点击查看图片(5张)</v>
      </c>
      <c r="F658" s="1" t="s">
        <v>1935</v>
      </c>
    </row>
    <row r="659" spans="1:6" ht="24.95" customHeight="1" x14ac:dyDescent="0.2">
      <c r="A659" s="1">
        <v>746</v>
      </c>
      <c r="B659" s="2" t="s">
        <v>1936</v>
      </c>
      <c r="C659" s="3" t="str">
        <f>HYPERLINK("images/7070102741113015428/","点击查看图片(2张)")</f>
        <v>点击查看图片(2张)</v>
      </c>
      <c r="D659" s="3" t="s">
        <v>1937</v>
      </c>
      <c r="E659" s="3" t="str">
        <f>HYPERLINK("images/4663571951586012710/","点击查看图片(4张)")</f>
        <v>点击查看图片(4张)</v>
      </c>
      <c r="F659" s="1" t="s">
        <v>1938</v>
      </c>
    </row>
    <row r="660" spans="1:6" ht="24.95" customHeight="1" x14ac:dyDescent="0.2">
      <c r="A660" s="1">
        <v>747</v>
      </c>
      <c r="B660" s="2" t="s">
        <v>1939</v>
      </c>
      <c r="C660" s="3" t="str">
        <f>HYPERLINK("images/7143313236863074974/","点击查看图片(2张)")</f>
        <v>点击查看图片(2张)</v>
      </c>
      <c r="D660" s="3" t="s">
        <v>1940</v>
      </c>
      <c r="E660" s="3" t="str">
        <f>HYPERLINK("images/4708973787896543641/","点击查看图片(5张)")</f>
        <v>点击查看图片(5张)</v>
      </c>
      <c r="F660" s="1" t="s">
        <v>1941</v>
      </c>
    </row>
    <row r="661" spans="1:6" ht="24.95" customHeight="1" x14ac:dyDescent="0.2">
      <c r="A661" s="1">
        <v>748</v>
      </c>
      <c r="B661" s="2" t="s">
        <v>1942</v>
      </c>
      <c r="C661" s="3" t="str">
        <f>HYPERLINK("images/9039227784387776998/20190129110225297_567a746f_CAMERA_11001036160.jpeg","点击查看图片(1张)")</f>
        <v>点击查看图片(1张)</v>
      </c>
      <c r="D661" s="3" t="s">
        <v>1943</v>
      </c>
      <c r="E661" s="3" t="str">
        <f>HYPERLINK("images/8517324899523899252/","点击查看图片(5张)")</f>
        <v>点击查看图片(5张)</v>
      </c>
      <c r="F661" s="1" t="s">
        <v>1944</v>
      </c>
    </row>
    <row r="662" spans="1:6" ht="24.95" customHeight="1" x14ac:dyDescent="0.2">
      <c r="A662" s="1">
        <v>752</v>
      </c>
      <c r="B662" s="2" t="s">
        <v>1945</v>
      </c>
      <c r="C662" s="3" t="str">
        <f>HYPERLINK("images/9217690812875508412/20190129115251732_46028057_CAMERA_21001023170.jpg","点击查看图片(1张)")</f>
        <v>点击查看图片(1张)</v>
      </c>
      <c r="D662" s="3" t="s">
        <v>1946</v>
      </c>
      <c r="E662" s="3" t="str">
        <f>HYPERLINK("images/6586316514568320847/","点击查看图片(2张)")</f>
        <v>点击查看图片(2张)</v>
      </c>
      <c r="F662" s="1" t="s">
        <v>1947</v>
      </c>
    </row>
    <row r="663" spans="1:6" ht="24.95" customHeight="1" x14ac:dyDescent="0.2">
      <c r="A663" s="1">
        <v>753</v>
      </c>
      <c r="B663" s="2" t="s">
        <v>1948</v>
      </c>
      <c r="C663" s="3" t="str">
        <f>HYPERLINK("images/7781218630766403544/20190129130241348_32151035_CAMERA_21001004173.jpg","点击查看图片(1张)")</f>
        <v>点击查看图片(1张)</v>
      </c>
      <c r="D663" s="3" t="s">
        <v>1949</v>
      </c>
      <c r="E663" s="3" t="str">
        <f>HYPERLINK("images/8547111258815867389/","点击查看图片(5张)")</f>
        <v>点击查看图片(5张)</v>
      </c>
      <c r="F663" s="1" t="s">
        <v>1950</v>
      </c>
    </row>
    <row r="664" spans="1:6" ht="24.95" customHeight="1" x14ac:dyDescent="0.2">
      <c r="A664" s="1">
        <v>754</v>
      </c>
      <c r="B664" s="2" t="s">
        <v>1951</v>
      </c>
      <c r="C664" s="3" t="str">
        <f>HYPERLINK("images/5936350632702514233/","点击查看图片(4张)")</f>
        <v>点击查看图片(4张)</v>
      </c>
      <c r="D664" s="3" t="s">
        <v>1952</v>
      </c>
      <c r="E664" s="3" t="str">
        <f>HYPERLINK("images/6950784945044921357/20190129102411704_80825684_CAMERA_21001005267.jpg","点击查看图片(1张)")</f>
        <v>点击查看图片(1张)</v>
      </c>
      <c r="F664" s="1" t="s">
        <v>1953</v>
      </c>
    </row>
    <row r="665" spans="1:6" ht="24.95" customHeight="1" x14ac:dyDescent="0.2">
      <c r="A665" s="1">
        <v>755</v>
      </c>
      <c r="B665" s="2" t="s">
        <v>1954</v>
      </c>
      <c r="C665" s="3" t="str">
        <f>HYPERLINK("images/4904249833058189076/20190129111559784_8eafbb7c_CAMERA_12001013288.jpeg","点击查看图片(1张)")</f>
        <v>点击查看图片(1张)</v>
      </c>
      <c r="D665" s="3" t="s">
        <v>1955</v>
      </c>
      <c r="E665" s="3" t="str">
        <f>HYPERLINK("images/6854236626826229811/","点击查看图片(5张)")</f>
        <v>点击查看图片(5张)</v>
      </c>
      <c r="F665" s="1" t="s">
        <v>1956</v>
      </c>
    </row>
    <row r="666" spans="1:6" ht="24.95" customHeight="1" x14ac:dyDescent="0.2">
      <c r="A666" s="1">
        <v>756</v>
      </c>
      <c r="B666" s="2" t="s">
        <v>1957</v>
      </c>
      <c r="C666" s="3" t="str">
        <f>HYPERLINK("images/7204987034991169267/20190129114410258_33236697_CAMERA_21001008140.jpg","点击查看图片(1张)")</f>
        <v>点击查看图片(1张)</v>
      </c>
      <c r="D666" s="3" t="s">
        <v>1958</v>
      </c>
      <c r="E666" s="3" t="str">
        <f>HYPERLINK("images/5379017138167989273/","点击查看图片(3张)")</f>
        <v>点击查看图片(3张)</v>
      </c>
      <c r="F666" s="1" t="s">
        <v>1959</v>
      </c>
    </row>
    <row r="667" spans="1:6" ht="24.95" customHeight="1" x14ac:dyDescent="0.2">
      <c r="A667" s="1">
        <v>757</v>
      </c>
      <c r="B667" s="2" t="s">
        <v>1960</v>
      </c>
      <c r="C667" s="3" t="str">
        <f>HYPERLINK("images/4929589863397403369/","点击查看图片(5张)")</f>
        <v>点击查看图片(5张)</v>
      </c>
      <c r="D667" s="3" t="s">
        <v>1961</v>
      </c>
      <c r="E667" s="3" t="str">
        <f>HYPERLINK("images/8617557976946731471/","点击查看图片(5张)")</f>
        <v>点击查看图片(5张)</v>
      </c>
      <c r="F667" s="1" t="s">
        <v>1962</v>
      </c>
    </row>
    <row r="668" spans="1:6" ht="24.95" customHeight="1" x14ac:dyDescent="0.2">
      <c r="A668" s="1">
        <v>758</v>
      </c>
      <c r="B668" s="2" t="s">
        <v>1963</v>
      </c>
      <c r="C668" s="3" t="str">
        <f>HYPERLINK("images/6367377911050996979/","点击查看图片(4张)")</f>
        <v>点击查看图片(4张)</v>
      </c>
      <c r="D668" s="3" t="s">
        <v>1964</v>
      </c>
      <c r="E668" s="3" t="str">
        <f>HYPERLINK("images/7521166125290085328/20190129182753283_8932899A_CAMERA_21001008284.jpg","点击查看图片(1张)")</f>
        <v>点击查看图片(1张)</v>
      </c>
      <c r="F668" s="1" t="s">
        <v>1965</v>
      </c>
    </row>
    <row r="669" spans="1:6" ht="24.95" customHeight="1" x14ac:dyDescent="0.2">
      <c r="A669" s="1">
        <v>760</v>
      </c>
      <c r="B669" s="2" t="s">
        <v>1966</v>
      </c>
      <c r="C669" s="3" t="str">
        <f>HYPERLINK("images/8112938529538326790/20190129110937716_31624833_CAMERA_21001005287.jpg","点击查看图片(1张)")</f>
        <v>点击查看图片(1张)</v>
      </c>
      <c r="D669" s="3" t="s">
        <v>1967</v>
      </c>
      <c r="E669" s="3" t="str">
        <f>HYPERLINK("images/8799333028720612564/","点击查看图片(2张)")</f>
        <v>点击查看图片(2张)</v>
      </c>
      <c r="F669" s="1" t="s">
        <v>1968</v>
      </c>
    </row>
    <row r="670" spans="1:6" ht="24.95" customHeight="1" x14ac:dyDescent="0.2">
      <c r="A670" s="1">
        <v>761</v>
      </c>
      <c r="B670" s="2" t="s">
        <v>1969</v>
      </c>
      <c r="C670" s="3" t="str">
        <f>HYPERLINK("images/4677928181667381812/","点击查看图片(2张)")</f>
        <v>点击查看图片(2张)</v>
      </c>
      <c r="D670" s="3" t="s">
        <v>1970</v>
      </c>
      <c r="E670" s="3" t="str">
        <f>HYPERLINK("images/5423293041553880874/","点击查看图片(2张)")</f>
        <v>点击查看图片(2张)</v>
      </c>
      <c r="F670" s="1" t="s">
        <v>1971</v>
      </c>
    </row>
    <row r="671" spans="1:6" ht="24.95" customHeight="1" x14ac:dyDescent="0.2">
      <c r="A671" s="1">
        <v>762</v>
      </c>
      <c r="B671" s="2" t="s">
        <v>1972</v>
      </c>
      <c r="C671" s="3" t="str">
        <f>HYPERLINK("images/7244219076988488252/","点击查看图片(2张)")</f>
        <v>点击查看图片(2张)</v>
      </c>
      <c r="D671" s="3" t="s">
        <v>1973</v>
      </c>
      <c r="E671" s="3" t="str">
        <f>HYPERLINK("images/6337019883679280590/","点击查看图片(2张)")</f>
        <v>点击查看图片(2张)</v>
      </c>
      <c r="F671" s="1" t="s">
        <v>1974</v>
      </c>
    </row>
    <row r="672" spans="1:6" ht="24.95" customHeight="1" x14ac:dyDescent="0.2">
      <c r="A672" s="1">
        <v>763</v>
      </c>
      <c r="B672" s="2" t="s">
        <v>1972</v>
      </c>
      <c r="C672" s="3" t="str">
        <f>HYPERLINK("images/4846157611418930293/","点击查看图片(2张)")</f>
        <v>点击查看图片(2张)</v>
      </c>
      <c r="D672" s="3" t="s">
        <v>1975</v>
      </c>
      <c r="E672" s="3" t="str">
        <f>HYPERLINK("images/9156245721580543017/","点击查看图片(2张)")</f>
        <v>点击查看图片(2张)</v>
      </c>
      <c r="F672" s="1" t="s">
        <v>1976</v>
      </c>
    </row>
    <row r="673" spans="1:6" ht="24.95" customHeight="1" x14ac:dyDescent="0.2">
      <c r="A673" s="1">
        <v>764</v>
      </c>
      <c r="B673" s="2" t="s">
        <v>1977</v>
      </c>
      <c r="C673" s="3" t="str">
        <f>HYPERLINK("images/5204836681575325163/","点击查看图片(3张)")</f>
        <v>点击查看图片(3张)</v>
      </c>
      <c r="D673" s="3" t="s">
        <v>1978</v>
      </c>
      <c r="E673" s="3" t="str">
        <f>HYPERLINK("images/5295140741975156379/20190129124027985_8932899A_CAMERA_21001002187.jpg","点击查看图片(1张)")</f>
        <v>点击查看图片(1张)</v>
      </c>
      <c r="F673" s="1" t="s">
        <v>1979</v>
      </c>
    </row>
    <row r="674" spans="1:6" ht="24.95" customHeight="1" x14ac:dyDescent="0.2">
      <c r="A674" s="1">
        <v>765</v>
      </c>
      <c r="B674" s="2" t="s">
        <v>1980</v>
      </c>
      <c r="C674" s="3" t="str">
        <f>HYPERLINK("images/8556646659618079933/20190129105856982_38074517_CAMERA_22001004272.jpg","点击查看图片(1张)")</f>
        <v>点击查看图片(1张)</v>
      </c>
      <c r="D674" s="3" t="s">
        <v>1981</v>
      </c>
      <c r="E674" s="3" t="str">
        <f>HYPERLINK("images/9185064461202559315/","点击查看图片(2张)")</f>
        <v>点击查看图片(2张)</v>
      </c>
      <c r="F674" s="1" t="s">
        <v>1982</v>
      </c>
    </row>
    <row r="675" spans="1:6" ht="24.95" customHeight="1" x14ac:dyDescent="0.2">
      <c r="A675" s="1">
        <v>766</v>
      </c>
      <c r="B675" s="2" t="s">
        <v>1983</v>
      </c>
      <c r="C675" s="3" t="str">
        <f>HYPERLINK("images/5394880162463819002/","点击查看图片(2张)")</f>
        <v>点击查看图片(2张)</v>
      </c>
      <c r="D675" s="3" t="s">
        <v>1984</v>
      </c>
      <c r="E675" s="3" t="str">
        <f>HYPERLINK("images/6708527151330559959/","点击查看图片(2张)")</f>
        <v>点击查看图片(2张)</v>
      </c>
      <c r="F675" s="1" t="s">
        <v>1985</v>
      </c>
    </row>
    <row r="676" spans="1:6" ht="24.95" customHeight="1" x14ac:dyDescent="0.2">
      <c r="A676" s="1">
        <v>767</v>
      </c>
      <c r="B676" s="2" t="s">
        <v>1986</v>
      </c>
      <c r="C676" s="3" t="str">
        <f>HYPERLINK("images/7218429923400963199/","点击查看图片(2张)")</f>
        <v>点击查看图片(2张)</v>
      </c>
      <c r="D676" s="3" t="s">
        <v>1987</v>
      </c>
      <c r="E676" s="3" t="str">
        <f>HYPERLINK("images/5988325550498246175/","点击查看图片(5张)")</f>
        <v>点击查看图片(5张)</v>
      </c>
      <c r="F676" s="1" t="s">
        <v>1988</v>
      </c>
    </row>
    <row r="677" spans="1:6" ht="24.95" customHeight="1" x14ac:dyDescent="0.2">
      <c r="A677" s="1">
        <v>768</v>
      </c>
      <c r="B677" s="2" t="s">
        <v>1989</v>
      </c>
      <c r="C677" s="3" t="str">
        <f>HYPERLINK("images/7691546414060926121/20190129125603467_34157190_CAMERA_21001001157.jpg","点击查看图片(1张)")</f>
        <v>点击查看图片(1张)</v>
      </c>
      <c r="D677" s="3" t="s">
        <v>1990</v>
      </c>
      <c r="E677" s="3" t="str">
        <f>HYPERLINK("images/6643231511694138717/","点击查看图片(3张)")</f>
        <v>点击查看图片(3张)</v>
      </c>
      <c r="F677" s="1" t="s">
        <v>1991</v>
      </c>
    </row>
    <row r="678" spans="1:6" ht="24.95" customHeight="1" x14ac:dyDescent="0.2">
      <c r="A678" s="1">
        <v>769</v>
      </c>
      <c r="B678" s="2" t="s">
        <v>1992</v>
      </c>
      <c r="C678" s="3" t="str">
        <f>HYPERLINK("images/6489515876158911912/","点击查看图片(3张)")</f>
        <v>点击查看图片(3张)</v>
      </c>
      <c r="D678" s="3" t="s">
        <v>1993</v>
      </c>
      <c r="E678" s="3" t="str">
        <f>HYPERLINK("images/5961347277035878092/","点击查看图片(4张)")</f>
        <v>点击查看图片(4张)</v>
      </c>
      <c r="F678" s="1" t="s">
        <v>1994</v>
      </c>
    </row>
    <row r="679" spans="1:6" ht="24.95" customHeight="1" x14ac:dyDescent="0.2">
      <c r="A679" s="1">
        <v>770</v>
      </c>
      <c r="B679" s="2" t="s">
        <v>1992</v>
      </c>
      <c r="C679" s="3" t="str">
        <f>HYPERLINK("images/7938266237142183509/","点击查看图片(2张)")</f>
        <v>点击查看图片(2张)</v>
      </c>
      <c r="D679" s="3" t="s">
        <v>1995</v>
      </c>
      <c r="E679" s="3" t="str">
        <f>HYPERLINK("images/7748292523139311001/","点击查看图片(3张)")</f>
        <v>点击查看图片(3张)</v>
      </c>
      <c r="F679" s="1" t="s">
        <v>1996</v>
      </c>
    </row>
    <row r="680" spans="1:6" ht="24.95" customHeight="1" x14ac:dyDescent="0.2">
      <c r="A680" s="1">
        <v>771</v>
      </c>
      <c r="B680" s="2" t="s">
        <v>1997</v>
      </c>
      <c r="C680" s="3" t="str">
        <f>HYPERLINK("images/5232478007052378994/","点击查看图片(2张)")</f>
        <v>点击查看图片(2张)</v>
      </c>
      <c r="D680" s="3" t="s">
        <v>1998</v>
      </c>
      <c r="E680" s="3" t="str">
        <f>HYPERLINK("images/7604301953474087949/20190129112652485_27687235_CAMERA_21001004285.jpg","点击查看图片(1张)")</f>
        <v>点击查看图片(1张)</v>
      </c>
      <c r="F680" s="1" t="s">
        <v>1999</v>
      </c>
    </row>
    <row r="681" spans="1:6" ht="24.95" customHeight="1" x14ac:dyDescent="0.2">
      <c r="A681" s="1">
        <v>772</v>
      </c>
      <c r="B681" s="2" t="s">
        <v>2000</v>
      </c>
      <c r="C681" s="3" t="str">
        <f>HYPERLINK("images/8760872076962569425/","点击查看图片(2张)")</f>
        <v>点击查看图片(2张)</v>
      </c>
      <c r="D681" s="3" t="s">
        <v>2001</v>
      </c>
      <c r="E681" s="3" t="str">
        <f>HYPERLINK("images/6483373179500824841/","点击查看图片(5张)")</f>
        <v>点击查看图片(5张)</v>
      </c>
      <c r="F681" s="1" t="s">
        <v>2002</v>
      </c>
    </row>
    <row r="682" spans="1:6" ht="24.95" customHeight="1" x14ac:dyDescent="0.2">
      <c r="A682" s="1">
        <v>773</v>
      </c>
      <c r="B682" s="2" t="s">
        <v>2003</v>
      </c>
      <c r="C682" s="3" t="str">
        <f>HYPERLINK("images/7991906254168210198/","点击查看图片(2张)")</f>
        <v>点击查看图片(2张)</v>
      </c>
      <c r="D682" s="3" t="s">
        <v>2004</v>
      </c>
      <c r="E682" s="3" t="str">
        <f>HYPERLINK("images/4865732690376802363/","点击查看图片(3张)")</f>
        <v>点击查看图片(3张)</v>
      </c>
      <c r="F682" s="1" t="s">
        <v>2005</v>
      </c>
    </row>
    <row r="683" spans="1:6" ht="24.95" customHeight="1" x14ac:dyDescent="0.2">
      <c r="A683" s="1">
        <v>774</v>
      </c>
      <c r="B683" s="2" t="s">
        <v>2006</v>
      </c>
      <c r="C683" s="3" t="str">
        <f>HYPERLINK("images/7762741259966564481/20190129111013511_73705550_CAMERA_22001005269.jpg","点击查看图片(1张)")</f>
        <v>点击查看图片(1张)</v>
      </c>
      <c r="D683" s="3" t="s">
        <v>2007</v>
      </c>
      <c r="E683" s="3" t="str">
        <f>HYPERLINK("images/9132156454250752163/","点击查看图片(5张)")</f>
        <v>点击查看图片(5张)</v>
      </c>
      <c r="F683" s="1" t="s">
        <v>2008</v>
      </c>
    </row>
    <row r="684" spans="1:6" ht="24.95" customHeight="1" x14ac:dyDescent="0.2">
      <c r="A684" s="1">
        <v>775</v>
      </c>
      <c r="B684" s="2" t="s">
        <v>2009</v>
      </c>
      <c r="C684" s="3" t="str">
        <f>HYPERLINK("images/6015971158706182929/","点击查看图片(2张)")</f>
        <v>点击查看图片(2张)</v>
      </c>
      <c r="D684" s="3" t="s">
        <v>2010</v>
      </c>
      <c r="E684" s="3" t="str">
        <f>HYPERLINK("images/6495201771680644579/","点击查看图片(5张)")</f>
        <v>点击查看图片(5张)</v>
      </c>
      <c r="F684" s="1" t="s">
        <v>2011</v>
      </c>
    </row>
    <row r="685" spans="1:6" ht="24.95" customHeight="1" x14ac:dyDescent="0.2">
      <c r="A685" s="1">
        <v>776</v>
      </c>
      <c r="B685" s="2" t="s">
        <v>2012</v>
      </c>
      <c r="C685" s="3" t="str">
        <f>HYPERLINK("images/5146353456008518782/20190129112241672_38919307_CAMERA_21001062181.jpg","点击查看图片(1张)")</f>
        <v>点击查看图片(1张)</v>
      </c>
      <c r="D685" s="3" t="s">
        <v>2013</v>
      </c>
      <c r="E685" s="3" t="str">
        <f>HYPERLINK("images/6690062406194404436/","点击查看图片(5张)")</f>
        <v>点击查看图片(5张)</v>
      </c>
      <c r="F685" s="1" t="s">
        <v>2014</v>
      </c>
    </row>
    <row r="686" spans="1:6" ht="24.95" customHeight="1" x14ac:dyDescent="0.2">
      <c r="A686" s="1">
        <v>777</v>
      </c>
      <c r="B686" s="2" t="s">
        <v>2012</v>
      </c>
      <c r="C686" s="3" t="str">
        <f>HYPERLINK("images/5268993092674538813/20190129170155030_38919307_CAMERA_21001043287.jpg","点击查看图片(1张)")</f>
        <v>点击查看图片(1张)</v>
      </c>
      <c r="D686" s="3" t="s">
        <v>2015</v>
      </c>
      <c r="E686" s="3" t="str">
        <f>HYPERLINK("images/8023657646902912764/","点击查看图片(5张)")</f>
        <v>点击查看图片(5张)</v>
      </c>
      <c r="F686" s="1" t="s">
        <v>2016</v>
      </c>
    </row>
    <row r="687" spans="1:6" ht="24.95" customHeight="1" x14ac:dyDescent="0.2">
      <c r="A687" s="1">
        <v>778</v>
      </c>
      <c r="B687" s="2" t="s">
        <v>2017</v>
      </c>
      <c r="C687" s="3" t="str">
        <f>HYPERLINK("images/5984305064560036235/","点击查看图片(3张)")</f>
        <v>点击查看图片(3张)</v>
      </c>
      <c r="D687" s="3" t="s">
        <v>2018</v>
      </c>
      <c r="E687" s="3" t="str">
        <f>HYPERLINK("images/6893156023711507876/","点击查看图片(5张)")</f>
        <v>点击查看图片(5张)</v>
      </c>
      <c r="F687" s="1" t="s">
        <v>2019</v>
      </c>
    </row>
    <row r="688" spans="1:6" ht="24.95" customHeight="1" x14ac:dyDescent="0.2">
      <c r="A688" s="1">
        <v>780</v>
      </c>
      <c r="B688" s="2" t="s">
        <v>2020</v>
      </c>
      <c r="C688" s="3" t="str">
        <f>HYPERLINK("images/7656225185812656258/","点击查看图片(2张)")</f>
        <v>点击查看图片(2张)</v>
      </c>
      <c r="D688" s="3" t="s">
        <v>2021</v>
      </c>
      <c r="E688" s="3" t="str">
        <f>HYPERLINK("images/6125484359866249819/","点击查看图片(3张)")</f>
        <v>点击查看图片(3张)</v>
      </c>
      <c r="F688" s="1" t="s">
        <v>2022</v>
      </c>
    </row>
    <row r="689" spans="1:6" ht="24.95" customHeight="1" x14ac:dyDescent="0.2">
      <c r="A689" s="1">
        <v>781</v>
      </c>
      <c r="B689" s="2" t="s">
        <v>2023</v>
      </c>
      <c r="C689" s="3" t="str">
        <f>HYPERLINK("images/6701173538789211597/","点击查看图片(3张)")</f>
        <v>点击查看图片(3张)</v>
      </c>
      <c r="D689" s="3" t="s">
        <v>2024</v>
      </c>
      <c r="E689" s="3" t="str">
        <f>HYPERLINK("images/5152882899712362399/","点击查看图片(5张)")</f>
        <v>点击查看图片(5张)</v>
      </c>
      <c r="F689" s="1" t="s">
        <v>2025</v>
      </c>
    </row>
    <row r="690" spans="1:6" ht="24.95" customHeight="1" x14ac:dyDescent="0.2">
      <c r="A690" s="1">
        <v>782</v>
      </c>
      <c r="B690" s="2" t="s">
        <v>2026</v>
      </c>
      <c r="C690" s="3" t="str">
        <f>HYPERLINK("images/6677019808703763690/","点击查看图片(5张)")</f>
        <v>点击查看图片(5张)</v>
      </c>
      <c r="D690" s="3" t="s">
        <v>2027</v>
      </c>
      <c r="E690" s="3" t="str">
        <f>HYPERLINK("images/8928634168047849731/","点击查看图片(3张)")</f>
        <v>点击查看图片(3张)</v>
      </c>
      <c r="F690" s="1" t="s">
        <v>2028</v>
      </c>
    </row>
    <row r="691" spans="1:6" ht="24.95" customHeight="1" x14ac:dyDescent="0.2">
      <c r="A691" s="1">
        <v>783</v>
      </c>
      <c r="B691" s="2" t="s">
        <v>2029</v>
      </c>
      <c r="C691" s="3" t="str">
        <f>HYPERLINK("images/7237631580580940300/20190129114702287_37937771_CAMERA_21001001181.jpg","点击查看图片(1张)")</f>
        <v>点击查看图片(1张)</v>
      </c>
      <c r="D691" s="3" t="s">
        <v>2030</v>
      </c>
      <c r="E691" s="3" t="str">
        <f>HYPERLINK("images/8220636375014073792/","点击查看图片(3张)")</f>
        <v>点击查看图片(3张)</v>
      </c>
      <c r="F691" s="1" t="s">
        <v>2031</v>
      </c>
    </row>
    <row r="692" spans="1:6" ht="24.95" customHeight="1" x14ac:dyDescent="0.2">
      <c r="A692" s="1">
        <v>784</v>
      </c>
      <c r="B692" s="2" t="s">
        <v>2032</v>
      </c>
      <c r="C692" s="3" t="str">
        <f>HYPERLINK("images/6741387181939629749/","点击查看图片(3张)")</f>
        <v>点击查看图片(3张)</v>
      </c>
      <c r="D692" s="3" t="s">
        <v>2033</v>
      </c>
      <c r="E692" s="3" t="str">
        <f>HYPERLINK("images/6695235125895701163/","点击查看图片(4张)")</f>
        <v>点击查看图片(4张)</v>
      </c>
      <c r="F692" s="1" t="s">
        <v>2034</v>
      </c>
    </row>
    <row r="693" spans="1:6" ht="24.95" customHeight="1" x14ac:dyDescent="0.2">
      <c r="A693" s="1">
        <v>785</v>
      </c>
      <c r="B693" s="2" t="s">
        <v>2035</v>
      </c>
      <c r="C693" s="3" t="str">
        <f>HYPERLINK("images/6412649306171931027/","点击查看图片(5张)")</f>
        <v>点击查看图片(5张)</v>
      </c>
      <c r="D693" s="3" t="s">
        <v>2036</v>
      </c>
      <c r="E693" s="3" t="str">
        <f>HYPERLINK("images/5368744651610872922/","点击查看图片(3张)")</f>
        <v>点击查看图片(3张)</v>
      </c>
      <c r="F693" s="1" t="s">
        <v>2037</v>
      </c>
    </row>
    <row r="694" spans="1:6" ht="24.95" customHeight="1" x14ac:dyDescent="0.2">
      <c r="A694" s="1">
        <v>787</v>
      </c>
      <c r="B694" s="2" t="s">
        <v>2038</v>
      </c>
      <c r="C694" s="3" t="str">
        <f>HYPERLINK("images/6827438928661826509/","点击查看图片(3张)")</f>
        <v>点击查看图片(3张)</v>
      </c>
      <c r="D694" s="3" t="s">
        <v>2039</v>
      </c>
      <c r="E694" s="3" t="str">
        <f>HYPERLINK("images/8355003050512339617/","点击查看图片(5张)")</f>
        <v>点击查看图片(5张)</v>
      </c>
      <c r="F694" s="1" t="s">
        <v>2040</v>
      </c>
    </row>
    <row r="695" spans="1:6" ht="24.95" customHeight="1" x14ac:dyDescent="0.2">
      <c r="A695" s="1">
        <v>788</v>
      </c>
      <c r="B695" s="2" t="s">
        <v>2041</v>
      </c>
      <c r="C695" s="3" t="str">
        <f>HYPERLINK("images/7995781196256021328/","点击查看图片(5张)")</f>
        <v>点击查看图片(5张)</v>
      </c>
      <c r="D695" s="3" t="s">
        <v>2042</v>
      </c>
      <c r="E695" s="3" t="str">
        <f>HYPERLINK("images/7666928655492372878/","点击查看图片(4张)")</f>
        <v>点击查看图片(4张)</v>
      </c>
      <c r="F695" s="1" t="s">
        <v>2043</v>
      </c>
    </row>
    <row r="696" spans="1:6" ht="24.95" customHeight="1" x14ac:dyDescent="0.2">
      <c r="A696" s="1">
        <v>789</v>
      </c>
      <c r="B696" s="2" t="s">
        <v>2041</v>
      </c>
      <c r="C696" s="3" t="str">
        <f>HYPERLINK("images/7354326516822938791/","点击查看图片(5张)")</f>
        <v>点击查看图片(5张)</v>
      </c>
      <c r="D696" s="3" t="s">
        <v>2044</v>
      </c>
      <c r="E696" s="3" t="str">
        <f>HYPERLINK("images/5681537700090498654/","点击查看图片(2张)")</f>
        <v>点击查看图片(2张)</v>
      </c>
      <c r="F696" s="1" t="s">
        <v>2045</v>
      </c>
    </row>
    <row r="697" spans="1:6" ht="24.95" customHeight="1" x14ac:dyDescent="0.2">
      <c r="A697" s="1">
        <v>790</v>
      </c>
      <c r="B697" s="2" t="s">
        <v>2046</v>
      </c>
      <c r="C697" s="3" t="str">
        <f>HYPERLINK("images/7262526634727272158/","点击查看图片(3张)")</f>
        <v>点击查看图片(3张)</v>
      </c>
      <c r="D697" s="3" t="s">
        <v>2047</v>
      </c>
      <c r="E697" s="3" t="str">
        <f>HYPERLINK("images/4882834687067393711/","点击查看图片(3张)")</f>
        <v>点击查看图片(3张)</v>
      </c>
      <c r="F697" s="1" t="s">
        <v>2048</v>
      </c>
    </row>
    <row r="698" spans="1:6" ht="24.95" customHeight="1" x14ac:dyDescent="0.2">
      <c r="A698" s="1">
        <v>791</v>
      </c>
      <c r="B698" s="2" t="s">
        <v>2049</v>
      </c>
      <c r="C698" s="3" t="str">
        <f>HYPERLINK("images/7305270764745763005/","点击查看图片(2张)")</f>
        <v>点击查看图片(2张)</v>
      </c>
      <c r="D698" s="3" t="s">
        <v>2050</v>
      </c>
      <c r="E698" s="3" t="str">
        <f>HYPERLINK("images/6183479416877350841/","点击查看图片(3张)")</f>
        <v>点击查看图片(3张)</v>
      </c>
      <c r="F698" s="1" t="s">
        <v>2051</v>
      </c>
    </row>
    <row r="699" spans="1:6" ht="24.95" customHeight="1" x14ac:dyDescent="0.2">
      <c r="A699" s="1">
        <v>792</v>
      </c>
      <c r="B699" s="2" t="s">
        <v>2052</v>
      </c>
      <c r="C699" s="3" t="str">
        <f>HYPERLINK("images/8411888742799845974/","点击查看图片(5张)")</f>
        <v>点击查看图片(5张)</v>
      </c>
      <c r="D699" s="3" t="s">
        <v>2053</v>
      </c>
      <c r="E699" s="3" t="str">
        <f>HYPERLINK("images/6105963993154743968/","点击查看图片(5张)")</f>
        <v>点击查看图片(5张)</v>
      </c>
      <c r="F699" s="1" t="s">
        <v>2054</v>
      </c>
    </row>
    <row r="700" spans="1:6" ht="24.95" customHeight="1" x14ac:dyDescent="0.2">
      <c r="A700" s="1">
        <v>793</v>
      </c>
      <c r="B700" s="2" t="s">
        <v>2055</v>
      </c>
      <c r="C700" s="3" t="str">
        <f>HYPERLINK("images/9106516213001295204/20190129172112921_36483879_CAMERA_21001034150.jpg","点击查看图片(1张)")</f>
        <v>点击查看图片(1张)</v>
      </c>
      <c r="D700" s="3" t="s">
        <v>2056</v>
      </c>
      <c r="E700" s="3" t="str">
        <f>HYPERLINK("images/8584669197459894290/","点击查看图片(2张)")</f>
        <v>点击查看图片(2张)</v>
      </c>
      <c r="F700" s="1" t="s">
        <v>2057</v>
      </c>
    </row>
    <row r="701" spans="1:6" ht="24.95" customHeight="1" x14ac:dyDescent="0.2">
      <c r="A701" s="1">
        <v>794</v>
      </c>
      <c r="B701" s="2" t="s">
        <v>2058</v>
      </c>
      <c r="C701" s="3" t="str">
        <f>HYPERLINK("images/4961924934007960141/","点击查看图片(2张)")</f>
        <v>点击查看图片(2张)</v>
      </c>
      <c r="D701" s="3" t="s">
        <v>2059</v>
      </c>
      <c r="E701" s="3" t="str">
        <f>HYPERLINK("images/5593264993228544500/","点击查看图片(5张)")</f>
        <v>点击查看图片(5张)</v>
      </c>
      <c r="F701" s="1" t="s">
        <v>2060</v>
      </c>
    </row>
    <row r="702" spans="1:6" ht="24.95" customHeight="1" x14ac:dyDescent="0.2">
      <c r="A702" s="1">
        <v>795</v>
      </c>
      <c r="B702" s="2" t="s">
        <v>2061</v>
      </c>
      <c r="C702" s="3" t="str">
        <f>HYPERLINK("images/7734390314968768912/20190129092942226_cdd6695e_CAMERA_11001002185.jpeg","点击查看图片(1张)")</f>
        <v>点击查看图片(1张)</v>
      </c>
      <c r="D702" s="3" t="s">
        <v>2062</v>
      </c>
      <c r="E702" s="3" t="str">
        <f>HYPERLINK("images/7986039100153040185/20190129093000391_cdd6695e_CAMERA_11001005285.jpeg","点击查看图片(1张)")</f>
        <v>点击查看图片(1张)</v>
      </c>
      <c r="F702" s="1" t="s">
        <v>2063</v>
      </c>
    </row>
    <row r="703" spans="1:6" ht="24.95" customHeight="1" x14ac:dyDescent="0.2">
      <c r="A703" s="1">
        <v>796</v>
      </c>
      <c r="B703" s="2" t="s">
        <v>2064</v>
      </c>
      <c r="C703" s="3" t="str">
        <f>HYPERLINK("images/5641121400321901684/20190129184707219_31651831_CAMERA_21001005290.jpg","点击查看图片(1张)")</f>
        <v>点击查看图片(1张)</v>
      </c>
      <c r="D703" s="3" t="s">
        <v>2065</v>
      </c>
      <c r="E703" s="3" t="str">
        <f>HYPERLINK("images/7192489663179438357/","点击查看图片(2张)")</f>
        <v>点击查看图片(2张)</v>
      </c>
      <c r="F703" s="1" t="s">
        <v>2066</v>
      </c>
    </row>
    <row r="704" spans="1:6" ht="24.95" customHeight="1" x14ac:dyDescent="0.2">
      <c r="A704" s="1">
        <v>797</v>
      </c>
      <c r="B704" s="2" t="s">
        <v>2067</v>
      </c>
      <c r="C704" s="3" t="str">
        <f>HYPERLINK("images/6115519875036821887/20190129111605915_64530A29_CAMERA_21001004158.jpg","点击查看图片(1张)")</f>
        <v>点击查看图片(1张)</v>
      </c>
      <c r="D704" s="3" t="s">
        <v>2068</v>
      </c>
      <c r="E704" s="3" t="str">
        <f>HYPERLINK("images/6606057475339604402/","点击查看图片(3张)")</f>
        <v>点击查看图片(3张)</v>
      </c>
      <c r="F704" s="1" t="s">
        <v>2069</v>
      </c>
    </row>
    <row r="705" spans="1:6" ht="24.95" customHeight="1" x14ac:dyDescent="0.2">
      <c r="A705" s="1">
        <v>800</v>
      </c>
      <c r="B705" s="2" t="s">
        <v>2070</v>
      </c>
      <c r="C705" s="3" t="str">
        <f>HYPERLINK("images/7547806381596334983/","点击查看图片(2张)")</f>
        <v>点击查看图片(2张)</v>
      </c>
      <c r="D705" s="3" t="s">
        <v>2071</v>
      </c>
      <c r="E705" s="3" t="str">
        <f>HYPERLINK("images/7158610597162138042/","点击查看图片(4张)")</f>
        <v>点击查看图片(4张)</v>
      </c>
      <c r="F705" s="1" t="s">
        <v>2072</v>
      </c>
    </row>
    <row r="706" spans="1:6" ht="24.95" customHeight="1" x14ac:dyDescent="0.2">
      <c r="A706" s="1">
        <v>801</v>
      </c>
      <c r="B706" s="2" t="s">
        <v>2073</v>
      </c>
      <c r="C706" s="3" t="str">
        <f>HYPERLINK("images/8150482057984859499/","点击查看图片(2张)")</f>
        <v>点击查看图片(2张)</v>
      </c>
      <c r="D706" s="3" t="s">
        <v>2074</v>
      </c>
      <c r="E706" s="3" t="str">
        <f>HYPERLINK("images/7703323364829837969/","点击查看图片(5张)")</f>
        <v>点击查看图片(5张)</v>
      </c>
      <c r="F706" s="1" t="s">
        <v>2075</v>
      </c>
    </row>
    <row r="707" spans="1:6" ht="24.95" customHeight="1" x14ac:dyDescent="0.2">
      <c r="A707" s="1">
        <v>803</v>
      </c>
      <c r="B707" s="2" t="s">
        <v>2076</v>
      </c>
      <c r="C707" s="3" t="str">
        <f>HYPERLINK("images/8017677767138821916/20190129171531849_64530A29_CAMERA_21001002174.jpg","点击查看图片(1张)")</f>
        <v>点击查看图片(1张)</v>
      </c>
      <c r="D707" s="3" t="s">
        <v>2077</v>
      </c>
      <c r="E707" s="3" t="str">
        <f>HYPERLINK("images/7016571809382322065/","点击查看图片(3张)")</f>
        <v>点击查看图片(3张)</v>
      </c>
      <c r="F707" s="1" t="s">
        <v>2078</v>
      </c>
    </row>
    <row r="708" spans="1:6" ht="24.95" customHeight="1" x14ac:dyDescent="0.2">
      <c r="A708" s="1">
        <v>804</v>
      </c>
      <c r="B708" s="2" t="s">
        <v>2079</v>
      </c>
      <c r="C708" s="3" t="str">
        <f>HYPERLINK("images/8397742066744768650/","点击查看图片(2张)")</f>
        <v>点击查看图片(2张)</v>
      </c>
      <c r="D708" s="3" t="s">
        <v>2080</v>
      </c>
      <c r="E708" s="3" t="str">
        <f>HYPERLINK("images/7800879972541383612/","点击查看图片(4张)")</f>
        <v>点击查看图片(4张)</v>
      </c>
      <c r="F708" s="1" t="s">
        <v>2081</v>
      </c>
    </row>
    <row r="709" spans="1:6" ht="24.95" customHeight="1" x14ac:dyDescent="0.2">
      <c r="A709" s="1">
        <v>805</v>
      </c>
      <c r="B709" s="2" t="s">
        <v>2082</v>
      </c>
      <c r="C709" s="3" t="str">
        <f>HYPERLINK("images/5474236220902252292/","点击查看图片(5张)")</f>
        <v>点击查看图片(5张)</v>
      </c>
      <c r="D709" s="3" t="s">
        <v>2083</v>
      </c>
      <c r="E709" s="3" t="str">
        <f>HYPERLINK("images/8621913559046184481/","点击查看图片(2张)")</f>
        <v>点击查看图片(2张)</v>
      </c>
      <c r="F709" s="1" t="s">
        <v>2084</v>
      </c>
    </row>
    <row r="710" spans="1:6" ht="24.95" customHeight="1" x14ac:dyDescent="0.2">
      <c r="A710" s="1">
        <v>806</v>
      </c>
      <c r="B710" s="2" t="s">
        <v>2085</v>
      </c>
      <c r="C710" s="3" t="str">
        <f>HYPERLINK("images/6995307689403528246/20190129175125045_64530A29_CAMERA_21001004170.jpg","点击查看图片(1张)")</f>
        <v>点击查看图片(1张)</v>
      </c>
      <c r="D710" s="3" t="s">
        <v>2086</v>
      </c>
      <c r="E710" s="3" t="str">
        <f>HYPERLINK("images/6943805102951584944/","点击查看图片(3张)")</f>
        <v>点击查看图片(3张)</v>
      </c>
      <c r="F710" s="1" t="s">
        <v>2087</v>
      </c>
    </row>
    <row r="711" spans="1:6" ht="24.95" customHeight="1" x14ac:dyDescent="0.2">
      <c r="A711" s="1">
        <v>807</v>
      </c>
      <c r="B711" s="2" t="s">
        <v>2088</v>
      </c>
      <c r="C711" s="3" t="str">
        <f>HYPERLINK("images/7604600775992159549/","点击查看图片(2张)")</f>
        <v>点击查看图片(2张)</v>
      </c>
      <c r="D711" s="3" t="s">
        <v>2089</v>
      </c>
      <c r="E711" s="3" t="str">
        <f>HYPERLINK("images/6192324827692402917/","点击查看图片(2张)")</f>
        <v>点击查看图片(2张)</v>
      </c>
      <c r="F711" s="1" t="s">
        <v>2090</v>
      </c>
    </row>
    <row r="712" spans="1:6" ht="24.95" customHeight="1" x14ac:dyDescent="0.2">
      <c r="A712" s="1">
        <v>808</v>
      </c>
      <c r="B712" s="2" t="s">
        <v>2091</v>
      </c>
      <c r="C712" s="3" t="str">
        <f>HYPERLINK("images/4963655479328828091/20190129120348434_38548536_CAMERA_22001013274.jpg","点击查看图片(1张)")</f>
        <v>点击查看图片(1张)</v>
      </c>
      <c r="D712" s="3" t="s">
        <v>2092</v>
      </c>
      <c r="E712" s="3" t="str">
        <f>HYPERLINK("images/4861833103533532255/","点击查看图片(3张)")</f>
        <v>点击查看图片(3张)</v>
      </c>
      <c r="F712" s="1" t="s">
        <v>2093</v>
      </c>
    </row>
    <row r="713" spans="1:6" ht="24.95" customHeight="1" x14ac:dyDescent="0.2">
      <c r="A713" s="1">
        <v>809</v>
      </c>
      <c r="B713" s="2" t="s">
        <v>2094</v>
      </c>
      <c r="C713" s="3" t="str">
        <f>HYPERLINK("images/8208672515497894056/","点击查看图片(5张)")</f>
        <v>点击查看图片(5张)</v>
      </c>
      <c r="D713" s="3" t="s">
        <v>2095</v>
      </c>
      <c r="E713" s="3" t="str">
        <f>HYPERLINK("images/8905972947923846823/","点击查看图片(5张)")</f>
        <v>点击查看图片(5张)</v>
      </c>
      <c r="F713" s="1" t="s">
        <v>2096</v>
      </c>
    </row>
    <row r="714" spans="1:6" ht="24.95" customHeight="1" x14ac:dyDescent="0.2">
      <c r="A714" s="1">
        <v>810</v>
      </c>
      <c r="B714" s="2" t="s">
        <v>2097</v>
      </c>
      <c r="C714" s="3" t="str">
        <f>HYPERLINK("images/8864877404811143621/","点击查看图片(2张)")</f>
        <v>点击查看图片(2张)</v>
      </c>
      <c r="D714" s="3" t="s">
        <v>2098</v>
      </c>
      <c r="E714" s="3" t="str">
        <f>HYPERLINK("images/6759710500514436088/","点击查看图片(5张)")</f>
        <v>点击查看图片(5张)</v>
      </c>
      <c r="F714" s="1" t="s">
        <v>2099</v>
      </c>
    </row>
    <row r="715" spans="1:6" ht="24.95" customHeight="1" x14ac:dyDescent="0.2">
      <c r="A715" s="1">
        <v>812</v>
      </c>
      <c r="B715" s="2" t="s">
        <v>2100</v>
      </c>
      <c r="C715" s="3" t="str">
        <f>HYPERLINK("images/7957193836345445796/","点击查看图片(5张)")</f>
        <v>点击查看图片(5张)</v>
      </c>
      <c r="D715" s="3" t="s">
        <v>2101</v>
      </c>
      <c r="E715" s="3" t="str">
        <f>HYPERLINK("images/5070709767656217380/","点击查看图片(5张)")</f>
        <v>点击查看图片(5张)</v>
      </c>
      <c r="F715" s="1" t="s">
        <v>2102</v>
      </c>
    </row>
    <row r="716" spans="1:6" ht="24.95" customHeight="1" x14ac:dyDescent="0.2">
      <c r="A716" s="1">
        <v>814</v>
      </c>
      <c r="B716" s="2" t="s">
        <v>2103</v>
      </c>
      <c r="C716" s="3" t="str">
        <f>HYPERLINK("images/9000332654053678441/20190129121022312_30818737_CAMERA_21001021179.jpg","点击查看图片(1张)")</f>
        <v>点击查看图片(1张)</v>
      </c>
      <c r="D716" s="3" t="s">
        <v>2104</v>
      </c>
      <c r="E716" s="3" t="str">
        <f>HYPERLINK("images/9184073467884450742/","点击查看图片(2张)")</f>
        <v>点击查看图片(2张)</v>
      </c>
      <c r="F716" s="1" t="s">
        <v>2105</v>
      </c>
    </row>
    <row r="717" spans="1:6" ht="24.95" customHeight="1" x14ac:dyDescent="0.2">
      <c r="A717" s="1">
        <v>815</v>
      </c>
      <c r="B717" s="2" t="s">
        <v>2106</v>
      </c>
      <c r="C717" s="3" t="str">
        <f>HYPERLINK("images/5858989332168891817/","点击查看图片(2张)")</f>
        <v>点击查看图片(2张)</v>
      </c>
      <c r="D717" s="3" t="s">
        <v>2107</v>
      </c>
      <c r="E717" s="3" t="str">
        <f>HYPERLINK("images/8513517280706441433/","点击查看图片(2张)")</f>
        <v>点击查看图片(2张)</v>
      </c>
      <c r="F717" s="1" t="s">
        <v>2108</v>
      </c>
    </row>
    <row r="718" spans="1:6" ht="24.95" customHeight="1" x14ac:dyDescent="0.2">
      <c r="A718" s="1">
        <v>816</v>
      </c>
      <c r="B718" s="2" t="s">
        <v>2109</v>
      </c>
      <c r="C718" s="3" t="str">
        <f>HYPERLINK("images/5807813559463173437/","点击查看图片(4张)")</f>
        <v>点击查看图片(4张)</v>
      </c>
      <c r="D718" s="3" t="s">
        <v>2110</v>
      </c>
      <c r="E718" s="3" t="str">
        <f>HYPERLINK("images/7815942329251938494/","点击查看图片(4张)")</f>
        <v>点击查看图片(4张)</v>
      </c>
      <c r="F718" s="1" t="s">
        <v>2111</v>
      </c>
    </row>
    <row r="719" spans="1:6" ht="24.95" customHeight="1" x14ac:dyDescent="0.2">
      <c r="A719" s="1">
        <v>817</v>
      </c>
      <c r="B719" s="2" t="s">
        <v>2112</v>
      </c>
      <c r="C719" s="3" t="str">
        <f>HYPERLINK("images/5746493215089272773/20190129101758578_30961434_CAMERA_22001019275.jpg","点击查看图片(1张)")</f>
        <v>点击查看图片(1张)</v>
      </c>
      <c r="D719" s="3" t="s">
        <v>2113</v>
      </c>
      <c r="E719" s="3" t="str">
        <f>HYPERLINK("images/5272568094213977536/","点击查看图片(3张)")</f>
        <v>点击查看图片(3张)</v>
      </c>
      <c r="F719" s="1" t="s">
        <v>2114</v>
      </c>
    </row>
    <row r="720" spans="1:6" ht="24.95" customHeight="1" x14ac:dyDescent="0.2">
      <c r="A720" s="1">
        <v>818</v>
      </c>
      <c r="B720" s="2" t="s">
        <v>2115</v>
      </c>
      <c r="C720" s="3" t="str">
        <f>HYPERLINK("images/8195751442396533235/","点击查看图片(5张)")</f>
        <v>点击查看图片(5张)</v>
      </c>
      <c r="D720" s="3" t="s">
        <v>2116</v>
      </c>
      <c r="E720" s="3" t="str">
        <f>HYPERLINK("images/5289587771935348111/","点击查看图片(5张)")</f>
        <v>点击查看图片(5张)</v>
      </c>
      <c r="F720" s="1" t="s">
        <v>2117</v>
      </c>
    </row>
    <row r="721" spans="1:6" ht="24.95" customHeight="1" x14ac:dyDescent="0.2">
      <c r="A721" s="1">
        <v>821</v>
      </c>
      <c r="B721" s="2" t="s">
        <v>2118</v>
      </c>
      <c r="C721" s="3" t="str">
        <f>HYPERLINK("images/5085164316281099493/20190129110341392_46980723_CAMERA_21001005181.jpg","点击查看图片(1张)")</f>
        <v>点击查看图片(1张)</v>
      </c>
      <c r="D721" s="3" t="s">
        <v>2119</v>
      </c>
      <c r="E721" s="3" t="str">
        <f>HYPERLINK("images/6578576893579850659/","点击查看图片(4张)")</f>
        <v>点击查看图片(4张)</v>
      </c>
      <c r="F721" s="1" t="s">
        <v>2120</v>
      </c>
    </row>
    <row r="722" spans="1:6" ht="24.95" customHeight="1" x14ac:dyDescent="0.2">
      <c r="A722" s="1">
        <v>822</v>
      </c>
      <c r="B722" s="2" t="s">
        <v>2121</v>
      </c>
      <c r="C722" s="3" t="str">
        <f>HYPERLINK("images/8362331540430749398/","点击查看图片(2张)")</f>
        <v>点击查看图片(2张)</v>
      </c>
      <c r="D722" s="3" t="s">
        <v>2122</v>
      </c>
      <c r="E722" s="3" t="str">
        <f>HYPERLINK("images/6271600818440015478/","点击查看图片(4张)")</f>
        <v>点击查看图片(4张)</v>
      </c>
      <c r="F722" s="1" t="s">
        <v>2123</v>
      </c>
    </row>
    <row r="723" spans="1:6" ht="24.95" customHeight="1" x14ac:dyDescent="0.2">
      <c r="A723" s="1">
        <v>823</v>
      </c>
      <c r="B723" s="2" t="s">
        <v>2124</v>
      </c>
      <c r="C723" s="3" t="str">
        <f>HYPERLINK("images/8404318998640315597/20190129110608777_41f6b9f6_CAMERA_11001095288.jpeg","点击查看图片(1张)")</f>
        <v>点击查看图片(1张)</v>
      </c>
      <c r="D723" s="3" t="s">
        <v>2125</v>
      </c>
      <c r="E723" s="3" t="str">
        <f>HYPERLINK("images/6863079928484573825/20190129112111738_41f6b9f6_CAMERA_11001005277.jpeg","点击查看图片(1张)")</f>
        <v>点击查看图片(1张)</v>
      </c>
      <c r="F723" s="1" t="s">
        <v>2126</v>
      </c>
    </row>
    <row r="724" spans="1:6" ht="24.95" customHeight="1" x14ac:dyDescent="0.2">
      <c r="A724" s="1">
        <v>825</v>
      </c>
      <c r="B724" s="2" t="s">
        <v>2127</v>
      </c>
      <c r="C724" s="3" t="str">
        <f>HYPERLINK("images/7443986848953436266/","点击查看图片(2张)")</f>
        <v>点击查看图片(2张)</v>
      </c>
      <c r="D724" s="3" t="s">
        <v>2128</v>
      </c>
      <c r="E724" s="3" t="str">
        <f>HYPERLINK("images/5600349737115449499/","点击查看图片(3张)")</f>
        <v>点击查看图片(3张)</v>
      </c>
      <c r="F724" s="1" t="s">
        <v>2129</v>
      </c>
    </row>
    <row r="725" spans="1:6" ht="24.95" customHeight="1" x14ac:dyDescent="0.2">
      <c r="A725" s="1">
        <v>826</v>
      </c>
      <c r="B725" s="2" t="s">
        <v>2130</v>
      </c>
      <c r="C725" s="3" t="str">
        <f>HYPERLINK("images/6168807908695741008/20190129180003302_41178823_CAMERA_21001002162.jpg","点击查看图片(1张)")</f>
        <v>点击查看图片(1张)</v>
      </c>
      <c r="D725" s="3" t="s">
        <v>2131</v>
      </c>
      <c r="E725" s="3" t="str">
        <f>HYPERLINK("images/4705014057210029649/","点击查看图片(3张)")</f>
        <v>点击查看图片(3张)</v>
      </c>
      <c r="F725" s="1" t="s">
        <v>2132</v>
      </c>
    </row>
    <row r="726" spans="1:6" ht="24.95" customHeight="1" x14ac:dyDescent="0.2">
      <c r="A726" s="1">
        <v>827</v>
      </c>
      <c r="B726" s="2" t="s">
        <v>2133</v>
      </c>
      <c r="C726" s="3" t="str">
        <f>HYPERLINK("images/4752842998743131402/","点击查看图片(5张)")</f>
        <v>点击查看图片(5张)</v>
      </c>
      <c r="D726" s="3" t="s">
        <v>2134</v>
      </c>
      <c r="E726" s="3" t="str">
        <f>HYPERLINK("images/6363940353339199997/","点击查看图片(4张)")</f>
        <v>点击查看图片(4张)</v>
      </c>
      <c r="F726" s="1" t="s">
        <v>2135</v>
      </c>
    </row>
    <row r="727" spans="1:6" ht="24.95" customHeight="1" x14ac:dyDescent="0.2">
      <c r="A727" s="1">
        <v>828</v>
      </c>
      <c r="B727" s="2" t="s">
        <v>2133</v>
      </c>
      <c r="C727" s="3" t="str">
        <f>HYPERLINK("images/9158476200647328342/20190129191940666_243f2b3f_CAMERA_11001015166.jpeg","点击查看图片(1张)")</f>
        <v>点击查看图片(1张)</v>
      </c>
      <c r="D727" s="3" t="s">
        <v>2136</v>
      </c>
      <c r="E727" s="3" t="str">
        <f>HYPERLINK("images/5967209232053059668/","点击查看图片(2张)")</f>
        <v>点击查看图片(2张)</v>
      </c>
      <c r="F727" s="1" t="s">
        <v>2137</v>
      </c>
    </row>
    <row r="728" spans="1:6" ht="24.95" customHeight="1" x14ac:dyDescent="0.2">
      <c r="A728" s="1">
        <v>829</v>
      </c>
      <c r="B728" s="2" t="s">
        <v>2138</v>
      </c>
      <c r="C728" s="3" t="str">
        <f>HYPERLINK("images/6454661713379853595/","点击查看图片(2张)")</f>
        <v>点击查看图片(2张)</v>
      </c>
      <c r="D728" s="3" t="s">
        <v>2139</v>
      </c>
      <c r="E728" s="3" t="str">
        <f>HYPERLINK("images/5195443221418774840/","点击查看图片(3张)")</f>
        <v>点击查看图片(3张)</v>
      </c>
      <c r="F728" s="1" t="s">
        <v>2140</v>
      </c>
    </row>
    <row r="729" spans="1:6" ht="24.95" customHeight="1" x14ac:dyDescent="0.2">
      <c r="A729" s="1">
        <v>830</v>
      </c>
      <c r="B729" s="2" t="s">
        <v>2141</v>
      </c>
      <c r="C729" s="3" t="str">
        <f>HYPERLINK("images/5573859795138100437/","点击查看图片(4张)")</f>
        <v>点击查看图片(4张)</v>
      </c>
      <c r="D729" s="3" t="s">
        <v>2142</v>
      </c>
      <c r="E729" s="3" t="str">
        <f>HYPERLINK("images/7075392384625125026/","点击查看图片(4张)")</f>
        <v>点击查看图片(4张)</v>
      </c>
      <c r="F729" s="1" t="s">
        <v>2143</v>
      </c>
    </row>
    <row r="730" spans="1:6" ht="24.95" customHeight="1" x14ac:dyDescent="0.2">
      <c r="A730" s="1">
        <v>831</v>
      </c>
      <c r="B730" s="2" t="s">
        <v>2144</v>
      </c>
      <c r="C730" s="3" t="str">
        <f>HYPERLINK("images/6324576183962081759/","点击查看图片(5张)")</f>
        <v>点击查看图片(5张)</v>
      </c>
      <c r="D730" s="3" t="s">
        <v>2145</v>
      </c>
      <c r="E730" s="3" t="str">
        <f>HYPERLINK("images/6717435243067160828/","点击查看图片(5张)")</f>
        <v>点击查看图片(5张)</v>
      </c>
      <c r="F730" s="1" t="s">
        <v>2146</v>
      </c>
    </row>
    <row r="731" spans="1:6" ht="24.95" customHeight="1" x14ac:dyDescent="0.2">
      <c r="A731" s="1">
        <v>832</v>
      </c>
      <c r="B731" s="2" t="s">
        <v>2147</v>
      </c>
      <c r="C731" s="3" t="str">
        <f>HYPERLINK("images/5121712536556187468/","点击查看图片(5张)")</f>
        <v>点击查看图片(5张)</v>
      </c>
      <c r="D731" s="3" t="s">
        <v>2148</v>
      </c>
      <c r="E731" s="3" t="str">
        <f>HYPERLINK("images/6595403799819231579/","点击查看图片(5张)")</f>
        <v>点击查看图片(5张)</v>
      </c>
      <c r="F731" s="1" t="s">
        <v>2149</v>
      </c>
    </row>
    <row r="732" spans="1:6" ht="24.95" customHeight="1" x14ac:dyDescent="0.2">
      <c r="A732" s="1">
        <v>833</v>
      </c>
      <c r="B732" s="2" t="s">
        <v>2150</v>
      </c>
      <c r="C732" s="3" t="str">
        <f>HYPERLINK("images/8603708721532838114/","点击查看图片(2张)")</f>
        <v>点击查看图片(2张)</v>
      </c>
      <c r="D732" s="3" t="s">
        <v>2151</v>
      </c>
      <c r="E732" s="3" t="str">
        <f>HYPERLINK("images/5958423271564277134/","点击查看图片(3张)")</f>
        <v>点击查看图片(3张)</v>
      </c>
      <c r="F732" s="1" t="s">
        <v>2152</v>
      </c>
    </row>
    <row r="733" spans="1:6" ht="24.95" customHeight="1" x14ac:dyDescent="0.2">
      <c r="A733" s="1">
        <v>834</v>
      </c>
      <c r="B733" s="2" t="s">
        <v>2153</v>
      </c>
      <c r="C733" s="3" t="str">
        <f>HYPERLINK("images/8022834375778630640/20190129151321405_36483879_CAMERA_21001004175.jpg","点击查看图片(1张)")</f>
        <v>点击查看图片(1张)</v>
      </c>
      <c r="D733" s="3" t="s">
        <v>2154</v>
      </c>
      <c r="E733" s="3" t="str">
        <f>HYPERLINK("images/4952877287425581959/","点击查看图片(2张)")</f>
        <v>点击查看图片(2张)</v>
      </c>
      <c r="F733" s="1" t="s">
        <v>2155</v>
      </c>
    </row>
    <row r="734" spans="1:6" ht="24.95" customHeight="1" x14ac:dyDescent="0.2">
      <c r="A734" s="1">
        <v>835</v>
      </c>
      <c r="B734" s="2" t="s">
        <v>2156</v>
      </c>
      <c r="C734" s="3" t="str">
        <f>HYPERLINK("images/5537162695468184654/","点击查看图片(5张)")</f>
        <v>点击查看图片(5张)</v>
      </c>
      <c r="D734" s="3" t="s">
        <v>2157</v>
      </c>
      <c r="E734" s="3" t="str">
        <f>HYPERLINK("images/8513551505816995987/","点击查看图片(5张)")</f>
        <v>点击查看图片(5张)</v>
      </c>
      <c r="F734" s="1" t="s">
        <v>2158</v>
      </c>
    </row>
    <row r="735" spans="1:6" ht="24.95" customHeight="1" x14ac:dyDescent="0.2">
      <c r="A735" s="1">
        <v>837</v>
      </c>
      <c r="B735" s="2" t="s">
        <v>2159</v>
      </c>
      <c r="C735" s="3" t="str">
        <f>HYPERLINK("images/5202172098674951668/","点击查看图片(2张)")</f>
        <v>点击查看图片(2张)</v>
      </c>
      <c r="D735" s="3" t="s">
        <v>2160</v>
      </c>
      <c r="E735" s="3" t="str">
        <f>HYPERLINK("images/4678747653834974039/","点击查看图片(5张)")</f>
        <v>点击查看图片(5张)</v>
      </c>
      <c r="F735" s="1" t="s">
        <v>2161</v>
      </c>
    </row>
    <row r="736" spans="1:6" ht="24.95" customHeight="1" x14ac:dyDescent="0.2">
      <c r="A736" s="1">
        <v>838</v>
      </c>
      <c r="B736" s="2" t="s">
        <v>2162</v>
      </c>
      <c r="C736" s="3" t="str">
        <f>HYPERLINK("images/5363084735972988078/","点击查看图片(2张)")</f>
        <v>点击查看图片(2张)</v>
      </c>
      <c r="D736" s="3" t="s">
        <v>2163</v>
      </c>
      <c r="E736" s="3" t="str">
        <f>HYPERLINK("images/5014346167471725096/","点击查看图片(5张)")</f>
        <v>点击查看图片(5张)</v>
      </c>
      <c r="F736" s="1" t="s">
        <v>2164</v>
      </c>
    </row>
    <row r="737" spans="1:6" ht="24.95" customHeight="1" x14ac:dyDescent="0.2">
      <c r="A737" s="1">
        <v>839</v>
      </c>
      <c r="B737" s="2" t="s">
        <v>2165</v>
      </c>
      <c r="C737" s="3" t="str">
        <f>HYPERLINK("images/7936900735981856170/","点击查看图片(2张)")</f>
        <v>点击查看图片(2张)</v>
      </c>
      <c r="D737" s="3" t="s">
        <v>2166</v>
      </c>
      <c r="E737" s="3" t="str">
        <f>HYPERLINK("images/8478392724483671193/","点击查看图片(2张)")</f>
        <v>点击查看图片(2张)</v>
      </c>
      <c r="F737" s="1" t="s">
        <v>2167</v>
      </c>
    </row>
    <row r="738" spans="1:6" ht="24.95" customHeight="1" x14ac:dyDescent="0.2">
      <c r="A738" s="1">
        <v>840</v>
      </c>
      <c r="B738" s="2" t="s">
        <v>2168</v>
      </c>
      <c r="C738" s="3" t="str">
        <f>HYPERLINK("images/6466935647790944962/20190129143445648_f7d882b6_CAMERA_11001004179.jpeg","点击查看图片(1张)")</f>
        <v>点击查看图片(1张)</v>
      </c>
      <c r="D738" s="3" t="s">
        <v>2169</v>
      </c>
      <c r="E738" s="3" t="str">
        <f>HYPERLINK("images/7448646657286775795/","点击查看图片(2张)")</f>
        <v>点击查看图片(2张)</v>
      </c>
      <c r="F738" s="1" t="s">
        <v>2170</v>
      </c>
    </row>
    <row r="739" spans="1:6" ht="24.95" customHeight="1" x14ac:dyDescent="0.2">
      <c r="A739" s="1">
        <v>841</v>
      </c>
      <c r="B739" s="2" t="s">
        <v>2171</v>
      </c>
      <c r="C739" s="3" t="str">
        <f>HYPERLINK("images/7435923180490048071/20190129100107451_35483802_CAMERA_22001012271.jpg","点击查看图片(1张)")</f>
        <v>点击查看图片(1张)</v>
      </c>
      <c r="D739" s="3" t="s">
        <v>2172</v>
      </c>
      <c r="E739" s="3" t="str">
        <f>HYPERLINK("images/8185721321819231432/","点击查看图片(4张)")</f>
        <v>点击查看图片(4张)</v>
      </c>
      <c r="F739" s="1" t="s">
        <v>2173</v>
      </c>
    </row>
    <row r="740" spans="1:6" ht="24.95" customHeight="1" x14ac:dyDescent="0.2">
      <c r="A740" s="1">
        <v>842</v>
      </c>
      <c r="B740" s="2" t="s">
        <v>2174</v>
      </c>
      <c r="C740" s="3" t="str">
        <f>HYPERLINK("images/4990440060834975494/","点击查看图片(3张)")</f>
        <v>点击查看图片(3张)</v>
      </c>
      <c r="D740" s="3" t="s">
        <v>2175</v>
      </c>
      <c r="E740" s="3" t="str">
        <f>HYPERLINK("images/8301129339899008078/20190129180546643_5ce35c05_CAMERA_11001014276.jpeg","点击查看图片(1张)")</f>
        <v>点击查看图片(1张)</v>
      </c>
      <c r="F740" s="1" t="s">
        <v>2176</v>
      </c>
    </row>
    <row r="741" spans="1:6" ht="24.95" customHeight="1" x14ac:dyDescent="0.2">
      <c r="A741" s="1">
        <v>843</v>
      </c>
      <c r="B741" s="2" t="s">
        <v>2177</v>
      </c>
      <c r="C741" s="3" t="str">
        <f>HYPERLINK("images/8981469499162183219/20190129134001049_44128638_CAMERA_21001004185.jpg","点击查看图片(1张)")</f>
        <v>点击查看图片(1张)</v>
      </c>
      <c r="D741" s="3" t="s">
        <v>2178</v>
      </c>
      <c r="E741" s="3" t="str">
        <f>HYPERLINK("images/8384000804412621851/","点击查看图片(3张)")</f>
        <v>点击查看图片(3张)</v>
      </c>
      <c r="F741" s="1" t="s">
        <v>2179</v>
      </c>
    </row>
    <row r="742" spans="1:6" ht="24.95" customHeight="1" x14ac:dyDescent="0.2">
      <c r="A742" s="1">
        <v>844</v>
      </c>
      <c r="B742" s="2" t="s">
        <v>2180</v>
      </c>
      <c r="C742" s="3" t="str">
        <f>HYPERLINK("images/8001567115153302878/","点击查看图片(2张)")</f>
        <v>点击查看图片(2张)</v>
      </c>
      <c r="D742" s="3" t="s">
        <v>2181</v>
      </c>
      <c r="E742" s="3" t="str">
        <f>HYPERLINK("images/5876156553378069595/","点击查看图片(4张)")</f>
        <v>点击查看图片(4张)</v>
      </c>
      <c r="F742" s="1" t="s">
        <v>2182</v>
      </c>
    </row>
    <row r="743" spans="1:6" ht="24.95" customHeight="1" x14ac:dyDescent="0.2">
      <c r="A743" s="1">
        <v>845</v>
      </c>
      <c r="B743" s="2" t="s">
        <v>2183</v>
      </c>
      <c r="C743" s="3" t="str">
        <f>HYPERLINK("images/7500111087478055621/20190129120459287_62596036_CAMERA_21001004144.jpg","点击查看图片(1张)")</f>
        <v>点击查看图片(1张)</v>
      </c>
      <c r="D743" s="3" t="s">
        <v>2184</v>
      </c>
      <c r="E743" s="3" t="str">
        <f>HYPERLINK("images/8579638050689848154/","点击查看图片(3张)")</f>
        <v>点击查看图片(3张)</v>
      </c>
      <c r="F743" s="1" t="s">
        <v>2185</v>
      </c>
    </row>
    <row r="744" spans="1:6" ht="24.95" customHeight="1" x14ac:dyDescent="0.2">
      <c r="A744" s="1">
        <v>846</v>
      </c>
      <c r="B744" s="2" t="s">
        <v>2186</v>
      </c>
      <c r="C744" s="3" t="str">
        <f>HYPERLINK("images/5424303532265917512/","点击查看图片(4张)")</f>
        <v>点击查看图片(4张)</v>
      </c>
      <c r="D744" s="3" t="s">
        <v>2187</v>
      </c>
      <c r="E744" s="3" t="str">
        <f>HYPERLINK("images/5456091827076785234/","点击查看图片(3张)")</f>
        <v>点击查看图片(3张)</v>
      </c>
      <c r="F744" s="1" t="s">
        <v>2188</v>
      </c>
    </row>
    <row r="745" spans="1:6" ht="24.95" customHeight="1" x14ac:dyDescent="0.2">
      <c r="A745" s="1">
        <v>847</v>
      </c>
      <c r="B745" s="2" t="s">
        <v>2189</v>
      </c>
      <c r="C745" s="3" t="str">
        <f>HYPERLINK("images/5745186037098416526/20190129113116410_38162924_CAMERA_22001007261.jpg","点击查看图片(1张)")</f>
        <v>点击查看图片(1张)</v>
      </c>
      <c r="D745" s="3" t="s">
        <v>2190</v>
      </c>
      <c r="E745" s="3" t="str">
        <f>HYPERLINK("images/8237569956570137906/","点击查看图片(5张)")</f>
        <v>点击查看图片(5张)</v>
      </c>
      <c r="F745" s="1" t="s">
        <v>2191</v>
      </c>
    </row>
    <row r="746" spans="1:6" ht="24.95" customHeight="1" x14ac:dyDescent="0.2">
      <c r="A746" s="1">
        <v>849</v>
      </c>
      <c r="B746" s="2" t="s">
        <v>2192</v>
      </c>
      <c r="C746" s="3" t="str">
        <f>HYPERLINK("images/4885563204996695685/","点击查看图片(2张)")</f>
        <v>点击查看图片(2张)</v>
      </c>
      <c r="D746" s="3" t="s">
        <v>2193</v>
      </c>
      <c r="E746" s="3" t="str">
        <f>HYPERLINK("images/8368757966432969755/","点击查看图片(2张)")</f>
        <v>点击查看图片(2张)</v>
      </c>
      <c r="F746" s="1" t="s">
        <v>2194</v>
      </c>
    </row>
    <row r="747" spans="1:6" ht="24.95" customHeight="1" x14ac:dyDescent="0.2">
      <c r="A747" s="1">
        <v>850</v>
      </c>
      <c r="B747" s="2" t="s">
        <v>2195</v>
      </c>
      <c r="C747" s="3" t="str">
        <f>HYPERLINK("images/5530288723886525218/","点击查看图片(2张)")</f>
        <v>点击查看图片(2张)</v>
      </c>
      <c r="D747" s="3" t="s">
        <v>2196</v>
      </c>
      <c r="E747" s="3" t="str">
        <f>HYPERLINK("images/8038870099013581471/","点击查看图片(5张)")</f>
        <v>点击查看图片(5张)</v>
      </c>
      <c r="F747" s="1" t="s">
        <v>2197</v>
      </c>
    </row>
    <row r="748" spans="1:6" ht="24.95" customHeight="1" x14ac:dyDescent="0.2">
      <c r="A748" s="1">
        <v>851</v>
      </c>
      <c r="B748" s="2" t="s">
        <v>2198</v>
      </c>
      <c r="C748" s="3" t="str">
        <f>HYPERLINK("images/6845588912552988217/","点击查看图片(2张)")</f>
        <v>点击查看图片(2张)</v>
      </c>
      <c r="D748" s="3" t="s">
        <v>2199</v>
      </c>
      <c r="E748" s="3" t="str">
        <f>HYPERLINK("images/7287623263505168996/20190129131656796_34119738_CAMERA_21001001282.jpg","点击查看图片(1张)")</f>
        <v>点击查看图片(1张)</v>
      </c>
      <c r="F748" s="1" t="s">
        <v>2200</v>
      </c>
    </row>
    <row r="749" spans="1:6" ht="24.95" customHeight="1" x14ac:dyDescent="0.2">
      <c r="A749" s="1">
        <v>852</v>
      </c>
      <c r="B749" s="2" t="s">
        <v>2201</v>
      </c>
      <c r="C749" s="3" t="str">
        <f>HYPERLINK("images/8809740002173853962/","点击查看图片(2张)")</f>
        <v>点击查看图片(2张)</v>
      </c>
      <c r="D749" s="3" t="s">
        <v>2202</v>
      </c>
      <c r="E749" s="3" t="str">
        <f>HYPERLINK("images/6534533820769159195/","点击查看图片(5张)")</f>
        <v>点击查看图片(5张)</v>
      </c>
      <c r="F749" s="1" t="s">
        <v>2203</v>
      </c>
    </row>
    <row r="750" spans="1:6" ht="24.95" customHeight="1" x14ac:dyDescent="0.2">
      <c r="A750" s="1">
        <v>853</v>
      </c>
      <c r="B750" s="2" t="s">
        <v>2204</v>
      </c>
      <c r="C750" s="3" t="str">
        <f>HYPERLINK("images/8749800046681876450/","点击查看图片(5张)")</f>
        <v>点击查看图片(5张)</v>
      </c>
      <c r="D750" s="3" t="s">
        <v>2205</v>
      </c>
      <c r="E750" s="3" t="str">
        <f>HYPERLINK("images/5100545862752332703/","点击查看图片(5张)")</f>
        <v>点击查看图片(5张)</v>
      </c>
      <c r="F750" s="1" t="s">
        <v>2206</v>
      </c>
    </row>
    <row r="751" spans="1:6" ht="24.95" customHeight="1" x14ac:dyDescent="0.2">
      <c r="A751" s="1">
        <v>854</v>
      </c>
      <c r="B751" s="2" t="s">
        <v>2207</v>
      </c>
      <c r="C751" s="3" t="str">
        <f>HYPERLINK("images/7676687622705238097/20190129102954876_37945303_CAMERA_21001004184.jpg","点击查看图片(1张)")</f>
        <v>点击查看图片(1张)</v>
      </c>
      <c r="D751" s="3" t="s">
        <v>2208</v>
      </c>
      <c r="E751" s="3" t="str">
        <f>HYPERLINK("images/4828706249627940117/20190129103325259_37945303_CAMERA_21001117276.jpg","点击查看图片(1张)")</f>
        <v>点击查看图片(1张)</v>
      </c>
      <c r="F751" s="1" t="s">
        <v>2209</v>
      </c>
    </row>
    <row r="752" spans="1:6" ht="24.95" customHeight="1" x14ac:dyDescent="0.2">
      <c r="A752" s="1">
        <v>855</v>
      </c>
      <c r="B752" s="2" t="s">
        <v>2210</v>
      </c>
      <c r="C752" s="3" t="str">
        <f>HYPERLINK("images/7118127965176332916/","点击查看图片(2张)")</f>
        <v>点击查看图片(2张)</v>
      </c>
      <c r="D752" s="3" t="s">
        <v>2211</v>
      </c>
      <c r="E752" s="3" t="str">
        <f>HYPERLINK("images/9026621091898741826/","点击查看图片(5张)")</f>
        <v>点击查看图片(5张)</v>
      </c>
      <c r="F752" s="1" t="s">
        <v>2212</v>
      </c>
    </row>
    <row r="753" spans="1:6" ht="24.95" customHeight="1" x14ac:dyDescent="0.2">
      <c r="A753" s="1">
        <v>856</v>
      </c>
      <c r="B753" s="2" t="s">
        <v>2210</v>
      </c>
      <c r="C753" s="3" t="str">
        <f>HYPERLINK("images/8277890021960980191/","点击查看图片(2张)")</f>
        <v>点击查看图片(2张)</v>
      </c>
      <c r="D753" s="3" t="s">
        <v>2213</v>
      </c>
      <c r="E753" s="3" t="str">
        <f>HYPERLINK("images/5012697438451261708/","点击查看图片(5张)")</f>
        <v>点击查看图片(5张)</v>
      </c>
      <c r="F753" s="1" t="s">
        <v>2214</v>
      </c>
    </row>
    <row r="754" spans="1:6" ht="24.95" customHeight="1" x14ac:dyDescent="0.2">
      <c r="A754" s="1">
        <v>857</v>
      </c>
      <c r="B754" s="2" t="s">
        <v>2215</v>
      </c>
      <c r="C754" s="3" t="str">
        <f>HYPERLINK("images/5731739854015705751/20190129112859956_24298380_CAMERA_21001014171.jpg","点击查看图片(1张)")</f>
        <v>点击查看图片(1张)</v>
      </c>
      <c r="D754" s="3" t="s">
        <v>2216</v>
      </c>
      <c r="E754" s="3" t="str">
        <f>HYPERLINK("images/6614652320562263397/","点击查看图片(4张)")</f>
        <v>点击查看图片(4张)</v>
      </c>
      <c r="F754" s="1" t="s">
        <v>2217</v>
      </c>
    </row>
    <row r="755" spans="1:6" ht="24.95" customHeight="1" x14ac:dyDescent="0.2">
      <c r="A755" s="1">
        <v>858</v>
      </c>
      <c r="B755" s="2" t="s">
        <v>2218</v>
      </c>
      <c r="C755" s="3" t="str">
        <f>HYPERLINK("images/6719407053529798903/","点击查看图片(5张)")</f>
        <v>点击查看图片(5张)</v>
      </c>
      <c r="D755" s="3" t="s">
        <v>2219</v>
      </c>
      <c r="E755" s="3" t="str">
        <f>HYPERLINK("images/5636038996966717148/","点击查看图片(5张)")</f>
        <v>点击查看图片(5张)</v>
      </c>
      <c r="F755" s="1" t="s">
        <v>2220</v>
      </c>
    </row>
    <row r="756" spans="1:6" ht="24.95" customHeight="1" x14ac:dyDescent="0.2">
      <c r="A756" s="1">
        <v>859</v>
      </c>
      <c r="B756" s="2" t="s">
        <v>2221</v>
      </c>
      <c r="C756" s="3" t="str">
        <f>HYPERLINK("images/6901569815645232752/","点击查看图片(2张)")</f>
        <v>点击查看图片(2张)</v>
      </c>
      <c r="D756" s="3" t="s">
        <v>2222</v>
      </c>
      <c r="E756" s="3" t="str">
        <f>HYPERLINK("images/5049686882728335527/","点击查看图片(3张)")</f>
        <v>点击查看图片(3张)</v>
      </c>
      <c r="F756" s="1" t="s">
        <v>2223</v>
      </c>
    </row>
    <row r="757" spans="1:6" ht="24.95" customHeight="1" x14ac:dyDescent="0.2">
      <c r="A757" s="1">
        <v>860</v>
      </c>
      <c r="B757" s="2" t="s">
        <v>2224</v>
      </c>
      <c r="C757" s="3" t="str">
        <f>HYPERLINK("images/5630700354377510759/","点击查看图片(3张)")</f>
        <v>点击查看图片(3张)</v>
      </c>
      <c r="D757" s="3" t="s">
        <v>2225</v>
      </c>
      <c r="E757" s="3" t="str">
        <f>HYPERLINK("images/9065851057635253857/","点击查看图片(4张)")</f>
        <v>点击查看图片(4张)</v>
      </c>
      <c r="F757" s="1" t="s">
        <v>2226</v>
      </c>
    </row>
    <row r="758" spans="1:6" ht="24.95" customHeight="1" x14ac:dyDescent="0.2">
      <c r="A758" s="1">
        <v>861</v>
      </c>
      <c r="B758" s="2" t="s">
        <v>2227</v>
      </c>
      <c r="C758" s="3" t="str">
        <f>HYPERLINK("images/6669703866348613536/","点击查看图片(5张)")</f>
        <v>点击查看图片(5张)</v>
      </c>
      <c r="D758" s="3" t="s">
        <v>2228</v>
      </c>
      <c r="E758" s="3" t="str">
        <f>HYPERLINK("images/5379881599956683127/","点击查看图片(5张)")</f>
        <v>点击查看图片(5张)</v>
      </c>
      <c r="F758" s="1" t="s">
        <v>2229</v>
      </c>
    </row>
    <row r="759" spans="1:6" ht="24.95" customHeight="1" x14ac:dyDescent="0.2">
      <c r="A759" s="1">
        <v>862</v>
      </c>
      <c r="B759" s="2" t="s">
        <v>2230</v>
      </c>
      <c r="C759" s="3" t="str">
        <f>HYPERLINK("images/7171856895205865391/20190129115059687_70B72023_CAMERA_21001007141.jpg","点击查看图片(1张)")</f>
        <v>点击查看图片(1张)</v>
      </c>
      <c r="D759" s="3" t="s">
        <v>2231</v>
      </c>
      <c r="E759" s="3" t="str">
        <f>HYPERLINK("images/4639605205186141516/","点击查看图片(3张)")</f>
        <v>点击查看图片(3张)</v>
      </c>
      <c r="F759" s="1" t="s">
        <v>2232</v>
      </c>
    </row>
    <row r="760" spans="1:6" ht="24.95" customHeight="1" x14ac:dyDescent="0.2">
      <c r="A760" s="1">
        <v>863</v>
      </c>
      <c r="B760" s="2" t="s">
        <v>2233</v>
      </c>
      <c r="C760" s="3" t="str">
        <f>HYPERLINK("images/8975840631863560176/20190129164717259_32572667_CAMERA_22001011265.jpg","点击查看图片(1张)")</f>
        <v>点击查看图片(1张)</v>
      </c>
      <c r="D760" s="3" t="s">
        <v>2234</v>
      </c>
      <c r="E760" s="3" t="str">
        <f>HYPERLINK("images/4829129521689279658/","点击查看图片(4张)")</f>
        <v>点击查看图片(4张)</v>
      </c>
      <c r="F760" s="1" t="s">
        <v>2235</v>
      </c>
    </row>
    <row r="761" spans="1:6" ht="24.95" customHeight="1" x14ac:dyDescent="0.2">
      <c r="A761" s="1">
        <v>864</v>
      </c>
      <c r="B761" s="2" t="s">
        <v>2236</v>
      </c>
      <c r="C761" s="3" t="str">
        <f>HYPERLINK("images/7092177075272313077/","点击查看图片(5张)")</f>
        <v>点击查看图片(5张)</v>
      </c>
      <c r="D761" s="3" t="s">
        <v>2237</v>
      </c>
      <c r="E761" s="3" t="str">
        <f>HYPERLINK("images/6769525823809213487/","点击查看图片(5张)")</f>
        <v>点击查看图片(5张)</v>
      </c>
      <c r="F761" s="1" t="s">
        <v>2238</v>
      </c>
    </row>
    <row r="762" spans="1:6" ht="24.95" customHeight="1" x14ac:dyDescent="0.2">
      <c r="A762" s="1">
        <v>865</v>
      </c>
      <c r="B762" s="2" t="s">
        <v>2239</v>
      </c>
      <c r="C762" s="3" t="str">
        <f>HYPERLINK("images/8475354210420560234/","点击查看图片(2张)")</f>
        <v>点击查看图片(2张)</v>
      </c>
      <c r="D762" s="3" t="s">
        <v>2240</v>
      </c>
      <c r="E762" s="3" t="str">
        <f>HYPERLINK("images/5681723953199631847/","点击查看图片(3张)")</f>
        <v>点击查看图片(3张)</v>
      </c>
      <c r="F762" s="1" t="s">
        <v>2241</v>
      </c>
    </row>
    <row r="763" spans="1:6" ht="24.95" customHeight="1" x14ac:dyDescent="0.2">
      <c r="A763" s="1">
        <v>868</v>
      </c>
      <c r="B763" s="2" t="s">
        <v>2242</v>
      </c>
      <c r="C763" s="3" t="str">
        <f>HYPERLINK("images/5588806972740586321/20190129114546722_38148592_CAMERA_21001002185.jpg","点击查看图片(1张)")</f>
        <v>点击查看图片(1张)</v>
      </c>
      <c r="D763" s="3" t="s">
        <v>2243</v>
      </c>
      <c r="E763" s="3" t="str">
        <f>HYPERLINK("images/8125647495424703686/","点击查看图片(4张)")</f>
        <v>点击查看图片(4张)</v>
      </c>
      <c r="F763" s="1" t="s">
        <v>2244</v>
      </c>
    </row>
    <row r="764" spans="1:6" ht="24.95" customHeight="1" x14ac:dyDescent="0.2">
      <c r="A764" s="1">
        <v>869</v>
      </c>
      <c r="B764" s="2" t="s">
        <v>2245</v>
      </c>
      <c r="C764" s="3" t="str">
        <f>HYPERLINK("images/4817438971015389059/","点击查看图片(5张)")</f>
        <v>点击查看图片(5张)</v>
      </c>
      <c r="D764" s="3" t="s">
        <v>2246</v>
      </c>
      <c r="E764" s="3" t="str">
        <f>HYPERLINK("images/8270754061298377815/","点击查看图片(5张)")</f>
        <v>点击查看图片(5张)</v>
      </c>
      <c r="F764" s="1" t="s">
        <v>2247</v>
      </c>
    </row>
    <row r="765" spans="1:6" ht="24.95" customHeight="1" x14ac:dyDescent="0.2">
      <c r="A765" s="1">
        <v>870</v>
      </c>
      <c r="B765" s="2" t="s">
        <v>2248</v>
      </c>
      <c r="C765" s="3" t="str">
        <f>HYPERLINK("images/7831493935855105804/20190129170643679_35461827_CAMERA_22001005267.jpg","点击查看图片(1张)")</f>
        <v>点击查看图片(1张)</v>
      </c>
      <c r="D765" s="3" t="s">
        <v>2249</v>
      </c>
      <c r="E765" s="3" t="str">
        <f>HYPERLINK("images/6531420717172787329/","点击查看图片(5张)")</f>
        <v>点击查看图片(5张)</v>
      </c>
      <c r="F765" s="1" t="s">
        <v>2250</v>
      </c>
    </row>
    <row r="766" spans="1:6" ht="24.95" customHeight="1" x14ac:dyDescent="0.2">
      <c r="A766" s="1">
        <v>871</v>
      </c>
      <c r="B766" s="2" t="s">
        <v>2251</v>
      </c>
      <c r="C766" s="3" t="str">
        <f>HYPERLINK("images/5957200698923941891/20190129105134630_fec3fe7a_CAMERA_11001009184.jpeg","点击查看图片(1张)")</f>
        <v>点击查看图片(1张)</v>
      </c>
      <c r="D766" s="3" t="s">
        <v>2252</v>
      </c>
      <c r="E766" s="3" t="str">
        <f>HYPERLINK("images/4753201965189673240/20190129105142622_fec3fe7a_CAMERA_11001004280.jpeg","点击查看图片(1张)")</f>
        <v>点击查看图片(1张)</v>
      </c>
      <c r="F766" s="1" t="s">
        <v>2253</v>
      </c>
    </row>
    <row r="767" spans="1:6" ht="24.95" customHeight="1" x14ac:dyDescent="0.2">
      <c r="A767" s="1">
        <v>872</v>
      </c>
      <c r="B767" s="2" t="s">
        <v>2254</v>
      </c>
      <c r="C767" s="3" t="str">
        <f>HYPERLINK("images/8295460950285370182/20190129112453455_32038753_CAMERA_21001003148.jpg","点击查看图片(1张)")</f>
        <v>点击查看图片(1张)</v>
      </c>
      <c r="D767" s="3" t="s">
        <v>2255</v>
      </c>
      <c r="E767" s="3" t="str">
        <f>HYPERLINK("images/6631269800037043244/","点击查看图片(3张)")</f>
        <v>点击查看图片(3张)</v>
      </c>
      <c r="F767" s="1" t="s">
        <v>2256</v>
      </c>
    </row>
    <row r="768" spans="1:6" ht="24.95" customHeight="1" x14ac:dyDescent="0.2">
      <c r="A768" s="1">
        <v>873</v>
      </c>
      <c r="B768" s="2" t="s">
        <v>2257</v>
      </c>
      <c r="C768" s="3" t="str">
        <f>HYPERLINK("images/7247477976697006053/20190129175625250_38066232_CAMERA_21001009267.jpg","点击查看图片(1张)")</f>
        <v>点击查看图片(1张)</v>
      </c>
      <c r="D768" s="3" t="s">
        <v>2258</v>
      </c>
      <c r="E768" s="3" t="str">
        <f>HYPERLINK("images/6240798713905208088/20190129180521635_38066232_CAMERA_21001533276.jpg","点击查看图片(1张)")</f>
        <v>点击查看图片(1张)</v>
      </c>
      <c r="F768" s="1" t="s">
        <v>2259</v>
      </c>
    </row>
    <row r="769" spans="1:6" ht="24.95" customHeight="1" x14ac:dyDescent="0.2">
      <c r="A769" s="1">
        <v>874</v>
      </c>
      <c r="B769" s="2" t="s">
        <v>2257</v>
      </c>
      <c r="C769" s="3" t="str">
        <f>HYPERLINK("images/8524728467964952954/20190129123518882_38066232_CAMERA_21001001290.jpg","点击查看图片(1张)")</f>
        <v>点击查看图片(1张)</v>
      </c>
      <c r="D769" s="3" t="s">
        <v>2260</v>
      </c>
      <c r="E769" s="3" t="str">
        <f>HYPERLINK("images/9083510167298985880/20190129132222406_38066232_CAMERA_21001012270.jpg","点击查看图片(1张)")</f>
        <v>点击查看图片(1张)</v>
      </c>
      <c r="F769" s="1" t="s">
        <v>2261</v>
      </c>
    </row>
    <row r="770" spans="1:6" ht="24.95" customHeight="1" x14ac:dyDescent="0.2">
      <c r="A770" s="1">
        <v>875</v>
      </c>
      <c r="B770" s="2" t="s">
        <v>2262</v>
      </c>
      <c r="C770" s="3" t="str">
        <f>HYPERLINK("images/8957207675994729956/","点击查看图片(2张)")</f>
        <v>点击查看图片(2张)</v>
      </c>
      <c r="D770" s="3" t="s">
        <v>2263</v>
      </c>
      <c r="E770" s="3" t="str">
        <f>HYPERLINK("images/6377291809443332723/","点击查看图片(5张)")</f>
        <v>点击查看图片(5张)</v>
      </c>
      <c r="F770" s="1" t="s">
        <v>2264</v>
      </c>
    </row>
    <row r="771" spans="1:6" ht="24.95" customHeight="1" x14ac:dyDescent="0.2">
      <c r="A771" s="1">
        <v>876</v>
      </c>
      <c r="B771" s="2" t="s">
        <v>2265</v>
      </c>
      <c r="C771" s="3" t="str">
        <f>HYPERLINK("images/8485967995321500357/20190130104224365_34156821_CAMERA_21001002169.jpg","点击查看图片(1张)")</f>
        <v>点击查看图片(1张)</v>
      </c>
      <c r="D771" s="3" t="s">
        <v>2266</v>
      </c>
      <c r="E771" s="3" t="str">
        <f>HYPERLINK("images/7597154888572520961/","点击查看图片(5张)")</f>
        <v>点击查看图片(5张)</v>
      </c>
      <c r="F771" s="1" t="s">
        <v>2267</v>
      </c>
    </row>
    <row r="772" spans="1:6" ht="24.95" customHeight="1" x14ac:dyDescent="0.2">
      <c r="A772" s="1">
        <v>877</v>
      </c>
      <c r="B772" s="2" t="s">
        <v>2268</v>
      </c>
      <c r="C772" s="3" t="str">
        <f>HYPERLINK("images/7216920760153495175/20190129105347654_34006069_CAMERA_21001046170.jpg","点击查看图片(1张)")</f>
        <v>点击查看图片(1张)</v>
      </c>
      <c r="D772" s="3" t="s">
        <v>2269</v>
      </c>
      <c r="E772" s="3" t="str">
        <f>HYPERLINK("images/5985178408363595813/20190129105143278_34006069_CAMERA_21001015283.jpg","点击查看图片(1张)")</f>
        <v>点击查看图片(1张)</v>
      </c>
      <c r="F772" s="1" t="s">
        <v>2270</v>
      </c>
    </row>
    <row r="773" spans="1:6" ht="24.95" customHeight="1" x14ac:dyDescent="0.2">
      <c r="A773" s="1">
        <v>878</v>
      </c>
      <c r="B773" s="2" t="s">
        <v>2271</v>
      </c>
      <c r="C773" s="3" t="str">
        <f>HYPERLINK("images/9197044438408801700/20190130114515441_34156821_CAMERA_21001001163.jpg","点击查看图片(1张)")</f>
        <v>点击查看图片(1张)</v>
      </c>
      <c r="D773" s="3" t="s">
        <v>2272</v>
      </c>
      <c r="E773" s="3" t="str">
        <f>HYPERLINK("images/9047463963064232243/","点击查看图片(4张)")</f>
        <v>点击查看图片(4张)</v>
      </c>
      <c r="F773" s="1" t="s">
        <v>2273</v>
      </c>
    </row>
    <row r="774" spans="1:6" ht="24.95" customHeight="1" x14ac:dyDescent="0.2">
      <c r="A774" s="1">
        <v>879</v>
      </c>
      <c r="B774" s="2" t="s">
        <v>2274</v>
      </c>
      <c r="C774" s="3" t="str">
        <f>HYPERLINK("images/4931466260386728381/","点击查看图片(5张)")</f>
        <v>点击查看图片(5张)</v>
      </c>
      <c r="D774" s="3" t="s">
        <v>2275</v>
      </c>
      <c r="E774" s="3" t="str">
        <f>HYPERLINK("images/6199875123196528674/","点击查看图片(5张)")</f>
        <v>点击查看图片(5张)</v>
      </c>
      <c r="F774" s="1" t="s">
        <v>2276</v>
      </c>
    </row>
    <row r="775" spans="1:6" ht="24.95" customHeight="1" x14ac:dyDescent="0.2">
      <c r="A775" s="1">
        <v>880</v>
      </c>
      <c r="B775" s="2" t="s">
        <v>2277</v>
      </c>
      <c r="C775" s="3" t="str">
        <f>HYPERLINK("images/7331879458977500940/20190129103936336_35483802_CAMERA_22001010257.jpg","点击查看图片(1张)")</f>
        <v>点击查看图片(1张)</v>
      </c>
      <c r="D775" s="3" t="s">
        <v>2278</v>
      </c>
      <c r="E775" s="3" t="str">
        <f>HYPERLINK("images/6105715773583045624/","点击查看图片(3张)")</f>
        <v>点击查看图片(3张)</v>
      </c>
      <c r="F775" s="1" t="s">
        <v>2279</v>
      </c>
    </row>
    <row r="776" spans="1:6" ht="24.95" customHeight="1" x14ac:dyDescent="0.2">
      <c r="A776" s="1">
        <v>881</v>
      </c>
      <c r="B776" s="2" t="s">
        <v>2280</v>
      </c>
      <c r="C776" s="3" t="str">
        <f>HYPERLINK("images/6261774292663650956/20190129170748245_37921098_CAMERA_21001011179.jpg","点击查看图片(1张)")</f>
        <v>点击查看图片(1张)</v>
      </c>
      <c r="D776" s="3" t="s">
        <v>2281</v>
      </c>
      <c r="E776" s="3" t="str">
        <f>HYPERLINK("images/7863399516130807365/","点击查看图片(4张)")</f>
        <v>点击查看图片(4张)</v>
      </c>
      <c r="F776" s="1" t="s">
        <v>2282</v>
      </c>
    </row>
    <row r="777" spans="1:6" ht="24.95" customHeight="1" x14ac:dyDescent="0.2">
      <c r="A777" s="1">
        <v>882</v>
      </c>
      <c r="B777" s="2" t="s">
        <v>2283</v>
      </c>
      <c r="C777" s="3" t="str">
        <f>HYPERLINK("images/5443097094022287292/20190129115812769_30602337_CAMERA_21001001158.jpg","点击查看图片(1张)")</f>
        <v>点击查看图片(1张)</v>
      </c>
      <c r="D777" s="3" t="s">
        <v>2284</v>
      </c>
      <c r="E777" s="3" t="str">
        <f>HYPERLINK("images/4662873071649087385/","点击查看图片(5张)")</f>
        <v>点击查看图片(5张)</v>
      </c>
      <c r="F777" s="1" t="s">
        <v>2285</v>
      </c>
    </row>
    <row r="778" spans="1:6" ht="24.95" customHeight="1" x14ac:dyDescent="0.2">
      <c r="A778" s="1">
        <v>883</v>
      </c>
      <c r="B778" s="2" t="s">
        <v>2286</v>
      </c>
      <c r="C778" s="3" t="str">
        <f>HYPERLINK("images/8733489833105163092/","点击查看图片(2张)")</f>
        <v>点击查看图片(2张)</v>
      </c>
      <c r="D778" s="3" t="s">
        <v>2287</v>
      </c>
      <c r="E778" s="3" t="str">
        <f>HYPERLINK("images/8953369970945385839/","点击查看图片(5张)")</f>
        <v>点击查看图片(5张)</v>
      </c>
      <c r="F778" s="1" t="s">
        <v>2288</v>
      </c>
    </row>
    <row r="779" spans="1:6" ht="24.95" customHeight="1" x14ac:dyDescent="0.2">
      <c r="A779" s="1">
        <v>884</v>
      </c>
      <c r="B779" s="2" t="s">
        <v>2289</v>
      </c>
      <c r="C779" s="3" t="str">
        <f>HYPERLINK("images/7957945585136910332/","点击查看图片(2张)")</f>
        <v>点击查看图片(2张)</v>
      </c>
      <c r="D779" s="3" t="s">
        <v>2290</v>
      </c>
      <c r="E779" s="3" t="str">
        <f>HYPERLINK("images/7573942966330923426/","点击查看图片(5张)")</f>
        <v>点击查看图片(5张)</v>
      </c>
      <c r="F779" s="1" t="s">
        <v>2291</v>
      </c>
    </row>
    <row r="780" spans="1:6" ht="24.95" customHeight="1" x14ac:dyDescent="0.2">
      <c r="A780" s="1">
        <v>885</v>
      </c>
      <c r="B780" s="2" t="s">
        <v>2292</v>
      </c>
      <c r="C780" s="3" t="str">
        <f>HYPERLINK("images/6821795408229558618/","点击查看图片(3张)")</f>
        <v>点击查看图片(3张)</v>
      </c>
      <c r="D780" s="3" t="s">
        <v>2293</v>
      </c>
      <c r="E780" s="3" t="str">
        <f>HYPERLINK("images/9079342652727998155/20190129115013162_37660116_CAMERA_21001004280.jpg","点击查看图片(1张)")</f>
        <v>点击查看图片(1张)</v>
      </c>
      <c r="F780" s="1" t="s">
        <v>2294</v>
      </c>
    </row>
    <row r="781" spans="1:6" ht="24.95" customHeight="1" x14ac:dyDescent="0.2">
      <c r="A781" s="1">
        <v>886</v>
      </c>
      <c r="B781" s="2" t="s">
        <v>2292</v>
      </c>
      <c r="C781" s="3" t="str">
        <f>HYPERLINK("images/4917521871696388506/","点击查看图片(4张)")</f>
        <v>点击查看图片(4张)</v>
      </c>
      <c r="D781" s="3" t="s">
        <v>2295</v>
      </c>
      <c r="E781" s="3" t="str">
        <f>HYPERLINK("images/8728580462557547107/","点击查看图片(5张)")</f>
        <v>点击查看图片(5张)</v>
      </c>
      <c r="F781" s="1" t="s">
        <v>2296</v>
      </c>
    </row>
    <row r="782" spans="1:6" ht="24.95" customHeight="1" x14ac:dyDescent="0.2">
      <c r="A782" s="1">
        <v>887</v>
      </c>
      <c r="B782" s="2" t="s">
        <v>2297</v>
      </c>
      <c r="C782" s="3" t="str">
        <f>HYPERLINK("images/4660831315072099410/","点击查看图片(2张)")</f>
        <v>点击查看图片(2张)</v>
      </c>
      <c r="D782" s="3" t="s">
        <v>2298</v>
      </c>
      <c r="E782" s="3" t="str">
        <f>HYPERLINK("images/5403695416438166508/20190129123856580_34119738_CAMERA_21001004285.jpg","点击查看图片(1张)")</f>
        <v>点击查看图片(1张)</v>
      </c>
      <c r="F782" s="1" t="s">
        <v>2299</v>
      </c>
    </row>
    <row r="783" spans="1:6" ht="24.95" customHeight="1" x14ac:dyDescent="0.2">
      <c r="A783" s="1">
        <v>888</v>
      </c>
      <c r="B783" s="2" t="s">
        <v>2300</v>
      </c>
      <c r="C783" s="3" t="str">
        <f>HYPERLINK("images/7733307456230031428/","点击查看图片(3张)")</f>
        <v>点击查看图片(3张)</v>
      </c>
      <c r="D783" s="3" t="s">
        <v>2301</v>
      </c>
      <c r="E783" s="3" t="str">
        <f>HYPERLINK("images/5037828554674073760/","点击查看图片(5张)")</f>
        <v>点击查看图片(5张)</v>
      </c>
      <c r="F783" s="1" t="s">
        <v>2302</v>
      </c>
    </row>
    <row r="784" spans="1:6" ht="24.95" customHeight="1" x14ac:dyDescent="0.2">
      <c r="A784" s="1">
        <v>889</v>
      </c>
      <c r="B784" s="2" t="s">
        <v>2300</v>
      </c>
      <c r="C784" s="3" t="str">
        <f>HYPERLINK("images/7910025025439935457/","点击查看图片(3张)")</f>
        <v>点击查看图片(3张)</v>
      </c>
      <c r="D784" s="3" t="s">
        <v>2303</v>
      </c>
      <c r="E784" s="3" t="str">
        <f>HYPERLINK("images/7814650147500284217/","点击查看图片(5张)")</f>
        <v>点击查看图片(5张)</v>
      </c>
      <c r="F784" s="1" t="s">
        <v>2304</v>
      </c>
    </row>
    <row r="785" spans="1:6" ht="24.95" customHeight="1" x14ac:dyDescent="0.2">
      <c r="A785" s="1">
        <v>890</v>
      </c>
      <c r="B785" s="2" t="s">
        <v>2305</v>
      </c>
      <c r="C785" s="3" t="str">
        <f>HYPERLINK("images/7513409073030551838/","点击查看图片(2张)")</f>
        <v>点击查看图片(2张)</v>
      </c>
      <c r="D785" s="3" t="s">
        <v>2306</v>
      </c>
      <c r="E785" s="3" t="str">
        <f>HYPERLINK("images/9011537260512740714/","点击查看图片(3张)")</f>
        <v>点击查看图片(3张)</v>
      </c>
      <c r="F785" s="1" t="s">
        <v>2307</v>
      </c>
    </row>
    <row r="786" spans="1:6" ht="24.95" customHeight="1" x14ac:dyDescent="0.2">
      <c r="A786" s="1">
        <v>892</v>
      </c>
      <c r="B786" s="2" t="s">
        <v>2308</v>
      </c>
      <c r="C786" s="3" t="str">
        <f>HYPERLINK("images/6308395390384464477/20190129170229299_34245058_CAMERA_21001009288.jpg","点击查看图片(1张)")</f>
        <v>点击查看图片(1张)</v>
      </c>
      <c r="D786" s="3" t="s">
        <v>2309</v>
      </c>
      <c r="E786" s="3" t="str">
        <f>HYPERLINK("images/6411418021863957181/","点击查看图片(3张)")</f>
        <v>点击查看图片(3张)</v>
      </c>
      <c r="F786" s="1" t="s">
        <v>2310</v>
      </c>
    </row>
    <row r="787" spans="1:6" ht="24.95" customHeight="1" x14ac:dyDescent="0.2">
      <c r="A787" s="1">
        <v>893</v>
      </c>
      <c r="B787" s="2" t="s">
        <v>2311</v>
      </c>
      <c r="C787" s="3" t="str">
        <f>HYPERLINK("images/8603105481777117921/","点击查看图片(2张)")</f>
        <v>点击查看图片(2张)</v>
      </c>
      <c r="D787" s="3" t="s">
        <v>2312</v>
      </c>
      <c r="E787" s="3" t="str">
        <f>HYPERLINK("images/4830328276004966597/","点击查看图片(4张)")</f>
        <v>点击查看图片(4张)</v>
      </c>
      <c r="F787" s="1" t="s">
        <v>2313</v>
      </c>
    </row>
    <row r="788" spans="1:6" ht="24.95" customHeight="1" x14ac:dyDescent="0.2">
      <c r="A788" s="1">
        <v>894</v>
      </c>
      <c r="B788" s="2" t="s">
        <v>2314</v>
      </c>
      <c r="C788" s="3" t="str">
        <f>HYPERLINK("images/8412268047316484690/","点击查看图片(2张)")</f>
        <v>点击查看图片(2张)</v>
      </c>
      <c r="D788" s="3" t="s">
        <v>2315</v>
      </c>
      <c r="E788" s="3" t="str">
        <f>HYPERLINK("images/9183534013432841036/","点击查看图片(4张)")</f>
        <v>点击查看图片(4张)</v>
      </c>
      <c r="F788" s="1" t="s">
        <v>2316</v>
      </c>
    </row>
    <row r="789" spans="1:6" ht="24.95" customHeight="1" x14ac:dyDescent="0.2">
      <c r="A789" s="1">
        <v>895</v>
      </c>
      <c r="B789" s="2" t="s">
        <v>2317</v>
      </c>
      <c r="C789" s="3" t="str">
        <f>HYPERLINK("images/7791339499719894185/","点击查看图片(2张)")</f>
        <v>点击查看图片(2张)</v>
      </c>
      <c r="D789" s="3" t="s">
        <v>2318</v>
      </c>
      <c r="E789" s="3" t="str">
        <f>HYPERLINK("images/8246783896691669627/","点击查看图片(2张)")</f>
        <v>点击查看图片(2张)</v>
      </c>
      <c r="F789" s="1" t="s">
        <v>2319</v>
      </c>
    </row>
    <row r="790" spans="1:6" ht="24.95" customHeight="1" x14ac:dyDescent="0.2">
      <c r="A790" s="1">
        <v>896</v>
      </c>
      <c r="B790" s="2" t="s">
        <v>2317</v>
      </c>
      <c r="C790" s="3" t="str">
        <f>HYPERLINK("images/6806666701391855164/","点击查看图片(3张)")</f>
        <v>点击查看图片(3张)</v>
      </c>
      <c r="D790" s="3" t="s">
        <v>2320</v>
      </c>
      <c r="E790" s="3" t="str">
        <f>HYPERLINK("images/7702052066812247206/","点击查看图片(3张)")</f>
        <v>点击查看图片(3张)</v>
      </c>
      <c r="F790" s="1" t="s">
        <v>2321</v>
      </c>
    </row>
    <row r="791" spans="1:6" ht="24.95" customHeight="1" x14ac:dyDescent="0.2">
      <c r="A791" s="1">
        <v>898</v>
      </c>
      <c r="B791" s="2" t="s">
        <v>2322</v>
      </c>
      <c r="C791" s="3" t="str">
        <f>HYPERLINK("images/6527805810536856339/20190129164810523_35713105_CAMERA_21001004154.jpg","点击查看图片(1张)")</f>
        <v>点击查看图片(1张)</v>
      </c>
      <c r="D791" s="3" t="s">
        <v>2323</v>
      </c>
      <c r="E791" s="3" t="str">
        <f>HYPERLINK("images/6084156309297771619/","点击查看图片(5张)")</f>
        <v>点击查看图片(5张)</v>
      </c>
      <c r="F791" s="1" t="s">
        <v>2324</v>
      </c>
    </row>
    <row r="792" spans="1:6" ht="24.95" customHeight="1" x14ac:dyDescent="0.2">
      <c r="A792" s="1">
        <v>899</v>
      </c>
      <c r="B792" s="2" t="s">
        <v>2325</v>
      </c>
      <c r="C792" s="3" t="str">
        <f>HYPERLINK("images/4841341211271030218/","点击查看图片(5张)")</f>
        <v>点击查看图片(5张)</v>
      </c>
      <c r="D792" s="3" t="s">
        <v>2326</v>
      </c>
      <c r="E792" s="3" t="str">
        <f>HYPERLINK("images/6743669420119118206/","点击查看图片(5张)")</f>
        <v>点击查看图片(5张)</v>
      </c>
      <c r="F792" s="1" t="s">
        <v>2327</v>
      </c>
    </row>
    <row r="793" spans="1:6" ht="24.95" customHeight="1" x14ac:dyDescent="0.2">
      <c r="A793" s="1">
        <v>900</v>
      </c>
      <c r="B793" s="2" t="s">
        <v>2328</v>
      </c>
      <c r="C793" s="3" t="str">
        <f>HYPERLINK("images/8063040177746879806/","点击查看图片(2张)")</f>
        <v>点击查看图片(2张)</v>
      </c>
      <c r="D793" s="3" t="s">
        <v>2329</v>
      </c>
      <c r="E793" s="3" t="str">
        <f>HYPERLINK("images/5381202564470739222/","点击查看图片(5张)")</f>
        <v>点击查看图片(5张)</v>
      </c>
      <c r="F793" s="1" t="s">
        <v>2330</v>
      </c>
    </row>
    <row r="794" spans="1:6" ht="24.95" customHeight="1" x14ac:dyDescent="0.2">
      <c r="A794" s="1">
        <v>901</v>
      </c>
      <c r="B794" s="2" t="s">
        <v>2328</v>
      </c>
      <c r="C794" s="3" t="str">
        <f>HYPERLINK("images/5236608962991645590/","点击查看图片(2张)")</f>
        <v>点击查看图片(2张)</v>
      </c>
      <c r="D794" s="3" t="s">
        <v>2331</v>
      </c>
      <c r="E794" s="3" t="str">
        <f>HYPERLINK("images/5834301375106452982/","点击查看图片(5张)")</f>
        <v>点击查看图片(5张)</v>
      </c>
      <c r="F794" s="1" t="s">
        <v>2332</v>
      </c>
    </row>
    <row r="795" spans="1:6" ht="24.95" customHeight="1" x14ac:dyDescent="0.2">
      <c r="A795" s="1">
        <v>902</v>
      </c>
      <c r="B795" s="2" t="s">
        <v>2333</v>
      </c>
      <c r="C795" s="3" t="str">
        <f>HYPERLINK("images/6596528555067288263/","点击查看图片(3张)")</f>
        <v>点击查看图片(3张)</v>
      </c>
      <c r="D795" s="3" t="s">
        <v>2334</v>
      </c>
      <c r="E795" s="3" t="str">
        <f>HYPERLINK("images/7462826198544942979/","点击查看图片(3张)")</f>
        <v>点击查看图片(3张)</v>
      </c>
      <c r="F795" s="1" t="s">
        <v>2335</v>
      </c>
    </row>
    <row r="796" spans="1:6" ht="24.95" customHeight="1" x14ac:dyDescent="0.2">
      <c r="A796" s="1">
        <v>903</v>
      </c>
      <c r="B796" s="2" t="s">
        <v>2336</v>
      </c>
      <c r="C796" s="3" t="str">
        <f>HYPERLINK("images/6051707227849106549/20190129111428377_cdd6695e_CAMERA_11001002184.jpeg","点击查看图片(1张)")</f>
        <v>点击查看图片(1张)</v>
      </c>
      <c r="D796" s="3" t="s">
        <v>2337</v>
      </c>
      <c r="E796" s="3" t="str">
        <f>HYPERLINK("images/7016159087276002444/20190129111526247_cdd6695e_CAMERA_11001005274.jpeg","点击查看图片(1张)")</f>
        <v>点击查看图片(1张)</v>
      </c>
      <c r="F796" s="1" t="s">
        <v>2338</v>
      </c>
    </row>
    <row r="797" spans="1:6" ht="24.95" customHeight="1" x14ac:dyDescent="0.2">
      <c r="A797" s="1">
        <v>904</v>
      </c>
      <c r="B797" s="2" t="s">
        <v>2339</v>
      </c>
      <c r="C797" s="3" t="str">
        <f>HYPERLINK("images/5794275378416161704/20190130175345027_35738247_CAMERA_22001006264.jpg","点击查看图片(1张)")</f>
        <v>点击查看图片(1张)</v>
      </c>
      <c r="D797" s="3" t="s">
        <v>2340</v>
      </c>
      <c r="E797" s="3" t="str">
        <f>HYPERLINK("images/6756303134547915536/","点击查看图片(5张)")</f>
        <v>点击查看图片(5张)</v>
      </c>
      <c r="F797" s="1" t="s">
        <v>2341</v>
      </c>
    </row>
    <row r="798" spans="1:6" ht="24.95" customHeight="1" x14ac:dyDescent="0.2">
      <c r="A798" s="1">
        <v>905</v>
      </c>
      <c r="B798" s="2" t="s">
        <v>2342</v>
      </c>
      <c r="C798" s="3" t="str">
        <f>HYPERLINK("images/6823711928476781589/","点击查看图片(2张)")</f>
        <v>点击查看图片(2张)</v>
      </c>
      <c r="D798" s="3" t="s">
        <v>2343</v>
      </c>
      <c r="E798" s="3" t="str">
        <f>HYPERLINK("images/5826955785798760044/","点击查看图片(5张)")</f>
        <v>点击查看图片(5张)</v>
      </c>
      <c r="F798" s="1" t="s">
        <v>2344</v>
      </c>
    </row>
    <row r="799" spans="1:6" ht="24.95" customHeight="1" x14ac:dyDescent="0.2">
      <c r="A799" s="1">
        <v>906</v>
      </c>
      <c r="B799" s="2" t="s">
        <v>2345</v>
      </c>
      <c r="C799" s="3" t="str">
        <f>HYPERLINK("images/4680470249524302176/","点击查看图片(5张)")</f>
        <v>点击查看图片(5张)</v>
      </c>
      <c r="D799" s="3" t="s">
        <v>2346</v>
      </c>
      <c r="E799" s="3" t="str">
        <f>HYPERLINK("images/5821550768085639577/","点击查看图片(5张)")</f>
        <v>点击查看图片(5张)</v>
      </c>
      <c r="F799" s="1" t="s">
        <v>2347</v>
      </c>
    </row>
    <row r="800" spans="1:6" ht="24.95" customHeight="1" x14ac:dyDescent="0.2">
      <c r="A800" s="1">
        <v>907</v>
      </c>
      <c r="B800" s="2" t="s">
        <v>2348</v>
      </c>
      <c r="C800" s="3" t="str">
        <f>HYPERLINK("images/6015275737327981052/","点击查看图片(5张)")</f>
        <v>点击查看图片(5张)</v>
      </c>
      <c r="D800" s="3" t="s">
        <v>2349</v>
      </c>
      <c r="E800" s="3" t="str">
        <f>HYPERLINK("images/8520169024931134452/","点击查看图片(4张)")</f>
        <v>点击查看图片(4张)</v>
      </c>
      <c r="F800" s="1" t="s">
        <v>2350</v>
      </c>
    </row>
    <row r="801" spans="1:6" ht="24.95" customHeight="1" x14ac:dyDescent="0.2">
      <c r="A801" s="1">
        <v>908</v>
      </c>
      <c r="B801" s="2" t="s">
        <v>2351</v>
      </c>
      <c r="C801" s="3" t="str">
        <f>HYPERLINK("images/6812209590798382416/","点击查看图片(3张)")</f>
        <v>点击查看图片(3张)</v>
      </c>
      <c r="D801" s="3" t="s">
        <v>2352</v>
      </c>
      <c r="E801" s="3" t="str">
        <f>HYPERLINK("images/4679277037871564619/20190129112131602_3b3e0d1e_CAMERA_11001007281.jpeg","点击查看图片(1张)")</f>
        <v>点击查看图片(1张)</v>
      </c>
      <c r="F801" s="1" t="s">
        <v>2353</v>
      </c>
    </row>
    <row r="802" spans="1:6" ht="24.95" customHeight="1" x14ac:dyDescent="0.2">
      <c r="A802" s="1">
        <v>909</v>
      </c>
      <c r="B802" s="2" t="s">
        <v>2354</v>
      </c>
      <c r="C802" s="3" t="str">
        <f>HYPERLINK("images/5605150889487527554/20190129122152455_0b1ea206_CAMERA_11001003177.jpeg","点击查看图片(1张)")</f>
        <v>点击查看图片(1张)</v>
      </c>
      <c r="D802" s="3" t="s">
        <v>2355</v>
      </c>
      <c r="E802" s="3" t="str">
        <f>HYPERLINK("images/8910563088261554375/20190129122215228_0b1ea206_CAMERA_11001018280.jpeg","点击查看图片(1张)")</f>
        <v>点击查看图片(1张)</v>
      </c>
      <c r="F802" s="1" t="s">
        <v>2356</v>
      </c>
    </row>
    <row r="803" spans="1:6" ht="24.95" customHeight="1" x14ac:dyDescent="0.2">
      <c r="A803" s="1">
        <v>910</v>
      </c>
      <c r="B803" s="2" t="s">
        <v>2357</v>
      </c>
      <c r="C803" s="3" t="str">
        <f>HYPERLINK("images/5572977430375057748/20190129174828605_33969101_CAMERA_22001006260.jpg","点击查看图片(1张)")</f>
        <v>点击查看图片(1张)</v>
      </c>
      <c r="D803" s="3" t="s">
        <v>2358</v>
      </c>
      <c r="E803" s="3" t="str">
        <f>HYPERLINK("images/6923885820393863220/","点击查看图片(4张)")</f>
        <v>点击查看图片(4张)</v>
      </c>
      <c r="F803" s="1" t="s">
        <v>2359</v>
      </c>
    </row>
    <row r="804" spans="1:6" ht="24.95" customHeight="1" x14ac:dyDescent="0.2">
      <c r="A804" s="1">
        <v>911</v>
      </c>
      <c r="B804" s="2" t="s">
        <v>2360</v>
      </c>
      <c r="C804" s="3" t="str">
        <f>HYPERLINK("images/5805223368151942746/20190129171955374_34245058_CAMERA_21001003189.jpg","点击查看图片(1张)")</f>
        <v>点击查看图片(1张)</v>
      </c>
      <c r="D804" s="3" t="s">
        <v>2361</v>
      </c>
      <c r="E804" s="3" t="str">
        <f>HYPERLINK("images/4969734403810191073/","点击查看图片(4张)")</f>
        <v>点击查看图片(4张)</v>
      </c>
      <c r="F804" s="1" t="s">
        <v>2362</v>
      </c>
    </row>
    <row r="805" spans="1:6" ht="24.95" customHeight="1" x14ac:dyDescent="0.2">
      <c r="A805" s="1">
        <v>912</v>
      </c>
      <c r="B805" s="2" t="s">
        <v>2363</v>
      </c>
      <c r="C805" s="3" t="str">
        <f>HYPERLINK("images/8361866699047535179/","点击查看图片(2张)")</f>
        <v>点击查看图片(2张)</v>
      </c>
      <c r="D805" s="3" t="s">
        <v>2364</v>
      </c>
      <c r="E805" s="3" t="str">
        <f>HYPERLINK("images/6381240100121668796/","点击查看图片(4张)")</f>
        <v>点击查看图片(4张)</v>
      </c>
      <c r="F805" s="1" t="s">
        <v>2365</v>
      </c>
    </row>
    <row r="806" spans="1:6" ht="24.95" customHeight="1" x14ac:dyDescent="0.2">
      <c r="A806" s="1">
        <v>913</v>
      </c>
      <c r="B806" s="2" t="s">
        <v>2366</v>
      </c>
      <c r="C806" s="3" t="str">
        <f>HYPERLINK("images/8759103295580177216/","点击查看图片(5张)")</f>
        <v>点击查看图片(5张)</v>
      </c>
      <c r="D806" s="3" t="s">
        <v>2367</v>
      </c>
      <c r="E806" s="3" t="str">
        <f>HYPERLINK("images/4770301255435271761/","点击查看图片(5张)")</f>
        <v>点击查看图片(5张)</v>
      </c>
      <c r="F806" s="1" t="s">
        <v>2368</v>
      </c>
    </row>
    <row r="807" spans="1:6" ht="24.95" customHeight="1" x14ac:dyDescent="0.2">
      <c r="A807" s="1">
        <v>914</v>
      </c>
      <c r="B807" s="2" t="s">
        <v>2369</v>
      </c>
      <c r="C807" s="3" t="str">
        <f>HYPERLINK("images/8285028120242594167/20190129170513094_a4fa7af0_CAMERA_11001013287.jpeg","点击查看图片(1张)")</f>
        <v>点击查看图片(1张)</v>
      </c>
      <c r="D807" s="3" t="s">
        <v>2370</v>
      </c>
      <c r="E807" s="3" t="str">
        <f>HYPERLINK("images/7180367259919776756/","点击查看图片(4张)")</f>
        <v>点击查看图片(4张)</v>
      </c>
      <c r="F807" s="1" t="s">
        <v>2371</v>
      </c>
    </row>
    <row r="808" spans="1:6" ht="24.95" customHeight="1" x14ac:dyDescent="0.2">
      <c r="A808" s="1">
        <v>915</v>
      </c>
      <c r="B808" s="2" t="s">
        <v>2372</v>
      </c>
      <c r="C808" s="3" t="str">
        <f>HYPERLINK("images/7925030550943873129/20190129113846162_cdd6695e_CAMERA_11001002289.jpeg","点击查看图片(1张)")</f>
        <v>点击查看图片(1张)</v>
      </c>
      <c r="D808" s="3" t="s">
        <v>2373</v>
      </c>
      <c r="E808" s="3" t="str">
        <f>HYPERLINK("images/7747915484653167475/20190129113854050_cdd6695e_CAMERA_11001004277.jpeg","点击查看图片(1张)")</f>
        <v>点击查看图片(1张)</v>
      </c>
      <c r="F808" s="1" t="s">
        <v>2374</v>
      </c>
    </row>
    <row r="809" spans="1:6" ht="24.95" customHeight="1" x14ac:dyDescent="0.2">
      <c r="A809" s="1">
        <v>916</v>
      </c>
      <c r="B809" s="2" t="s">
        <v>2375</v>
      </c>
      <c r="C809" s="3" t="str">
        <f>HYPERLINK("images/6816974418853055723/20190129185449746_39764571_CAMERA_21001003177.jpg","点击查看图片(1张)")</f>
        <v>点击查看图片(1张)</v>
      </c>
      <c r="D809" s="3" t="s">
        <v>2376</v>
      </c>
      <c r="E809" s="3" t="str">
        <f>HYPERLINK("images/7160482564423791146/","点击查看图片(2张)")</f>
        <v>点击查看图片(2张)</v>
      </c>
      <c r="F809" s="1" t="s">
        <v>2377</v>
      </c>
    </row>
    <row r="810" spans="1:6" ht="24.95" customHeight="1" x14ac:dyDescent="0.2">
      <c r="A810" s="1">
        <v>917</v>
      </c>
      <c r="B810" s="2" t="s">
        <v>2378</v>
      </c>
      <c r="C810" s="3" t="str">
        <f>HYPERLINK("images/8911169024049276344/20190129150829164_39764571_CAMERA_21001005176.jpg","点击查看图片(1张)")</f>
        <v>点击查看图片(1张)</v>
      </c>
      <c r="D810" s="3" t="s">
        <v>2379</v>
      </c>
      <c r="E810" s="3" t="str">
        <f>HYPERLINK("images/5310136995863412356/","点击查看图片(2张)")</f>
        <v>点击查看图片(2张)</v>
      </c>
      <c r="F810" s="1" t="s">
        <v>2380</v>
      </c>
    </row>
    <row r="811" spans="1:6" ht="24.95" customHeight="1" x14ac:dyDescent="0.2">
      <c r="A811" s="1">
        <v>918</v>
      </c>
      <c r="B811" s="2" t="s">
        <v>2381</v>
      </c>
      <c r="C811" s="3" t="str">
        <f>HYPERLINK("images/7105275962244095206/20190129171731300_3b3e0d1e_CAMERA_11001002178.jpeg","点击查看图片(1张)")</f>
        <v>点击查看图片(1张)</v>
      </c>
      <c r="D811" s="3" t="s">
        <v>2382</v>
      </c>
      <c r="E811" s="3" t="str">
        <f>HYPERLINK("images/8983017622288094401/20190129171754411_3b3e0d1e_CAMERA_11001005282.jpeg","点击查看图片(1张)")</f>
        <v>点击查看图片(1张)</v>
      </c>
      <c r="F811" s="1" t="s">
        <v>2383</v>
      </c>
    </row>
    <row r="812" spans="1:6" ht="24.95" customHeight="1" x14ac:dyDescent="0.2">
      <c r="A812" s="1">
        <v>919</v>
      </c>
      <c r="B812" s="2" t="s">
        <v>2384</v>
      </c>
      <c r="C812" s="3" t="str">
        <f>HYPERLINK("images/7406199297723272825/","点击查看图片(2张)")</f>
        <v>点击查看图片(2张)</v>
      </c>
      <c r="D812" s="3" t="s">
        <v>2385</v>
      </c>
      <c r="E812" s="3" t="str">
        <f>HYPERLINK("images/7027876567015393176/","点击查看图片(3张)")</f>
        <v>点击查看图片(3张)</v>
      </c>
      <c r="F812" s="1" t="s">
        <v>2386</v>
      </c>
    </row>
    <row r="813" spans="1:6" ht="24.95" customHeight="1" x14ac:dyDescent="0.2">
      <c r="A813" s="1">
        <v>920</v>
      </c>
      <c r="B813" s="2" t="s">
        <v>2387</v>
      </c>
      <c r="C813" s="3" t="str">
        <f>HYPERLINK("images/8316675816720016544/20190130103937964_35520652_CAMERA_21001032188.jpg","点击查看图片(1张)")</f>
        <v>点击查看图片(1张)</v>
      </c>
      <c r="D813" s="3" t="s">
        <v>2388</v>
      </c>
      <c r="E813" s="3" t="str">
        <f>HYPERLINK("images/7729443506158098669/","点击查看图片(3张)")</f>
        <v>点击查看图片(3张)</v>
      </c>
      <c r="F813" s="1" t="s">
        <v>2389</v>
      </c>
    </row>
    <row r="814" spans="1:6" ht="24.95" customHeight="1" x14ac:dyDescent="0.2">
      <c r="A814" s="1">
        <v>921</v>
      </c>
      <c r="B814" s="2" t="s">
        <v>2390</v>
      </c>
      <c r="C814" s="3" t="str">
        <f>HYPERLINK("images/6371986809722754599/20190129121737115_41429069_CAMERA_21001002176.jpg","点击查看图片(1张)")</f>
        <v>点击查看图片(1张)</v>
      </c>
      <c r="D814" s="3" t="s">
        <v>2391</v>
      </c>
      <c r="E814" s="3" t="str">
        <f>HYPERLINK("images/8409705546890579328/20190129121744033_41429069_CAMERA_21001003290.jpg","点击查看图片(1张)")</f>
        <v>点击查看图片(1张)</v>
      </c>
      <c r="F814" s="1" t="s">
        <v>2392</v>
      </c>
    </row>
    <row r="815" spans="1:6" ht="24.95" customHeight="1" x14ac:dyDescent="0.2">
      <c r="A815" s="1">
        <v>922</v>
      </c>
      <c r="B815" s="2" t="s">
        <v>2393</v>
      </c>
      <c r="C815" s="3" t="str">
        <f>HYPERLINK("images/8275252917162286466/","点击查看图片(2张)")</f>
        <v>点击查看图片(2张)</v>
      </c>
      <c r="D815" s="3" t="s">
        <v>2394</v>
      </c>
      <c r="E815" s="3" t="str">
        <f>HYPERLINK("images/7280087448728044230/","点击查看图片(4张)")</f>
        <v>点击查看图片(4张)</v>
      </c>
      <c r="F815" s="1" t="s">
        <v>2395</v>
      </c>
    </row>
    <row r="816" spans="1:6" ht="24.95" customHeight="1" x14ac:dyDescent="0.2">
      <c r="A816" s="1">
        <v>923</v>
      </c>
      <c r="B816" s="2" t="s">
        <v>2396</v>
      </c>
      <c r="C816" s="3" t="str">
        <f>HYPERLINK("images/8448263022263707474/20190130171242253_31347970_CAMERA_21001002164.jpg","点击查看图片(1张)")</f>
        <v>点击查看图片(1张)</v>
      </c>
      <c r="D816" s="3" t="s">
        <v>2397</v>
      </c>
      <c r="E816" s="3" t="str">
        <f>HYPERLINK("images/6834704558082632580/20190130171521715_31347970_CAMERA_21001002285.jpg","点击查看图片(1张)")</f>
        <v>点击查看图片(1张)</v>
      </c>
      <c r="F816" s="1" t="s">
        <v>2398</v>
      </c>
    </row>
    <row r="817" spans="1:6" ht="24.95" customHeight="1" x14ac:dyDescent="0.2">
      <c r="A817" s="1">
        <v>924</v>
      </c>
      <c r="B817" s="2" t="s">
        <v>2399</v>
      </c>
      <c r="C817" s="3" t="str">
        <f>HYPERLINK("images/6303730143984400599/20190129145948901_80314499_CAMERA_21001003288.jpg","点击查看图片(1张)")</f>
        <v>点击查看图片(1张)</v>
      </c>
      <c r="D817" s="3" t="s">
        <v>2400</v>
      </c>
      <c r="E817" s="3" t="str">
        <f>HYPERLINK("images/6744055500684192949/20190129145953495_80314499_CAMERA_21001001288.jpg","点击查看图片(1张)")</f>
        <v>点击查看图片(1张)</v>
      </c>
      <c r="F817" s="1" t="s">
        <v>2401</v>
      </c>
    </row>
    <row r="818" spans="1:6" ht="24.95" customHeight="1" x14ac:dyDescent="0.2">
      <c r="A818" s="1">
        <v>927</v>
      </c>
      <c r="B818" s="2" t="s">
        <v>2402</v>
      </c>
      <c r="C818" s="3" t="str">
        <f>HYPERLINK("images/5441845932143768327/20190129173830345_cdd6695e_CAMERA_11001002177.jpeg","点击查看图片(1张)")</f>
        <v>点击查看图片(1张)</v>
      </c>
      <c r="D818" s="3" t="s">
        <v>2403</v>
      </c>
      <c r="E818" s="3" t="str">
        <f>HYPERLINK("images/4766716184544951414/20190129173937546_cdd6695e_CAMERA_11001061269.jpeg","点击查看图片(1张)")</f>
        <v>点击查看图片(1张)</v>
      </c>
      <c r="F818" s="1" t="s">
        <v>2404</v>
      </c>
    </row>
    <row r="819" spans="1:6" ht="24.95" customHeight="1" x14ac:dyDescent="0.2">
      <c r="A819" s="1">
        <v>928</v>
      </c>
      <c r="B819" s="2" t="s">
        <v>2405</v>
      </c>
      <c r="C819" s="3" t="str">
        <f>HYPERLINK("images/7437505629177669491/20190129171620978_cdd6695e_CAMERA_11001001185.jpeg","点击查看图片(1张)")</f>
        <v>点击查看图片(1张)</v>
      </c>
      <c r="D819" s="3" t="s">
        <v>2406</v>
      </c>
      <c r="E819" s="3" t="str">
        <f>HYPERLINK("images/9218788492610743114/20190129171656038_cdd6695e_CAMERA_11001020245.jpeg","点击查看图片(1张)")</f>
        <v>点击查看图片(1张)</v>
      </c>
      <c r="F819" s="1" t="s">
        <v>2407</v>
      </c>
    </row>
    <row r="820" spans="1:6" ht="24.95" customHeight="1" x14ac:dyDescent="0.2">
      <c r="A820" s="1">
        <v>929</v>
      </c>
      <c r="B820" s="2" t="s">
        <v>2408</v>
      </c>
      <c r="C820" s="3" t="str">
        <f>HYPERLINK("images/6597359310882128104/","点击查看图片(2张)")</f>
        <v>点击查看图片(2张)</v>
      </c>
      <c r="D820" s="3" t="s">
        <v>2409</v>
      </c>
      <c r="E820" s="3" t="str">
        <f>HYPERLINK("images/5571156740439585484/20190129161943517_cdd6695e_CAMERA_11001002269.jpeg","点击查看图片(1张)")</f>
        <v>点击查看图片(1张)</v>
      </c>
      <c r="F820" s="1" t="s">
        <v>2410</v>
      </c>
    </row>
    <row r="821" spans="1:6" ht="24.95" customHeight="1" x14ac:dyDescent="0.2">
      <c r="A821" s="1">
        <v>930</v>
      </c>
      <c r="B821" s="2" t="s">
        <v>2411</v>
      </c>
      <c r="C821" s="3" t="str">
        <f>HYPERLINK("images/6973460358794839654/20190129182808005_34245058_CAMERA_21001002290.jpg","点击查看图片(1张)")</f>
        <v>点击查看图片(1张)</v>
      </c>
      <c r="D821" s="3" t="s">
        <v>2412</v>
      </c>
      <c r="E821" s="3" t="str">
        <f>HYPERLINK("images/7839003865035979125/","点击查看图片(2张)")</f>
        <v>点击查看图片(2张)</v>
      </c>
      <c r="F821" s="1" t="s">
        <v>2413</v>
      </c>
    </row>
    <row r="822" spans="1:6" ht="24.95" customHeight="1" x14ac:dyDescent="0.2">
      <c r="A822" s="1">
        <v>931</v>
      </c>
      <c r="B822" s="2" t="s">
        <v>2414</v>
      </c>
      <c r="C822" s="3" t="str">
        <f>HYPERLINK("images/4642622057516671944/","点击查看图片(2张)")</f>
        <v>点击查看图片(2张)</v>
      </c>
      <c r="D822" s="3" t="s">
        <v>2415</v>
      </c>
      <c r="E822" s="3" t="str">
        <f>HYPERLINK("images/8546113327102716509/","点击查看图片(3张)")</f>
        <v>点击查看图片(3张)</v>
      </c>
      <c r="F822" s="1" t="s">
        <v>2416</v>
      </c>
    </row>
    <row r="823" spans="1:6" ht="24.95" customHeight="1" x14ac:dyDescent="0.2">
      <c r="A823" s="1">
        <v>932</v>
      </c>
      <c r="B823" s="2" t="s">
        <v>2417</v>
      </c>
      <c r="C823" s="3" t="str">
        <f>HYPERLINK("images/7488537344967786883/","点击查看图片(5张)")</f>
        <v>点击查看图片(5张)</v>
      </c>
      <c r="D823" s="3" t="s">
        <v>2418</v>
      </c>
      <c r="E823" s="3" t="str">
        <f>HYPERLINK("images/7784764641637928509/","点击查看图片(5张)")</f>
        <v>点击查看图片(5张)</v>
      </c>
      <c r="F823" s="1" t="s">
        <v>2419</v>
      </c>
    </row>
    <row r="824" spans="1:6" ht="24.95" customHeight="1" x14ac:dyDescent="0.2">
      <c r="A824" s="1">
        <v>933</v>
      </c>
      <c r="B824" s="2" t="s">
        <v>2420</v>
      </c>
      <c r="C824" s="3" t="str">
        <f>HYPERLINK("images/7015969517611534394/20190129173206589_41215533_CAMERA_21001004146.jpg","点击查看图片(1张)")</f>
        <v>点击查看图片(1张)</v>
      </c>
      <c r="D824" s="3" t="s">
        <v>2421</v>
      </c>
      <c r="E824" s="3" t="str">
        <f>HYPERLINK("images/8037777509042741644/","点击查看图片(5张)")</f>
        <v>点击查看图片(5张)</v>
      </c>
      <c r="F824" s="1" t="s">
        <v>2422</v>
      </c>
    </row>
    <row r="825" spans="1:6" ht="24.95" customHeight="1" x14ac:dyDescent="0.2">
      <c r="A825" s="1">
        <v>934</v>
      </c>
      <c r="B825" s="2" t="s">
        <v>2423</v>
      </c>
      <c r="C825" s="3" t="str">
        <f>HYPERLINK("images/9196623752860433492/","点击查看图片(2张)")</f>
        <v>点击查看图片(2张)</v>
      </c>
      <c r="D825" s="3" t="s">
        <v>2424</v>
      </c>
      <c r="E825" s="3" t="str">
        <f>HYPERLINK("images/9147592193637968712/","点击查看图片(5张)")</f>
        <v>点击查看图片(5张)</v>
      </c>
      <c r="F825" s="1" t="s">
        <v>2425</v>
      </c>
    </row>
    <row r="826" spans="1:6" ht="24.95" customHeight="1" x14ac:dyDescent="0.2">
      <c r="A826" s="1">
        <v>935</v>
      </c>
      <c r="B826" s="2" t="s">
        <v>2426</v>
      </c>
      <c r="C826" s="3" t="str">
        <f>HYPERLINK("images/5738545649642674228/20190129182424299_33645822_CAMERA_21001034163.jpg","点击查看图片(1张)")</f>
        <v>点击查看图片(1张)</v>
      </c>
      <c r="D826" s="3" t="s">
        <v>2427</v>
      </c>
      <c r="E826" s="3" t="str">
        <f>HYPERLINK("images/5264253103114485263/","点击查看图片(2张)")</f>
        <v>点击查看图片(2张)</v>
      </c>
      <c r="F826" s="1" t="s">
        <v>2428</v>
      </c>
    </row>
    <row r="827" spans="1:6" ht="24.95" customHeight="1" x14ac:dyDescent="0.2">
      <c r="A827" s="1">
        <v>936</v>
      </c>
      <c r="B827" s="2" t="s">
        <v>2429</v>
      </c>
      <c r="C827" s="3" t="str">
        <f>HYPERLINK("images/5852122742868108545/","点击查看图片(4张)")</f>
        <v>点击查看图片(4张)</v>
      </c>
      <c r="D827" s="3" t="s">
        <v>2430</v>
      </c>
      <c r="E827" s="3" t="str">
        <f>HYPERLINK("images/6357069477099085653/","点击查看图片(3张)")</f>
        <v>点击查看图片(3张)</v>
      </c>
      <c r="F827" s="1" t="s">
        <v>2431</v>
      </c>
    </row>
    <row r="828" spans="1:6" ht="24.95" customHeight="1" x14ac:dyDescent="0.2">
      <c r="A828" s="1">
        <v>937</v>
      </c>
      <c r="B828" s="2" t="s">
        <v>2432</v>
      </c>
      <c r="C828" s="3" t="str">
        <f>HYPERLINK("images/7977606050969808316/","点击查看图片(2张)")</f>
        <v>点击查看图片(2张)</v>
      </c>
      <c r="D828" s="3" t="s">
        <v>2433</v>
      </c>
      <c r="E828" s="3" t="str">
        <f>HYPERLINK("images/4814623052566411076/","点击查看图片(3张)")</f>
        <v>点击查看图片(3张)</v>
      </c>
      <c r="F828" s="1" t="s">
        <v>2434</v>
      </c>
    </row>
    <row r="829" spans="1:6" ht="24.95" customHeight="1" x14ac:dyDescent="0.2">
      <c r="A829" s="1">
        <v>938</v>
      </c>
      <c r="B829" s="2" t="s">
        <v>2435</v>
      </c>
      <c r="C829" s="3" t="str">
        <f>HYPERLINK("images/5573269298448598250/","点击查看图片(2张)")</f>
        <v>点击查看图片(2张)</v>
      </c>
      <c r="D829" s="3" t="s">
        <v>2436</v>
      </c>
      <c r="E829" s="3" t="str">
        <f>HYPERLINK("images/8957364193427932021/","点击查看图片(5张)")</f>
        <v>点击查看图片(5张)</v>
      </c>
      <c r="F829" s="1" t="s">
        <v>2437</v>
      </c>
    </row>
    <row r="830" spans="1:6" ht="24.95" customHeight="1" x14ac:dyDescent="0.2">
      <c r="A830" s="1">
        <v>939</v>
      </c>
      <c r="B830" s="2" t="s">
        <v>2438</v>
      </c>
      <c r="C830" s="3" t="str">
        <f>HYPERLINK("images/6964875261684249176/","点击查看图片(5张)")</f>
        <v>点击查看图片(5张)</v>
      </c>
      <c r="D830" s="3" t="s">
        <v>2439</v>
      </c>
      <c r="E830" s="3" t="str">
        <f>HYPERLINK("images/8289635343608956948/","点击查看图片(3张)")</f>
        <v>点击查看图片(3张)</v>
      </c>
      <c r="F830" s="1" t="s">
        <v>2440</v>
      </c>
    </row>
    <row r="831" spans="1:6" ht="24.95" customHeight="1" x14ac:dyDescent="0.2">
      <c r="A831" s="1">
        <v>940</v>
      </c>
      <c r="B831" s="2" t="s">
        <v>2441</v>
      </c>
      <c r="C831" s="3" t="str">
        <f>HYPERLINK("images/7468117647292297142/","点击查看图片(2张)")</f>
        <v>点击查看图片(2张)</v>
      </c>
      <c r="D831" s="3" t="s">
        <v>2442</v>
      </c>
      <c r="E831" s="3" t="str">
        <f>HYPERLINK("images/8652927225305592114/20190129170842178_78719567_CAMERA_11001251225.jpeg","点击查看图片(1张)")</f>
        <v>点击查看图片(1张)</v>
      </c>
      <c r="F831" s="1" t="s">
        <v>2443</v>
      </c>
    </row>
    <row r="832" spans="1:6" ht="24.95" customHeight="1" x14ac:dyDescent="0.2">
      <c r="A832" s="1">
        <v>941</v>
      </c>
      <c r="B832" s="2" t="s">
        <v>2444</v>
      </c>
      <c r="C832" s="3" t="str">
        <f>HYPERLINK("images/5349711308018483215/","点击查看图片(2张)")</f>
        <v>点击查看图片(2张)</v>
      </c>
      <c r="D832" s="3" t="s">
        <v>2445</v>
      </c>
      <c r="E832" s="3" t="str">
        <f>HYPERLINK("images/5852828098659478675/20190129164127611_78719567_CAMERA_11001131242.jpeg","点击查看图片(1张)")</f>
        <v>点击查看图片(1张)</v>
      </c>
      <c r="F832" s="1" t="s">
        <v>2446</v>
      </c>
    </row>
    <row r="833" spans="1:6" ht="24.95" customHeight="1" x14ac:dyDescent="0.2">
      <c r="A833" s="1">
        <v>942</v>
      </c>
      <c r="B833" s="2" t="s">
        <v>2447</v>
      </c>
      <c r="C833" s="3" t="str">
        <f>HYPERLINK("images/5468978965273166174/","点击查看图片(2张)")</f>
        <v>点击查看图片(2张)</v>
      </c>
      <c r="D833" s="3" t="s">
        <v>2448</v>
      </c>
      <c r="E833" s="3" t="str">
        <f>HYPERLINK("images/7741854912824910084/","点击查看图片(3张)")</f>
        <v>点击查看图片(3张)</v>
      </c>
      <c r="F833" s="1" t="s">
        <v>2449</v>
      </c>
    </row>
    <row r="834" spans="1:6" ht="24.95" customHeight="1" x14ac:dyDescent="0.2">
      <c r="A834" s="1">
        <v>943</v>
      </c>
      <c r="B834" s="2" t="s">
        <v>2450</v>
      </c>
      <c r="C834" s="3" t="str">
        <f>HYPERLINK("images/8729581265238846479/","点击查看图片(2张)")</f>
        <v>点击查看图片(2张)</v>
      </c>
      <c r="D834" s="3" t="s">
        <v>2451</v>
      </c>
      <c r="E834" s="3" t="str">
        <f>HYPERLINK("images/5319876193831453183/","点击查看图片(4张)")</f>
        <v>点击查看图片(4张)</v>
      </c>
      <c r="F834" s="1" t="s">
        <v>2452</v>
      </c>
    </row>
    <row r="835" spans="1:6" ht="24.95" customHeight="1" x14ac:dyDescent="0.2">
      <c r="A835" s="1">
        <v>944</v>
      </c>
      <c r="B835" s="2" t="s">
        <v>2453</v>
      </c>
      <c r="C835" s="3" t="str">
        <f>HYPERLINK("images/6467438985851207050/","点击查看图片(2张)")</f>
        <v>点击查看图片(2张)</v>
      </c>
      <c r="D835" s="3" t="s">
        <v>2454</v>
      </c>
      <c r="E835" s="3" t="str">
        <f>HYPERLINK("images/4748477696583404804/","点击查看图片(2张)")</f>
        <v>点击查看图片(2张)</v>
      </c>
      <c r="F835" s="1" t="s">
        <v>2455</v>
      </c>
    </row>
    <row r="836" spans="1:6" ht="24.95" customHeight="1" x14ac:dyDescent="0.2">
      <c r="A836" s="1">
        <v>945</v>
      </c>
      <c r="B836" s="2" t="s">
        <v>2456</v>
      </c>
      <c r="C836" s="3" t="str">
        <f>HYPERLINK("images/8597445068193669813/20190129170243478_60b4f2f4_CAMERA_11001002277.jpeg","点击查看图片(1张)")</f>
        <v>点击查看图片(1张)</v>
      </c>
      <c r="D836" s="3" t="s">
        <v>2457</v>
      </c>
      <c r="E836" s="3" t="str">
        <f>HYPERLINK("images/7226888916295805099/","点击查看图片(2张)")</f>
        <v>点击查看图片(2张)</v>
      </c>
      <c r="F836" s="1" t="s">
        <v>2458</v>
      </c>
    </row>
    <row r="837" spans="1:6" ht="24.95" customHeight="1" x14ac:dyDescent="0.2">
      <c r="A837" s="1">
        <v>946</v>
      </c>
      <c r="B837" s="2" t="s">
        <v>2459</v>
      </c>
      <c r="C837" s="3" t="str">
        <f>HYPERLINK("images/7865052581479507956/","点击查看图片(2张)")</f>
        <v>点击查看图片(2张)</v>
      </c>
      <c r="D837" s="3" t="s">
        <v>2460</v>
      </c>
      <c r="E837" s="3" t="str">
        <f>HYPERLINK("images/9056654579825260498/","点击查看图片(4张)")</f>
        <v>点击查看图片(4张)</v>
      </c>
      <c r="F837" s="1" t="s">
        <v>2461</v>
      </c>
    </row>
    <row r="838" spans="1:6" ht="24.95" customHeight="1" x14ac:dyDescent="0.2">
      <c r="A838" s="1">
        <v>947</v>
      </c>
      <c r="B838" s="2" t="s">
        <v>2462</v>
      </c>
      <c r="C838" s="3" t="str">
        <f>HYPERLINK("images/6265557453864628036/","点击查看图片(3张)")</f>
        <v>点击查看图片(3张)</v>
      </c>
      <c r="D838" s="3" t="s">
        <v>2463</v>
      </c>
      <c r="E838" s="3" t="str">
        <f>HYPERLINK("images/8815672850846809182/","点击查看图片(5张)")</f>
        <v>点击查看图片(5张)</v>
      </c>
      <c r="F838" s="1" t="s">
        <v>2464</v>
      </c>
    </row>
    <row r="839" spans="1:6" ht="24.95" customHeight="1" x14ac:dyDescent="0.2">
      <c r="A839" s="1">
        <v>948</v>
      </c>
      <c r="B839" s="2" t="s">
        <v>2465</v>
      </c>
      <c r="C839" s="3" t="str">
        <f>HYPERLINK("images/5968789902959136621/","点击查看图片(2张)")</f>
        <v>点击查看图片(2张)</v>
      </c>
      <c r="D839" s="3" t="s">
        <v>2466</v>
      </c>
      <c r="E839" s="3" t="str">
        <f>HYPERLINK("images/6715807565998461507/","点击查看图片(5张)")</f>
        <v>点击查看图片(5张)</v>
      </c>
      <c r="F839" s="1" t="s">
        <v>2467</v>
      </c>
    </row>
    <row r="840" spans="1:6" ht="24.95" customHeight="1" x14ac:dyDescent="0.2">
      <c r="A840" s="1">
        <v>949</v>
      </c>
      <c r="B840" s="2" t="s">
        <v>2468</v>
      </c>
      <c r="C840" s="3" t="str">
        <f>HYPERLINK("images/5068700506501640442/","点击查看图片(4张)")</f>
        <v>点击查看图片(4张)</v>
      </c>
      <c r="D840" s="3" t="s">
        <v>2469</v>
      </c>
      <c r="E840" s="3" t="str">
        <f>HYPERLINK("images/7903637029779247607/","点击查看图片(5张)")</f>
        <v>点击查看图片(5张)</v>
      </c>
      <c r="F840" s="1" t="s">
        <v>2470</v>
      </c>
    </row>
    <row r="841" spans="1:6" ht="24.95" customHeight="1" x14ac:dyDescent="0.2">
      <c r="A841" s="1">
        <v>950</v>
      </c>
      <c r="B841" s="2" t="s">
        <v>2471</v>
      </c>
      <c r="C841" s="3" t="str">
        <f>HYPERLINK("images/8627601636119245979/20190129152006059_cdd6695e_CAMERA_11001004275.jpeg","点击查看图片(1张)")</f>
        <v>点击查看图片(1张)</v>
      </c>
      <c r="D841" s="3" t="s">
        <v>2472</v>
      </c>
      <c r="E841" s="3" t="str">
        <f>HYPERLINK("images/6494663156882079563/20190129152315805_cdd6695e_CAMERA_11001035248.jpeg","点击查看图片(1张)")</f>
        <v>点击查看图片(1张)</v>
      </c>
      <c r="F841" s="1" t="s">
        <v>2473</v>
      </c>
    </row>
    <row r="842" spans="1:6" ht="24.95" customHeight="1" x14ac:dyDescent="0.2">
      <c r="A842" s="1">
        <v>951</v>
      </c>
      <c r="B842" s="2" t="s">
        <v>2474</v>
      </c>
      <c r="C842" s="3" t="str">
        <f>HYPERLINK("images/7291375530553826640/20190129173423136_39973860_CAMERA_21001002154.jpg","点击查看图片(1张)")</f>
        <v>点击查看图片(1张)</v>
      </c>
      <c r="D842" s="3" t="s">
        <v>2475</v>
      </c>
      <c r="E842" s="3" t="str">
        <f>HYPERLINK("images/5859416054830854150/20190129173646954_39973860_CAMERA_21001001282.jpg","点击查看图片(1张)")</f>
        <v>点击查看图片(1张)</v>
      </c>
      <c r="F842" s="1" t="s">
        <v>2476</v>
      </c>
    </row>
    <row r="843" spans="1:6" ht="24.95" customHeight="1" x14ac:dyDescent="0.2">
      <c r="A843" s="1">
        <v>952</v>
      </c>
      <c r="B843" s="2" t="s">
        <v>2477</v>
      </c>
      <c r="C843" s="3" t="str">
        <f>HYPERLINK("images/5945368502308143050/","点击查看图片(4张)")</f>
        <v>点击查看图片(4张)</v>
      </c>
      <c r="D843" s="3" t="s">
        <v>2478</v>
      </c>
      <c r="E843" s="3" t="str">
        <f>HYPERLINK("images/5863026329299835275/","点击查看图片(4张)")</f>
        <v>点击查看图片(4张)</v>
      </c>
      <c r="F843" s="1" t="s">
        <v>2479</v>
      </c>
    </row>
    <row r="844" spans="1:6" ht="24.95" customHeight="1" x14ac:dyDescent="0.2">
      <c r="A844" s="1">
        <v>953</v>
      </c>
      <c r="B844" s="2" t="s">
        <v>2480</v>
      </c>
      <c r="C844" s="3" t="str">
        <f>HYPERLINK("images/7491998081835842849/","点击查看图片(5张)")</f>
        <v>点击查看图片(5张)</v>
      </c>
      <c r="D844" s="3" t="s">
        <v>2481</v>
      </c>
      <c r="E844" s="3" t="str">
        <f>HYPERLINK("images/9117344728481352557/","点击查看图片(5张)")</f>
        <v>点击查看图片(5张)</v>
      </c>
      <c r="F844" s="1" t="s">
        <v>2482</v>
      </c>
    </row>
    <row r="845" spans="1:6" ht="24.95" customHeight="1" x14ac:dyDescent="0.2">
      <c r="A845" s="1">
        <v>954</v>
      </c>
      <c r="B845" s="2" t="s">
        <v>2483</v>
      </c>
      <c r="C845" s="3" t="str">
        <f>HYPERLINK("images/9084487568816777137/20190129165207131_180f2747_CAMERA_11001004286.jpeg","点击查看图片(1张)")</f>
        <v>点击查看图片(1张)</v>
      </c>
      <c r="D845" s="3" t="s">
        <v>2484</v>
      </c>
      <c r="E845" s="3" t="str">
        <f>HYPERLINK("images/7372269993726194079/","点击查看图片(2张)")</f>
        <v>点击查看图片(2张)</v>
      </c>
      <c r="F845" s="1" t="s">
        <v>2485</v>
      </c>
    </row>
    <row r="846" spans="1:6" ht="24.95" customHeight="1" x14ac:dyDescent="0.2">
      <c r="A846" s="1">
        <v>955</v>
      </c>
      <c r="B846" s="2" t="s">
        <v>2486</v>
      </c>
      <c r="C846" s="3" t="str">
        <f>HYPERLINK("images/5298606266155096783/20190129161035712_180f2747_CAMERA_11001010273.jpeg","点击查看图片(1张)")</f>
        <v>点击查看图片(1张)</v>
      </c>
      <c r="D846" s="3" t="s">
        <v>2487</v>
      </c>
      <c r="E846" s="3" t="str">
        <f>HYPERLINK("images/5156335220991997132/","点击查看图片(2张)")</f>
        <v>点击查看图片(2张)</v>
      </c>
      <c r="F846" s="1" t="s">
        <v>2488</v>
      </c>
    </row>
    <row r="847" spans="1:6" ht="24.95" customHeight="1" x14ac:dyDescent="0.2">
      <c r="A847" s="1">
        <v>956</v>
      </c>
      <c r="B847" s="2" t="s">
        <v>2489</v>
      </c>
      <c r="C847" s="3" t="str">
        <f>HYPERLINK("images/4933170117963329956/","点击查看图片(4张)")</f>
        <v>点击查看图片(4张)</v>
      </c>
      <c r="D847" s="3" t="s">
        <v>2490</v>
      </c>
      <c r="E847" s="3" t="str">
        <f>HYPERLINK("images/5238878078307783047/","点击查看图片(3张)")</f>
        <v>点击查看图片(3张)</v>
      </c>
      <c r="F847" s="1" t="s">
        <v>2491</v>
      </c>
    </row>
    <row r="848" spans="1:6" ht="24.95" customHeight="1" x14ac:dyDescent="0.2">
      <c r="A848" s="1">
        <v>957</v>
      </c>
      <c r="B848" s="2" t="s">
        <v>2492</v>
      </c>
      <c r="C848" s="3" t="str">
        <f>HYPERLINK("images/7978169607308581396/","点击查看图片(5张)")</f>
        <v>点击查看图片(5张)</v>
      </c>
      <c r="D848" s="3" t="s">
        <v>2493</v>
      </c>
      <c r="E848" s="3" t="str">
        <f>HYPERLINK("images/8444522955982719642/","点击查看图片(5张)")</f>
        <v>点击查看图片(5张)</v>
      </c>
      <c r="F848" s="1" t="s">
        <v>2494</v>
      </c>
    </row>
    <row r="849" spans="1:6" ht="24.95" customHeight="1" x14ac:dyDescent="0.2">
      <c r="A849" s="1">
        <v>958</v>
      </c>
      <c r="B849" s="2" t="s">
        <v>2495</v>
      </c>
      <c r="C849" s="3" t="str">
        <f>HYPERLINK("images/6460287081596434171/","点击查看图片(5张)")</f>
        <v>点击查看图片(5张)</v>
      </c>
      <c r="D849" s="3" t="s">
        <v>2496</v>
      </c>
      <c r="E849" s="3" t="str">
        <f>HYPERLINK("images/9036663096047668995/","点击查看图片(5张)")</f>
        <v>点击查看图片(5张)</v>
      </c>
      <c r="F849" s="1" t="s">
        <v>2497</v>
      </c>
    </row>
    <row r="850" spans="1:6" ht="24.95" customHeight="1" x14ac:dyDescent="0.2">
      <c r="A850" s="1">
        <v>959</v>
      </c>
      <c r="B850" s="2" t="s">
        <v>2498</v>
      </c>
      <c r="C850" s="3" t="str">
        <f>HYPERLINK("images/5766291715061288701/","点击查看图片(2张)")</f>
        <v>点击查看图片(2张)</v>
      </c>
      <c r="D850" s="3" t="s">
        <v>2499</v>
      </c>
      <c r="E850" s="3" t="str">
        <f>HYPERLINK("images/5989697966339411602/","点击查看图片(3张)")</f>
        <v>点击查看图片(3张)</v>
      </c>
      <c r="F850" s="1" t="s">
        <v>2500</v>
      </c>
    </row>
    <row r="851" spans="1:6" ht="24.95" customHeight="1" x14ac:dyDescent="0.2">
      <c r="A851" s="1">
        <v>960</v>
      </c>
      <c r="B851" s="2" t="s">
        <v>2501</v>
      </c>
      <c r="C851" s="3" t="str">
        <f>HYPERLINK("images/5058763321644601285/","点击查看图片(2张)")</f>
        <v>点击查看图片(2张)</v>
      </c>
      <c r="D851" s="3" t="s">
        <v>2502</v>
      </c>
      <c r="E851" s="3" t="str">
        <f>HYPERLINK("images/7974303835983637007/","点击查看图片(2张)")</f>
        <v>点击查看图片(2张)</v>
      </c>
      <c r="F851" s="1" t="s">
        <v>2503</v>
      </c>
    </row>
    <row r="852" spans="1:6" ht="24.95" customHeight="1" x14ac:dyDescent="0.2">
      <c r="A852" s="1">
        <v>961</v>
      </c>
      <c r="B852" s="2" t="s">
        <v>2504</v>
      </c>
      <c r="C852" s="3" t="str">
        <f>HYPERLINK("images/4857669506063158143/","点击查看图片(5张)")</f>
        <v>点击查看图片(5张)</v>
      </c>
      <c r="D852" s="3" t="s">
        <v>2505</v>
      </c>
      <c r="E852" s="3" t="str">
        <f>HYPERLINK("images/4960017281699004334/","点击查看图片(5张)")</f>
        <v>点击查看图片(5张)</v>
      </c>
      <c r="F852" s="1" t="s">
        <v>2506</v>
      </c>
    </row>
    <row r="853" spans="1:6" ht="24.95" customHeight="1" x14ac:dyDescent="0.2">
      <c r="A853" s="1">
        <v>962</v>
      </c>
      <c r="B853" s="2" t="s">
        <v>2507</v>
      </c>
      <c r="C853" s="3" t="str">
        <f>HYPERLINK("images/5832317600175616157/","点击查看图片(2张)")</f>
        <v>点击查看图片(2张)</v>
      </c>
      <c r="D853" s="3" t="s">
        <v>2508</v>
      </c>
      <c r="E853" s="3" t="str">
        <f>HYPERLINK("images/6687224576360774123/","点击查看图片(3张)")</f>
        <v>点击查看图片(3张)</v>
      </c>
      <c r="F853" s="1" t="s">
        <v>2509</v>
      </c>
    </row>
    <row r="854" spans="1:6" ht="24.95" customHeight="1" x14ac:dyDescent="0.2">
      <c r="A854" s="1">
        <v>963</v>
      </c>
      <c r="B854" s="2" t="s">
        <v>2510</v>
      </c>
      <c r="C854" s="3" t="str">
        <f>HYPERLINK("images/8942611593677215591/","点击查看图片(2张)")</f>
        <v>点击查看图片(2张)</v>
      </c>
      <c r="D854" s="3" t="s">
        <v>2511</v>
      </c>
      <c r="E854" s="3" t="str">
        <f>HYPERLINK("images/4735876852308319542/","点击查看图片(5张)")</f>
        <v>点击查看图片(5张)</v>
      </c>
      <c r="F854" s="1" t="s">
        <v>2512</v>
      </c>
    </row>
    <row r="855" spans="1:6" ht="24.95" customHeight="1" x14ac:dyDescent="0.2">
      <c r="A855" s="1">
        <v>964</v>
      </c>
      <c r="B855" s="2" t="s">
        <v>2513</v>
      </c>
      <c r="C855" s="3" t="str">
        <f>HYPERLINK("images/7602533952313076329/","点击查看图片(3张)")</f>
        <v>点击查看图片(3张)</v>
      </c>
      <c r="D855" s="3" t="s">
        <v>2514</v>
      </c>
      <c r="E855" s="3" t="str">
        <f>HYPERLINK("images/6711901870668122878/","点击查看图片(3张)")</f>
        <v>点击查看图片(3张)</v>
      </c>
      <c r="F855" s="1" t="s">
        <v>2515</v>
      </c>
    </row>
    <row r="856" spans="1:6" ht="24.95" customHeight="1" x14ac:dyDescent="0.2">
      <c r="A856" s="1">
        <v>965</v>
      </c>
      <c r="B856" s="2" t="s">
        <v>2516</v>
      </c>
      <c r="C856" s="3" t="str">
        <f>HYPERLINK("images/7422410372357411278/","点击查看图片(5张)")</f>
        <v>点击查看图片(5张)</v>
      </c>
      <c r="D856" s="3" t="s">
        <v>2517</v>
      </c>
      <c r="E856" s="3" t="str">
        <f>HYPERLINK("images/6863886030359767789/","点击查看图片(5张)")</f>
        <v>点击查看图片(5张)</v>
      </c>
      <c r="F856" s="1" t="s">
        <v>2518</v>
      </c>
    </row>
    <row r="857" spans="1:6" ht="24.95" customHeight="1" x14ac:dyDescent="0.2">
      <c r="A857" s="1">
        <v>966</v>
      </c>
      <c r="B857" s="2" t="s">
        <v>2519</v>
      </c>
      <c r="C857" s="3" t="str">
        <f>HYPERLINK("images/8320500907508370974/","点击查看图片(2张)")</f>
        <v>点击查看图片(2张)</v>
      </c>
      <c r="D857" s="3" t="s">
        <v>2520</v>
      </c>
      <c r="E857" s="3" t="str">
        <f>HYPERLINK("images/7808683844185776600/","点击查看图片(5张)")</f>
        <v>点击查看图片(5张)</v>
      </c>
      <c r="F857" s="1" t="s">
        <v>2521</v>
      </c>
    </row>
    <row r="858" spans="1:6" ht="24.95" customHeight="1" x14ac:dyDescent="0.2">
      <c r="A858" s="1">
        <v>967</v>
      </c>
      <c r="B858" s="2" t="s">
        <v>2522</v>
      </c>
      <c r="C858" s="3" t="str">
        <f>HYPERLINK("images/6050986128177311921/20190129175359359_3b3e0d1e_CAMERA_11001002187.jpeg","点击查看图片(1张)")</f>
        <v>点击查看图片(1张)</v>
      </c>
      <c r="D858" s="3" t="s">
        <v>2523</v>
      </c>
      <c r="E858" s="3" t="str">
        <f>HYPERLINK("images/4863876612448955353/20190129175414085_3b3e0d1e_CAMERA_11001012287.jpeg","点击查看图片(1张)")</f>
        <v>点击查看图片(1张)</v>
      </c>
      <c r="F858" s="1" t="s">
        <v>2524</v>
      </c>
    </row>
    <row r="859" spans="1:6" ht="24.95" customHeight="1" x14ac:dyDescent="0.2">
      <c r="A859" s="1">
        <v>968</v>
      </c>
      <c r="B859" s="2" t="s">
        <v>2525</v>
      </c>
      <c r="C859" s="3" t="str">
        <f>HYPERLINK("images/7975704898918761271/","点击查看图片(5张)")</f>
        <v>点击查看图片(5张)</v>
      </c>
      <c r="D859" s="3" t="s">
        <v>2526</v>
      </c>
      <c r="E859" s="3" t="str">
        <f>HYPERLINK("images/6918570036106697472/","点击查看图片(5张)")</f>
        <v>点击查看图片(5张)</v>
      </c>
      <c r="F859" s="1" t="s">
        <v>2527</v>
      </c>
    </row>
    <row r="860" spans="1:6" ht="24.95" customHeight="1" x14ac:dyDescent="0.2">
      <c r="A860" s="1">
        <v>969</v>
      </c>
      <c r="B860" s="2" t="s">
        <v>2528</v>
      </c>
      <c r="C860" s="3" t="str">
        <f>HYPERLINK("images/6601092282258091521/","点击查看图片(5张)")</f>
        <v>点击查看图片(5张)</v>
      </c>
      <c r="D860" s="3" t="s">
        <v>2529</v>
      </c>
      <c r="E860" s="3" t="str">
        <f>HYPERLINK("images/8489975386238873705/","点击查看图片(5张)")</f>
        <v>点击查看图片(5张)</v>
      </c>
      <c r="F860" s="1" t="s">
        <v>2530</v>
      </c>
    </row>
    <row r="861" spans="1:6" ht="24.95" customHeight="1" x14ac:dyDescent="0.2">
      <c r="A861" s="1">
        <v>970</v>
      </c>
      <c r="B861" s="2" t="s">
        <v>2531</v>
      </c>
      <c r="C861" s="3" t="str">
        <f>HYPERLINK("images/5891558745421376587/","点击查看图片(3张)")</f>
        <v>点击查看图片(3张)</v>
      </c>
      <c r="D861" s="3" t="s">
        <v>2532</v>
      </c>
      <c r="E861" s="3" t="str">
        <f>HYPERLINK("images/7624572420017021022/","点击查看图片(4张)")</f>
        <v>点击查看图片(4张)</v>
      </c>
      <c r="F861" s="1" t="s">
        <v>2533</v>
      </c>
    </row>
    <row r="862" spans="1:6" ht="24.95" customHeight="1" x14ac:dyDescent="0.2">
      <c r="A862" s="1">
        <v>971</v>
      </c>
      <c r="B862" s="2" t="s">
        <v>2534</v>
      </c>
      <c r="C862" s="3" t="str">
        <f>HYPERLINK("images/4615459596471630528/20190129172708516_39973860_CAMERA_21001004153.jpg","点击查看图片(1张)")</f>
        <v>点击查看图片(1张)</v>
      </c>
      <c r="D862" s="3" t="s">
        <v>2535</v>
      </c>
      <c r="E862" s="3" t="str">
        <f>HYPERLINK("images/8761538074376552326/20190129172838788_39973860_CAMERA_21001001287.jpg","点击查看图片(1张)")</f>
        <v>点击查看图片(1张)</v>
      </c>
      <c r="F862" s="1" t="s">
        <v>2536</v>
      </c>
    </row>
    <row r="863" spans="1:6" ht="24.95" customHeight="1" x14ac:dyDescent="0.2">
      <c r="A863" s="1">
        <v>972</v>
      </c>
      <c r="B863" s="2" t="s">
        <v>2537</v>
      </c>
      <c r="C863" s="3" t="str">
        <f>HYPERLINK("images/8832686706667704134/20190130183128752_33021239_CAMERA_21001007171.jpg","点击查看图片(1张)")</f>
        <v>点击查看图片(1张)</v>
      </c>
      <c r="D863" s="3" t="s">
        <v>2538</v>
      </c>
      <c r="E863" s="3" t="str">
        <f>HYPERLINK("images/8230996281828163248/","点击查看图片(3张)")</f>
        <v>点击查看图片(3张)</v>
      </c>
      <c r="F863" s="1" t="s">
        <v>2539</v>
      </c>
    </row>
    <row r="864" spans="1:6" ht="24.95" customHeight="1" x14ac:dyDescent="0.2">
      <c r="A864" s="1">
        <v>973</v>
      </c>
      <c r="B864" s="2" t="s">
        <v>2540</v>
      </c>
      <c r="C864" s="3" t="str">
        <f>HYPERLINK("images/8885266729201451883/","点击查看图片(5张)")</f>
        <v>点击查看图片(5张)</v>
      </c>
      <c r="D864" s="3" t="s">
        <v>2541</v>
      </c>
      <c r="E864" s="3" t="str">
        <f>HYPERLINK("images/6072511676116296099/","点击查看图片(5张)")</f>
        <v>点击查看图片(5张)</v>
      </c>
      <c r="F864" s="1" t="s">
        <v>2542</v>
      </c>
    </row>
    <row r="865" spans="1:6" ht="24.95" customHeight="1" x14ac:dyDescent="0.2">
      <c r="A865" s="1">
        <v>975</v>
      </c>
      <c r="B865" s="2" t="s">
        <v>2543</v>
      </c>
      <c r="C865" s="3" t="str">
        <f>HYPERLINK("images/6213300015999722239/","点击查看图片(5张)")</f>
        <v>点击查看图片(5张)</v>
      </c>
      <c r="D865" s="3" t="s">
        <v>2544</v>
      </c>
      <c r="E865" s="3" t="str">
        <f>HYPERLINK("images/4651491861948697857/","点击查看图片(5张)")</f>
        <v>点击查看图片(5张)</v>
      </c>
      <c r="F865" s="1" t="s">
        <v>2545</v>
      </c>
    </row>
    <row r="866" spans="1:6" ht="24.95" customHeight="1" x14ac:dyDescent="0.2">
      <c r="A866" s="1">
        <v>976</v>
      </c>
      <c r="B866" s="2" t="s">
        <v>2546</v>
      </c>
      <c r="C866" s="3" t="str">
        <f>HYPERLINK("images/8351127311951319383/","点击查看图片(5张)")</f>
        <v>点击查看图片(5张)</v>
      </c>
      <c r="D866" s="3" t="s">
        <v>2547</v>
      </c>
      <c r="E866" s="3" t="str">
        <f>HYPERLINK("images/8112878929353767405/","点击查看图片(5张)")</f>
        <v>点击查看图片(5张)</v>
      </c>
      <c r="F866" s="1" t="s">
        <v>2548</v>
      </c>
    </row>
    <row r="867" spans="1:6" ht="24.95" customHeight="1" x14ac:dyDescent="0.2">
      <c r="A867" s="1">
        <v>978</v>
      </c>
      <c r="B867" s="2" t="s">
        <v>2549</v>
      </c>
      <c r="C867" s="3" t="str">
        <f>HYPERLINK("images/7494463368926930044/","点击查看图片(5张)")</f>
        <v>点击查看图片(5张)</v>
      </c>
      <c r="D867" s="3" t="s">
        <v>2550</v>
      </c>
      <c r="E867" s="3" t="str">
        <f>HYPERLINK("images/6583047660126970726/","点击查看图片(5张)")</f>
        <v>点击查看图片(5张)</v>
      </c>
      <c r="F867" s="1" t="s">
        <v>2551</v>
      </c>
    </row>
    <row r="868" spans="1:6" ht="24.95" customHeight="1" x14ac:dyDescent="0.2">
      <c r="A868" s="1">
        <v>979</v>
      </c>
      <c r="B868" s="2" t="s">
        <v>2552</v>
      </c>
      <c r="C868" s="3" t="str">
        <f>HYPERLINK("images/8867062586118867492/","点击查看图片(2张)")</f>
        <v>点击查看图片(2张)</v>
      </c>
      <c r="D868" s="3" t="s">
        <v>2553</v>
      </c>
      <c r="E868" s="3" t="str">
        <f>HYPERLINK("images/6824537675709525849/","点击查看图片(4张)")</f>
        <v>点击查看图片(4张)</v>
      </c>
      <c r="F868" s="1" t="s">
        <v>2554</v>
      </c>
    </row>
    <row r="869" spans="1:6" ht="24.95" customHeight="1" x14ac:dyDescent="0.2">
      <c r="A869" s="1">
        <v>980</v>
      </c>
      <c r="B869" s="2" t="s">
        <v>2555</v>
      </c>
      <c r="C869" s="3" t="str">
        <f>HYPERLINK("images/8652573390333524129/","点击查看图片(5张)")</f>
        <v>点击查看图片(5张)</v>
      </c>
      <c r="D869" s="3" t="s">
        <v>2556</v>
      </c>
      <c r="E869" s="3" t="str">
        <f>HYPERLINK("images/6636791200792539194/","点击查看图片(5张)")</f>
        <v>点击查看图片(5张)</v>
      </c>
      <c r="F869" s="1" t="s">
        <v>2557</v>
      </c>
    </row>
    <row r="870" spans="1:6" ht="24.95" customHeight="1" x14ac:dyDescent="0.2">
      <c r="A870" s="1">
        <v>981</v>
      </c>
      <c r="B870" s="2" t="s">
        <v>2558</v>
      </c>
      <c r="C870" s="3" t="str">
        <f>HYPERLINK("images/5771951847942108865/","点击查看图片(5张)")</f>
        <v>点击查看图片(5张)</v>
      </c>
      <c r="D870" s="3" t="s">
        <v>2559</v>
      </c>
      <c r="E870" s="3" t="str">
        <f>HYPERLINK("images/8716495946074695527/","点击查看图片(5张)")</f>
        <v>点击查看图片(5张)</v>
      </c>
      <c r="F870" s="1" t="s">
        <v>2560</v>
      </c>
    </row>
    <row r="871" spans="1:6" ht="24.95" customHeight="1" x14ac:dyDescent="0.2">
      <c r="A871" s="1">
        <v>982</v>
      </c>
      <c r="B871" s="2" t="s">
        <v>2561</v>
      </c>
      <c r="C871" s="3" t="str">
        <f>HYPERLINK("images/7398106095285220702/20190130111410306_90919e78_CAMERA_11001003169.jpeg","点击查看图片(1张)")</f>
        <v>点击查看图片(1张)</v>
      </c>
      <c r="D871" s="3" t="s">
        <v>2562</v>
      </c>
      <c r="E871" s="3" t="str">
        <f>HYPERLINK("images/6112607870689263315/20190130111813460_90919e78_CAMERA_11001003277.jpeg","点击查看图片(1张)")</f>
        <v>点击查看图片(1张)</v>
      </c>
      <c r="F871" s="1" t="s">
        <v>2563</v>
      </c>
    </row>
    <row r="872" spans="1:6" ht="24.95" customHeight="1" x14ac:dyDescent="0.2">
      <c r="A872" s="1">
        <v>983</v>
      </c>
      <c r="B872" s="2" t="s">
        <v>2564</v>
      </c>
      <c r="C872" s="3" t="str">
        <f>HYPERLINK("images/7571399453093076569/","点击查看图片(5张)")</f>
        <v>点击查看图片(5张)</v>
      </c>
      <c r="D872" s="3" t="s">
        <v>2565</v>
      </c>
      <c r="E872" s="3" t="str">
        <f>HYPERLINK("images/7526189009203591101/","点击查看图片(5张)")</f>
        <v>点击查看图片(5张)</v>
      </c>
      <c r="F872" s="1" t="s">
        <v>2566</v>
      </c>
    </row>
    <row r="873" spans="1:6" ht="24.95" customHeight="1" x14ac:dyDescent="0.2">
      <c r="A873" s="1">
        <v>985</v>
      </c>
      <c r="B873" s="2" t="s">
        <v>2567</v>
      </c>
      <c r="C873" s="3" t="str">
        <f>HYPERLINK("images/6199959314179857736/","点击查看图片(3张)")</f>
        <v>点击查看图片(3张)</v>
      </c>
      <c r="D873" s="3" t="s">
        <v>2568</v>
      </c>
      <c r="E873" s="3" t="str">
        <f>HYPERLINK("images/8059096966330463113/","点击查看图片(4张)")</f>
        <v>点击查看图片(4张)</v>
      </c>
      <c r="F873" s="1" t="s">
        <v>2569</v>
      </c>
    </row>
    <row r="874" spans="1:6" ht="24.95" customHeight="1" x14ac:dyDescent="0.2">
      <c r="A874" s="1">
        <v>986</v>
      </c>
      <c r="B874" s="2" t="s">
        <v>2570</v>
      </c>
      <c r="C874" s="3" t="str">
        <f>HYPERLINK("images/4677923176665036491/","点击查看图片(3张)")</f>
        <v>点击查看图片(3张)</v>
      </c>
      <c r="D874" s="3" t="s">
        <v>2571</v>
      </c>
      <c r="E874" s="3" t="str">
        <f>HYPERLINK("images/8848582740650011467/","点击查看图片(3张)")</f>
        <v>点击查看图片(3张)</v>
      </c>
      <c r="F874" s="1" t="s">
        <v>2572</v>
      </c>
    </row>
    <row r="875" spans="1:6" ht="24.95" customHeight="1" x14ac:dyDescent="0.2">
      <c r="A875" s="1">
        <v>987</v>
      </c>
      <c r="B875" s="2" t="s">
        <v>2573</v>
      </c>
      <c r="C875" s="3" t="str">
        <f>HYPERLINK("images/8924094954246131902/","点击查看图片(2张)")</f>
        <v>点击查看图片(2张)</v>
      </c>
      <c r="D875" s="3" t="s">
        <v>2574</v>
      </c>
      <c r="E875" s="3" t="str">
        <f>HYPERLINK("images/8404573519800432565/20190129170246399_37952275_CAMERA_21001009288.jpg","点击查看图片(1张)")</f>
        <v>点击查看图片(1张)</v>
      </c>
      <c r="F875" s="1" t="s">
        <v>2575</v>
      </c>
    </row>
    <row r="876" spans="1:6" ht="24.95" customHeight="1" x14ac:dyDescent="0.2">
      <c r="A876" s="1">
        <v>988</v>
      </c>
      <c r="B876" s="2" t="s">
        <v>2576</v>
      </c>
      <c r="C876" s="3" t="str">
        <f>HYPERLINK("images/4850865463970755901/","点击查看图片(2张)")</f>
        <v>点击查看图片(2张)</v>
      </c>
      <c r="D876" s="3" t="s">
        <v>2577</v>
      </c>
      <c r="E876" s="3" t="str">
        <f>HYPERLINK("images/9175953695879644608/","点击查看图片(3张)")</f>
        <v>点击查看图片(3张)</v>
      </c>
      <c r="F876" s="1" t="s">
        <v>2578</v>
      </c>
    </row>
    <row r="877" spans="1:6" ht="24.95" customHeight="1" x14ac:dyDescent="0.2">
      <c r="A877" s="1">
        <v>989</v>
      </c>
      <c r="B877" s="2" t="s">
        <v>2579</v>
      </c>
      <c r="C877" s="3" t="str">
        <f>HYPERLINK("images/7448847931584102380/20190130162423031_90919e78_CAMERA_11001010163.jpeg","点击查看图片(1张)")</f>
        <v>点击查看图片(1张)</v>
      </c>
      <c r="D877" s="3" t="s">
        <v>2580</v>
      </c>
      <c r="E877" s="3" t="str">
        <f>HYPERLINK("images/6682529113484260068/","点击查看图片(2张)")</f>
        <v>点击查看图片(2张)</v>
      </c>
      <c r="F877" s="1" t="s">
        <v>2581</v>
      </c>
    </row>
    <row r="878" spans="1:6" ht="24.95" customHeight="1" x14ac:dyDescent="0.2">
      <c r="A878" s="1">
        <v>991</v>
      </c>
      <c r="B878" s="2" t="s">
        <v>2582</v>
      </c>
      <c r="C878" s="3" t="str">
        <f>HYPERLINK("images/8862863931023247597/20190129153101765_33039519_CAMERA_21001006165.jpg","点击查看图片(1张)")</f>
        <v>点击查看图片(1张)</v>
      </c>
      <c r="D878" s="3" t="s">
        <v>2583</v>
      </c>
      <c r="E878" s="3" t="str">
        <f>HYPERLINK("images/9091211222855041263/","点击查看图片(2张)")</f>
        <v>点击查看图片(2张)</v>
      </c>
      <c r="F878" s="1" t="s">
        <v>2584</v>
      </c>
    </row>
    <row r="879" spans="1:6" ht="24.95" customHeight="1" x14ac:dyDescent="0.2">
      <c r="A879" s="1">
        <v>992</v>
      </c>
      <c r="B879" s="2" t="s">
        <v>2585</v>
      </c>
      <c r="C879" s="3" t="str">
        <f>HYPERLINK("images/8205887112916986640/20190129163726570_33039519_CAMERA_21001002162.jpg","点击查看图片(1张)")</f>
        <v>点击查看图片(1张)</v>
      </c>
      <c r="D879" s="3" t="s">
        <v>2586</v>
      </c>
      <c r="E879" s="3" t="str">
        <f>HYPERLINK("images/6014876493809956098/","点击查看图片(2张)")</f>
        <v>点击查看图片(2张)</v>
      </c>
      <c r="F879" s="1" t="s">
        <v>2587</v>
      </c>
    </row>
    <row r="880" spans="1:6" ht="24.95" customHeight="1" x14ac:dyDescent="0.2">
      <c r="A880" s="1">
        <v>994</v>
      </c>
      <c r="B880" s="2" t="s">
        <v>2588</v>
      </c>
      <c r="C880" s="3" t="str">
        <f>HYPERLINK("images/7432038489903479162/20190129165205280_42004893_CAMERA_21001012288.jpg","点击查看图片(1张)")</f>
        <v>点击查看图片(1张)</v>
      </c>
      <c r="D880" s="3" t="s">
        <v>2589</v>
      </c>
      <c r="E880" s="3" t="str">
        <f>HYPERLINK("images/8217694685866463927/","点击查看图片(3张)")</f>
        <v>点击查看图片(3张)</v>
      </c>
      <c r="F880" s="1" t="s">
        <v>2590</v>
      </c>
    </row>
    <row r="881" spans="1:6" ht="24.95" customHeight="1" x14ac:dyDescent="0.2">
      <c r="A881" s="1">
        <v>995</v>
      </c>
      <c r="B881" s="2" t="s">
        <v>2591</v>
      </c>
      <c r="C881" s="3" t="str">
        <f>HYPERLINK("images/6903926028382065827/20190129162327562_6437266c_CAMERA_11001002288.jpeg","点击查看图片(1张)")</f>
        <v>点击查看图片(1张)</v>
      </c>
      <c r="D881" s="3" t="s">
        <v>2592</v>
      </c>
      <c r="E881" s="3" t="str">
        <f>HYPERLINK("images/5096615221150389264/","点击查看图片(3张)")</f>
        <v>点击查看图片(3张)</v>
      </c>
      <c r="F881" s="1" t="s">
        <v>2593</v>
      </c>
    </row>
    <row r="882" spans="1:6" ht="24.95" customHeight="1" x14ac:dyDescent="0.2">
      <c r="A882" s="1">
        <v>997</v>
      </c>
      <c r="B882" s="2" t="s">
        <v>2594</v>
      </c>
      <c r="C882" s="3" t="str">
        <f>HYPERLINK("images/7246575867598354932/","点击查看图片(2张)")</f>
        <v>点击查看图片(2张)</v>
      </c>
      <c r="D882" s="3" t="s">
        <v>2595</v>
      </c>
      <c r="E882" s="3" t="str">
        <f>HYPERLINK("images/5862404327921023735/","点击查看图片(4张)")</f>
        <v>点击查看图片(4张)</v>
      </c>
      <c r="F882" s="1" t="s">
        <v>2596</v>
      </c>
    </row>
    <row r="883" spans="1:6" ht="24.95" customHeight="1" x14ac:dyDescent="0.2">
      <c r="A883" s="1">
        <v>998</v>
      </c>
      <c r="B883" s="2" t="s">
        <v>2597</v>
      </c>
      <c r="C883" s="3" t="str">
        <f>HYPERLINK("images/7751482615127471481/","点击查看图片(5张)")</f>
        <v>点击查看图片(5张)</v>
      </c>
      <c r="D883" s="3" t="s">
        <v>2598</v>
      </c>
      <c r="E883" s="3" t="str">
        <f>HYPERLINK("images/8604487301903765432/","点击查看图片(5张)")</f>
        <v>点击查看图片(5张)</v>
      </c>
      <c r="F883" s="1" t="s">
        <v>2599</v>
      </c>
    </row>
    <row r="884" spans="1:6" ht="24.95" customHeight="1" x14ac:dyDescent="0.2">
      <c r="A884" s="1">
        <v>999</v>
      </c>
      <c r="B884" s="2" t="s">
        <v>2600</v>
      </c>
      <c r="C884" s="3" t="str">
        <f>HYPERLINK("images/7746354083954119564/20190129154452580_39620818_CAMERA_21001005183.jpg","点击查看图片(1张)")</f>
        <v>点击查看图片(1张)</v>
      </c>
      <c r="D884" s="3" t="s">
        <v>2601</v>
      </c>
      <c r="E884" s="3" t="str">
        <f>HYPERLINK("images/7702989478007761356/","点击查看图片(2张)")</f>
        <v>点击查看图片(2张)</v>
      </c>
      <c r="F884" s="1" t="s">
        <v>2602</v>
      </c>
    </row>
    <row r="885" spans="1:6" ht="24.95" customHeight="1" x14ac:dyDescent="0.2">
      <c r="A885" s="1">
        <v>1000</v>
      </c>
      <c r="B885" s="2" t="s">
        <v>2603</v>
      </c>
      <c r="C885" s="3" t="str">
        <f>HYPERLINK("images/4989285847781623822/","点击查看图片(3张)")</f>
        <v>点击查看图片(3张)</v>
      </c>
      <c r="D885" s="3" t="s">
        <v>2604</v>
      </c>
      <c r="E885" s="3" t="str">
        <f>HYPERLINK("images/8998862645191821985/","点击查看图片(4张)")</f>
        <v>点击查看图片(4张)</v>
      </c>
      <c r="F885" s="1" t="s">
        <v>2605</v>
      </c>
    </row>
    <row r="886" spans="1:6" ht="24.95" customHeight="1" x14ac:dyDescent="0.2">
      <c r="A886" s="1">
        <v>1001</v>
      </c>
      <c r="B886" s="2" t="s">
        <v>2606</v>
      </c>
      <c r="C886" s="3" t="str">
        <f>HYPERLINK("images/6266897770412120030/","点击查看图片(5张)")</f>
        <v>点击查看图片(5张)</v>
      </c>
      <c r="D886" s="3" t="s">
        <v>2607</v>
      </c>
      <c r="E886" s="3" t="str">
        <f>HYPERLINK("images/5748759584331238629/","点击查看图片(5张)")</f>
        <v>点击查看图片(5张)</v>
      </c>
      <c r="F886" s="1" t="s">
        <v>2608</v>
      </c>
    </row>
    <row r="887" spans="1:6" ht="24.95" customHeight="1" x14ac:dyDescent="0.2">
      <c r="A887" s="1">
        <v>1002</v>
      </c>
      <c r="B887" s="2" t="s">
        <v>2609</v>
      </c>
      <c r="C887" s="3" t="str">
        <f>HYPERLINK("images/8024981775152089641/20190129155801276_6437266c_CAMERA_11001014189.jpeg","点击查看图片(1张)")</f>
        <v>点击查看图片(1张)</v>
      </c>
      <c r="D887" s="3" t="s">
        <v>2610</v>
      </c>
      <c r="E887" s="3" t="str">
        <f>HYPERLINK("images/6931994148021796529/","点击查看图片(5张)")</f>
        <v>点击查看图片(5张)</v>
      </c>
      <c r="F887" s="1" t="s">
        <v>2611</v>
      </c>
    </row>
    <row r="888" spans="1:6" ht="24.95" customHeight="1" x14ac:dyDescent="0.2">
      <c r="A888" s="1">
        <v>1003</v>
      </c>
      <c r="B888" s="2" t="s">
        <v>2612</v>
      </c>
      <c r="C888" s="3" t="str">
        <f>HYPERLINK("images/7076314512288743114/","点击查看图片(5张)")</f>
        <v>点击查看图片(5张)</v>
      </c>
      <c r="D888" s="3" t="s">
        <v>2613</v>
      </c>
      <c r="E888" s="3" t="str">
        <f>HYPERLINK("images/5011349171079974884/","点击查看图片(5张)")</f>
        <v>点击查看图片(5张)</v>
      </c>
      <c r="F888" s="1" t="s">
        <v>2614</v>
      </c>
    </row>
    <row r="889" spans="1:6" ht="24.95" customHeight="1" x14ac:dyDescent="0.2">
      <c r="A889" s="1">
        <v>1005</v>
      </c>
      <c r="B889" s="2" t="s">
        <v>2615</v>
      </c>
      <c r="C889" s="3" t="str">
        <f>HYPERLINK("images/7421251710786799539/","点击查看图片(2张)")</f>
        <v>点击查看图片(2张)</v>
      </c>
      <c r="D889" s="3" t="s">
        <v>2616</v>
      </c>
      <c r="E889" s="3" t="str">
        <f>HYPERLINK("images/7620757460848203443/","点击查看图片(4张)")</f>
        <v>点击查看图片(4张)</v>
      </c>
      <c r="F889" s="1" t="s">
        <v>2617</v>
      </c>
    </row>
    <row r="890" spans="1:6" ht="24.95" customHeight="1" x14ac:dyDescent="0.2">
      <c r="A890" s="1">
        <v>1006</v>
      </c>
      <c r="B890" s="2" t="s">
        <v>2618</v>
      </c>
      <c r="C890" s="3" t="str">
        <f>HYPERLINK("images/8597135284895519842/","点击查看图片(5张)")</f>
        <v>点击查看图片(5张)</v>
      </c>
      <c r="D890" s="3" t="s">
        <v>2619</v>
      </c>
      <c r="E890" s="3" t="str">
        <f>HYPERLINK("images/9209024799591905777/","点击查看图片(5张)")</f>
        <v>点击查看图片(5张)</v>
      </c>
      <c r="F890" s="1" t="s">
        <v>2620</v>
      </c>
    </row>
    <row r="891" spans="1:6" ht="24.95" customHeight="1" x14ac:dyDescent="0.2">
      <c r="A891" s="1">
        <v>1007</v>
      </c>
      <c r="B891" s="2" t="s">
        <v>2621</v>
      </c>
      <c r="C891" s="3" t="str">
        <f>HYPERLINK("images/7542238397687777617/20190129172857096_38919307_CAMERA_21001009149.jpg","点击查看图片(1张)")</f>
        <v>点击查看图片(1张)</v>
      </c>
      <c r="D891" s="3" t="s">
        <v>2622</v>
      </c>
      <c r="E891" s="3" t="str">
        <f>HYPERLINK("images/7559504632403416614/","点击查看图片(4张)")</f>
        <v>点击查看图片(4张)</v>
      </c>
      <c r="F891" s="1" t="s">
        <v>2623</v>
      </c>
    </row>
    <row r="892" spans="1:6" ht="24.95" customHeight="1" x14ac:dyDescent="0.2">
      <c r="A892" s="1">
        <v>1008</v>
      </c>
      <c r="B892" s="2" t="s">
        <v>2624</v>
      </c>
      <c r="C892" s="3" t="str">
        <f>HYPERLINK("images/6273928476800148155/","点击查看图片(2张)")</f>
        <v>点击查看图片(2张)</v>
      </c>
      <c r="D892" s="3" t="s">
        <v>2625</v>
      </c>
      <c r="E892" s="3" t="str">
        <f>HYPERLINK("images/6300213480621549642/","点击查看图片(3张)")</f>
        <v>点击查看图片(3张)</v>
      </c>
      <c r="F892" s="1" t="s">
        <v>2626</v>
      </c>
    </row>
    <row r="893" spans="1:6" ht="24.95" customHeight="1" x14ac:dyDescent="0.2">
      <c r="A893" s="1">
        <v>1009</v>
      </c>
      <c r="B893" s="2" t="s">
        <v>2627</v>
      </c>
      <c r="C893" s="3" t="str">
        <f>HYPERLINK("images/6312903031058626158/20190129171058645_36785696_CAMERA_22001004267.jpg","点击查看图片(1张)")</f>
        <v>点击查看图片(1张)</v>
      </c>
      <c r="D893" s="3" t="s">
        <v>2628</v>
      </c>
      <c r="E893" s="3" t="str">
        <f>HYPERLINK("images/7320184392713335188/","点击查看图片(4张)")</f>
        <v>点击查看图片(4张)</v>
      </c>
      <c r="F893" s="1" t="s">
        <v>2629</v>
      </c>
    </row>
    <row r="894" spans="1:6" ht="24.95" customHeight="1" x14ac:dyDescent="0.2">
      <c r="A894" s="1">
        <v>1010</v>
      </c>
      <c r="B894" s="2" t="s">
        <v>2630</v>
      </c>
      <c r="C894" s="3" t="str">
        <f>HYPERLINK("images/8581502870357690032/","点击查看图片(4张)")</f>
        <v>点击查看图片(4张)</v>
      </c>
      <c r="D894" s="3" t="s">
        <v>2631</v>
      </c>
      <c r="E894" s="3" t="str">
        <f>HYPERLINK("images/8337445587766574039/","点击查看图片(4张)")</f>
        <v>点击查看图片(4张)</v>
      </c>
      <c r="F894" s="1" t="s">
        <v>2632</v>
      </c>
    </row>
    <row r="895" spans="1:6" ht="24.95" customHeight="1" x14ac:dyDescent="0.2">
      <c r="A895" s="1">
        <v>1011</v>
      </c>
      <c r="B895" s="2" t="s">
        <v>2633</v>
      </c>
      <c r="C895" s="3" t="str">
        <f>HYPERLINK("images/5000802110390216468/20190129190800780_37945303_CAMERA_21001016158.jpg","点击查看图片(1张)")</f>
        <v>点击查看图片(1张)</v>
      </c>
      <c r="D895" s="3" t="s">
        <v>2634</v>
      </c>
      <c r="E895" s="3" t="str">
        <f>HYPERLINK("images/7053221805463214134/","点击查看图片(3张)")</f>
        <v>点击查看图片(3张)</v>
      </c>
      <c r="F895" s="1" t="s">
        <v>2635</v>
      </c>
    </row>
    <row r="896" spans="1:6" ht="24.95" customHeight="1" x14ac:dyDescent="0.2">
      <c r="A896" s="1">
        <v>1012</v>
      </c>
      <c r="B896" s="2" t="s">
        <v>2636</v>
      </c>
      <c r="C896" s="3" t="str">
        <f>HYPERLINK("images/5684422400512873351/20190129183722973_38919307_CAMERA_21001032163.jpg","点击查看图片(1张)")</f>
        <v>点击查看图片(1张)</v>
      </c>
      <c r="D896" s="3" t="s">
        <v>2637</v>
      </c>
      <c r="E896" s="3" t="str">
        <f>HYPERLINK("images/7880964631431251759/","点击查看图片(4张)")</f>
        <v>点击查看图片(4张)</v>
      </c>
      <c r="F896" s="1" t="s">
        <v>2638</v>
      </c>
    </row>
    <row r="897" spans="1:6" ht="24.95" customHeight="1" x14ac:dyDescent="0.2">
      <c r="A897" s="1">
        <v>1013</v>
      </c>
      <c r="B897" s="2" t="s">
        <v>2639</v>
      </c>
      <c r="C897" s="3" t="str">
        <f>HYPERLINK("images/7234926012243980945/","点击查看图片(2张)")</f>
        <v>点击查看图片(2张)</v>
      </c>
      <c r="D897" s="3" t="s">
        <v>2640</v>
      </c>
      <c r="E897" s="3" t="str">
        <f>HYPERLINK("images/5057533604603385391/","点击查看图片(4张)")</f>
        <v>点击查看图片(4张)</v>
      </c>
      <c r="F897" s="1" t="s">
        <v>2641</v>
      </c>
    </row>
    <row r="898" spans="1:6" ht="24.95" customHeight="1" x14ac:dyDescent="0.2">
      <c r="A898" s="1">
        <v>1014</v>
      </c>
      <c r="B898" s="2" t="s">
        <v>2642</v>
      </c>
      <c r="C898" s="3" t="str">
        <f>HYPERLINK("images/5062067547605634224/20190129163152185_cdd6695e_CAMERA_11001001176.jpeg","点击查看图片(1张)")</f>
        <v>点击查看图片(1张)</v>
      </c>
      <c r="D898" s="3" t="s">
        <v>2643</v>
      </c>
      <c r="E898" s="3" t="str">
        <f>HYPERLINK("images/8771534133503127128/20190129163206121_cdd6695e_CAMERA_11001008249.jpeg","点击查看图片(1张)")</f>
        <v>点击查看图片(1张)</v>
      </c>
      <c r="F898" s="1" t="s">
        <v>2644</v>
      </c>
    </row>
    <row r="899" spans="1:6" ht="24.95" customHeight="1" x14ac:dyDescent="0.2">
      <c r="A899" s="1">
        <v>1015</v>
      </c>
      <c r="B899" s="2" t="s">
        <v>2645</v>
      </c>
      <c r="C899" s="3" t="str">
        <f>HYPERLINK("images/6653449611913956828/","点击查看图片(2张)")</f>
        <v>点击查看图片(2张)</v>
      </c>
      <c r="D899" s="3" t="s">
        <v>2646</v>
      </c>
      <c r="E899" s="3" t="str">
        <f>HYPERLINK("images/5980831646896543594/","点击查看图片(5张)")</f>
        <v>点击查看图片(5张)</v>
      </c>
      <c r="F899" s="1" t="s">
        <v>2647</v>
      </c>
    </row>
    <row r="900" spans="1:6" ht="24.95" customHeight="1" x14ac:dyDescent="0.2">
      <c r="A900" s="1">
        <v>1017</v>
      </c>
      <c r="B900" s="2" t="s">
        <v>2648</v>
      </c>
      <c r="C900" s="3" t="str">
        <f>HYPERLINK("images/6305044487370268422/","点击查看图片(5张)")</f>
        <v>点击查看图片(5张)</v>
      </c>
      <c r="D900" s="3" t="s">
        <v>2649</v>
      </c>
      <c r="E900" s="3" t="str">
        <f>HYPERLINK("images/5364324616777858729/","点击查看图片(5张)")</f>
        <v>点击查看图片(5张)</v>
      </c>
      <c r="F900" s="1" t="s">
        <v>2650</v>
      </c>
    </row>
    <row r="901" spans="1:6" ht="24.95" customHeight="1" x14ac:dyDescent="0.2">
      <c r="A901" s="1">
        <v>1018</v>
      </c>
      <c r="B901" s="2" t="s">
        <v>2651</v>
      </c>
      <c r="C901" s="3" t="str">
        <f>HYPERLINK("images/6813393092946837818/","点击查看图片(2张)")</f>
        <v>点击查看图片(2张)</v>
      </c>
      <c r="D901" s="3" t="s">
        <v>2652</v>
      </c>
      <c r="E901" s="3" t="str">
        <f>HYPERLINK("images/4801697754005199731/","点击查看图片(4张)")</f>
        <v>点击查看图片(4张)</v>
      </c>
      <c r="F901" s="1" t="s">
        <v>2653</v>
      </c>
    </row>
    <row r="902" spans="1:6" ht="24.95" customHeight="1" x14ac:dyDescent="0.2">
      <c r="A902" s="1">
        <v>1019</v>
      </c>
      <c r="B902" s="2" t="s">
        <v>2654</v>
      </c>
      <c r="C902" s="3" t="str">
        <f>HYPERLINK("images/8464512878152842670/","点击查看图片(5张)")</f>
        <v>点击查看图片(5张)</v>
      </c>
      <c r="D902" s="3" t="s">
        <v>2655</v>
      </c>
      <c r="E902" s="3" t="str">
        <f>HYPERLINK("images/5885955965365877314/","点击查看图片(5张)")</f>
        <v>点击查看图片(5张)</v>
      </c>
      <c r="F902" s="1" t="s">
        <v>2656</v>
      </c>
    </row>
    <row r="903" spans="1:6" ht="24.95" customHeight="1" x14ac:dyDescent="0.2">
      <c r="A903" s="1">
        <v>1020</v>
      </c>
      <c r="B903" s="2" t="s">
        <v>2657</v>
      </c>
      <c r="C903" s="3" t="str">
        <f>HYPERLINK("images/8237269656540026856/20190129172330637_fec3fe7a_CAMERA_11001007279.jpeg","点击查看图片(1张)")</f>
        <v>点击查看图片(1张)</v>
      </c>
      <c r="D903" s="3" t="s">
        <v>2658</v>
      </c>
      <c r="E903" s="3" t="str">
        <f>HYPERLINK("images/9110507027062126620/20190129172642664_fec3fe7a_CAMERA_11001188268.jpeg","点击查看图片(1张)")</f>
        <v>点击查看图片(1张)</v>
      </c>
      <c r="F903" s="1" t="s">
        <v>2659</v>
      </c>
    </row>
    <row r="904" spans="1:6" ht="24.95" customHeight="1" x14ac:dyDescent="0.2">
      <c r="A904" s="1">
        <v>1021</v>
      </c>
      <c r="B904" s="2" t="s">
        <v>2660</v>
      </c>
      <c r="C904" s="3" t="str">
        <f>HYPERLINK("images/5050088690331967455/","点击查看图片(2张)")</f>
        <v>点击查看图片(2张)</v>
      </c>
      <c r="D904" s="3" t="s">
        <v>2661</v>
      </c>
      <c r="E904" s="3" t="str">
        <f>HYPERLINK("images/6867643678946399688/","点击查看图片(2张)")</f>
        <v>点击查看图片(2张)</v>
      </c>
      <c r="F904" s="1" t="s">
        <v>2662</v>
      </c>
    </row>
    <row r="905" spans="1:6" ht="24.95" customHeight="1" x14ac:dyDescent="0.2">
      <c r="A905" s="1">
        <v>1022</v>
      </c>
      <c r="B905" s="2" t="s">
        <v>2663</v>
      </c>
      <c r="C905" s="3" t="str">
        <f>HYPERLINK("images/6604596998153553448/","点击查看图片(5张)")</f>
        <v>点击查看图片(5张)</v>
      </c>
      <c r="D905" s="3" t="s">
        <v>2664</v>
      </c>
      <c r="E905" s="3" t="str">
        <f>HYPERLINK("images/5752077074022253481/","点击查看图片(5张)")</f>
        <v>点击查看图片(5张)</v>
      </c>
      <c r="F905" s="1" t="s">
        <v>2665</v>
      </c>
    </row>
    <row r="906" spans="1:6" ht="24.95" customHeight="1" x14ac:dyDescent="0.2">
      <c r="A906" s="1">
        <v>1023</v>
      </c>
      <c r="B906" s="2" t="s">
        <v>2666</v>
      </c>
      <c r="C906" s="3" t="str">
        <f>HYPERLINK("images/6912522346779867189/20190129162935680_39620818_CAMERA_21001007155.jpg","点击查看图片(1张)")</f>
        <v>点击查看图片(1张)</v>
      </c>
      <c r="D906" s="3" t="s">
        <v>2667</v>
      </c>
      <c r="E906" s="3" t="str">
        <f>HYPERLINK("images/4629950908467579620/","点击查看图片(3张)")</f>
        <v>点击查看图片(3张)</v>
      </c>
      <c r="F906" s="1" t="s">
        <v>2668</v>
      </c>
    </row>
    <row r="907" spans="1:6" ht="24.95" customHeight="1" x14ac:dyDescent="0.2">
      <c r="A907" s="1">
        <v>1024</v>
      </c>
      <c r="B907" s="2" t="s">
        <v>2669</v>
      </c>
      <c r="C907" s="3" t="str">
        <f>HYPERLINK("images/8046695079104216872/","点击查看图片(3张)")</f>
        <v>点击查看图片(3张)</v>
      </c>
      <c r="D907" s="3" t="s">
        <v>2670</v>
      </c>
      <c r="E907" s="3" t="str">
        <f>HYPERLINK("images/7930733288579513229/","点击查看图片(4张)")</f>
        <v>点击查看图片(4张)</v>
      </c>
      <c r="F907" s="1" t="s">
        <v>2671</v>
      </c>
    </row>
    <row r="908" spans="1:6" ht="24.95" customHeight="1" x14ac:dyDescent="0.2">
      <c r="A908" s="1">
        <v>1025</v>
      </c>
      <c r="B908" s="2" t="s">
        <v>2672</v>
      </c>
      <c r="C908" s="3" t="str">
        <f>HYPERLINK("images/6620671295645520238/20190129173542111_37960534_CAMERA_21001003154.jpg","点击查看图片(1张)")</f>
        <v>点击查看图片(1张)</v>
      </c>
      <c r="D908" s="3" t="s">
        <v>2673</v>
      </c>
      <c r="E908" s="3" t="str">
        <f>HYPERLINK("images/8720192878007245630/20190129174151176_37960534_CAMERA_21001005285.jpg","点击查看图片(1张)")</f>
        <v>点击查看图片(1张)</v>
      </c>
      <c r="F908" s="1" t="s">
        <v>2674</v>
      </c>
    </row>
    <row r="909" spans="1:6" ht="24.95" customHeight="1" x14ac:dyDescent="0.2">
      <c r="A909" s="1">
        <v>1027</v>
      </c>
      <c r="B909" s="2" t="s">
        <v>2675</v>
      </c>
      <c r="C909" s="3" t="str">
        <f>HYPERLINK("images/5023429214383138965/","点击查看图片(2张)")</f>
        <v>点击查看图片(2张)</v>
      </c>
      <c r="D909" s="3" t="s">
        <v>2676</v>
      </c>
      <c r="E909" s="3" t="str">
        <f>HYPERLINK("images/9195070073398191999/","点击查看图片(2张)")</f>
        <v>点击查看图片(2张)</v>
      </c>
      <c r="F909" s="1" t="s">
        <v>2677</v>
      </c>
    </row>
    <row r="910" spans="1:6" ht="24.95" customHeight="1" x14ac:dyDescent="0.2">
      <c r="A910" s="1">
        <v>1028</v>
      </c>
      <c r="B910" s="2" t="s">
        <v>2678</v>
      </c>
      <c r="C910" s="3" t="str">
        <f>HYPERLINK("images/8319710638439058438/","点击查看图片(2张)")</f>
        <v>点击查看图片(2张)</v>
      </c>
      <c r="D910" s="3" t="s">
        <v>2679</v>
      </c>
      <c r="E910" s="3" t="str">
        <f>HYPERLINK("images/6276287129554985259/","点击查看图片(5张)")</f>
        <v>点击查看图片(5张)</v>
      </c>
      <c r="F910" s="1" t="s">
        <v>2680</v>
      </c>
    </row>
    <row r="911" spans="1:6" ht="24.95" customHeight="1" x14ac:dyDescent="0.2">
      <c r="A911" s="1">
        <v>1029</v>
      </c>
      <c r="B911" s="2" t="s">
        <v>2681</v>
      </c>
      <c r="C911" s="3" t="str">
        <f>HYPERLINK("images/8821994730481981247/","点击查看图片(4张)")</f>
        <v>点击查看图片(4张)</v>
      </c>
      <c r="D911" s="3" t="s">
        <v>2682</v>
      </c>
      <c r="E911" s="3" t="str">
        <f>HYPERLINK("images/5547195282484577300/","点击查看图片(2张)")</f>
        <v>点击查看图片(2张)</v>
      </c>
      <c r="F911" s="1" t="s">
        <v>2683</v>
      </c>
    </row>
    <row r="912" spans="1:6" ht="24.95" customHeight="1" x14ac:dyDescent="0.2">
      <c r="A912" s="1">
        <v>1030</v>
      </c>
      <c r="B912" s="2" t="s">
        <v>2684</v>
      </c>
      <c r="C912" s="3" t="str">
        <f>HYPERLINK("images/6057231453718491542/","点击查看图片(5张)")</f>
        <v>点击查看图片(5张)</v>
      </c>
      <c r="D912" s="3" t="s">
        <v>2685</v>
      </c>
      <c r="E912" s="3" t="str">
        <f>HYPERLINK("images/5341055475844189234/","点击查看图片(5张)")</f>
        <v>点击查看图片(5张)</v>
      </c>
      <c r="F912" s="1" t="s">
        <v>2686</v>
      </c>
    </row>
    <row r="913" spans="1:6" ht="24.95" customHeight="1" x14ac:dyDescent="0.2">
      <c r="A913" s="1">
        <v>1031</v>
      </c>
      <c r="B913" s="2" t="s">
        <v>2687</v>
      </c>
      <c r="C913" s="3" t="str">
        <f>HYPERLINK("images/8038375729251324925/20190129172323434_31874561_CAMERA_21001002140.jpg","点击查看图片(1张)")</f>
        <v>点击查看图片(1张)</v>
      </c>
      <c r="D913" s="3" t="s">
        <v>2688</v>
      </c>
      <c r="E913" s="3" t="str">
        <f>HYPERLINK("images/8618600884787239103/","点击查看图片(2张)")</f>
        <v>点击查看图片(2张)</v>
      </c>
      <c r="F913" s="1" t="s">
        <v>2689</v>
      </c>
    </row>
    <row r="914" spans="1:6" ht="24.95" customHeight="1" x14ac:dyDescent="0.2">
      <c r="A914" s="1">
        <v>1032</v>
      </c>
      <c r="B914" s="2" t="s">
        <v>2690</v>
      </c>
      <c r="C914" s="3" t="str">
        <f>HYPERLINK("images/8618566615048252271/20190129165233575_cdd6695e_CAMERA_11001001284.jpeg","点击查看图片(1张)")</f>
        <v>点击查看图片(1张)</v>
      </c>
      <c r="D914" s="3" t="s">
        <v>2691</v>
      </c>
      <c r="E914" s="3" t="str">
        <f>HYPERLINK("images/7287596629515756557/20190129165238175_cdd6695e_CAMERA_11001002277.jpeg","点击查看图片(1张)")</f>
        <v>点击查看图片(1张)</v>
      </c>
      <c r="F914" s="1" t="s">
        <v>2692</v>
      </c>
    </row>
    <row r="915" spans="1:6" ht="24.95" customHeight="1" x14ac:dyDescent="0.2">
      <c r="A915" s="1">
        <v>1033</v>
      </c>
      <c r="B915" s="2" t="s">
        <v>2693</v>
      </c>
      <c r="C915" s="3" t="str">
        <f>HYPERLINK("images/5953488551645561320/","点击查看图片(2张)")</f>
        <v>点击查看图片(2张)</v>
      </c>
      <c r="D915" s="3" t="s">
        <v>2694</v>
      </c>
      <c r="E915" s="3" t="str">
        <f>HYPERLINK("images/7167536780445942954/","点击查看图片(5张)")</f>
        <v>点击查看图片(5张)</v>
      </c>
      <c r="F915" s="1" t="s">
        <v>2695</v>
      </c>
    </row>
    <row r="916" spans="1:6" ht="24.95" customHeight="1" x14ac:dyDescent="0.2">
      <c r="A916" s="1">
        <v>1034</v>
      </c>
      <c r="B916" s="2" t="s">
        <v>2696</v>
      </c>
      <c r="C916" s="3" t="str">
        <f>HYPERLINK("images/7721826243593813581/","点击查看图片(2张)")</f>
        <v>点击查看图片(2张)</v>
      </c>
      <c r="D916" s="3" t="s">
        <v>2697</v>
      </c>
      <c r="E916" s="3" t="str">
        <f>HYPERLINK("images/7994569335014495219/","点击查看图片(5张)")</f>
        <v>点击查看图片(5张)</v>
      </c>
      <c r="F916" s="1" t="s">
        <v>2698</v>
      </c>
    </row>
    <row r="917" spans="1:6" ht="24.95" customHeight="1" x14ac:dyDescent="0.2">
      <c r="A917" s="1">
        <v>1035</v>
      </c>
      <c r="B917" s="2" t="s">
        <v>2699</v>
      </c>
      <c r="C917" s="3" t="str">
        <f>HYPERLINK("images/7780423427521416430/","点击查看图片(2张)")</f>
        <v>点击查看图片(2张)</v>
      </c>
      <c r="D917" s="3" t="s">
        <v>2700</v>
      </c>
      <c r="E917" s="3" t="str">
        <f>HYPERLINK("images/7506298085846225753/","点击查看图片(2张)")</f>
        <v>点击查看图片(2张)</v>
      </c>
      <c r="F917" s="1" t="s">
        <v>2701</v>
      </c>
    </row>
    <row r="918" spans="1:6" ht="24.95" customHeight="1" x14ac:dyDescent="0.2">
      <c r="A918" s="1">
        <v>1036</v>
      </c>
      <c r="B918" s="2" t="s">
        <v>2702</v>
      </c>
      <c r="C918" s="3" t="str">
        <f>HYPERLINK("images/7234579506451294681/","点击查看图片(5张)")</f>
        <v>点击查看图片(5张)</v>
      </c>
      <c r="D918" s="3" t="s">
        <v>2703</v>
      </c>
      <c r="E918" s="3" t="str">
        <f>HYPERLINK("images/7842427179204644944/","点击查看图片(5张)")</f>
        <v>点击查看图片(5张)</v>
      </c>
      <c r="F918" s="1" t="s">
        <v>2704</v>
      </c>
    </row>
    <row r="919" spans="1:6" ht="24.95" customHeight="1" x14ac:dyDescent="0.2">
      <c r="A919" s="1">
        <v>1037</v>
      </c>
      <c r="B919" s="2" t="s">
        <v>2705</v>
      </c>
      <c r="C919" s="3" t="str">
        <f>HYPERLINK("images/8155348014608821132/","点击查看图片(5张)")</f>
        <v>点击查看图片(5张)</v>
      </c>
      <c r="D919" s="3" t="s">
        <v>2706</v>
      </c>
      <c r="E919" s="3" t="str">
        <f>HYPERLINK("images/8852336664341735278/","点击查看图片(5张)")</f>
        <v>点击查看图片(5张)</v>
      </c>
      <c r="F919" s="1" t="s">
        <v>2707</v>
      </c>
    </row>
    <row r="920" spans="1:6" ht="24.95" customHeight="1" x14ac:dyDescent="0.2">
      <c r="A920" s="1">
        <v>1038</v>
      </c>
      <c r="B920" s="2" t="s">
        <v>2708</v>
      </c>
      <c r="C920" s="3" t="str">
        <f>HYPERLINK("images/6251138606485918463/20190130173317552_41219536_CAMERA_21001022187.jpg","点击查看图片(1张)")</f>
        <v>点击查看图片(1张)</v>
      </c>
      <c r="D920" s="3" t="s">
        <v>2709</v>
      </c>
      <c r="E920" s="3" t="str">
        <f>HYPERLINK("images/8466084974367366769/","点击查看图片(3张)")</f>
        <v>点击查看图片(3张)</v>
      </c>
      <c r="F920" s="1" t="s">
        <v>2710</v>
      </c>
    </row>
    <row r="921" spans="1:6" ht="24.95" customHeight="1" x14ac:dyDescent="0.2">
      <c r="A921" s="1">
        <v>1039</v>
      </c>
      <c r="B921" s="2" t="s">
        <v>2711</v>
      </c>
      <c r="C921" s="3" t="str">
        <f>HYPERLINK("images/8174087936690694811/","点击查看图片(2张)")</f>
        <v>点击查看图片(2张)</v>
      </c>
      <c r="D921" s="3" t="s">
        <v>2712</v>
      </c>
      <c r="E921" s="3" t="str">
        <f>HYPERLINK("images/7113934254460823113/","点击查看图片(5张)")</f>
        <v>点击查看图片(5张)</v>
      </c>
      <c r="F921" s="1" t="s">
        <v>2713</v>
      </c>
    </row>
    <row r="922" spans="1:6" ht="24.95" customHeight="1" x14ac:dyDescent="0.2">
      <c r="A922" s="1">
        <v>1040</v>
      </c>
      <c r="B922" s="2" t="s">
        <v>2714</v>
      </c>
      <c r="C922" s="3" t="str">
        <f>HYPERLINK("images/6729345003574398194/","点击查看图片(3张)")</f>
        <v>点击查看图片(3张)</v>
      </c>
      <c r="D922" s="3" t="s">
        <v>2715</v>
      </c>
      <c r="E922" s="3" t="str">
        <f>HYPERLINK("images/8001155869121292612/","点击查看图片(2张)")</f>
        <v>点击查看图片(2张)</v>
      </c>
      <c r="F922" s="1" t="s">
        <v>2716</v>
      </c>
    </row>
    <row r="923" spans="1:6" ht="24.95" customHeight="1" x14ac:dyDescent="0.2">
      <c r="A923" s="1">
        <v>1042</v>
      </c>
      <c r="B923" s="2" t="s">
        <v>2717</v>
      </c>
      <c r="C923" s="3" t="str">
        <f>HYPERLINK("images/6826941983203616678/","点击查看图片(3张)")</f>
        <v>点击查看图片(3张)</v>
      </c>
      <c r="D923" s="3" t="s">
        <v>2718</v>
      </c>
      <c r="E923" s="3" t="str">
        <f>HYPERLINK("images/8533819572778916303/","点击查看图片(2张)")</f>
        <v>点击查看图片(2张)</v>
      </c>
      <c r="F923" s="1" t="s">
        <v>2719</v>
      </c>
    </row>
    <row r="924" spans="1:6" ht="24.95" customHeight="1" x14ac:dyDescent="0.2">
      <c r="A924" s="1">
        <v>1043</v>
      </c>
      <c r="B924" s="2" t="s">
        <v>2720</v>
      </c>
      <c r="C924" s="3" t="str">
        <f>HYPERLINK("images/6305673546398259275/","点击查看图片(2张)")</f>
        <v>点击查看图片(2张)</v>
      </c>
      <c r="D924" s="3" t="s">
        <v>2721</v>
      </c>
      <c r="E924" s="3" t="str">
        <f>HYPERLINK("images/7821169634821214077/","点击查看图片(4张)")</f>
        <v>点击查看图片(4张)</v>
      </c>
      <c r="F924" s="1" t="s">
        <v>2722</v>
      </c>
    </row>
    <row r="925" spans="1:6" ht="24.95" customHeight="1" x14ac:dyDescent="0.2">
      <c r="A925" s="1">
        <v>1046</v>
      </c>
      <c r="B925" s="2" t="s">
        <v>2723</v>
      </c>
      <c r="C925" s="3" t="str">
        <f>HYPERLINK("images/7879219293728794720/","点击查看图片(2张)")</f>
        <v>点击查看图片(2张)</v>
      </c>
      <c r="D925" s="3" t="s">
        <v>2724</v>
      </c>
      <c r="E925" s="3" t="str">
        <f>HYPERLINK("images/7766071069773765384/","点击查看图片(3张)")</f>
        <v>点击查看图片(3张)</v>
      </c>
      <c r="F925" s="1" t="s">
        <v>2725</v>
      </c>
    </row>
    <row r="926" spans="1:6" ht="24.95" customHeight="1" x14ac:dyDescent="0.2">
      <c r="A926" s="1">
        <v>1047</v>
      </c>
      <c r="B926" s="2" t="s">
        <v>2726</v>
      </c>
      <c r="C926" s="3" t="str">
        <f>HYPERLINK("images/6080513862563406942/","点击查看图片(2张)")</f>
        <v>点击查看图片(2张)</v>
      </c>
      <c r="D926" s="3" t="s">
        <v>2727</v>
      </c>
      <c r="E926" s="3" t="str">
        <f>HYPERLINK("images/4780846129383070481/","点击查看图片(2张)")</f>
        <v>点击查看图片(2张)</v>
      </c>
      <c r="F926" s="1" t="s">
        <v>2728</v>
      </c>
    </row>
    <row r="927" spans="1:6" ht="24.95" customHeight="1" x14ac:dyDescent="0.2">
      <c r="A927" s="1">
        <v>1048</v>
      </c>
      <c r="B927" s="2" t="s">
        <v>2729</v>
      </c>
      <c r="C927" s="3" t="str">
        <f>HYPERLINK("images/7412967583266261968/","点击查看图片(3张)")</f>
        <v>点击查看图片(3张)</v>
      </c>
      <c r="D927" s="3" t="s">
        <v>2730</v>
      </c>
      <c r="E927" s="3" t="str">
        <f>HYPERLINK("images/6632415125158514516/20190130175219803_38154939_CAMERA_21001018273.jpg","点击查看图片(1张)")</f>
        <v>点击查看图片(1张)</v>
      </c>
      <c r="F927" s="1" t="s">
        <v>2731</v>
      </c>
    </row>
    <row r="928" spans="1:6" ht="24.95" customHeight="1" x14ac:dyDescent="0.2">
      <c r="A928" s="1">
        <v>1049</v>
      </c>
      <c r="B928" s="2" t="s">
        <v>2732</v>
      </c>
      <c r="C928" s="3" t="str">
        <f>HYPERLINK("images/8802639861924216905/20190130175842864_64530A29_CAMERA_21001002173.jpg","点击查看图片(1张)")</f>
        <v>点击查看图片(1张)</v>
      </c>
      <c r="D928" s="3" t="s">
        <v>2733</v>
      </c>
      <c r="E928" s="3" t="str">
        <f>HYPERLINK("images/8993822840462317357/","点击查看图片(3张)")</f>
        <v>点击查看图片(3张)</v>
      </c>
      <c r="F928" s="1" t="s">
        <v>2734</v>
      </c>
    </row>
    <row r="929" spans="1:6" ht="24.95" customHeight="1" x14ac:dyDescent="0.2">
      <c r="A929" s="1">
        <v>1050</v>
      </c>
      <c r="B929" s="2" t="s">
        <v>2735</v>
      </c>
      <c r="C929" s="3" t="str">
        <f>HYPERLINK("images/5882533422879947917/20190130181819362_64530A29_CAMERA_21001003174.jpg","点击查看图片(1张)")</f>
        <v>点击查看图片(1张)</v>
      </c>
      <c r="D929" s="3" t="s">
        <v>2736</v>
      </c>
      <c r="E929" s="3" t="str">
        <f>HYPERLINK("images/7180040900344317933/","点击查看图片(3张)")</f>
        <v>点击查看图片(3张)</v>
      </c>
      <c r="F929" s="1" t="s">
        <v>2737</v>
      </c>
    </row>
    <row r="930" spans="1:6" ht="24.95" customHeight="1" x14ac:dyDescent="0.2">
      <c r="A930" s="1">
        <v>1051</v>
      </c>
      <c r="B930" s="2" t="s">
        <v>2738</v>
      </c>
      <c r="C930" s="3" t="str">
        <f>HYPERLINK("images/8669678625464464786/","点击查看图片(2张)")</f>
        <v>点击查看图片(2张)</v>
      </c>
      <c r="D930" s="3" t="s">
        <v>2739</v>
      </c>
      <c r="E930" s="3" t="str">
        <f>HYPERLINK("images/8207162357196089951/","点击查看图片(5张)")</f>
        <v>点击查看图片(5张)</v>
      </c>
      <c r="F930" s="1" t="s">
        <v>2740</v>
      </c>
    </row>
    <row r="931" spans="1:6" ht="24.95" customHeight="1" x14ac:dyDescent="0.2">
      <c r="A931" s="1">
        <v>1052</v>
      </c>
      <c r="B931" s="2" t="s">
        <v>2741</v>
      </c>
      <c r="C931" s="3" t="str">
        <f>HYPERLINK("images/4876740089929212532/","点击查看图片(3张)")</f>
        <v>点击查看图片(3张)</v>
      </c>
      <c r="D931" s="3" t="s">
        <v>2742</v>
      </c>
      <c r="E931" s="3" t="str">
        <f>HYPERLINK("images/4664173868531666418/","点击查看图片(3张)")</f>
        <v>点击查看图片(3张)</v>
      </c>
      <c r="F931" s="1" t="s">
        <v>2743</v>
      </c>
    </row>
    <row r="932" spans="1:6" ht="24.95" customHeight="1" x14ac:dyDescent="0.2">
      <c r="A932" s="1">
        <v>1053</v>
      </c>
      <c r="B932" s="2" t="s">
        <v>2744</v>
      </c>
      <c r="C932" s="3" t="str">
        <f>HYPERLINK("images/5249904470952357615/20190130104745805_48795014_CAMERA_21001004183.jpg","点击查看图片(1张)")</f>
        <v>点击查看图片(1张)</v>
      </c>
      <c r="D932" s="3" t="s">
        <v>2745</v>
      </c>
      <c r="E932" s="3" t="str">
        <f>HYPERLINK("images/5591732253511596676/","点击查看图片(2张)")</f>
        <v>点击查看图片(2张)</v>
      </c>
      <c r="F932" s="1" t="s">
        <v>2746</v>
      </c>
    </row>
    <row r="933" spans="1:6" ht="24.95" customHeight="1" x14ac:dyDescent="0.2">
      <c r="A933" s="1">
        <v>1054</v>
      </c>
      <c r="B933" s="2" t="s">
        <v>2747</v>
      </c>
      <c r="C933" s="3" t="str">
        <f>HYPERLINK("images/5346370248181122723/","点击查看图片(3张)")</f>
        <v>点击查看图片(3张)</v>
      </c>
      <c r="D933" s="3" t="s">
        <v>2748</v>
      </c>
      <c r="E933" s="3" t="str">
        <f>HYPERLINK("images/6627064560232683390/","点击查看图片(3张)")</f>
        <v>点击查看图片(3张)</v>
      </c>
      <c r="F933" s="1" t="s">
        <v>2749</v>
      </c>
    </row>
    <row r="934" spans="1:6" ht="24.95" customHeight="1" x14ac:dyDescent="0.2">
      <c r="A934" s="1">
        <v>1055</v>
      </c>
      <c r="B934" s="2" t="s">
        <v>2750</v>
      </c>
      <c r="C934" s="3" t="str">
        <f>HYPERLINK("images/8012509213255514628/20190130112347541_30629630_CAMERA_21001009281.jpg","点击查看图片(1张)")</f>
        <v>点击查看图片(1张)</v>
      </c>
      <c r="D934" s="3" t="s">
        <v>2751</v>
      </c>
      <c r="E934" s="3" t="str">
        <f>HYPERLINK("images/5121065235812881565/20190130112405456_30629630_CAMERA_21001011270.jpg","点击查看图片(1张)")</f>
        <v>点击查看图片(1张)</v>
      </c>
      <c r="F934" s="1" t="s">
        <v>2752</v>
      </c>
    </row>
    <row r="935" spans="1:6" ht="24.95" customHeight="1" x14ac:dyDescent="0.2">
      <c r="A935" s="1">
        <v>1056</v>
      </c>
      <c r="B935" s="2" t="s">
        <v>2753</v>
      </c>
      <c r="C935" s="3" t="str">
        <f>HYPERLINK("images/5863703648931094837/20190130185000047_31612552_CAMERA_21001013284.jpg","点击查看图片(1张)")</f>
        <v>点击查看图片(1张)</v>
      </c>
      <c r="D935" s="3" t="s">
        <v>2754</v>
      </c>
      <c r="E935" s="3" t="str">
        <f>HYPERLINK("images/5877280163568603638/","点击查看图片(5张)")</f>
        <v>点击查看图片(5张)</v>
      </c>
      <c r="F935" s="1" t="s">
        <v>2755</v>
      </c>
    </row>
    <row r="936" spans="1:6" ht="24.95" customHeight="1" x14ac:dyDescent="0.2">
      <c r="A936" s="1">
        <v>1057</v>
      </c>
      <c r="B936" s="2" t="s">
        <v>2753</v>
      </c>
      <c r="C936" s="3" t="str">
        <f>HYPERLINK("images/4913543055481812404/20190130122307353_31612552_CAMERA_21001017285.jpg","点击查看图片(1张)")</f>
        <v>点击查看图片(1张)</v>
      </c>
      <c r="D936" s="3" t="s">
        <v>2756</v>
      </c>
      <c r="E936" s="3" t="str">
        <f>HYPERLINK("images/5796629957974908420/","点击查看图片(4张)")</f>
        <v>点击查看图片(4张)</v>
      </c>
      <c r="F936" s="1" t="s">
        <v>2757</v>
      </c>
    </row>
    <row r="937" spans="1:6" ht="24.95" customHeight="1" x14ac:dyDescent="0.2">
      <c r="A937" s="1">
        <v>1058</v>
      </c>
      <c r="B937" s="2" t="s">
        <v>2758</v>
      </c>
      <c r="C937" s="3" t="str">
        <f>HYPERLINK("images/6278447531679489239/20190130123106028_31088277_CAMERA_21001005288.jpg","点击查看图片(1张)")</f>
        <v>点击查看图片(1张)</v>
      </c>
      <c r="D937" s="3" t="s">
        <v>2759</v>
      </c>
      <c r="E937" s="3" t="str">
        <f>HYPERLINK("images/5173976438017215333/20190130123127681_31088277_CAMERA_21001004280.jpg","点击查看图片(1张)")</f>
        <v>点击查看图片(1张)</v>
      </c>
      <c r="F937" s="1" t="s">
        <v>2760</v>
      </c>
    </row>
    <row r="938" spans="1:6" ht="24.95" customHeight="1" x14ac:dyDescent="0.2">
      <c r="A938" s="1">
        <v>1059</v>
      </c>
      <c r="B938" s="2" t="s">
        <v>2758</v>
      </c>
      <c r="C938" s="3" t="str">
        <f>HYPERLINK("images/4776370169535681000/20190130184743052_36138150_CAMERA_21001003173.jpg","点击查看图片(1张)")</f>
        <v>点击查看图片(1张)</v>
      </c>
      <c r="D938" s="3" t="s">
        <v>2761</v>
      </c>
      <c r="E938" s="3" t="str">
        <f>HYPERLINK("images/7600287550845530066/20190130184753854_36138150_CAMERA_21001005189.jpg","点击查看图片(1张)")</f>
        <v>点击查看图片(1张)</v>
      </c>
      <c r="F938" s="1" t="s">
        <v>2762</v>
      </c>
    </row>
    <row r="939" spans="1:6" ht="24.95" customHeight="1" x14ac:dyDescent="0.2">
      <c r="A939" s="1">
        <v>1060</v>
      </c>
      <c r="B939" s="2" t="s">
        <v>2763</v>
      </c>
      <c r="C939" s="3" t="str">
        <f>HYPERLINK("images/5614509648231377095/20190130110346662_33331418_CAMERA_21001034281.jpg","点击查看图片(1张)")</f>
        <v>点击查看图片(1张)</v>
      </c>
      <c r="D939" s="3" t="s">
        <v>2764</v>
      </c>
      <c r="E939" s="3" t="str">
        <f>HYPERLINK("images/6873903372665919282/","点击查看图片(4张)")</f>
        <v>点击查看图片(4张)</v>
      </c>
      <c r="F939" s="1" t="s">
        <v>2765</v>
      </c>
    </row>
    <row r="940" spans="1:6" ht="24.95" customHeight="1" x14ac:dyDescent="0.2">
      <c r="A940" s="1">
        <v>1061</v>
      </c>
      <c r="B940" s="2" t="s">
        <v>2766</v>
      </c>
      <c r="C940" s="3" t="str">
        <f>HYPERLINK("images/5028186164819956277/","点击查看图片(3张)")</f>
        <v>点击查看图片(3张)</v>
      </c>
      <c r="D940" s="3" t="s">
        <v>2767</v>
      </c>
      <c r="E940" s="3" t="str">
        <f>HYPERLINK("images/8766118688108791568/","点击查看图片(5张)")</f>
        <v>点击查看图片(5张)</v>
      </c>
      <c r="F940" s="1" t="s">
        <v>2768</v>
      </c>
    </row>
    <row r="941" spans="1:6" ht="24.95" customHeight="1" x14ac:dyDescent="0.2">
      <c r="A941" s="1">
        <v>1062</v>
      </c>
      <c r="B941" s="2" t="s">
        <v>2769</v>
      </c>
      <c r="C941" s="3" t="str">
        <f>HYPERLINK("images/6629621623825384627/","点击查看图片(2张)")</f>
        <v>点击查看图片(2张)</v>
      </c>
      <c r="D941" s="3" t="s">
        <v>2770</v>
      </c>
      <c r="E941" s="3" t="str">
        <f>HYPERLINK("images/8329934372272842455/","点击查看图片(2张)")</f>
        <v>点击查看图片(2张)</v>
      </c>
      <c r="F941" s="1" t="s">
        <v>2771</v>
      </c>
    </row>
    <row r="942" spans="1:6" ht="24.95" customHeight="1" x14ac:dyDescent="0.2">
      <c r="A942" s="1">
        <v>1063</v>
      </c>
      <c r="B942" s="2" t="s">
        <v>2772</v>
      </c>
      <c r="C942" s="3" t="str">
        <f>HYPERLINK("images/6399164221170424647/","点击查看图片(2张)")</f>
        <v>点击查看图片(2张)</v>
      </c>
      <c r="D942" s="3" t="s">
        <v>2773</v>
      </c>
      <c r="E942" s="3" t="str">
        <f>HYPERLINK("images/4825116061874011264/","点击查看图片(4张)")</f>
        <v>点击查看图片(4张)</v>
      </c>
      <c r="F942" s="1" t="s">
        <v>2774</v>
      </c>
    </row>
    <row r="943" spans="1:6" ht="24.95" customHeight="1" x14ac:dyDescent="0.2">
      <c r="A943" s="1">
        <v>1064</v>
      </c>
      <c r="B943" s="2" t="s">
        <v>2775</v>
      </c>
      <c r="C943" s="3" t="str">
        <f>HYPERLINK("images/5754387304447157742/","点击查看图片(2张)")</f>
        <v>点击查看图片(2张)</v>
      </c>
      <c r="D943" s="3" t="s">
        <v>2776</v>
      </c>
      <c r="E943" s="3" t="str">
        <f>HYPERLINK("images/6294900431272460669/","点击查看图片(2张)")</f>
        <v>点击查看图片(2张)</v>
      </c>
      <c r="F943" s="1" t="s">
        <v>2777</v>
      </c>
    </row>
    <row r="944" spans="1:6" ht="24.95" customHeight="1" x14ac:dyDescent="0.2">
      <c r="A944" s="1">
        <v>1065</v>
      </c>
      <c r="B944" s="2" t="s">
        <v>2778</v>
      </c>
      <c r="C944" s="3" t="str">
        <f>HYPERLINK("images/5708060212664343640/","点击查看图片(2张)")</f>
        <v>点击查看图片(2张)</v>
      </c>
      <c r="D944" s="3" t="s">
        <v>2779</v>
      </c>
      <c r="E944" s="3" t="str">
        <f>HYPERLINK("images/6411452750748994681/","点击查看图片(3张)")</f>
        <v>点击查看图片(3张)</v>
      </c>
      <c r="F944" s="1" t="s">
        <v>2780</v>
      </c>
    </row>
    <row r="945" spans="1:6" ht="24.95" customHeight="1" x14ac:dyDescent="0.2">
      <c r="A945" s="1">
        <v>1066</v>
      </c>
      <c r="B945" s="2" t="s">
        <v>2781</v>
      </c>
      <c r="C945" s="3" t="str">
        <f>HYPERLINK("images/7800098148776626014/","点击查看图片(2张)")</f>
        <v>点击查看图片(2张)</v>
      </c>
      <c r="D945" s="3" t="s">
        <v>2782</v>
      </c>
      <c r="E945" s="3" t="str">
        <f>HYPERLINK("images/8667610077280939153/","点击查看图片(2张)")</f>
        <v>点击查看图片(2张)</v>
      </c>
      <c r="F945" s="1" t="s">
        <v>2783</v>
      </c>
    </row>
    <row r="946" spans="1:6" ht="24.95" customHeight="1" x14ac:dyDescent="0.2">
      <c r="A946" s="1">
        <v>1067</v>
      </c>
      <c r="B946" s="2" t="s">
        <v>2784</v>
      </c>
      <c r="C946" s="3" t="str">
        <f>HYPERLINK("images/9047246392093842927/","点击查看图片(4张)")</f>
        <v>点击查看图片(4张)</v>
      </c>
      <c r="D946" s="3" t="s">
        <v>2785</v>
      </c>
      <c r="E946" s="3" t="str">
        <f>HYPERLINK("images/7061149980239842146/","点击查看图片(2张)")</f>
        <v>点击查看图片(2张)</v>
      </c>
      <c r="F946" s="1" t="s">
        <v>2786</v>
      </c>
    </row>
    <row r="947" spans="1:6" ht="24.95" customHeight="1" x14ac:dyDescent="0.2">
      <c r="A947" s="1">
        <v>1068</v>
      </c>
      <c r="B947" s="2" t="s">
        <v>2787</v>
      </c>
      <c r="C947" s="3" t="str">
        <f>HYPERLINK("images/6459591062167666732/","点击查看图片(5张)")</f>
        <v>点击查看图片(5张)</v>
      </c>
      <c r="D947" s="3" t="s">
        <v>2788</v>
      </c>
      <c r="E947" s="3" t="str">
        <f>HYPERLINK("images/8025725713957242587/","点击查看图片(5张)")</f>
        <v>点击查看图片(5张)</v>
      </c>
      <c r="F947" s="1" t="s">
        <v>2789</v>
      </c>
    </row>
    <row r="948" spans="1:6" ht="24.95" customHeight="1" x14ac:dyDescent="0.2">
      <c r="A948" s="1">
        <v>1070</v>
      </c>
      <c r="B948" s="2" t="s">
        <v>2790</v>
      </c>
      <c r="C948" s="3" t="str">
        <f>HYPERLINK("images/8484186360535607008/20190130111937864_0b9df1f3_CAMERA_11001006171.jpeg","点击查看图片(1张)")</f>
        <v>点击查看图片(1张)</v>
      </c>
      <c r="D948" s="3" t="s">
        <v>2791</v>
      </c>
      <c r="E948" s="3" t="str">
        <f>HYPERLINK("images/4871899562790726378/","点击查看图片(2张)")</f>
        <v>点击查看图片(2张)</v>
      </c>
      <c r="F948" s="1" t="s">
        <v>2792</v>
      </c>
    </row>
    <row r="949" spans="1:6" ht="24.95" customHeight="1" x14ac:dyDescent="0.2">
      <c r="A949" s="1">
        <v>1071</v>
      </c>
      <c r="B949" s="2" t="s">
        <v>2793</v>
      </c>
      <c r="C949" s="3" t="str">
        <f>HYPERLINK("images/4710389269061927396/20190130103858575_b57eea44_CAMERA_11001008188.jpeg","点击查看图片(1张)")</f>
        <v>点击查看图片(1张)</v>
      </c>
      <c r="D949" s="3" t="s">
        <v>2794</v>
      </c>
      <c r="E949" s="3" t="str">
        <f>HYPERLINK("images/6667827371336528388/","点击查看图片(3张)")</f>
        <v>点击查看图片(3张)</v>
      </c>
      <c r="F949" s="1" t="s">
        <v>2795</v>
      </c>
    </row>
    <row r="950" spans="1:6" ht="24.95" customHeight="1" x14ac:dyDescent="0.2">
      <c r="A950" s="1">
        <v>1073</v>
      </c>
      <c r="B950" s="2" t="s">
        <v>2796</v>
      </c>
      <c r="C950" s="3" t="str">
        <f>HYPERLINK("images/5136877154315422781/","点击查看图片(5张)")</f>
        <v>点击查看图片(5张)</v>
      </c>
      <c r="D950" s="3" t="s">
        <v>2797</v>
      </c>
      <c r="E950" s="3" t="str">
        <f>HYPERLINK("images/7580711770921373248/","点击查看图片(3张)")</f>
        <v>点击查看图片(3张)</v>
      </c>
      <c r="F950" s="1" t="s">
        <v>2798</v>
      </c>
    </row>
    <row r="951" spans="1:6" ht="24.95" customHeight="1" x14ac:dyDescent="0.2">
      <c r="A951" s="1">
        <v>1074</v>
      </c>
      <c r="B951" s="2" t="s">
        <v>2799</v>
      </c>
      <c r="C951" s="3" t="str">
        <f>HYPERLINK("images/5869097350414428320/","点击查看图片(4张)")</f>
        <v>点击查看图片(4张)</v>
      </c>
      <c r="D951" s="3" t="s">
        <v>2800</v>
      </c>
      <c r="E951" s="3" t="str">
        <f>HYPERLINK("images/5512214672373740117/","点击查看图片(4张)")</f>
        <v>点击查看图片(4张)</v>
      </c>
      <c r="F951" s="1" t="s">
        <v>2801</v>
      </c>
    </row>
    <row r="952" spans="1:6" ht="24.95" customHeight="1" x14ac:dyDescent="0.2">
      <c r="A952" s="1">
        <v>1075</v>
      </c>
      <c r="B952" s="2" t="s">
        <v>2802</v>
      </c>
      <c r="C952" s="3" t="str">
        <f>HYPERLINK("images/7052451990066119721/20190130113707540_20c04e21_CAMERA_11001003183.jpeg","点击查看图片(1张)")</f>
        <v>点击查看图片(1张)</v>
      </c>
      <c r="D952" s="3" t="s">
        <v>2803</v>
      </c>
      <c r="E952" s="3" t="str">
        <f>HYPERLINK("images/6996906291236731299/","点击查看图片(3张)")</f>
        <v>点击查看图片(3张)</v>
      </c>
      <c r="F952" s="1" t="s">
        <v>2804</v>
      </c>
    </row>
    <row r="953" spans="1:6" ht="24.95" customHeight="1" x14ac:dyDescent="0.2">
      <c r="A953" s="1">
        <v>1076</v>
      </c>
      <c r="B953" s="2" t="s">
        <v>2805</v>
      </c>
      <c r="C953" s="3" t="str">
        <f>HYPERLINK("images/8603789381516448385/","点击查看图片(2张)")</f>
        <v>点击查看图片(2张)</v>
      </c>
      <c r="D953" s="3" t="s">
        <v>2806</v>
      </c>
      <c r="E953" s="3" t="str">
        <f>HYPERLINK("images/9167212628591130076/","点击查看图片(3张)")</f>
        <v>点击查看图片(3张)</v>
      </c>
      <c r="F953" s="1" t="s">
        <v>2807</v>
      </c>
    </row>
    <row r="954" spans="1:6" ht="24.95" customHeight="1" x14ac:dyDescent="0.2">
      <c r="A954" s="1">
        <v>1077</v>
      </c>
      <c r="B954" s="2" t="s">
        <v>2808</v>
      </c>
      <c r="C954" s="3" t="str">
        <f>HYPERLINK("images/5198640025076629370/20190130115132906_33883573_CAMERA_21001001183.jpg","点击查看图片(1张)")</f>
        <v>点击查看图片(1张)</v>
      </c>
      <c r="D954" s="3" t="s">
        <v>2809</v>
      </c>
      <c r="E954" s="3" t="str">
        <f>HYPERLINK("images/7573774552762717944/20190130115217659_33883573_CAMERA_21001002278.jpg","点击查看图片(1张)")</f>
        <v>点击查看图片(1张)</v>
      </c>
      <c r="F954" s="1" t="s">
        <v>2810</v>
      </c>
    </row>
    <row r="955" spans="1:6" ht="24.95" customHeight="1" x14ac:dyDescent="0.2">
      <c r="A955" s="1">
        <v>1079</v>
      </c>
      <c r="B955" s="2" t="s">
        <v>2811</v>
      </c>
      <c r="C955" s="3" t="str">
        <f>HYPERLINK("images/5435029139597440919/20190130104449855_90919e78_CAMERA_11001003167.jpeg","点击查看图片(1张)")</f>
        <v>点击查看图片(1张)</v>
      </c>
      <c r="D955" s="3" t="s">
        <v>2812</v>
      </c>
      <c r="E955" s="3" t="str">
        <f>HYPERLINK("images/6458568881718768606/","点击查看图片(2张)")</f>
        <v>点击查看图片(2张)</v>
      </c>
      <c r="F955" s="1" t="s">
        <v>2813</v>
      </c>
    </row>
    <row r="956" spans="1:6" ht="24.95" customHeight="1" x14ac:dyDescent="0.2">
      <c r="A956" s="1">
        <v>1081</v>
      </c>
      <c r="B956" s="2" t="s">
        <v>2814</v>
      </c>
      <c r="C956" s="3" t="str">
        <f>HYPERLINK("images/8309426282546747055/","点击查看图片(3张)")</f>
        <v>点击查看图片(3张)</v>
      </c>
      <c r="D956" s="3" t="s">
        <v>2815</v>
      </c>
      <c r="E956" s="3" t="str">
        <f>HYPERLINK("images/8614225408940934903/","点击查看图片(2张)")</f>
        <v>点击查看图片(2张)</v>
      </c>
      <c r="F956" s="1" t="s">
        <v>2816</v>
      </c>
    </row>
    <row r="957" spans="1:6" ht="24.95" customHeight="1" x14ac:dyDescent="0.2">
      <c r="A957" s="1">
        <v>1082</v>
      </c>
      <c r="B957" s="2" t="s">
        <v>2817</v>
      </c>
      <c r="C957" s="3" t="str">
        <f>HYPERLINK("images/7372744435962668955/20190130113533981_35663951_CAMERA_21001003281.jpg","点击查看图片(1张)")</f>
        <v>点击查看图片(1张)</v>
      </c>
      <c r="D957" s="3" t="s">
        <v>2818</v>
      </c>
      <c r="E957" s="3" t="str">
        <f>HYPERLINK("images/6196767825622943627/20190130113548862_35663951_CAMERA_21001010270.jpg","点击查看图片(1张)")</f>
        <v>点击查看图片(1张)</v>
      </c>
      <c r="F957" s="1" t="s">
        <v>2819</v>
      </c>
    </row>
    <row r="958" spans="1:6" ht="24.95" customHeight="1" x14ac:dyDescent="0.2">
      <c r="A958" s="1">
        <v>1084</v>
      </c>
      <c r="B958" s="2" t="s">
        <v>2820</v>
      </c>
      <c r="C958" s="3" t="str">
        <f>HYPERLINK("images/8541782630012706813/","点击查看图片(3张)")</f>
        <v>点击查看图片(3张)</v>
      </c>
      <c r="D958" s="3" t="s">
        <v>2821</v>
      </c>
      <c r="E958" s="3" t="str">
        <f>HYPERLINK("images/8770416716008017570/","点击查看图片(2张)")</f>
        <v>点击查看图片(2张)</v>
      </c>
      <c r="F958" s="1" t="s">
        <v>2822</v>
      </c>
    </row>
    <row r="959" spans="1:6" ht="24.95" customHeight="1" x14ac:dyDescent="0.2">
      <c r="A959" s="1">
        <v>1086</v>
      </c>
      <c r="B959" s="2" t="s">
        <v>2823</v>
      </c>
      <c r="C959" s="3" t="str">
        <f>HYPERLINK("images/7725178737024152629/","点击查看图片(2张)")</f>
        <v>点击查看图片(2张)</v>
      </c>
      <c r="D959" s="3" t="s">
        <v>2824</v>
      </c>
      <c r="E959" s="3" t="str">
        <f>HYPERLINK("images/8202841934924487814/","点击查看图片(5张)")</f>
        <v>点击查看图片(5张)</v>
      </c>
      <c r="F959" s="1" t="s">
        <v>2825</v>
      </c>
    </row>
    <row r="960" spans="1:6" ht="24.95" customHeight="1" x14ac:dyDescent="0.2">
      <c r="A960" s="1">
        <v>1088</v>
      </c>
      <c r="B960" s="2" t="s">
        <v>2826</v>
      </c>
      <c r="C960" s="3" t="str">
        <f>HYPERLINK("images/6931836200237522411/","点击查看图片(2张)")</f>
        <v>点击查看图片(2张)</v>
      </c>
      <c r="D960" s="3" t="s">
        <v>2827</v>
      </c>
      <c r="E960" s="3" t="str">
        <f>HYPERLINK("images/4873693296196074039/","点击查看图片(4张)")</f>
        <v>点击查看图片(4张)</v>
      </c>
      <c r="F960" s="1" t="s">
        <v>2828</v>
      </c>
    </row>
    <row r="961" spans="1:6" ht="24.95" customHeight="1" x14ac:dyDescent="0.2">
      <c r="A961" s="1">
        <v>1089</v>
      </c>
      <c r="B961" s="2" t="s">
        <v>2829</v>
      </c>
      <c r="C961" s="3" t="str">
        <f>HYPERLINK("images/7842489304182702411/","点击查看图片(2张)")</f>
        <v>点击查看图片(2张)</v>
      </c>
      <c r="D961" s="3" t="s">
        <v>2830</v>
      </c>
      <c r="E961" s="3" t="str">
        <f>HYPERLINK("images/7790737191807213055/","点击查看图片(2张)")</f>
        <v>点击查看图片(2张)</v>
      </c>
      <c r="F961" s="1" t="s">
        <v>2831</v>
      </c>
    </row>
    <row r="962" spans="1:6" ht="24.95" customHeight="1" x14ac:dyDescent="0.2">
      <c r="A962" s="1">
        <v>1090</v>
      </c>
      <c r="B962" s="2" t="s">
        <v>2832</v>
      </c>
      <c r="C962" s="3" t="str">
        <f>HYPERLINK("images/6680865787756804574/","点击查看图片(2张)")</f>
        <v>点击查看图片(2张)</v>
      </c>
      <c r="D962" s="3" t="s">
        <v>2833</v>
      </c>
      <c r="E962" s="3" t="str">
        <f>HYPERLINK("images/6277180246633191519/","点击查看图片(2张)")</f>
        <v>点击查看图片(2张)</v>
      </c>
      <c r="F962" s="1" t="s">
        <v>2834</v>
      </c>
    </row>
    <row r="963" spans="1:6" ht="24.95" customHeight="1" x14ac:dyDescent="0.2">
      <c r="A963" s="1">
        <v>1091</v>
      </c>
      <c r="B963" s="2" t="s">
        <v>2835</v>
      </c>
      <c r="C963" s="3" t="str">
        <f>HYPERLINK("images/8271436177807422113/20190130183716510_cc943b1f_CAMERA_11001003283.jpeg","点击查看图片(1张)")</f>
        <v>点击查看图片(1张)</v>
      </c>
      <c r="D963" s="3" t="s">
        <v>2836</v>
      </c>
      <c r="E963" s="3" t="str">
        <f>HYPERLINK("images/6207262764337110131/20190130183720996_cc943b1f_CAMERA_11001001247.jpeg","点击查看图片(1张)")</f>
        <v>点击查看图片(1张)</v>
      </c>
      <c r="F963" s="1" t="s">
        <v>2837</v>
      </c>
    </row>
    <row r="964" spans="1:6" ht="24.95" customHeight="1" x14ac:dyDescent="0.2">
      <c r="A964" s="1">
        <v>1092</v>
      </c>
      <c r="B964" s="2" t="s">
        <v>2838</v>
      </c>
      <c r="C964" s="3" t="str">
        <f>HYPERLINK("images/7575714068531444425/","点击查看图片(2张)")</f>
        <v>点击查看图片(2张)</v>
      </c>
      <c r="D964" s="3" t="s">
        <v>2839</v>
      </c>
      <c r="E964" s="3" t="str">
        <f>HYPERLINK("images/6848219501762189625/","点击查看图片(2张)")</f>
        <v>点击查看图片(2张)</v>
      </c>
      <c r="F964" s="1" t="s">
        <v>2840</v>
      </c>
    </row>
    <row r="965" spans="1:6" ht="24.95" customHeight="1" x14ac:dyDescent="0.2">
      <c r="A965" s="1">
        <v>1093</v>
      </c>
      <c r="B965" s="2" t="s">
        <v>2841</v>
      </c>
      <c r="C965" s="3" t="str">
        <f>HYPERLINK("images/8600606056784699334/20190130181149058_192195f0_CAMERA_21001017172.jpg","点击查看图片(1张)")</f>
        <v>点击查看图片(1张)</v>
      </c>
      <c r="D965" s="3" t="s">
        <v>2842</v>
      </c>
      <c r="E965" s="3" t="str">
        <f>HYPERLINK("images/5286631371752285692/20190130182130182_192195f0_CAMERA_21001020276.jpg","点击查看图片(1张)")</f>
        <v>点击查看图片(1张)</v>
      </c>
      <c r="F965" s="1" t="s">
        <v>2843</v>
      </c>
    </row>
    <row r="966" spans="1:6" ht="24.95" customHeight="1" x14ac:dyDescent="0.2">
      <c r="A966" s="1">
        <v>1094</v>
      </c>
      <c r="B966" s="2" t="s">
        <v>2844</v>
      </c>
      <c r="C966" s="3" t="str">
        <f>HYPERLINK("images/5421665557158626729/","点击查看图片(2张)")</f>
        <v>点击查看图片(2张)</v>
      </c>
      <c r="D966" s="3" t="s">
        <v>2845</v>
      </c>
      <c r="E966" s="3" t="str">
        <f>HYPERLINK("images/5460631410422829751/","点击查看图片(5张)")</f>
        <v>点击查看图片(5张)</v>
      </c>
      <c r="F966" s="1" t="s">
        <v>2846</v>
      </c>
    </row>
    <row r="967" spans="1:6" ht="24.95" customHeight="1" x14ac:dyDescent="0.2">
      <c r="A967" s="1">
        <v>1095</v>
      </c>
      <c r="B967" s="2" t="s">
        <v>2847</v>
      </c>
      <c r="C967" s="3" t="str">
        <f>HYPERLINK("images/8565475707391615097/20190130115649389_33905582_CAMERA_22001007273.jpg","点击查看图片(1张)")</f>
        <v>点击查看图片(1张)</v>
      </c>
      <c r="D967" s="3" t="s">
        <v>2848</v>
      </c>
      <c r="E967" s="3" t="str">
        <f>HYPERLINK("images/6035995920258712896/","点击查看图片(5张)")</f>
        <v>点击查看图片(5张)</v>
      </c>
      <c r="F967" s="1" t="s">
        <v>2849</v>
      </c>
    </row>
    <row r="968" spans="1:6" ht="24.95" customHeight="1" x14ac:dyDescent="0.2">
      <c r="A968" s="1">
        <v>1098</v>
      </c>
      <c r="B968" s="2" t="s">
        <v>2850</v>
      </c>
      <c r="C968" s="3" t="str">
        <f>HYPERLINK("images/5271590803112553851/","点击查看图片(2张)")</f>
        <v>点击查看图片(2张)</v>
      </c>
      <c r="D968" s="3" t="s">
        <v>2851</v>
      </c>
      <c r="E968" s="3" t="str">
        <f>HYPERLINK("images/5502469954400518100/","点击查看图片(2张)")</f>
        <v>点击查看图片(2张)</v>
      </c>
      <c r="F968" s="1" t="s">
        <v>2852</v>
      </c>
    </row>
    <row r="969" spans="1:6" ht="24.95" customHeight="1" x14ac:dyDescent="0.2">
      <c r="A969" s="1">
        <v>1099</v>
      </c>
      <c r="B969" s="2" t="s">
        <v>2853</v>
      </c>
      <c r="C969" s="3" t="str">
        <f>HYPERLINK("images/7628260399999568070/","点击查看图片(2张)")</f>
        <v>点击查看图片(2张)</v>
      </c>
      <c r="D969" s="3" t="s">
        <v>2854</v>
      </c>
      <c r="E969" s="3" t="str">
        <f>HYPERLINK("images/8480182207945275258/","点击查看图片(2张)")</f>
        <v>点击查看图片(2张)</v>
      </c>
      <c r="F969" s="1" t="s">
        <v>2855</v>
      </c>
    </row>
    <row r="970" spans="1:6" ht="24.95" customHeight="1" x14ac:dyDescent="0.2">
      <c r="A970" s="1">
        <v>1100</v>
      </c>
      <c r="B970" s="2" t="s">
        <v>2856</v>
      </c>
      <c r="C970" s="3" t="str">
        <f>HYPERLINK("images/8581327689869351957/","点击查看图片(3张)")</f>
        <v>点击查看图片(3张)</v>
      </c>
      <c r="D970" s="3" t="s">
        <v>2857</v>
      </c>
      <c r="E970" s="3" t="str">
        <f>HYPERLINK("images/7447280537854793530/","点击查看图片(2张)")</f>
        <v>点击查看图片(2张)</v>
      </c>
      <c r="F970" s="1" t="s">
        <v>2858</v>
      </c>
    </row>
    <row r="971" spans="1:6" ht="24.95" customHeight="1" x14ac:dyDescent="0.2">
      <c r="A971" s="1">
        <v>1101</v>
      </c>
      <c r="B971" s="2" t="s">
        <v>2859</v>
      </c>
      <c r="C971" s="3" t="str">
        <f>HYPERLINK("images/4895966642812297277/","点击查看图片(2张)")</f>
        <v>点击查看图片(2张)</v>
      </c>
      <c r="D971" s="3" t="s">
        <v>2860</v>
      </c>
      <c r="E971" s="3" t="str">
        <f>HYPERLINK("images/5460771726599943312/","点击查看图片(2张)")</f>
        <v>点击查看图片(2张)</v>
      </c>
      <c r="F971" s="1" t="s">
        <v>2861</v>
      </c>
    </row>
    <row r="972" spans="1:6" ht="24.95" customHeight="1" x14ac:dyDescent="0.2">
      <c r="A972" s="1">
        <v>1102</v>
      </c>
      <c r="B972" s="2" t="s">
        <v>2862</v>
      </c>
      <c r="C972" s="3" t="str">
        <f>HYPERLINK("images/6553796838439138619/","点击查看图片(2张)")</f>
        <v>点击查看图片(2张)</v>
      </c>
      <c r="D972" s="3" t="s">
        <v>2863</v>
      </c>
      <c r="E972" s="3" t="str">
        <f>HYPERLINK("images/7740155463560760552/","点击查看图片(3张)")</f>
        <v>点击查看图片(3张)</v>
      </c>
      <c r="F972" s="1" t="s">
        <v>2864</v>
      </c>
    </row>
    <row r="973" spans="1:6" ht="24.95" customHeight="1" x14ac:dyDescent="0.2">
      <c r="A973" s="1">
        <v>1103</v>
      </c>
      <c r="B973" s="2" t="s">
        <v>2865</v>
      </c>
      <c r="C973" s="3" t="str">
        <f>HYPERLINK("images/5193694003308670832/20190130183642989_35726296_CAMERA_21001003183.jpg","点击查看图片(1张)")</f>
        <v>点击查看图片(1张)</v>
      </c>
      <c r="D973" s="3" t="s">
        <v>2866</v>
      </c>
      <c r="E973" s="3" t="str">
        <f>HYPERLINK("images/5590829165458502542/","点击查看图片(2张)")</f>
        <v>点击查看图片(2张)</v>
      </c>
      <c r="F973" s="1" t="s">
        <v>2867</v>
      </c>
    </row>
    <row r="974" spans="1:6" ht="24.95" customHeight="1" x14ac:dyDescent="0.2">
      <c r="A974" s="1">
        <v>1104</v>
      </c>
      <c r="B974" s="2" t="s">
        <v>2868</v>
      </c>
      <c r="C974" s="3" t="str">
        <f>HYPERLINK("images/7471279147885553824/","点击查看图片(2张)")</f>
        <v>点击查看图片(2张)</v>
      </c>
      <c r="D974" s="3" t="s">
        <v>2869</v>
      </c>
      <c r="E974" s="3" t="str">
        <f>HYPERLINK("images/7458523656180688103/","点击查看图片(3张)")</f>
        <v>点击查看图片(3张)</v>
      </c>
      <c r="F974" s="1" t="s">
        <v>2870</v>
      </c>
    </row>
    <row r="975" spans="1:6" ht="24.95" customHeight="1" x14ac:dyDescent="0.2">
      <c r="A975" s="1">
        <v>1105</v>
      </c>
      <c r="B975" s="2" t="s">
        <v>2871</v>
      </c>
      <c r="C975" s="3" t="str">
        <f>HYPERLINK("images/5513300521625378505/","点击查看图片(5张)")</f>
        <v>点击查看图片(5张)</v>
      </c>
      <c r="D975" s="3" t="s">
        <v>2872</v>
      </c>
      <c r="E975" s="3" t="str">
        <f>HYPERLINK("images/7422389205872277531/","点击查看图片(5张)")</f>
        <v>点击查看图片(5张)</v>
      </c>
      <c r="F975" s="1" t="s">
        <v>2873</v>
      </c>
    </row>
    <row r="976" spans="1:6" ht="24.95" customHeight="1" x14ac:dyDescent="0.2">
      <c r="A976" s="1">
        <v>1106</v>
      </c>
      <c r="B976" s="2" t="s">
        <v>2874</v>
      </c>
      <c r="C976" s="3" t="str">
        <f>HYPERLINK("images/6487579110341066786/","点击查看图片(2张)")</f>
        <v>点击查看图片(2张)</v>
      </c>
      <c r="D976" s="3" t="s">
        <v>2875</v>
      </c>
      <c r="E976" s="3" t="str">
        <f>HYPERLINK("images/5935957496999254112/","点击查看图片(3张)")</f>
        <v>点击查看图片(3张)</v>
      </c>
      <c r="F976" s="1" t="s">
        <v>2876</v>
      </c>
    </row>
    <row r="977" spans="1:6" ht="24.95" customHeight="1" x14ac:dyDescent="0.2">
      <c r="A977" s="1">
        <v>1107</v>
      </c>
      <c r="B977" s="2" t="s">
        <v>2877</v>
      </c>
      <c r="C977" s="3" t="str">
        <f>HYPERLINK("images/7250753443222421967/20190130181036176_73218141_CAMERA_21001039287.jpg","点击查看图片(1张)")</f>
        <v>点击查看图片(1张)</v>
      </c>
      <c r="D977" s="3" t="s">
        <v>2878</v>
      </c>
      <c r="E977" s="3" t="str">
        <f>HYPERLINK("images/4663398347984366681/","点击查看图片(5张)")</f>
        <v>点击查看图片(5张)</v>
      </c>
      <c r="F977" s="1" t="s">
        <v>2879</v>
      </c>
    </row>
    <row r="978" spans="1:6" ht="24.95" customHeight="1" x14ac:dyDescent="0.2">
      <c r="A978" s="1">
        <v>1108</v>
      </c>
      <c r="B978" s="2" t="s">
        <v>2880</v>
      </c>
      <c r="C978" s="3" t="str">
        <f>HYPERLINK("images/7335638256132166379/","点击查看图片(2张)")</f>
        <v>点击查看图片(2张)</v>
      </c>
      <c r="D978" s="3" t="s">
        <v>2881</v>
      </c>
      <c r="E978" s="3" t="str">
        <f>HYPERLINK("images/5604982221044718415/","点击查看图片(5张)")</f>
        <v>点击查看图片(5张)</v>
      </c>
      <c r="F978" s="1" t="s">
        <v>2882</v>
      </c>
    </row>
    <row r="979" spans="1:6" ht="24.95" customHeight="1" x14ac:dyDescent="0.2">
      <c r="A979" s="1">
        <v>1109</v>
      </c>
      <c r="B979" s="2" t="s">
        <v>2883</v>
      </c>
      <c r="C979" s="3" t="str">
        <f>HYPERLINK("images/7248278564599817037/","点击查看图片(2张)")</f>
        <v>点击查看图片(2张)</v>
      </c>
      <c r="D979" s="3" t="s">
        <v>2884</v>
      </c>
      <c r="E979" s="3" t="str">
        <f>HYPERLINK("images/6181429789678516138/","点击查看图片(2张)")</f>
        <v>点击查看图片(2张)</v>
      </c>
      <c r="F979" s="1" t="s">
        <v>2885</v>
      </c>
    </row>
    <row r="980" spans="1:6" ht="24.95" customHeight="1" x14ac:dyDescent="0.2">
      <c r="A980" s="1">
        <v>1110</v>
      </c>
      <c r="B980" s="2" t="s">
        <v>2886</v>
      </c>
      <c r="C980" s="3" t="str">
        <f>HYPERLINK("images/4711839200220140190/20190130112837998_37960534_CAMERA_21001003158.jpg","点击查看图片(1张)")</f>
        <v>点击查看图片(1张)</v>
      </c>
      <c r="D980" s="3" t="s">
        <v>2887</v>
      </c>
      <c r="E980" s="3" t="str">
        <f>HYPERLINK("images/5437579873968161041/20190130113026709_37960534_CAMERA_21001005189.jpg","点击查看图片(1张)")</f>
        <v>点击查看图片(1张)</v>
      </c>
      <c r="F980" s="1" t="s">
        <v>2888</v>
      </c>
    </row>
    <row r="981" spans="1:6" ht="24.95" customHeight="1" x14ac:dyDescent="0.2">
      <c r="A981" s="1">
        <v>1111</v>
      </c>
      <c r="B981" s="2" t="s">
        <v>2889</v>
      </c>
      <c r="C981" s="3" t="str">
        <f>HYPERLINK("images/7600433920182198348/20190130105551422_37324621_CAMERA_21001001152.jpg","点击查看图片(1张)")</f>
        <v>点击查看图片(1张)</v>
      </c>
      <c r="D981" s="3" t="s">
        <v>2890</v>
      </c>
      <c r="E981" s="3" t="str">
        <f>HYPERLINK("images/5819569085252090226/20190130105621281_37324621_CAMERA_21001024287.jpg","点击查看图片(1张)")</f>
        <v>点击查看图片(1张)</v>
      </c>
      <c r="F981" s="1" t="s">
        <v>2891</v>
      </c>
    </row>
    <row r="982" spans="1:6" ht="24.95" customHeight="1" x14ac:dyDescent="0.2">
      <c r="A982" s="1">
        <v>1112</v>
      </c>
      <c r="B982" s="2" t="s">
        <v>2892</v>
      </c>
      <c r="C982" s="3" t="str">
        <f>HYPERLINK("images/7410798519955813722/20190130115404759_37125699_CAMERA_21001015163.jpg","点击查看图片(1张)")</f>
        <v>点击查看图片(1张)</v>
      </c>
      <c r="D982" s="3" t="s">
        <v>2893</v>
      </c>
      <c r="E982" s="3" t="str">
        <f>HYPERLINK("images/5908285776304453368/","点击查看图片(2张)")</f>
        <v>点击查看图片(2张)</v>
      </c>
      <c r="F982" s="1" t="s">
        <v>2894</v>
      </c>
    </row>
    <row r="983" spans="1:6" ht="24.95" customHeight="1" x14ac:dyDescent="0.2">
      <c r="A983" s="1">
        <v>1113</v>
      </c>
      <c r="B983" s="2" t="s">
        <v>2895</v>
      </c>
      <c r="C983" s="3" t="str">
        <f>HYPERLINK("images/7929323202825156259/20190130113235833_37324621_CAMERA_21001021170.jpg","点击查看图片(1张)")</f>
        <v>点击查看图片(1张)</v>
      </c>
      <c r="D983" s="3" t="s">
        <v>2896</v>
      </c>
      <c r="E983" s="3" t="str">
        <f>HYPERLINK("images/8367345216277127072/","点击查看图片(2张)")</f>
        <v>点击查看图片(2张)</v>
      </c>
      <c r="F983" s="1" t="s">
        <v>2897</v>
      </c>
    </row>
    <row r="984" spans="1:6" ht="24.95" customHeight="1" x14ac:dyDescent="0.2">
      <c r="A984" s="1">
        <v>1114</v>
      </c>
      <c r="B984" s="2" t="s">
        <v>2898</v>
      </c>
      <c r="C984" s="3" t="str">
        <f>HYPERLINK("images/8977990590997571903/","点击查看图片(2张)")</f>
        <v>点击查看图片(2张)</v>
      </c>
      <c r="D984" s="3" t="s">
        <v>2899</v>
      </c>
      <c r="E984" s="3" t="str">
        <f>HYPERLINK("images/8050534804466627250/","点击查看图片(4张)")</f>
        <v>点击查看图片(4张)</v>
      </c>
      <c r="F984" s="1" t="s">
        <v>2900</v>
      </c>
    </row>
    <row r="985" spans="1:6" ht="24.95" customHeight="1" x14ac:dyDescent="0.2">
      <c r="A985" s="1">
        <v>1115</v>
      </c>
      <c r="B985" s="2" t="s">
        <v>2901</v>
      </c>
      <c r="C985" s="3" t="str">
        <f>HYPERLINK("images/6755974782482052994/","点击查看图片(2张)")</f>
        <v>点击查看图片(2张)</v>
      </c>
      <c r="D985" s="3" t="s">
        <v>2902</v>
      </c>
      <c r="E985" s="3" t="str">
        <f>HYPERLINK("images/6523285081630608037/","点击查看图片(2张)")</f>
        <v>点击查看图片(2张)</v>
      </c>
      <c r="F985" s="1" t="s">
        <v>2903</v>
      </c>
    </row>
    <row r="986" spans="1:6" ht="24.95" customHeight="1" x14ac:dyDescent="0.2">
      <c r="A986" s="1">
        <v>1116</v>
      </c>
      <c r="B986" s="2" t="s">
        <v>2904</v>
      </c>
      <c r="C986" s="3" t="str">
        <f>HYPERLINK("images/5596022415692252738/","点击查看图片(5张)")</f>
        <v>点击查看图片(5张)</v>
      </c>
      <c r="D986" s="3" t="s">
        <v>2905</v>
      </c>
      <c r="E986" s="3" t="str">
        <f>HYPERLINK("images/7409107717266516374/20190130185200411_33037003_CAMERA_21001021273.jpg","点击查看图片(1张)")</f>
        <v>点击查看图片(1张)</v>
      </c>
      <c r="F986" s="1" t="s">
        <v>2906</v>
      </c>
    </row>
    <row r="987" spans="1:6" ht="24.95" customHeight="1" x14ac:dyDescent="0.2">
      <c r="A987" s="1">
        <v>1117</v>
      </c>
      <c r="B987" s="2" t="s">
        <v>2907</v>
      </c>
      <c r="C987" s="3" t="str">
        <f>HYPERLINK("images/5380534395178440154/","点击查看图片(2张)")</f>
        <v>点击查看图片(2张)</v>
      </c>
      <c r="D987" s="3" t="s">
        <v>2908</v>
      </c>
      <c r="E987" s="3" t="str">
        <f>HYPERLINK("images/5426481556442640452/","点击查看图片(2张)")</f>
        <v>点击查看图片(2张)</v>
      </c>
      <c r="F987" s="1" t="s">
        <v>2909</v>
      </c>
    </row>
    <row r="988" spans="1:6" ht="24.95" customHeight="1" x14ac:dyDescent="0.2">
      <c r="A988" s="1">
        <v>1118</v>
      </c>
      <c r="B988" s="2" t="s">
        <v>2910</v>
      </c>
      <c r="C988" s="3" t="str">
        <f>HYPERLINK("images/8958569227059960446/","点击查看图片(3张)")</f>
        <v>点击查看图片(3张)</v>
      </c>
      <c r="D988" s="3" t="s">
        <v>2911</v>
      </c>
      <c r="E988" s="3" t="str">
        <f>HYPERLINK("images/5295589453490309272/","点击查看图片(2张)")</f>
        <v>点击查看图片(2张)</v>
      </c>
      <c r="F988" s="1" t="s">
        <v>2912</v>
      </c>
    </row>
    <row r="989" spans="1:6" ht="24.95" customHeight="1" x14ac:dyDescent="0.2">
      <c r="A989" s="1">
        <v>1119</v>
      </c>
      <c r="B989" s="2" t="s">
        <v>2913</v>
      </c>
      <c r="C989" s="3" t="str">
        <f>HYPERLINK("images/9007133342717414727/","点击查看图片(5张)")</f>
        <v>点击查看图片(5张)</v>
      </c>
      <c r="D989" s="3" t="s">
        <v>2914</v>
      </c>
      <c r="E989" s="3" t="str">
        <f>HYPERLINK("images/7504560094753271204/20190130121400651_33037003_CAMERA_21001011278.jpg","点击查看图片(1张)")</f>
        <v>点击查看图片(1张)</v>
      </c>
      <c r="F989" s="1" t="s">
        <v>2915</v>
      </c>
    </row>
    <row r="990" spans="1:6" ht="24.95" customHeight="1" x14ac:dyDescent="0.2">
      <c r="A990" s="1">
        <v>1120</v>
      </c>
      <c r="B990" s="2" t="s">
        <v>2916</v>
      </c>
      <c r="C990" s="3" t="str">
        <f>HYPERLINK("images/6930262934456353122/","点击查看图片(5张)")</f>
        <v>点击查看图片(5张)</v>
      </c>
      <c r="D990" s="3" t="s">
        <v>2917</v>
      </c>
      <c r="E990" s="3" t="str">
        <f>HYPERLINK("images/9063465361674189391/","点击查看图片(5张)")</f>
        <v>点击查看图片(5张)</v>
      </c>
      <c r="F990" s="1" t="s">
        <v>2918</v>
      </c>
    </row>
    <row r="991" spans="1:6" ht="24.95" customHeight="1" x14ac:dyDescent="0.2">
      <c r="A991" s="1">
        <v>1121</v>
      </c>
      <c r="B991" s="2" t="s">
        <v>2919</v>
      </c>
      <c r="C991" s="3" t="str">
        <f>HYPERLINK("images/9176173029638618628/","点击查看图片(2张)")</f>
        <v>点击查看图片(2张)</v>
      </c>
      <c r="D991" s="3" t="s">
        <v>2920</v>
      </c>
      <c r="E991" s="3" t="str">
        <f>HYPERLINK("images/9222493308216174643/","点击查看图片(5张)")</f>
        <v>点击查看图片(5张)</v>
      </c>
      <c r="F991" s="1" t="s">
        <v>2921</v>
      </c>
    </row>
    <row r="992" spans="1:6" ht="24.95" customHeight="1" x14ac:dyDescent="0.2">
      <c r="A992" s="1">
        <v>1122</v>
      </c>
      <c r="B992" s="2" t="s">
        <v>2922</v>
      </c>
      <c r="C992" s="3" t="str">
        <f>HYPERLINK("images/7500497604968022505/","点击查看图片(2张)")</f>
        <v>点击查看图片(2张)</v>
      </c>
      <c r="D992" s="3" t="s">
        <v>2923</v>
      </c>
      <c r="E992" s="3" t="str">
        <f>HYPERLINK("images/8090143058977656460/","点击查看图片(3张)")</f>
        <v>点击查看图片(3张)</v>
      </c>
      <c r="F992" s="1" t="s">
        <v>2924</v>
      </c>
    </row>
    <row r="993" spans="1:6" ht="24.95" customHeight="1" x14ac:dyDescent="0.2">
      <c r="A993" s="1">
        <v>1123</v>
      </c>
      <c r="B993" s="2" t="s">
        <v>2925</v>
      </c>
      <c r="C993" s="3" t="str">
        <f>HYPERLINK("images/7501516986940222267/","点击查看图片(2张)")</f>
        <v>点击查看图片(2张)</v>
      </c>
      <c r="D993" s="3" t="s">
        <v>2926</v>
      </c>
      <c r="E993" s="3" t="str">
        <f>HYPERLINK("images/7328479261784876005/","点击查看图片(5张)")</f>
        <v>点击查看图片(5张)</v>
      </c>
      <c r="F993" s="1" t="s">
        <v>2927</v>
      </c>
    </row>
    <row r="994" spans="1:6" ht="24.95" customHeight="1" x14ac:dyDescent="0.2">
      <c r="A994" s="1">
        <v>1124</v>
      </c>
      <c r="B994" s="2" t="s">
        <v>2928</v>
      </c>
      <c r="C994" s="3" t="str">
        <f>HYPERLINK("images/4739817594196422412/","点击查看图片(3张)")</f>
        <v>点击查看图片(3张)</v>
      </c>
      <c r="D994" s="3" t="s">
        <v>2929</v>
      </c>
      <c r="E994" s="3" t="str">
        <f>HYPERLINK("images/8473077285490585791/","点击查看图片(4张)")</f>
        <v>点击查看图片(4张)</v>
      </c>
      <c r="F994" s="1" t="s">
        <v>2930</v>
      </c>
    </row>
    <row r="995" spans="1:6" ht="24.95" customHeight="1" x14ac:dyDescent="0.2">
      <c r="A995" s="1">
        <v>1125</v>
      </c>
      <c r="B995" s="2" t="s">
        <v>2931</v>
      </c>
      <c r="C995" s="3" t="str">
        <f>HYPERLINK("images/5061065028341480422/","点击查看图片(2张)")</f>
        <v>点击查看图片(2张)</v>
      </c>
      <c r="D995" s="3" t="s">
        <v>2932</v>
      </c>
      <c r="E995" s="3" t="str">
        <f>HYPERLINK("images/9012455118733099469/","点击查看图片(5张)")</f>
        <v>点击查看图片(5张)</v>
      </c>
      <c r="F995" s="1" t="s">
        <v>2933</v>
      </c>
    </row>
    <row r="996" spans="1:6" ht="24.95" customHeight="1" x14ac:dyDescent="0.2">
      <c r="A996" s="1">
        <v>1126</v>
      </c>
      <c r="B996" s="2" t="s">
        <v>2934</v>
      </c>
      <c r="C996" s="3" t="str">
        <f>HYPERLINK("images/8461785831615893537/20190130172746619_38938516_CAMERA_21001010173.jpg","点击查看图片(1张)")</f>
        <v>点击查看图片(1张)</v>
      </c>
      <c r="D996" s="3" t="s">
        <v>2935</v>
      </c>
      <c r="E996" s="3" t="str">
        <f>HYPERLINK("images/5617159732006857953/","点击查看图片(5张)")</f>
        <v>点击查看图片(5张)</v>
      </c>
      <c r="F996" s="1" t="s">
        <v>2936</v>
      </c>
    </row>
    <row r="997" spans="1:6" ht="24.95" customHeight="1" x14ac:dyDescent="0.2">
      <c r="A997" s="1">
        <v>1127</v>
      </c>
      <c r="B997" s="2" t="s">
        <v>2937</v>
      </c>
      <c r="C997" s="3" t="str">
        <f>HYPERLINK("images/4777701942492038849/","点击查看图片(5张)")</f>
        <v>点击查看图片(5张)</v>
      </c>
      <c r="D997" s="3" t="s">
        <v>2938</v>
      </c>
      <c r="E997" s="3" t="str">
        <f>HYPERLINK("images/4741162086236510526/","点击查看图片(5张)")</f>
        <v>点击查看图片(5张)</v>
      </c>
      <c r="F997" s="1" t="s">
        <v>2939</v>
      </c>
    </row>
    <row r="998" spans="1:6" ht="24.95" customHeight="1" x14ac:dyDescent="0.2">
      <c r="A998" s="1">
        <v>1128</v>
      </c>
      <c r="B998" s="2" t="s">
        <v>2940</v>
      </c>
      <c r="C998" s="3" t="str">
        <f>HYPERLINK("images/8634561310413879581/","点击查看图片(3张)")</f>
        <v>点击查看图片(3张)</v>
      </c>
      <c r="D998" s="3" t="s">
        <v>2941</v>
      </c>
      <c r="E998" s="3" t="str">
        <f>HYPERLINK("images/7203402599554649944/","点击查看图片(2张)")</f>
        <v>点击查看图片(2张)</v>
      </c>
      <c r="F998" s="1" t="s">
        <v>2942</v>
      </c>
    </row>
    <row r="999" spans="1:6" ht="24.95" customHeight="1" x14ac:dyDescent="0.2">
      <c r="A999" s="1">
        <v>1129</v>
      </c>
      <c r="B999" s="2" t="s">
        <v>2943</v>
      </c>
      <c r="C999" s="3" t="str">
        <f>HYPERLINK("images/8058433840635853543/","点击查看图片(4张)")</f>
        <v>点击查看图片(4张)</v>
      </c>
      <c r="D999" s="3" t="s">
        <v>2944</v>
      </c>
      <c r="E999" s="3" t="str">
        <f>HYPERLINK("images/6423015287585417358/","点击查看图片(4张)")</f>
        <v>点击查看图片(4张)</v>
      </c>
      <c r="F999" s="1" t="s">
        <v>2945</v>
      </c>
    </row>
    <row r="1000" spans="1:6" ht="24.95" customHeight="1" x14ac:dyDescent="0.2">
      <c r="A1000" s="1">
        <v>1130</v>
      </c>
      <c r="B1000" s="2" t="s">
        <v>2946</v>
      </c>
      <c r="C1000" s="3" t="str">
        <f>HYPERLINK("images/6753889052235072465/","点击查看图片(5张)")</f>
        <v>点击查看图片(5张)</v>
      </c>
      <c r="D1000" s="3" t="s">
        <v>2947</v>
      </c>
      <c r="E1000" s="3" t="str">
        <f>HYPERLINK("images/7399274685794541454/","点击查看图片(5张)")</f>
        <v>点击查看图片(5张)</v>
      </c>
      <c r="F1000" s="1" t="s">
        <v>2948</v>
      </c>
    </row>
    <row r="1001" spans="1:6" ht="24.95" customHeight="1" x14ac:dyDescent="0.2">
      <c r="A1001" s="1">
        <v>1131</v>
      </c>
      <c r="B1001" s="2" t="s">
        <v>2946</v>
      </c>
      <c r="C1001" s="3" t="str">
        <f>HYPERLINK("images/7344445053022896103/","点击查看图片(3张)")</f>
        <v>点击查看图片(3张)</v>
      </c>
      <c r="D1001" s="3" t="s">
        <v>2949</v>
      </c>
      <c r="E1001" s="3" t="str">
        <f>HYPERLINK("images/5159640070032014443/","点击查看图片(5张)")</f>
        <v>点击查看图片(5张)</v>
      </c>
      <c r="F1001" s="1" t="s">
        <v>2950</v>
      </c>
    </row>
    <row r="1002" spans="1:6" ht="24.95" customHeight="1" x14ac:dyDescent="0.2">
      <c r="A1002" s="1">
        <v>1132</v>
      </c>
      <c r="B1002" s="2" t="s">
        <v>2951</v>
      </c>
      <c r="C1002" s="3" t="str">
        <f>HYPERLINK("images/5297035840080805022/","点击查看图片(3张)")</f>
        <v>点击查看图片(3张)</v>
      </c>
      <c r="D1002" s="3" t="s">
        <v>2952</v>
      </c>
      <c r="E1002" s="3" t="str">
        <f>HYPERLINK("images/7143374864224078752/","点击查看图片(4张)")</f>
        <v>点击查看图片(4张)</v>
      </c>
      <c r="F1002" s="1" t="s">
        <v>2953</v>
      </c>
    </row>
    <row r="1003" spans="1:6" ht="24.95" customHeight="1" x14ac:dyDescent="0.2">
      <c r="A1003" s="1">
        <v>1133</v>
      </c>
      <c r="B1003" s="2" t="s">
        <v>2954</v>
      </c>
      <c r="C1003" s="3" t="str">
        <f>HYPERLINK("images/6449989998954712332/","点击查看图片(2张)")</f>
        <v>点击查看图片(2张)</v>
      </c>
      <c r="D1003" s="3" t="s">
        <v>2955</v>
      </c>
      <c r="E1003" s="3" t="str">
        <f>HYPERLINK("images/7727620617070546901/","点击查看图片(4张)")</f>
        <v>点击查看图片(4张)</v>
      </c>
      <c r="F1003" s="1" t="s">
        <v>2956</v>
      </c>
    </row>
    <row r="1004" spans="1:6" ht="24.95" customHeight="1" x14ac:dyDescent="0.2">
      <c r="A1004" s="1">
        <v>1134</v>
      </c>
      <c r="B1004" s="2" t="s">
        <v>2957</v>
      </c>
      <c r="C1004" s="3" t="str">
        <f>HYPERLINK("images/8934466699595076449/","点击查看图片(2张)")</f>
        <v>点击查看图片(2张)</v>
      </c>
      <c r="D1004" s="3" t="s">
        <v>2958</v>
      </c>
      <c r="E1004" s="3" t="str">
        <f>HYPERLINK("images/8520553676423265883/","点击查看图片(4张)")</f>
        <v>点击查看图片(4张)</v>
      </c>
      <c r="F1004" s="1" t="s">
        <v>2959</v>
      </c>
    </row>
    <row r="1005" spans="1:6" ht="24.95" customHeight="1" x14ac:dyDescent="0.2">
      <c r="A1005" s="1">
        <v>1135</v>
      </c>
      <c r="B1005" s="2" t="s">
        <v>2960</v>
      </c>
      <c r="C1005" s="3" t="str">
        <f>HYPERLINK("images/8838892143925619175/","点击查看图片(2张)")</f>
        <v>点击查看图片(2张)</v>
      </c>
      <c r="D1005" s="3" t="s">
        <v>2961</v>
      </c>
      <c r="E1005" s="3" t="str">
        <f>HYPERLINK("images/7941226040492033097/","点击查看图片(2张)")</f>
        <v>点击查看图片(2张)</v>
      </c>
      <c r="F1005" s="1" t="s">
        <v>2962</v>
      </c>
    </row>
    <row r="1006" spans="1:6" ht="24.95" customHeight="1" x14ac:dyDescent="0.2">
      <c r="A1006" s="1">
        <v>1136</v>
      </c>
      <c r="B1006" s="2" t="s">
        <v>2963</v>
      </c>
      <c r="C1006" s="3" t="str">
        <f>HYPERLINK("images/7150570001752552795/","点击查看图片(4张)")</f>
        <v>点击查看图片(4张)</v>
      </c>
      <c r="D1006" s="3" t="s">
        <v>2964</v>
      </c>
      <c r="E1006" s="3" t="str">
        <f>HYPERLINK("images/6030365972075419288/","点击查看图片(5张)")</f>
        <v>点击查看图片(5张)</v>
      </c>
      <c r="F1006" s="1" t="s">
        <v>2965</v>
      </c>
    </row>
    <row r="1007" spans="1:6" ht="24.95" customHeight="1" x14ac:dyDescent="0.2">
      <c r="A1007" s="1">
        <v>1137</v>
      </c>
      <c r="B1007" s="2" t="s">
        <v>2966</v>
      </c>
      <c r="C1007" s="3" t="str">
        <f>HYPERLINK("images/7837797902296215661/","点击查看图片(2张)")</f>
        <v>点击查看图片(2张)</v>
      </c>
      <c r="D1007" s="3" t="s">
        <v>2967</v>
      </c>
      <c r="E1007" s="3" t="str">
        <f>HYPERLINK("images/7569459631839973905/20190130170004517_38259590_CAMERA_21001004284.jpg","点击查看图片(1张)")</f>
        <v>点击查看图片(1张)</v>
      </c>
      <c r="F1007" s="1" t="s">
        <v>2968</v>
      </c>
    </row>
    <row r="1008" spans="1:6" ht="24.95" customHeight="1" x14ac:dyDescent="0.2">
      <c r="A1008" s="1">
        <v>1138</v>
      </c>
      <c r="B1008" s="2" t="s">
        <v>2969</v>
      </c>
      <c r="C1008" s="3" t="str">
        <f>HYPERLINK("images/5956808688640837955/","点击查看图片(3张)")</f>
        <v>点击查看图片(3张)</v>
      </c>
      <c r="D1008" s="3" t="s">
        <v>2970</v>
      </c>
      <c r="E1008" s="3" t="str">
        <f>HYPERLINK("images/7894505464707141938/","点击查看图片(5张)")</f>
        <v>点击查看图片(5张)</v>
      </c>
      <c r="F1008" s="1" t="s">
        <v>2971</v>
      </c>
    </row>
    <row r="1009" spans="1:6" ht="24.95" customHeight="1" x14ac:dyDescent="0.2">
      <c r="A1009" s="1">
        <v>1139</v>
      </c>
      <c r="B1009" s="2" t="s">
        <v>2972</v>
      </c>
      <c r="C1009" s="3" t="str">
        <f>HYPERLINK("images/7178535519633473991/","点击查看图片(3张)")</f>
        <v>点击查看图片(3张)</v>
      </c>
      <c r="D1009" s="3" t="s">
        <v>2973</v>
      </c>
      <c r="E1009" s="3" t="str">
        <f>HYPERLINK("images/6525012576099495763/","点击查看图片(4张)")</f>
        <v>点击查看图片(4张)</v>
      </c>
      <c r="F1009" s="1" t="s">
        <v>2974</v>
      </c>
    </row>
    <row r="1010" spans="1:6" ht="24.95" customHeight="1" x14ac:dyDescent="0.2">
      <c r="A1010" s="1">
        <v>1140</v>
      </c>
      <c r="B1010" s="2" t="s">
        <v>2975</v>
      </c>
      <c r="C1010" s="3" t="str">
        <f>HYPERLINK("images/8624892927893419384/","点击查看图片(2张)")</f>
        <v>点击查看图片(2张)</v>
      </c>
      <c r="D1010" s="3" t="s">
        <v>2976</v>
      </c>
      <c r="E1010" s="3" t="str">
        <f>HYPERLINK("images/7098928623234660883/","点击查看图片(2张)")</f>
        <v>点击查看图片(2张)</v>
      </c>
      <c r="F1010" s="1" t="s">
        <v>2977</v>
      </c>
    </row>
    <row r="1011" spans="1:6" ht="24.95" customHeight="1" x14ac:dyDescent="0.2">
      <c r="A1011" s="1">
        <v>1141</v>
      </c>
      <c r="B1011" s="2" t="s">
        <v>2978</v>
      </c>
      <c r="C1011" s="3" t="str">
        <f>HYPERLINK("images/7503625346429587621/","点击查看图片(3张)")</f>
        <v>点击查看图片(3张)</v>
      </c>
      <c r="D1011" s="3" t="s">
        <v>2979</v>
      </c>
      <c r="E1011" s="3" t="str">
        <f>HYPERLINK("images/8320209250557808491/","点击查看图片(2张)")</f>
        <v>点击查看图片(2张)</v>
      </c>
      <c r="F1011" s="1" t="s">
        <v>2980</v>
      </c>
    </row>
    <row r="1012" spans="1:6" ht="24.95" customHeight="1" x14ac:dyDescent="0.2">
      <c r="A1012" s="1">
        <v>1144</v>
      </c>
      <c r="B1012" s="2" t="s">
        <v>2981</v>
      </c>
      <c r="C1012" s="3" t="str">
        <f>HYPERLINK("images/9073479733791975826/","点击查看图片(3张)")</f>
        <v>点击查看图片(3张)</v>
      </c>
      <c r="D1012" s="3" t="s">
        <v>2982</v>
      </c>
      <c r="E1012" s="3" t="str">
        <f>HYPERLINK("images/5174715568953518330/","点击查看图片(3张)")</f>
        <v>点击查看图片(3张)</v>
      </c>
      <c r="F1012" s="1" t="s">
        <v>2983</v>
      </c>
    </row>
    <row r="1013" spans="1:6" ht="24.95" customHeight="1" x14ac:dyDescent="0.2">
      <c r="A1013" s="1">
        <v>1145</v>
      </c>
      <c r="B1013" s="2" t="s">
        <v>2984</v>
      </c>
      <c r="C1013" s="3" t="str">
        <f>HYPERLINK("images/7778185941596005595/","点击查看图片(6张)")</f>
        <v>点击查看图片(6张)</v>
      </c>
      <c r="D1013" s="3" t="s">
        <v>2985</v>
      </c>
      <c r="E1013" s="3" t="str">
        <f>HYPERLINK("images/7482640049925577884/","点击查看图片(5张)")</f>
        <v>点击查看图片(5张)</v>
      </c>
      <c r="F1013" s="1" t="s">
        <v>2986</v>
      </c>
    </row>
    <row r="1014" spans="1:6" ht="24.95" customHeight="1" x14ac:dyDescent="0.2">
      <c r="A1014" s="1">
        <v>1146</v>
      </c>
      <c r="B1014" s="2" t="s">
        <v>2987</v>
      </c>
      <c r="C1014" s="3" t="str">
        <f>HYPERLINK("images/7818929450268427152/","点击查看图片(2张)")</f>
        <v>点击查看图片(2张)</v>
      </c>
      <c r="D1014" s="3" t="s">
        <v>2988</v>
      </c>
      <c r="E1014" s="3" t="str">
        <f>HYPERLINK("images/8533977791658466150/","点击查看图片(3张)")</f>
        <v>点击查看图片(3张)</v>
      </c>
      <c r="F1014" s="1" t="s">
        <v>2989</v>
      </c>
    </row>
    <row r="1015" spans="1:6" ht="24.95" customHeight="1" x14ac:dyDescent="0.2">
      <c r="A1015" s="1">
        <v>1147</v>
      </c>
      <c r="B1015" s="2" t="s">
        <v>2990</v>
      </c>
      <c r="C1015" s="3" t="str">
        <f>HYPERLINK("images/7450944569021775942/","点击查看图片(2张)")</f>
        <v>点击查看图片(2张)</v>
      </c>
      <c r="D1015" s="3" t="s">
        <v>2991</v>
      </c>
      <c r="E1015" s="3" t="str">
        <f>HYPERLINK("images/8631744353443208711/","点击查看图片(2张)")</f>
        <v>点击查看图片(2张)</v>
      </c>
      <c r="F1015" s="1" t="s">
        <v>2992</v>
      </c>
    </row>
    <row r="1016" spans="1:6" ht="24.95" customHeight="1" x14ac:dyDescent="0.2">
      <c r="A1016" s="1">
        <v>1148</v>
      </c>
      <c r="B1016" s="2" t="s">
        <v>2993</v>
      </c>
      <c r="C1016" s="3" t="str">
        <f>HYPERLINK("images/4918043838978469315/","点击查看图片(2张)")</f>
        <v>点击查看图片(2张)</v>
      </c>
      <c r="D1016" s="3" t="s">
        <v>2994</v>
      </c>
      <c r="E1016" s="3" t="str">
        <f>HYPERLINK("images/6266467577530531681/","点击查看图片(2张)")</f>
        <v>点击查看图片(2张)</v>
      </c>
      <c r="F1016" s="1" t="s">
        <v>2995</v>
      </c>
    </row>
    <row r="1017" spans="1:6" ht="24.95" customHeight="1" x14ac:dyDescent="0.2">
      <c r="A1017" s="1">
        <v>1149</v>
      </c>
      <c r="B1017" s="2" t="s">
        <v>2996</v>
      </c>
      <c r="C1017" s="3" t="str">
        <f>HYPERLINK("images/9031348321081044263/","点击查看图片(3张)")</f>
        <v>点击查看图片(3张)</v>
      </c>
      <c r="D1017" s="3" t="s">
        <v>2997</v>
      </c>
      <c r="E1017" s="3" t="str">
        <f>HYPERLINK("images/7546333271918505624/","点击查看图片(5张)")</f>
        <v>点击查看图片(5张)</v>
      </c>
      <c r="F1017" s="1" t="s">
        <v>2998</v>
      </c>
    </row>
    <row r="1018" spans="1:6" ht="24.95" customHeight="1" x14ac:dyDescent="0.2">
      <c r="A1018" s="1">
        <v>1150</v>
      </c>
      <c r="B1018" s="2" t="s">
        <v>2999</v>
      </c>
      <c r="C1018" s="3" t="str">
        <f>HYPERLINK("images/7058776586928849100/","点击查看图片(2张)")</f>
        <v>点击查看图片(2张)</v>
      </c>
      <c r="D1018" s="3" t="s">
        <v>3000</v>
      </c>
      <c r="E1018" s="3" t="str">
        <f>HYPERLINK("images/8466164629173985477/","点击查看图片(2张)")</f>
        <v>点击查看图片(2张)</v>
      </c>
      <c r="F1018" s="1" t="s">
        <v>3001</v>
      </c>
    </row>
    <row r="1019" spans="1:6" ht="24.95" customHeight="1" x14ac:dyDescent="0.2">
      <c r="A1019" s="1">
        <v>1151</v>
      </c>
      <c r="B1019" s="2" t="s">
        <v>3002</v>
      </c>
      <c r="C1019" s="3" t="str">
        <f>HYPERLINK("images/8284709726701584194/","点击查看图片(2张)")</f>
        <v>点击查看图片(2张)</v>
      </c>
      <c r="D1019" s="3" t="s">
        <v>3003</v>
      </c>
      <c r="E1019" s="3" t="str">
        <f>HYPERLINK("images/5101590417519980430/","点击查看图片(2张)")</f>
        <v>点击查看图片(2张)</v>
      </c>
      <c r="F1019" s="1" t="s">
        <v>3004</v>
      </c>
    </row>
    <row r="1020" spans="1:6" ht="24.95" customHeight="1" x14ac:dyDescent="0.2">
      <c r="A1020" s="1">
        <v>1152</v>
      </c>
      <c r="B1020" s="2" t="s">
        <v>3005</v>
      </c>
      <c r="C1020" s="3" t="str">
        <f>HYPERLINK("images/6549848835405164250/20190130111522889_31907555_CAMERA_21001003147.jpg","点击查看图片(1张)")</f>
        <v>点击查看图片(1张)</v>
      </c>
      <c r="D1020" s="3" t="s">
        <v>3006</v>
      </c>
      <c r="E1020" s="3" t="str">
        <f>HYPERLINK("images/6517347825891104593/","点击查看图片(3张)")</f>
        <v>点击查看图片(3张)</v>
      </c>
      <c r="F1020" s="1" t="s">
        <v>3007</v>
      </c>
    </row>
    <row r="1021" spans="1:6" ht="24.95" customHeight="1" x14ac:dyDescent="0.2">
      <c r="A1021" s="1">
        <v>1153</v>
      </c>
      <c r="B1021" s="2" t="s">
        <v>3008</v>
      </c>
      <c r="C1021" s="3" t="str">
        <f>HYPERLINK("images/8395712024474676016/","点击查看图片(2张)")</f>
        <v>点击查看图片(2张)</v>
      </c>
      <c r="D1021" s="3" t="s">
        <v>3009</v>
      </c>
      <c r="E1021" s="3" t="str">
        <f>HYPERLINK("images/5017453366433640394/","点击查看图片(5张)")</f>
        <v>点击查看图片(5张)</v>
      </c>
      <c r="F1021" s="1" t="s">
        <v>3010</v>
      </c>
    </row>
    <row r="1022" spans="1:6" ht="24.95" customHeight="1" x14ac:dyDescent="0.2">
      <c r="A1022" s="1">
        <v>1154</v>
      </c>
      <c r="B1022" s="2" t="s">
        <v>3011</v>
      </c>
      <c r="C1022" s="3" t="str">
        <f>HYPERLINK("images/8557426887376158444/20190130192802134_37961171_CAMERA_21001003169.jpg","点击查看图片(1张)")</f>
        <v>点击查看图片(1张)</v>
      </c>
      <c r="D1022" s="3" t="s">
        <v>3012</v>
      </c>
      <c r="E1022" s="3" t="str">
        <f>HYPERLINK("images/9085272049791688364/20190130192838333_37961171_CAMERA_21001029281.jpg","点击查看图片(1张)")</f>
        <v>点击查看图片(1张)</v>
      </c>
      <c r="F1022" s="1" t="s">
        <v>3013</v>
      </c>
    </row>
    <row r="1023" spans="1:6" ht="24.95" customHeight="1" x14ac:dyDescent="0.2">
      <c r="A1023" s="1">
        <v>1157</v>
      </c>
      <c r="B1023" s="2" t="s">
        <v>3014</v>
      </c>
      <c r="C1023" s="3" t="str">
        <f>HYPERLINK("images/8430126369932637856/","点击查看图片(2张)")</f>
        <v>点击查看图片(2张)</v>
      </c>
      <c r="D1023" s="3" t="s">
        <v>3015</v>
      </c>
      <c r="E1023" s="3" t="str">
        <f>HYPERLINK("images/6558224939770437287/","点击查看图片(3张)")</f>
        <v>点击查看图片(3张)</v>
      </c>
      <c r="F1023" s="1" t="s">
        <v>3016</v>
      </c>
    </row>
    <row r="1024" spans="1:6" ht="24.95" customHeight="1" x14ac:dyDescent="0.2">
      <c r="A1024" s="1">
        <v>1158</v>
      </c>
      <c r="B1024" s="2" t="s">
        <v>3017</v>
      </c>
      <c r="C1024" s="3" t="str">
        <f>HYPERLINK("images/5577157071657562228/20190130171449103_38898161_CAMERA_21001004185.jpg","点击查看图片(1张)")</f>
        <v>点击查看图片(1张)</v>
      </c>
      <c r="D1024" s="3" t="s">
        <v>3018</v>
      </c>
      <c r="E1024" s="3" t="str">
        <f>HYPERLINK("images/6975605847486514603/","点击查看图片(3张)")</f>
        <v>点击查看图片(3张)</v>
      </c>
      <c r="F1024" s="1" t="s">
        <v>3019</v>
      </c>
    </row>
    <row r="1025" spans="1:6" ht="24.95" customHeight="1" x14ac:dyDescent="0.2">
      <c r="A1025" s="1">
        <v>1159</v>
      </c>
      <c r="B1025" s="2" t="s">
        <v>3017</v>
      </c>
      <c r="C1025" s="3" t="str">
        <f>HYPERLINK("images/7508236519009354066/20190130111125323_38898161_CAMERA_21001003181.jpg","点击查看图片(1张)")</f>
        <v>点击查看图片(1张)</v>
      </c>
      <c r="D1025" s="3" t="s">
        <v>3020</v>
      </c>
      <c r="E1025" s="3" t="str">
        <f>HYPERLINK("images/6922723746440349627/","点击查看图片(3张)")</f>
        <v>点击查看图片(3张)</v>
      </c>
      <c r="F1025" s="1" t="s">
        <v>3021</v>
      </c>
    </row>
    <row r="1026" spans="1:6" ht="24.95" customHeight="1" x14ac:dyDescent="0.2">
      <c r="A1026" s="1">
        <v>1160</v>
      </c>
      <c r="B1026" s="2" t="s">
        <v>3022</v>
      </c>
      <c r="C1026" s="3" t="str">
        <f>HYPERLINK("images/6740492085723258357/","点击查看图片(2张)")</f>
        <v>点击查看图片(2张)</v>
      </c>
      <c r="D1026" s="3" t="s">
        <v>3023</v>
      </c>
      <c r="E1026" s="3" t="str">
        <f>HYPERLINK("images/4940954050201104201/","点击查看图片(2张)")</f>
        <v>点击查看图片(2张)</v>
      </c>
      <c r="F1026" s="1" t="s">
        <v>3024</v>
      </c>
    </row>
    <row r="1027" spans="1:6" ht="24.95" customHeight="1" x14ac:dyDescent="0.2">
      <c r="A1027" s="1">
        <v>1161</v>
      </c>
      <c r="B1027" s="2" t="s">
        <v>3025</v>
      </c>
      <c r="C1027" s="3" t="str">
        <f>HYPERLINK("images/7392974472812555997/","点击查看图片(2张)")</f>
        <v>点击查看图片(2张)</v>
      </c>
      <c r="D1027" s="3" t="s">
        <v>3026</v>
      </c>
      <c r="E1027" s="3" t="str">
        <f>HYPERLINK("images/8412250634194287859/","点击查看图片(4张)")</f>
        <v>点击查看图片(4张)</v>
      </c>
      <c r="F1027" s="1" t="s">
        <v>3027</v>
      </c>
    </row>
    <row r="1028" spans="1:6" ht="24.95" customHeight="1" x14ac:dyDescent="0.2">
      <c r="A1028" s="1">
        <v>1162</v>
      </c>
      <c r="B1028" s="2" t="s">
        <v>3028</v>
      </c>
      <c r="C1028" s="3" t="str">
        <f>HYPERLINK("images/6658689995187830828/","点击查看图片(2张)")</f>
        <v>点击查看图片(2张)</v>
      </c>
      <c r="D1028" s="3" t="s">
        <v>3029</v>
      </c>
      <c r="E1028" s="3" t="str">
        <f>HYPERLINK("images/8294880239391998210/","点击查看图片(3张)")</f>
        <v>点击查看图片(3张)</v>
      </c>
      <c r="F1028" s="1" t="s">
        <v>3030</v>
      </c>
    </row>
    <row r="1029" spans="1:6" ht="24.95" customHeight="1" x14ac:dyDescent="0.2">
      <c r="A1029" s="1">
        <v>1163</v>
      </c>
      <c r="B1029" s="2" t="s">
        <v>3031</v>
      </c>
      <c r="C1029" s="3" t="str">
        <f>HYPERLINK("images/5117605476091593280/","点击查看图片(2张)")</f>
        <v>点击查看图片(2张)</v>
      </c>
      <c r="D1029" s="3" t="s">
        <v>3032</v>
      </c>
      <c r="E1029" s="3" t="str">
        <f>HYPERLINK("images/6828927466263180045/","点击查看图片(5张)")</f>
        <v>点击查看图片(5张)</v>
      </c>
      <c r="F1029" s="1" t="s">
        <v>3033</v>
      </c>
    </row>
    <row r="1030" spans="1:6" ht="24.95" customHeight="1" x14ac:dyDescent="0.2">
      <c r="A1030" s="1">
        <v>1164</v>
      </c>
      <c r="B1030" s="2" t="s">
        <v>3034</v>
      </c>
      <c r="C1030" s="3" t="str">
        <f>HYPERLINK("images/7344563376938502219/","点击查看图片(3张)")</f>
        <v>点击查看图片(3张)</v>
      </c>
      <c r="D1030" s="3" t="s">
        <v>3035</v>
      </c>
      <c r="E1030" s="3" t="str">
        <f>HYPERLINK("images/6708251824777366460/","点击查看图片(2张)")</f>
        <v>点击查看图片(2张)</v>
      </c>
      <c r="F1030" s="1" t="s">
        <v>3036</v>
      </c>
    </row>
    <row r="1031" spans="1:6" ht="24.95" customHeight="1" x14ac:dyDescent="0.2">
      <c r="A1031" s="1">
        <v>1166</v>
      </c>
      <c r="B1031" s="2" t="s">
        <v>3037</v>
      </c>
      <c r="C1031" s="3" t="str">
        <f>HYPERLINK("images/7035750373855073418/","点击查看图片(4张)")</f>
        <v>点击查看图片(4张)</v>
      </c>
      <c r="D1031" s="3" t="s">
        <v>3038</v>
      </c>
      <c r="E1031" s="3" t="str">
        <f>HYPERLINK("images/4654386908539040225/","点击查看图片(5张)")</f>
        <v>点击查看图片(5张)</v>
      </c>
      <c r="F1031" s="1" t="s">
        <v>3039</v>
      </c>
    </row>
    <row r="1032" spans="1:6" ht="24.95" customHeight="1" x14ac:dyDescent="0.2">
      <c r="A1032" s="1">
        <v>1167</v>
      </c>
      <c r="B1032" s="2" t="s">
        <v>3040</v>
      </c>
      <c r="C1032" s="3" t="str">
        <f>HYPERLINK("images/7165819797862397114/","点击查看图片(2张)")</f>
        <v>点击查看图片(2张)</v>
      </c>
      <c r="D1032" s="3" t="s">
        <v>3041</v>
      </c>
      <c r="E1032" s="3" t="str">
        <f>HYPERLINK("images/7846678684588491597/","点击查看图片(5张)")</f>
        <v>点击查看图片(5张)</v>
      </c>
      <c r="F1032" s="1" t="s">
        <v>3042</v>
      </c>
    </row>
    <row r="1033" spans="1:6" ht="24.95" customHeight="1" x14ac:dyDescent="0.2">
      <c r="A1033" s="1">
        <v>1168</v>
      </c>
      <c r="B1033" s="2" t="s">
        <v>3043</v>
      </c>
      <c r="C1033" s="3" t="str">
        <f>HYPERLINK("images/6169386248887866994/","点击查看图片(3张)")</f>
        <v>点击查看图片(3张)</v>
      </c>
      <c r="D1033" s="3" t="s">
        <v>3044</v>
      </c>
      <c r="E1033" s="3" t="str">
        <f>HYPERLINK("images/8554568625635506916/","点击查看图片(3张)")</f>
        <v>点击查看图片(3张)</v>
      </c>
      <c r="F1033" s="1" t="s">
        <v>3045</v>
      </c>
    </row>
    <row r="1034" spans="1:6" ht="24.95" customHeight="1" x14ac:dyDescent="0.2">
      <c r="A1034" s="1">
        <v>1169</v>
      </c>
      <c r="B1034" s="2" t="s">
        <v>3046</v>
      </c>
      <c r="C1034" s="3" t="str">
        <f>HYPERLINK("images/7797971720705267932/","点击查看图片(2张)")</f>
        <v>点击查看图片(2张)</v>
      </c>
      <c r="D1034" s="3" t="s">
        <v>3047</v>
      </c>
      <c r="E1034" s="3" t="str">
        <f>HYPERLINK("images/8363537830107163468/","点击查看图片(5张)")</f>
        <v>点击查看图片(5张)</v>
      </c>
      <c r="F1034" s="1" t="s">
        <v>3048</v>
      </c>
    </row>
    <row r="1035" spans="1:6" ht="24.95" customHeight="1" x14ac:dyDescent="0.2">
      <c r="A1035" s="1">
        <v>1170</v>
      </c>
      <c r="B1035" s="2" t="s">
        <v>3046</v>
      </c>
      <c r="C1035" s="3" t="str">
        <f>HYPERLINK("images/5549411904119233059/","点击查看图片(2张)")</f>
        <v>点击查看图片(2张)</v>
      </c>
      <c r="D1035" s="3" t="s">
        <v>3049</v>
      </c>
      <c r="E1035" s="3" t="str">
        <f>HYPERLINK("images/5684628234572856019/","点击查看图片(5张)")</f>
        <v>点击查看图片(5张)</v>
      </c>
      <c r="F1035" s="1" t="s">
        <v>3050</v>
      </c>
    </row>
    <row r="1036" spans="1:6" ht="24.95" customHeight="1" x14ac:dyDescent="0.2">
      <c r="A1036" s="1">
        <v>1171</v>
      </c>
      <c r="B1036" s="2" t="s">
        <v>3051</v>
      </c>
      <c r="C1036" s="3" t="str">
        <f>HYPERLINK("images/6746263174106622301/","点击查看图片(3张)")</f>
        <v>点击查看图片(3张)</v>
      </c>
      <c r="D1036" s="3" t="s">
        <v>3052</v>
      </c>
      <c r="E1036" s="3" t="str">
        <f>HYPERLINK("images/7252829983352873589/","点击查看图片(3张)")</f>
        <v>点击查看图片(3张)</v>
      </c>
      <c r="F1036" s="1" t="s">
        <v>3053</v>
      </c>
    </row>
    <row r="1037" spans="1:6" ht="24.95" customHeight="1" x14ac:dyDescent="0.2">
      <c r="A1037" s="1">
        <v>1172</v>
      </c>
      <c r="B1037" s="2" t="s">
        <v>3054</v>
      </c>
      <c r="C1037" s="3" t="str">
        <f>HYPERLINK("images/6991671690306423920/","点击查看图片(3张)")</f>
        <v>点击查看图片(3张)</v>
      </c>
      <c r="D1037" s="3" t="s">
        <v>3055</v>
      </c>
      <c r="E1037" s="3" t="str">
        <f>HYPERLINK("images/5903745159081899163/","点击查看图片(3张)")</f>
        <v>点击查看图片(3张)</v>
      </c>
      <c r="F1037" s="1" t="s">
        <v>3056</v>
      </c>
    </row>
    <row r="1038" spans="1:6" ht="24.95" customHeight="1" x14ac:dyDescent="0.2">
      <c r="A1038" s="1">
        <v>1173</v>
      </c>
      <c r="B1038" s="2" t="s">
        <v>3057</v>
      </c>
      <c r="C1038" s="3" t="str">
        <f>HYPERLINK("images/6424374705933322490/","点击查看图片(3张)")</f>
        <v>点击查看图片(3张)</v>
      </c>
      <c r="D1038" s="3" t="s">
        <v>3058</v>
      </c>
      <c r="E1038" s="3" t="str">
        <f>HYPERLINK("images/5141795408454087366/","点击查看图片(5张)")</f>
        <v>点击查看图片(5张)</v>
      </c>
      <c r="F1038" s="1" t="s">
        <v>3059</v>
      </c>
    </row>
    <row r="1039" spans="1:6" ht="24.95" customHeight="1" x14ac:dyDescent="0.2">
      <c r="A1039" s="1">
        <v>1174</v>
      </c>
      <c r="B1039" s="2" t="s">
        <v>3060</v>
      </c>
      <c r="C1039" s="3" t="str">
        <f>HYPERLINK("images/5625681369007753710/20190130120720249_34365718_CAMERA_21001005281.jpg","点击查看图片(1张)")</f>
        <v>点击查看图片(1张)</v>
      </c>
      <c r="D1039" s="3" t="s">
        <v>3061</v>
      </c>
      <c r="E1039" s="3" t="str">
        <f>HYPERLINK("images/5382814710711286740/","点击查看图片(2张)")</f>
        <v>点击查看图片(2张)</v>
      </c>
      <c r="F1039" s="1" t="s">
        <v>3062</v>
      </c>
    </row>
    <row r="1040" spans="1:6" ht="24.95" customHeight="1" x14ac:dyDescent="0.2">
      <c r="A1040" s="1">
        <v>1175</v>
      </c>
      <c r="B1040" s="2" t="s">
        <v>3063</v>
      </c>
      <c r="C1040" s="3" t="str">
        <f>HYPERLINK("images/6138612200228361952/","点击查看图片(2张)")</f>
        <v>点击查看图片(2张)</v>
      </c>
      <c r="D1040" s="3" t="s">
        <v>3064</v>
      </c>
      <c r="E1040" s="3" t="str">
        <f>HYPERLINK("images/6984405588334825823/","点击查看图片(5张)")</f>
        <v>点击查看图片(5张)</v>
      </c>
      <c r="F1040" s="1" t="s">
        <v>3065</v>
      </c>
    </row>
    <row r="1041" spans="1:6" ht="24.95" customHeight="1" x14ac:dyDescent="0.2">
      <c r="A1041" s="1">
        <v>1176</v>
      </c>
      <c r="B1041" s="2" t="s">
        <v>3066</v>
      </c>
      <c r="C1041" s="3" t="str">
        <f>HYPERLINK("images/5889602778061730534/","点击查看图片(3张)")</f>
        <v>点击查看图片(3张)</v>
      </c>
      <c r="D1041" s="3" t="s">
        <v>3067</v>
      </c>
      <c r="E1041" s="3" t="str">
        <f>HYPERLINK("images/6722014360754406924/","点击查看图片(5张)")</f>
        <v>点击查看图片(5张)</v>
      </c>
      <c r="F1041" s="1" t="s">
        <v>3068</v>
      </c>
    </row>
    <row r="1042" spans="1:6" ht="24.95" customHeight="1" x14ac:dyDescent="0.2">
      <c r="A1042" s="1">
        <v>1177</v>
      </c>
      <c r="B1042" s="2" t="s">
        <v>3069</v>
      </c>
      <c r="C1042" s="3" t="str">
        <f>HYPERLINK("images/8805217149067677665/","点击查看图片(3张)")</f>
        <v>点击查看图片(3张)</v>
      </c>
      <c r="D1042" s="3" t="s">
        <v>3070</v>
      </c>
      <c r="E1042" s="3" t="str">
        <f>HYPERLINK("images/6743059395331331458/","点击查看图片(4张)")</f>
        <v>点击查看图片(4张)</v>
      </c>
      <c r="F1042" s="1" t="s">
        <v>3071</v>
      </c>
    </row>
    <row r="1043" spans="1:6" ht="24.95" customHeight="1" x14ac:dyDescent="0.2">
      <c r="A1043" s="1">
        <v>1178</v>
      </c>
      <c r="B1043" s="2" t="s">
        <v>3072</v>
      </c>
      <c r="C1043" s="3" t="str">
        <f>HYPERLINK("images/9135493959547311001/","点击查看图片(2张)")</f>
        <v>点击查看图片(2张)</v>
      </c>
      <c r="D1043" s="3" t="s">
        <v>3073</v>
      </c>
      <c r="E1043" s="3" t="str">
        <f>HYPERLINK("images/7030576774342769719/","点击查看图片(4张)")</f>
        <v>点击查看图片(4张)</v>
      </c>
      <c r="F1043" s="1" t="s">
        <v>3074</v>
      </c>
    </row>
    <row r="1044" spans="1:6" ht="24.95" customHeight="1" x14ac:dyDescent="0.2">
      <c r="A1044" s="1">
        <v>1179</v>
      </c>
      <c r="B1044" s="2" t="s">
        <v>3075</v>
      </c>
      <c r="C1044" s="3" t="str">
        <f>HYPERLINK("images/5544702080129529676/","点击查看图片(2张)")</f>
        <v>点击查看图片(2张)</v>
      </c>
      <c r="D1044" s="3" t="s">
        <v>3076</v>
      </c>
      <c r="E1044" s="3" t="str">
        <f>HYPERLINK("images/7227393663774532423/","点击查看图片(2张)")</f>
        <v>点击查看图片(2张)</v>
      </c>
      <c r="F1044" s="1" t="s">
        <v>3077</v>
      </c>
    </row>
    <row r="1045" spans="1:6" ht="24.95" customHeight="1" x14ac:dyDescent="0.2">
      <c r="A1045" s="1">
        <v>1180</v>
      </c>
      <c r="B1045" s="2" t="s">
        <v>3078</v>
      </c>
      <c r="C1045" s="3" t="str">
        <f>HYPERLINK("images/7451290268930070660/","点击查看图片(2张)")</f>
        <v>点击查看图片(2张)</v>
      </c>
      <c r="D1045" s="3" t="s">
        <v>3079</v>
      </c>
      <c r="E1045" s="3" t="str">
        <f>HYPERLINK("images/5672891423332122976/","点击查看图片(2张)")</f>
        <v>点击查看图片(2张)</v>
      </c>
      <c r="F1045" s="1" t="s">
        <v>3080</v>
      </c>
    </row>
    <row r="1046" spans="1:6" ht="24.95" customHeight="1" x14ac:dyDescent="0.2">
      <c r="A1046" s="1">
        <v>1181</v>
      </c>
      <c r="B1046" s="2" t="s">
        <v>3081</v>
      </c>
      <c r="C1046" s="3" t="str">
        <f>HYPERLINK("images/5437265714562646198/","点击查看图片(3张)")</f>
        <v>点击查看图片(3张)</v>
      </c>
      <c r="D1046" s="3" t="s">
        <v>3082</v>
      </c>
      <c r="E1046" s="3" t="str">
        <f>HYPERLINK("images/6972122450466253163/","点击查看图片(3张)")</f>
        <v>点击查看图片(3张)</v>
      </c>
      <c r="F1046" s="1" t="s">
        <v>3083</v>
      </c>
    </row>
    <row r="1047" spans="1:6" ht="24.95" customHeight="1" x14ac:dyDescent="0.2">
      <c r="A1047" s="1">
        <v>1182</v>
      </c>
      <c r="B1047" s="2" t="s">
        <v>3081</v>
      </c>
      <c r="C1047" s="3" t="str">
        <f>HYPERLINK("images/6436372552320358225/","点击查看图片(2张)")</f>
        <v>点击查看图片(2张)</v>
      </c>
      <c r="D1047" s="3" t="s">
        <v>3084</v>
      </c>
      <c r="E1047" s="3" t="str">
        <f>HYPERLINK("images/6953049864188268503/","点击查看图片(2张)")</f>
        <v>点击查看图片(2张)</v>
      </c>
      <c r="F1047" s="1" t="s">
        <v>3085</v>
      </c>
    </row>
    <row r="1048" spans="1:6" ht="24.95" customHeight="1" x14ac:dyDescent="0.2">
      <c r="A1048" s="1">
        <v>1183</v>
      </c>
      <c r="B1048" s="2" t="s">
        <v>3086</v>
      </c>
      <c r="C1048" s="3" t="str">
        <f>HYPERLINK("images/7662293927100995446/","点击查看图片(5张)")</f>
        <v>点击查看图片(5张)</v>
      </c>
      <c r="D1048" s="3" t="s">
        <v>3087</v>
      </c>
      <c r="E1048" s="3" t="str">
        <f>HYPERLINK("images/5806373813383915510/","点击查看图片(4张)")</f>
        <v>点击查看图片(4张)</v>
      </c>
      <c r="F1048" s="1" t="s">
        <v>3088</v>
      </c>
    </row>
    <row r="1049" spans="1:6" ht="24.95" customHeight="1" x14ac:dyDescent="0.2">
      <c r="A1049" s="1">
        <v>1184</v>
      </c>
      <c r="B1049" s="2" t="s">
        <v>3089</v>
      </c>
      <c r="C1049" s="3" t="str">
        <f>HYPERLINK("images/5553247857788175355/","点击查看图片(2张)")</f>
        <v>点击查看图片(2张)</v>
      </c>
      <c r="D1049" s="3" t="s">
        <v>3090</v>
      </c>
      <c r="E1049" s="3" t="str">
        <f>HYPERLINK("images/8411031834086895568/","点击查看图片(3张)")</f>
        <v>点击查看图片(3张)</v>
      </c>
      <c r="F1049" s="1" t="s">
        <v>3091</v>
      </c>
    </row>
    <row r="1050" spans="1:6" ht="24.95" customHeight="1" x14ac:dyDescent="0.2">
      <c r="A1050" s="1">
        <v>1186</v>
      </c>
      <c r="B1050" s="2" t="s">
        <v>3092</v>
      </c>
      <c r="C1050" s="3" t="str">
        <f>HYPERLINK("images/6374278063730706483/","点击查看图片(4张)")</f>
        <v>点击查看图片(4张)</v>
      </c>
      <c r="D1050" s="3" t="s">
        <v>3093</v>
      </c>
      <c r="E1050" s="3" t="str">
        <f>HYPERLINK("images/5903992935170550019/","点击查看图片(5张)")</f>
        <v>点击查看图片(5张)</v>
      </c>
      <c r="F1050" s="1" t="s">
        <v>3094</v>
      </c>
    </row>
    <row r="1051" spans="1:6" ht="24.95" customHeight="1" x14ac:dyDescent="0.2">
      <c r="A1051" s="1">
        <v>1187</v>
      </c>
      <c r="B1051" s="2" t="s">
        <v>3095</v>
      </c>
      <c r="C1051" s="3" t="str">
        <f>HYPERLINK("images/8222968007376727637/20190130121153745_41178823_CAMERA_21001018174.jpg","点击查看图片(1张)")</f>
        <v>点击查看图片(1张)</v>
      </c>
      <c r="D1051" s="3" t="s">
        <v>3096</v>
      </c>
      <c r="E1051" s="3" t="str">
        <f>HYPERLINK("images/5151112720469095398/","点击查看图片(3张)")</f>
        <v>点击查看图片(3张)</v>
      </c>
      <c r="F1051" s="1" t="s">
        <v>3097</v>
      </c>
    </row>
    <row r="1052" spans="1:6" ht="24.95" customHeight="1" x14ac:dyDescent="0.2">
      <c r="A1052" s="1">
        <v>1188</v>
      </c>
      <c r="B1052" s="2" t="s">
        <v>3098</v>
      </c>
      <c r="C1052" s="3" t="str">
        <f>HYPERLINK("images/8621283799095478289/","点击查看图片(2张)")</f>
        <v>点击查看图片(2张)</v>
      </c>
      <c r="D1052" s="3" t="s">
        <v>3099</v>
      </c>
      <c r="E1052" s="3" t="str">
        <f>HYPERLINK("images/9036156155170479028/","点击查看图片(4张)")</f>
        <v>点击查看图片(4张)</v>
      </c>
      <c r="F1052" s="1" t="s">
        <v>3100</v>
      </c>
    </row>
    <row r="1053" spans="1:6" ht="24.95" customHeight="1" x14ac:dyDescent="0.2">
      <c r="A1053" s="1">
        <v>1189</v>
      </c>
      <c r="B1053" s="2" t="s">
        <v>3101</v>
      </c>
      <c r="C1053" s="3" t="str">
        <f>HYPERLINK("images/8216515072349926037/20190130110312907_33417387_CAMERA_21001046286.jpg","点击查看图片(1张)")</f>
        <v>点击查看图片(1张)</v>
      </c>
      <c r="D1053" s="3" t="s">
        <v>3102</v>
      </c>
      <c r="E1053" s="3" t="str">
        <f>HYPERLINK("images/5810609834151374791/","点击查看图片(4张)")</f>
        <v>点击查看图片(4张)</v>
      </c>
      <c r="F1053" s="1" t="s">
        <v>3103</v>
      </c>
    </row>
    <row r="1054" spans="1:6" ht="24.95" customHeight="1" x14ac:dyDescent="0.2">
      <c r="A1054" s="1">
        <v>1190</v>
      </c>
      <c r="B1054" s="2" t="s">
        <v>3104</v>
      </c>
      <c r="C1054" s="3" t="str">
        <f>HYPERLINK("images/4750533199336278850/20190130183330828_36208523_CAMERA_21001033186.jpg","点击查看图片(1张)")</f>
        <v>点击查看图片(1张)</v>
      </c>
      <c r="D1054" s="3" t="s">
        <v>3105</v>
      </c>
      <c r="E1054" s="3" t="str">
        <f>HYPERLINK("images/8456977534625008557/","点击查看图片(3张)")</f>
        <v>点击查看图片(3张)</v>
      </c>
      <c r="F1054" s="1" t="s">
        <v>3106</v>
      </c>
    </row>
    <row r="1055" spans="1:6" ht="24.95" customHeight="1" x14ac:dyDescent="0.2">
      <c r="A1055" s="1">
        <v>1191</v>
      </c>
      <c r="B1055" s="2" t="s">
        <v>3107</v>
      </c>
      <c r="C1055" s="3" t="str">
        <f>HYPERLINK("images/7575367986018987007/","点击查看图片(5张)")</f>
        <v>点击查看图片(5张)</v>
      </c>
      <c r="D1055" s="3" t="s">
        <v>3108</v>
      </c>
      <c r="E1055" s="3" t="str">
        <f>HYPERLINK("images/5972200195743426626/","点击查看图片(5张)")</f>
        <v>点击查看图片(5张)</v>
      </c>
      <c r="F1055" s="1" t="s">
        <v>3109</v>
      </c>
    </row>
    <row r="1056" spans="1:6" ht="24.95" customHeight="1" x14ac:dyDescent="0.2">
      <c r="A1056" s="1">
        <v>1192</v>
      </c>
      <c r="B1056" s="2" t="s">
        <v>3110</v>
      </c>
      <c r="C1056" s="3" t="str">
        <f>HYPERLINK("images/7888238828954779881/","点击查看图片(2张)")</f>
        <v>点击查看图片(2张)</v>
      </c>
      <c r="D1056" s="3" t="s">
        <v>3111</v>
      </c>
      <c r="E1056" s="3" t="str">
        <f>HYPERLINK("images/8590653020688522922/","点击查看图片(3张)")</f>
        <v>点击查看图片(3张)</v>
      </c>
      <c r="F1056" s="1" t="s">
        <v>3112</v>
      </c>
    </row>
    <row r="1057" spans="1:6" ht="24.95" customHeight="1" x14ac:dyDescent="0.2">
      <c r="A1057" s="1">
        <v>1193</v>
      </c>
      <c r="B1057" s="2" t="s">
        <v>3113</v>
      </c>
      <c r="C1057" s="3" t="str">
        <f>HYPERLINK("images/6638750877224907870/","点击查看图片(2张)")</f>
        <v>点击查看图片(2张)</v>
      </c>
      <c r="D1057" s="3" t="s">
        <v>3114</v>
      </c>
      <c r="E1057" s="3" t="str">
        <f>HYPERLINK("images/5999543649202998557/","点击查看图片(4张)")</f>
        <v>点击查看图片(4张)</v>
      </c>
      <c r="F1057" s="1" t="s">
        <v>3115</v>
      </c>
    </row>
    <row r="1058" spans="1:6" ht="24.95" customHeight="1" x14ac:dyDescent="0.2">
      <c r="A1058" s="1">
        <v>1194</v>
      </c>
      <c r="B1058" s="2" t="s">
        <v>3116</v>
      </c>
      <c r="C1058" s="3" t="str">
        <f>HYPERLINK("images/5576360832782045871/20190130113747915_33971289_CAMERA_21001002184.jpg","点击查看图片(1张)")</f>
        <v>点击查看图片(1张)</v>
      </c>
      <c r="D1058" s="3" t="s">
        <v>3117</v>
      </c>
      <c r="E1058" s="3" t="str">
        <f>HYPERLINK("images/7987103911212677367/","点击查看图片(2张)")</f>
        <v>点击查看图片(2张)</v>
      </c>
      <c r="F1058" s="1" t="s">
        <v>3118</v>
      </c>
    </row>
    <row r="1059" spans="1:6" ht="24.95" customHeight="1" x14ac:dyDescent="0.2">
      <c r="A1059" s="1">
        <v>1195</v>
      </c>
      <c r="B1059" s="2" t="s">
        <v>3119</v>
      </c>
      <c r="C1059" s="3" t="str">
        <f>HYPERLINK("images/6736295592245742768/","点击查看图片(3张)")</f>
        <v>点击查看图片(3张)</v>
      </c>
      <c r="D1059" s="3" t="s">
        <v>3120</v>
      </c>
      <c r="E1059" s="3" t="str">
        <f>HYPERLINK("images/4875409701462932477/","点击查看图片(4张)")</f>
        <v>点击查看图片(4张)</v>
      </c>
      <c r="F1059" s="1" t="s">
        <v>3121</v>
      </c>
    </row>
    <row r="1060" spans="1:6" ht="24.95" customHeight="1" x14ac:dyDescent="0.2">
      <c r="A1060" s="1">
        <v>1196</v>
      </c>
      <c r="B1060" s="2" t="s">
        <v>3122</v>
      </c>
      <c r="C1060" s="3" t="str">
        <f>HYPERLINK("images/4690461950718886863/","点击查看图片(2张)")</f>
        <v>点击查看图片(2张)</v>
      </c>
      <c r="D1060" s="3" t="s">
        <v>3123</v>
      </c>
      <c r="E1060" s="3" t="str">
        <f>HYPERLINK("images/7678246986705727631/","点击查看图片(4张)")</f>
        <v>点击查看图片(4张)</v>
      </c>
      <c r="F1060" s="1" t="s">
        <v>3124</v>
      </c>
    </row>
    <row r="1061" spans="1:6" ht="24.95" customHeight="1" x14ac:dyDescent="0.2">
      <c r="A1061" s="1">
        <v>1197</v>
      </c>
      <c r="B1061" s="2" t="s">
        <v>3125</v>
      </c>
      <c r="C1061" s="3" t="str">
        <f>HYPERLINK("images/6358154698575366802/","点击查看图片(2张)")</f>
        <v>点击查看图片(2张)</v>
      </c>
      <c r="D1061" s="3" t="s">
        <v>3126</v>
      </c>
      <c r="E1061" s="3" t="str">
        <f>HYPERLINK("images/5168482713227057783/","点击查看图片(3张)")</f>
        <v>点击查看图片(3张)</v>
      </c>
      <c r="F1061" s="1" t="s">
        <v>3127</v>
      </c>
    </row>
    <row r="1062" spans="1:6" ht="24.95" customHeight="1" x14ac:dyDescent="0.2">
      <c r="A1062" s="1">
        <v>1198</v>
      </c>
      <c r="B1062" s="2" t="s">
        <v>3128</v>
      </c>
      <c r="C1062" s="3" t="str">
        <f>HYPERLINK("images/8566643329792976825/20190130183549671_64530A29_CAMERA_21001005154.jpg","点击查看图片(1张)")</f>
        <v>点击查看图片(1张)</v>
      </c>
      <c r="D1062" s="3" t="s">
        <v>3129</v>
      </c>
      <c r="E1062" s="3" t="str">
        <f>HYPERLINK("images/9125233610203422789/","点击查看图片(3张)")</f>
        <v>点击查看图片(3张)</v>
      </c>
      <c r="F1062" s="1" t="s">
        <v>3130</v>
      </c>
    </row>
    <row r="1063" spans="1:6" ht="24.95" customHeight="1" x14ac:dyDescent="0.2">
      <c r="A1063" s="1">
        <v>1199</v>
      </c>
      <c r="B1063" s="2" t="s">
        <v>3131</v>
      </c>
      <c r="C1063" s="3" t="str">
        <f>HYPERLINK("images/6005602627245705880/","点击查看图片(2张)")</f>
        <v>点击查看图片(2张)</v>
      </c>
      <c r="D1063" s="3" t="s">
        <v>3132</v>
      </c>
      <c r="E1063" s="3" t="str">
        <f>HYPERLINK("images/8313963534216162205/","点击查看图片(4张)")</f>
        <v>点击查看图片(4张)</v>
      </c>
      <c r="F1063" s="1" t="s">
        <v>3133</v>
      </c>
    </row>
    <row r="1064" spans="1:6" ht="24.95" customHeight="1" x14ac:dyDescent="0.2">
      <c r="A1064" s="1">
        <v>1200</v>
      </c>
      <c r="B1064" s="2" t="s">
        <v>3134</v>
      </c>
      <c r="C1064" s="3" t="str">
        <f>HYPERLINK("images/5942169020001187433/","点击查看图片(5张)")</f>
        <v>点击查看图片(5张)</v>
      </c>
      <c r="D1064" s="3" t="s">
        <v>3135</v>
      </c>
      <c r="E1064" s="3" t="str">
        <f>HYPERLINK("images/5182143558622303322/","点击查看图片(5张)")</f>
        <v>点击查看图片(5张)</v>
      </c>
      <c r="F1064" s="1" t="s">
        <v>3136</v>
      </c>
    </row>
    <row r="1065" spans="1:6" ht="24.95" customHeight="1" x14ac:dyDescent="0.2">
      <c r="A1065" s="1">
        <v>1201</v>
      </c>
      <c r="B1065" s="2" t="s">
        <v>3137</v>
      </c>
      <c r="C1065" s="3" t="str">
        <f>HYPERLINK("images/5609509236235628427/","点击查看图片(5张)")</f>
        <v>点击查看图片(5张)</v>
      </c>
      <c r="D1065" s="3" t="s">
        <v>3138</v>
      </c>
      <c r="E1065" s="3" t="str">
        <f>HYPERLINK("images/5265731346615849643/","点击查看图片(5张)")</f>
        <v>点击查看图片(5张)</v>
      </c>
      <c r="F1065" s="1" t="s">
        <v>3139</v>
      </c>
    </row>
    <row r="1066" spans="1:6" ht="24.95" customHeight="1" x14ac:dyDescent="0.2">
      <c r="A1066" s="1">
        <v>1203</v>
      </c>
      <c r="B1066" s="2" t="s">
        <v>3140</v>
      </c>
      <c r="C1066" s="3" t="str">
        <f>HYPERLINK("images/8275606090035025083/","点击查看图片(3张)")</f>
        <v>点击查看图片(3张)</v>
      </c>
      <c r="D1066" s="3" t="s">
        <v>3141</v>
      </c>
      <c r="E1066" s="3" t="str">
        <f>HYPERLINK("images/8864813468047884916/","点击查看图片(3张)")</f>
        <v>点击查看图片(3张)</v>
      </c>
      <c r="F1066" s="1" t="s">
        <v>3142</v>
      </c>
    </row>
    <row r="1067" spans="1:6" ht="24.95" customHeight="1" x14ac:dyDescent="0.2">
      <c r="A1067" s="1">
        <v>1204</v>
      </c>
      <c r="B1067" s="2" t="s">
        <v>3143</v>
      </c>
      <c r="C1067" s="3" t="str">
        <f>HYPERLINK("images/7627412197781432618/","点击查看图片(2张)")</f>
        <v>点击查看图片(2张)</v>
      </c>
      <c r="D1067" s="3" t="s">
        <v>3144</v>
      </c>
      <c r="E1067" s="3" t="str">
        <f>HYPERLINK("images/9003233722061277890/","点击查看图片(2张)")</f>
        <v>点击查看图片(2张)</v>
      </c>
      <c r="F1067" s="1" t="s">
        <v>3145</v>
      </c>
    </row>
    <row r="1068" spans="1:6" ht="24.95" customHeight="1" x14ac:dyDescent="0.2">
      <c r="A1068" s="1">
        <v>1205</v>
      </c>
      <c r="B1068" s="2" t="s">
        <v>3146</v>
      </c>
      <c r="C1068" s="3" t="str">
        <f>HYPERLINK("images/7039762339107609541/","点击查看图片(2张)")</f>
        <v>点击查看图片(2张)</v>
      </c>
      <c r="D1068" s="3" t="s">
        <v>3147</v>
      </c>
      <c r="E1068" s="3" t="str">
        <f>HYPERLINK("images/9218600115322511258/","点击查看图片(5张)")</f>
        <v>点击查看图片(5张)</v>
      </c>
      <c r="F1068" s="1" t="s">
        <v>3148</v>
      </c>
    </row>
    <row r="1069" spans="1:6" ht="24.95" customHeight="1" x14ac:dyDescent="0.2">
      <c r="A1069" s="1">
        <v>1206</v>
      </c>
      <c r="B1069" s="2" t="s">
        <v>3149</v>
      </c>
      <c r="C1069" s="3" t="str">
        <f>HYPERLINK("images/7219252756238020318/","点击查看图片(2张)")</f>
        <v>点击查看图片(2张)</v>
      </c>
      <c r="D1069" s="3" t="s">
        <v>3150</v>
      </c>
      <c r="E1069" s="3" t="str">
        <f>HYPERLINK("images/5363501514104118580/","点击查看图片(3张)")</f>
        <v>点击查看图片(3张)</v>
      </c>
      <c r="F1069" s="1" t="s">
        <v>3151</v>
      </c>
    </row>
    <row r="1070" spans="1:6" ht="24.95" customHeight="1" x14ac:dyDescent="0.2">
      <c r="A1070" s="1">
        <v>1207</v>
      </c>
      <c r="B1070" s="2" t="s">
        <v>3152</v>
      </c>
      <c r="C1070" s="3" t="str">
        <f>HYPERLINK("images/6745120343570250939/20190130115622948_41178823_CAMERA_21001012176.jpg","点击查看图片(1张)")</f>
        <v>点击查看图片(1张)</v>
      </c>
      <c r="D1070" s="3" t="s">
        <v>3153</v>
      </c>
      <c r="E1070" s="3" t="str">
        <f>HYPERLINK("images/8012333266499182640/","点击查看图片(3张)")</f>
        <v>点击查看图片(3张)</v>
      </c>
      <c r="F1070" s="1" t="s">
        <v>3154</v>
      </c>
    </row>
    <row r="1071" spans="1:6" ht="24.95" customHeight="1" x14ac:dyDescent="0.2">
      <c r="A1071" s="1">
        <v>1208</v>
      </c>
      <c r="B1071" s="2" t="s">
        <v>3155</v>
      </c>
      <c r="C1071" s="3" t="str">
        <f>HYPERLINK("images/7382171597599602206/20190130173841152_41156006_CAMERA_21001008175.jpg","点击查看图片(1张)")</f>
        <v>点击查看图片(1张)</v>
      </c>
      <c r="D1071" s="3" t="s">
        <v>3156</v>
      </c>
      <c r="E1071" s="3" t="str">
        <f>HYPERLINK("images/6338756172858232863/","点击查看图片(3张)")</f>
        <v>点击查看图片(3张)</v>
      </c>
      <c r="F1071" s="1" t="s">
        <v>3157</v>
      </c>
    </row>
    <row r="1072" spans="1:6" ht="24.95" customHeight="1" x14ac:dyDescent="0.2">
      <c r="A1072" s="1">
        <v>1209</v>
      </c>
      <c r="B1072" s="2" t="s">
        <v>3158</v>
      </c>
      <c r="C1072" s="3" t="str">
        <f>HYPERLINK("images/8692693991120682417/","点击查看图片(2张)")</f>
        <v>点击查看图片(2张)</v>
      </c>
      <c r="D1072" s="3" t="s">
        <v>3159</v>
      </c>
      <c r="E1072" s="3" t="str">
        <f>HYPERLINK("images/9126063268087029322/","点击查看图片(2张)")</f>
        <v>点击查看图片(2张)</v>
      </c>
      <c r="F1072" s="1" t="s">
        <v>3160</v>
      </c>
    </row>
    <row r="1073" spans="1:6" ht="24.95" customHeight="1" x14ac:dyDescent="0.2">
      <c r="A1073" s="1">
        <v>1210</v>
      </c>
      <c r="B1073" s="2" t="s">
        <v>3161</v>
      </c>
      <c r="C1073" s="3" t="str">
        <f>HYPERLINK("images/8485745152306887550/20190130113128620_38144583_CAMERA_22001008245.jpg","点击查看图片(1张)")</f>
        <v>点击查看图片(1张)</v>
      </c>
      <c r="D1073" s="3" t="s">
        <v>3162</v>
      </c>
      <c r="E1073" s="3" t="str">
        <f>HYPERLINK("images/7462554953372127475/","点击查看图片(5张)")</f>
        <v>点击查看图片(5张)</v>
      </c>
      <c r="F1073" s="1" t="s">
        <v>3163</v>
      </c>
    </row>
    <row r="1074" spans="1:6" ht="24.95" customHeight="1" x14ac:dyDescent="0.2">
      <c r="A1074" s="1">
        <v>1211</v>
      </c>
      <c r="B1074" s="2" t="s">
        <v>3164</v>
      </c>
      <c r="C1074" s="3" t="str">
        <f>HYPERLINK("images/8567929317041477479/20190130115015545_f6c71755_CAMERA_11001007175.jpeg","点击查看图片(1张)")</f>
        <v>点击查看图片(1张)</v>
      </c>
      <c r="D1074" s="3" t="s">
        <v>3165</v>
      </c>
      <c r="E1074" s="3" t="str">
        <f>HYPERLINK("images/4919583579954079044/","点击查看图片(3张)")</f>
        <v>点击查看图片(3张)</v>
      </c>
      <c r="F1074" s="1" t="s">
        <v>3166</v>
      </c>
    </row>
    <row r="1075" spans="1:6" ht="24.95" customHeight="1" x14ac:dyDescent="0.2">
      <c r="A1075" s="1">
        <v>1212</v>
      </c>
      <c r="B1075" s="2" t="s">
        <v>3167</v>
      </c>
      <c r="C1075" s="3" t="str">
        <f>HYPERLINK("images/5216655295216884055/","点击查看图片(3张)")</f>
        <v>点击查看图片(3张)</v>
      </c>
      <c r="D1075" s="3" t="s">
        <v>3168</v>
      </c>
      <c r="E1075" s="3" t="str">
        <f>HYPERLINK("images/4712689557333390477/","点击查看图片(3张)")</f>
        <v>点击查看图片(3张)</v>
      </c>
      <c r="F1075" s="1" t="s">
        <v>3169</v>
      </c>
    </row>
    <row r="1076" spans="1:6" ht="24.95" customHeight="1" x14ac:dyDescent="0.2">
      <c r="A1076" s="1">
        <v>1213</v>
      </c>
      <c r="B1076" s="2" t="s">
        <v>3170</v>
      </c>
      <c r="C1076" s="3" t="str">
        <f>HYPERLINK("images/9007604222853424523/20190130171043050_38919307_CAMERA_21001010181.jpg","点击查看图片(1张)")</f>
        <v>点击查看图片(1张)</v>
      </c>
      <c r="D1076" s="3" t="s">
        <v>3171</v>
      </c>
      <c r="E1076" s="3" t="str">
        <f>HYPERLINK("images/8042601938192218800/","点击查看图片(3张)")</f>
        <v>点击查看图片(3张)</v>
      </c>
      <c r="F1076" s="1" t="s">
        <v>3172</v>
      </c>
    </row>
    <row r="1077" spans="1:6" ht="24.95" customHeight="1" x14ac:dyDescent="0.2">
      <c r="A1077" s="1">
        <v>1214</v>
      </c>
      <c r="B1077" s="2" t="s">
        <v>3170</v>
      </c>
      <c r="C1077" s="3" t="str">
        <f>HYPERLINK("images/8961561030109227840/20190130113632922_38919307_CAMERA_21001006184.jpg","点击查看图片(1张)")</f>
        <v>点击查看图片(1张)</v>
      </c>
      <c r="D1077" s="3" t="s">
        <v>3173</v>
      </c>
      <c r="E1077" s="3" t="str">
        <f>HYPERLINK("images/5377629993012616093/","点击查看图片(3张)")</f>
        <v>点击查看图片(3张)</v>
      </c>
      <c r="F1077" s="1" t="s">
        <v>3174</v>
      </c>
    </row>
    <row r="1078" spans="1:6" ht="24.95" customHeight="1" x14ac:dyDescent="0.2">
      <c r="A1078" s="1">
        <v>1215</v>
      </c>
      <c r="B1078" s="2" t="s">
        <v>3175</v>
      </c>
      <c r="C1078" s="3" t="str">
        <f>HYPERLINK("images/5059429607729120155/20190130110224027_44128638_CAMERA_21001003180.jpg","点击查看图片(1张)")</f>
        <v>点击查看图片(1张)</v>
      </c>
      <c r="D1078" s="3" t="s">
        <v>3176</v>
      </c>
      <c r="E1078" s="3" t="str">
        <f>HYPERLINK("images/8739842673847776853/","点击查看图片(3张)")</f>
        <v>点击查看图片(3张)</v>
      </c>
      <c r="F1078" s="1" t="s">
        <v>3177</v>
      </c>
    </row>
    <row r="1079" spans="1:6" ht="24.95" customHeight="1" x14ac:dyDescent="0.2">
      <c r="A1079" s="1">
        <v>1216</v>
      </c>
      <c r="B1079" s="2" t="s">
        <v>3178</v>
      </c>
      <c r="C1079" s="3" t="str">
        <f>HYPERLINK("images/6775006514983312991/20190130112344365_4ac8f474_CAMERA_11001002278.jpeg","点击查看图片(1张)")</f>
        <v>点击查看图片(1张)</v>
      </c>
      <c r="D1079" s="3" t="s">
        <v>3179</v>
      </c>
      <c r="E1079" s="3" t="str">
        <f>HYPERLINK("images/7640580880526216003/","点击查看图片(4张)")</f>
        <v>点击查看图片(4张)</v>
      </c>
      <c r="F1079" s="1" t="s">
        <v>3180</v>
      </c>
    </row>
    <row r="1080" spans="1:6" ht="24.95" customHeight="1" x14ac:dyDescent="0.2">
      <c r="A1080" s="1">
        <v>1218</v>
      </c>
      <c r="B1080" s="2" t="s">
        <v>3181</v>
      </c>
      <c r="C1080" s="3" t="str">
        <f>HYPERLINK("images/6373547849133010956/","点击查看图片(4张)")</f>
        <v>点击查看图片(4张)</v>
      </c>
      <c r="D1080" s="3" t="s">
        <v>3182</v>
      </c>
      <c r="E1080" s="3" t="str">
        <f>HYPERLINK("images/8255717087252492388/","点击查看图片(4张)")</f>
        <v>点击查看图片(4张)</v>
      </c>
      <c r="F1080" s="1" t="s">
        <v>3183</v>
      </c>
    </row>
    <row r="1081" spans="1:6" ht="24.95" customHeight="1" x14ac:dyDescent="0.2">
      <c r="A1081" s="1">
        <v>1219</v>
      </c>
      <c r="B1081" s="2" t="s">
        <v>3184</v>
      </c>
      <c r="C1081" s="3" t="str">
        <f>HYPERLINK("images/7236255389355072624/","点击查看图片(2张)")</f>
        <v>点击查看图片(2张)</v>
      </c>
      <c r="D1081" s="3" t="s">
        <v>3185</v>
      </c>
      <c r="E1081" s="3" t="str">
        <f>HYPERLINK("images/7143900744461454082/","点击查看图片(3张)")</f>
        <v>点击查看图片(3张)</v>
      </c>
      <c r="F1081" s="1" t="s">
        <v>3186</v>
      </c>
    </row>
    <row r="1082" spans="1:6" ht="24.95" customHeight="1" x14ac:dyDescent="0.2">
      <c r="A1082" s="1">
        <v>1220</v>
      </c>
      <c r="B1082" s="2" t="s">
        <v>3187</v>
      </c>
      <c r="C1082" s="3" t="str">
        <f>HYPERLINK("images/6194755601225358837/","点击查看图片(2张)")</f>
        <v>点击查看图片(2张)</v>
      </c>
      <c r="D1082" s="3" t="s">
        <v>3188</v>
      </c>
      <c r="E1082" s="3" t="str">
        <f>HYPERLINK("images/8220237508774900050/20190130121522261_46176957_CAMERA_21001002284.jpg","点击查看图片(1张)")</f>
        <v>点击查看图片(1张)</v>
      </c>
      <c r="F1082" s="1" t="s">
        <v>3189</v>
      </c>
    </row>
    <row r="1083" spans="1:6" ht="24.95" customHeight="1" x14ac:dyDescent="0.2">
      <c r="A1083" s="1">
        <v>1221</v>
      </c>
      <c r="B1083" s="2" t="s">
        <v>3187</v>
      </c>
      <c r="C1083" s="3" t="str">
        <f>HYPERLINK("images/6549770343145403472/","点击查看图片(2张)")</f>
        <v>点击查看图片(2张)</v>
      </c>
      <c r="D1083" s="3" t="s">
        <v>3190</v>
      </c>
      <c r="E1083" s="3" t="str">
        <f>HYPERLINK("images/8848878879180488549/20190130121347556_46176957_CAMERA_21001089272.jpg","点击查看图片(1张)")</f>
        <v>点击查看图片(1张)</v>
      </c>
      <c r="F1083" s="1" t="s">
        <v>3191</v>
      </c>
    </row>
    <row r="1084" spans="1:6" ht="24.95" customHeight="1" x14ac:dyDescent="0.2">
      <c r="A1084" s="1">
        <v>1222</v>
      </c>
      <c r="B1084" s="2" t="s">
        <v>3192</v>
      </c>
      <c r="C1084" s="3" t="str">
        <f>HYPERLINK("images/8988631063309415744/","点击查看图片(3张)")</f>
        <v>点击查看图片(3张)</v>
      </c>
      <c r="D1084" s="3" t="s">
        <v>3193</v>
      </c>
      <c r="E1084" s="3" t="str">
        <f>HYPERLINK("images/5370737755542037844/","点击查看图片(2张)")</f>
        <v>点击查看图片(2张)</v>
      </c>
      <c r="F1084" s="1" t="s">
        <v>3194</v>
      </c>
    </row>
    <row r="1085" spans="1:6" ht="24.95" customHeight="1" x14ac:dyDescent="0.2">
      <c r="A1085" s="1">
        <v>1223</v>
      </c>
      <c r="B1085" s="2" t="s">
        <v>3195</v>
      </c>
      <c r="C1085" s="3" t="str">
        <f>HYPERLINK("images/9070844392710877940/20190130110243153_37400631_CAMERA_21001001179.jpg","点击查看图片(1张)")</f>
        <v>点击查看图片(1张)</v>
      </c>
      <c r="D1085" s="3" t="s">
        <v>3196</v>
      </c>
      <c r="E1085" s="3" t="str">
        <f>HYPERLINK("images/7825001484927752834/","点击查看图片(3张)")</f>
        <v>点击查看图片(3张)</v>
      </c>
      <c r="F1085" s="1" t="s">
        <v>3197</v>
      </c>
    </row>
    <row r="1086" spans="1:6" ht="24.95" customHeight="1" x14ac:dyDescent="0.2">
      <c r="A1086" s="1">
        <v>1224</v>
      </c>
      <c r="B1086" s="2" t="s">
        <v>3198</v>
      </c>
      <c r="C1086" s="3" t="str">
        <f>HYPERLINK("images/5111571868060086497/20190130173020279_34245058_CAMERA_21001007189.jpg","点击查看图片(1张)")</f>
        <v>点击查看图片(1张)</v>
      </c>
      <c r="D1086" s="3" t="s">
        <v>3199</v>
      </c>
      <c r="E1086" s="3" t="str">
        <f>HYPERLINK("images/5821878123292477411/","点击查看图片(3张)")</f>
        <v>点击查看图片(3张)</v>
      </c>
      <c r="F1086" s="1" t="s">
        <v>3200</v>
      </c>
    </row>
    <row r="1087" spans="1:6" ht="24.95" customHeight="1" x14ac:dyDescent="0.2">
      <c r="A1087" s="1">
        <v>1225</v>
      </c>
      <c r="B1087" s="2" t="s">
        <v>3201</v>
      </c>
      <c r="C1087" s="3" t="str">
        <f>HYPERLINK("images/6916950905477288006/20190130111201078_37400631_CAMERA_21001008168.jpg","点击查看图片(1张)")</f>
        <v>点击查看图片(1张)</v>
      </c>
      <c r="D1087" s="3" t="s">
        <v>3202</v>
      </c>
      <c r="E1087" s="3" t="str">
        <f>HYPERLINK("images/5436033463498716586/","点击查看图片(4张)")</f>
        <v>点击查看图片(4张)</v>
      </c>
      <c r="F1087" s="1" t="s">
        <v>3203</v>
      </c>
    </row>
    <row r="1088" spans="1:6" ht="24.95" customHeight="1" x14ac:dyDescent="0.2">
      <c r="A1088" s="1">
        <v>1226</v>
      </c>
      <c r="B1088" s="2" t="s">
        <v>3204</v>
      </c>
      <c r="C1088" s="3" t="str">
        <f>HYPERLINK("images/5586055301991876384/20190130093530705_35483802_CAMERA_22001004267.jpg","点击查看图片(1张)")</f>
        <v>点击查看图片(1张)</v>
      </c>
      <c r="D1088" s="3" t="s">
        <v>3205</v>
      </c>
      <c r="E1088" s="3" t="str">
        <f>HYPERLINK("images/7862721770184349015/","点击查看图片(3张)")</f>
        <v>点击查看图片(3张)</v>
      </c>
      <c r="F1088" s="1" t="s">
        <v>3206</v>
      </c>
    </row>
    <row r="1089" spans="1:6" ht="24.95" customHeight="1" x14ac:dyDescent="0.2">
      <c r="A1089" s="1">
        <v>1227</v>
      </c>
      <c r="B1089" s="2" t="s">
        <v>3207</v>
      </c>
      <c r="C1089" s="3" t="str">
        <f>HYPERLINK("images/8518883847176317021/","点击查看图片(3张)")</f>
        <v>点击查看图片(3张)</v>
      </c>
      <c r="D1089" s="3" t="s">
        <v>3208</v>
      </c>
      <c r="E1089" s="3" t="str">
        <f>HYPERLINK("images/8364506797402943404/","点击查看图片(5张)")</f>
        <v>点击查看图片(5张)</v>
      </c>
      <c r="F1089" s="1" t="s">
        <v>3209</v>
      </c>
    </row>
    <row r="1090" spans="1:6" ht="24.95" customHeight="1" x14ac:dyDescent="0.2">
      <c r="A1090" s="1">
        <v>1228</v>
      </c>
      <c r="B1090" s="2" t="s">
        <v>3210</v>
      </c>
      <c r="C1090" s="3" t="str">
        <f>HYPERLINK("images/5985940047218213729/","点击查看图片(2张)")</f>
        <v>点击查看图片(2张)</v>
      </c>
      <c r="D1090" s="3" t="s">
        <v>3211</v>
      </c>
      <c r="E1090" s="3" t="str">
        <f>HYPERLINK("images/4648885739516806737/","点击查看图片(3张)")</f>
        <v>点击查看图片(3张)</v>
      </c>
      <c r="F1090" s="1" t="s">
        <v>3212</v>
      </c>
    </row>
    <row r="1091" spans="1:6" ht="24.95" customHeight="1" x14ac:dyDescent="0.2">
      <c r="A1091" s="1">
        <v>1229</v>
      </c>
      <c r="B1091" s="2" t="s">
        <v>3210</v>
      </c>
      <c r="C1091" s="3" t="str">
        <f>HYPERLINK("images/9135026489914516309/20190130115641029_161a2253_CAMERA_11001015201.jpeg","点击查看图片(1张)")</f>
        <v>点击查看图片(1张)</v>
      </c>
      <c r="D1091" s="3" t="s">
        <v>3213</v>
      </c>
      <c r="E1091" s="3" t="str">
        <f>HYPERLINK("images/5097722349973164700/","点击查看图片(5张)")</f>
        <v>点击查看图片(5张)</v>
      </c>
      <c r="F1091" s="1" t="s">
        <v>3214</v>
      </c>
    </row>
    <row r="1092" spans="1:6" ht="24.95" customHeight="1" x14ac:dyDescent="0.2">
      <c r="A1092" s="1">
        <v>1230</v>
      </c>
      <c r="B1092" s="2" t="s">
        <v>3215</v>
      </c>
      <c r="C1092" s="3" t="str">
        <f>HYPERLINK("images/5097520610506928096/","点击查看图片(5张)")</f>
        <v>点击查看图片(5张)</v>
      </c>
      <c r="D1092" s="3" t="s">
        <v>3216</v>
      </c>
      <c r="E1092" s="3" t="str">
        <f>HYPERLINK("images/6948369374441551151/","点击查看图片(4张)")</f>
        <v>点击查看图片(4张)</v>
      </c>
      <c r="F1092" s="1" t="s">
        <v>3217</v>
      </c>
    </row>
    <row r="1093" spans="1:6" ht="24.95" customHeight="1" x14ac:dyDescent="0.2">
      <c r="A1093" s="1">
        <v>1231</v>
      </c>
      <c r="B1093" s="2" t="s">
        <v>3218</v>
      </c>
      <c r="C1093" s="3" t="str">
        <f>HYPERLINK("images/6204478257078543928/","点击查看图片(3张)")</f>
        <v>点击查看图片(3张)</v>
      </c>
      <c r="D1093" s="3" t="s">
        <v>3219</v>
      </c>
      <c r="E1093" s="3" t="str">
        <f>HYPERLINK("images/5781702503558157988/","点击查看图片(3张)")</f>
        <v>点击查看图片(3张)</v>
      </c>
      <c r="F1093" s="1" t="s">
        <v>3220</v>
      </c>
    </row>
    <row r="1094" spans="1:6" ht="24.95" customHeight="1" x14ac:dyDescent="0.2">
      <c r="A1094" s="1">
        <v>1232</v>
      </c>
      <c r="B1094" s="2" t="s">
        <v>3221</v>
      </c>
      <c r="C1094" s="3" t="str">
        <f>HYPERLINK("images/4645423582599276398/20190130104309728_37400631_CAMERA_21001004170.jpg","点击查看图片(1张)")</f>
        <v>点击查看图片(1张)</v>
      </c>
      <c r="D1094" s="3" t="s">
        <v>3222</v>
      </c>
      <c r="E1094" s="3" t="str">
        <f>HYPERLINK("images/6095271934901978625/20190130104354774_37400631_CAMERA_21001022279.jpg","点击查看图片(1张)")</f>
        <v>点击查看图片(1张)</v>
      </c>
      <c r="F1094" s="1" t="s">
        <v>3223</v>
      </c>
    </row>
    <row r="1095" spans="1:6" ht="24.95" customHeight="1" x14ac:dyDescent="0.2">
      <c r="A1095" s="1">
        <v>1233</v>
      </c>
      <c r="B1095" s="2" t="s">
        <v>3224</v>
      </c>
      <c r="C1095" s="3" t="str">
        <f>HYPERLINK("images/5665295596212671572/","点击查看图片(3张)")</f>
        <v>点击查看图片(3张)</v>
      </c>
      <c r="D1095" s="3" t="s">
        <v>3225</v>
      </c>
      <c r="E1095" s="3" t="str">
        <f>HYPERLINK("images/8620655255931901558/","点击查看图片(4张)")</f>
        <v>点击查看图片(4张)</v>
      </c>
      <c r="F1095" s="1" t="s">
        <v>3226</v>
      </c>
    </row>
    <row r="1096" spans="1:6" ht="24.95" customHeight="1" x14ac:dyDescent="0.2">
      <c r="A1096" s="1">
        <v>1234</v>
      </c>
      <c r="B1096" s="2" t="s">
        <v>3227</v>
      </c>
      <c r="C1096" s="3" t="str">
        <f>HYPERLINK("images/8788225174582321313/","点击查看图片(3张)")</f>
        <v>点击查看图片(3张)</v>
      </c>
      <c r="D1096" s="3" t="s">
        <v>3228</v>
      </c>
      <c r="E1096" s="3" t="str">
        <f>HYPERLINK("images/7975083925601371899/","点击查看图片(3张)")</f>
        <v>点击查看图片(3张)</v>
      </c>
      <c r="F1096" s="1" t="s">
        <v>3229</v>
      </c>
    </row>
    <row r="1097" spans="1:6" ht="24.95" customHeight="1" x14ac:dyDescent="0.2">
      <c r="A1097" s="1">
        <v>1235</v>
      </c>
      <c r="B1097" s="2" t="s">
        <v>3230</v>
      </c>
      <c r="C1097" s="3" t="str">
        <f>HYPERLINK("images/9136520122053327310/","点击查看图片(5张)")</f>
        <v>点击查看图片(5张)</v>
      </c>
      <c r="D1097" s="3" t="s">
        <v>3231</v>
      </c>
      <c r="E1097" s="3" t="str">
        <f>HYPERLINK("images/6753406377353449453/","点击查看图片(5张)")</f>
        <v>点击查看图片(5张)</v>
      </c>
      <c r="F1097" s="1" t="s">
        <v>3232</v>
      </c>
    </row>
    <row r="1098" spans="1:6" ht="24.95" customHeight="1" x14ac:dyDescent="0.2">
      <c r="A1098" s="1">
        <v>1236</v>
      </c>
      <c r="B1098" s="2" t="s">
        <v>3233</v>
      </c>
      <c r="C1098" s="3" t="str">
        <f>HYPERLINK("images/6447071360781891549/","点击查看图片(2张)")</f>
        <v>点击查看图片(2张)</v>
      </c>
      <c r="D1098" s="3" t="s">
        <v>3234</v>
      </c>
      <c r="E1098" s="3" t="str">
        <f>HYPERLINK("images/8583666468988622100/","点击查看图片(4张)")</f>
        <v>点击查看图片(4张)</v>
      </c>
      <c r="F1098" s="1" t="s">
        <v>3235</v>
      </c>
    </row>
    <row r="1099" spans="1:6" ht="24.95" customHeight="1" x14ac:dyDescent="0.2">
      <c r="A1099" s="1">
        <v>1237</v>
      </c>
      <c r="B1099" s="2" t="s">
        <v>3236</v>
      </c>
      <c r="C1099" s="3" t="str">
        <f>HYPERLINK("images/8425284248364232279/","点击查看图片(2张)")</f>
        <v>点击查看图片(2张)</v>
      </c>
      <c r="D1099" s="3" t="s">
        <v>3237</v>
      </c>
      <c r="E1099" s="3" t="str">
        <f>HYPERLINK("images/5988415137669612968/20190130121935266_46124486_CAMERA_21001005277.jpg","点击查看图片(1张)")</f>
        <v>点击查看图片(1张)</v>
      </c>
      <c r="F1099" s="1" t="s">
        <v>3238</v>
      </c>
    </row>
    <row r="1100" spans="1:6" ht="24.95" customHeight="1" x14ac:dyDescent="0.2">
      <c r="A1100" s="1">
        <v>1238</v>
      </c>
      <c r="B1100" s="2" t="s">
        <v>3239</v>
      </c>
      <c r="C1100" s="3" t="str">
        <f>HYPERLINK("images/6903347512413541523/","点击查看图片(3张)")</f>
        <v>点击查看图片(3张)</v>
      </c>
      <c r="D1100" s="3" t="s">
        <v>3240</v>
      </c>
      <c r="E1100" s="3" t="str">
        <f>HYPERLINK("images/7052785664239451192/","点击查看图片(5张)")</f>
        <v>点击查看图片(5张)</v>
      </c>
      <c r="F1100" s="1" t="s">
        <v>3241</v>
      </c>
    </row>
    <row r="1101" spans="1:6" ht="24.95" customHeight="1" x14ac:dyDescent="0.2">
      <c r="A1101" s="1">
        <v>1239</v>
      </c>
      <c r="B1101" s="2" t="s">
        <v>3242</v>
      </c>
      <c r="C1101" s="3" t="str">
        <f>HYPERLINK("images/8474210508507948208/","点击查看图片(2张)")</f>
        <v>点击查看图片(2张)</v>
      </c>
      <c r="D1101" s="3" t="s">
        <v>3243</v>
      </c>
      <c r="E1101" s="3" t="str">
        <f>HYPERLINK("images/8276666558447847336/","点击查看图片(4张)")</f>
        <v>点击查看图片(4张)</v>
      </c>
      <c r="F1101" s="1" t="s">
        <v>3244</v>
      </c>
    </row>
    <row r="1102" spans="1:6" ht="24.95" customHeight="1" x14ac:dyDescent="0.2">
      <c r="A1102" s="1">
        <v>1240</v>
      </c>
      <c r="B1102" s="2" t="s">
        <v>3245</v>
      </c>
      <c r="C1102" s="3" t="str">
        <f>HYPERLINK("images/6591903302795671256/","点击查看图片(2张)")</f>
        <v>点击查看图片(2张)</v>
      </c>
      <c r="D1102" s="3" t="s">
        <v>3246</v>
      </c>
      <c r="E1102" s="3" t="str">
        <f>HYPERLINK("images/9069706381752935802/","点击查看图片(3张)")</f>
        <v>点击查看图片(3张)</v>
      </c>
      <c r="F1102" s="1" t="s">
        <v>3247</v>
      </c>
    </row>
    <row r="1103" spans="1:6" ht="24.95" customHeight="1" x14ac:dyDescent="0.2">
      <c r="A1103" s="1">
        <v>1242</v>
      </c>
      <c r="B1103" s="2" t="s">
        <v>3248</v>
      </c>
      <c r="C1103" s="3" t="str">
        <f>HYPERLINK("images/7903930349350500588/20190130173625546_64530A29_CAMERA_21001001169.jpg","点击查看图片(1张)")</f>
        <v>点击查看图片(1张)</v>
      </c>
      <c r="D1103" s="3" t="s">
        <v>3249</v>
      </c>
      <c r="E1103" s="3" t="str">
        <f>HYPERLINK("images/5369590225081838536/","点击查看图片(3张)")</f>
        <v>点击查看图片(3张)</v>
      </c>
      <c r="F1103" s="1" t="s">
        <v>3250</v>
      </c>
    </row>
    <row r="1104" spans="1:6" ht="24.95" customHeight="1" x14ac:dyDescent="0.2">
      <c r="A1104" s="1">
        <v>1243</v>
      </c>
      <c r="B1104" s="2" t="s">
        <v>3251</v>
      </c>
      <c r="C1104" s="3" t="str">
        <f>HYPERLINK("images/5845510353665635073/","点击查看图片(2张)")</f>
        <v>点击查看图片(2张)</v>
      </c>
      <c r="D1104" s="3" t="s">
        <v>3252</v>
      </c>
      <c r="E1104" s="3" t="str">
        <f>HYPERLINK("images/5136311793248615696/","点击查看图片(5张)")</f>
        <v>点击查看图片(5张)</v>
      </c>
      <c r="F1104" s="1" t="s">
        <v>3253</v>
      </c>
    </row>
    <row r="1105" spans="1:6" ht="24.95" customHeight="1" x14ac:dyDescent="0.2">
      <c r="A1105" s="1">
        <v>1244</v>
      </c>
      <c r="B1105" s="2" t="s">
        <v>3254</v>
      </c>
      <c r="C1105" s="3" t="str">
        <f>HYPERLINK("images/8389797661188168763/","点击查看图片(5张)")</f>
        <v>点击查看图片(5张)</v>
      </c>
      <c r="D1105" s="3" t="s">
        <v>3255</v>
      </c>
      <c r="E1105" s="3" t="str">
        <f>HYPERLINK("images/7054742617921924278/","点击查看图片(5张)")</f>
        <v>点击查看图片(5张)</v>
      </c>
      <c r="F1105" s="1" t="s">
        <v>3256</v>
      </c>
    </row>
    <row r="1106" spans="1:6" ht="24.95" customHeight="1" x14ac:dyDescent="0.2">
      <c r="A1106" s="1">
        <v>1245</v>
      </c>
      <c r="B1106" s="2" t="s">
        <v>3257</v>
      </c>
      <c r="C1106" s="3" t="str">
        <f>HYPERLINK("images/6932727606484884309/20190130103909057_46980723_CAMERA_21001002181.jpg","点击查看图片(1张)")</f>
        <v>点击查看图片(1张)</v>
      </c>
      <c r="D1106" s="3" t="s">
        <v>3258</v>
      </c>
      <c r="E1106" s="3" t="str">
        <f>HYPERLINK("images/5543667602116904402/","点击查看图片(5张)")</f>
        <v>点击查看图片(5张)</v>
      </c>
      <c r="F1106" s="1" t="s">
        <v>3259</v>
      </c>
    </row>
    <row r="1107" spans="1:6" ht="24.95" customHeight="1" x14ac:dyDescent="0.2">
      <c r="A1107" s="1">
        <v>1246</v>
      </c>
      <c r="B1107" s="2" t="s">
        <v>3260</v>
      </c>
      <c r="C1107" s="3" t="str">
        <f>HYPERLINK("images/7952051667613492182/","点击查看图片(4张)")</f>
        <v>点击查看图片(4张)</v>
      </c>
      <c r="D1107" s="3" t="s">
        <v>3261</v>
      </c>
      <c r="E1107" s="3" t="str">
        <f>HYPERLINK("images/7078614811134233062/","点击查看图片(2张)")</f>
        <v>点击查看图片(2张)</v>
      </c>
      <c r="F1107" s="1" t="s">
        <v>3262</v>
      </c>
    </row>
    <row r="1108" spans="1:6" ht="24.95" customHeight="1" x14ac:dyDescent="0.2">
      <c r="A1108" s="1">
        <v>1247</v>
      </c>
      <c r="B1108" s="2" t="s">
        <v>3263</v>
      </c>
      <c r="C1108" s="3" t="str">
        <f>HYPERLINK("images/8342103073367263305/20190130114429383_40632373_CAMERA_21001006162.jpg","点击查看图片(1张)")</f>
        <v>点击查看图片(1张)</v>
      </c>
      <c r="D1108" s="3" t="s">
        <v>3264</v>
      </c>
      <c r="E1108" s="3" t="str">
        <f>HYPERLINK("images/5508127261932416337/20190130114502969_40632373_CAMERA_21001029286.jpg","点击查看图片(1张)")</f>
        <v>点击查看图片(1张)</v>
      </c>
      <c r="F1108" s="1" t="s">
        <v>3265</v>
      </c>
    </row>
    <row r="1109" spans="1:6" ht="24.95" customHeight="1" x14ac:dyDescent="0.2">
      <c r="A1109" s="1">
        <v>1248</v>
      </c>
      <c r="B1109" s="2" t="s">
        <v>3266</v>
      </c>
      <c r="C1109" s="3" t="str">
        <f>HYPERLINK("images/7674550056622819055/","点击查看图片(2张)")</f>
        <v>点击查看图片(2张)</v>
      </c>
      <c r="D1109" s="3" t="s">
        <v>3267</v>
      </c>
      <c r="E1109" s="3" t="str">
        <f>HYPERLINK("images/8574133785372009060/","点击查看图片(4张)")</f>
        <v>点击查看图片(4张)</v>
      </c>
      <c r="F1109" s="1" t="s">
        <v>3268</v>
      </c>
    </row>
    <row r="1110" spans="1:6" ht="24.95" customHeight="1" x14ac:dyDescent="0.2">
      <c r="A1110" s="1">
        <v>1249</v>
      </c>
      <c r="B1110" s="2" t="s">
        <v>3269</v>
      </c>
      <c r="C1110" s="3" t="str">
        <f>HYPERLINK("images/6458545354957392766/20190130173747960_46980723_CAMERA_21001005178.jpg","点击查看图片(1张)")</f>
        <v>点击查看图片(1张)</v>
      </c>
      <c r="D1110" s="3" t="s">
        <v>3270</v>
      </c>
      <c r="E1110" s="3" t="str">
        <f>HYPERLINK("images/8453747364208178726/","点击查看图片(4张)")</f>
        <v>点击查看图片(4张)</v>
      </c>
      <c r="F1110" s="1" t="s">
        <v>3271</v>
      </c>
    </row>
    <row r="1111" spans="1:6" ht="24.95" customHeight="1" x14ac:dyDescent="0.2">
      <c r="A1111" s="1">
        <v>1250</v>
      </c>
      <c r="B1111" s="2" t="s">
        <v>3272</v>
      </c>
      <c r="C1111" s="3" t="str">
        <f>HYPERLINK("images/6058669964970676336/","点击查看图片(2张)")</f>
        <v>点击查看图片(2张)</v>
      </c>
      <c r="D1111" s="3" t="s">
        <v>3273</v>
      </c>
      <c r="E1111" s="3" t="str">
        <f>HYPERLINK("images/6005962002496944849/","点击查看图片(5张)")</f>
        <v>点击查看图片(5张)</v>
      </c>
      <c r="F1111" s="1" t="s">
        <v>3274</v>
      </c>
    </row>
    <row r="1112" spans="1:6" ht="24.95" customHeight="1" x14ac:dyDescent="0.2">
      <c r="A1112" s="1">
        <v>1252</v>
      </c>
      <c r="B1112" s="2" t="s">
        <v>3275</v>
      </c>
      <c r="C1112" s="3" t="str">
        <f>HYPERLINK("images/5610550179643771908/20190130114146929_40609481_CAMERA_21001011174.jpg","点击查看图片(1张)")</f>
        <v>点击查看图片(1张)</v>
      </c>
      <c r="D1112" s="3" t="s">
        <v>3276</v>
      </c>
      <c r="E1112" s="3" t="str">
        <f>HYPERLINK("images/4660536169104922135/","点击查看图片(2张)")</f>
        <v>点击查看图片(2张)</v>
      </c>
      <c r="F1112" s="1" t="s">
        <v>3277</v>
      </c>
    </row>
    <row r="1113" spans="1:6" ht="24.95" customHeight="1" x14ac:dyDescent="0.2">
      <c r="A1113" s="1">
        <v>1253</v>
      </c>
      <c r="B1113" s="2" t="s">
        <v>3278</v>
      </c>
      <c r="C1113" s="3" t="str">
        <f>HYPERLINK("images/8129167221044244480/","点击查看图片(2张)")</f>
        <v>点击查看图片(2张)</v>
      </c>
      <c r="D1113" s="3" t="s">
        <v>3279</v>
      </c>
      <c r="E1113" s="3" t="str">
        <f>HYPERLINK("images/7894560836845176294/","点击查看图片(4张)")</f>
        <v>点击查看图片(4张)</v>
      </c>
      <c r="F1113" s="1" t="s">
        <v>3280</v>
      </c>
    </row>
    <row r="1114" spans="1:6" ht="24.95" customHeight="1" x14ac:dyDescent="0.2">
      <c r="A1114" s="1">
        <v>1254</v>
      </c>
      <c r="B1114" s="2" t="s">
        <v>3281</v>
      </c>
      <c r="C1114" s="3" t="str">
        <f>HYPERLINK("images/5931414077288904554/20190130095617333_35483802_CAMERA_22001060249.jpg","点击查看图片(1张)")</f>
        <v>点击查看图片(1张)</v>
      </c>
      <c r="D1114" s="3" t="s">
        <v>3282</v>
      </c>
      <c r="E1114" s="3" t="str">
        <f>HYPERLINK("images/7906036521355219016/","点击查看图片(3张)")</f>
        <v>点击查看图片(3张)</v>
      </c>
      <c r="F1114" s="1" t="s">
        <v>3283</v>
      </c>
    </row>
    <row r="1115" spans="1:6" ht="24.95" customHeight="1" x14ac:dyDescent="0.2">
      <c r="A1115" s="1">
        <v>1255</v>
      </c>
      <c r="B1115" s="2" t="s">
        <v>3284</v>
      </c>
      <c r="C1115" s="3" t="str">
        <f>HYPERLINK("images/6932738580386939427/20190130172132466_64530A29_CAMERA_21001008146.jpg","点击查看图片(1张)")</f>
        <v>点击查看图片(1张)</v>
      </c>
      <c r="D1115" s="3" t="s">
        <v>3285</v>
      </c>
      <c r="E1115" s="3" t="str">
        <f>HYPERLINK("images/6723221232114200012/","点击查看图片(3张)")</f>
        <v>点击查看图片(3张)</v>
      </c>
      <c r="F1115" s="1" t="s">
        <v>3286</v>
      </c>
    </row>
    <row r="1116" spans="1:6" ht="24.95" customHeight="1" x14ac:dyDescent="0.2">
      <c r="A1116" s="1">
        <v>1256</v>
      </c>
      <c r="B1116" s="2" t="s">
        <v>3287</v>
      </c>
      <c r="C1116" s="3" t="str">
        <f>HYPERLINK("images/8869570197591261937/20190130111118394_33881841_CAMERA_21001001163.jpg","点击查看图片(1张)")</f>
        <v>点击查看图片(1张)</v>
      </c>
      <c r="D1116" s="3" t="s">
        <v>3288</v>
      </c>
      <c r="E1116" s="3" t="str">
        <f>HYPERLINK("images/6500305367502037120/","点击查看图片(2张)")</f>
        <v>点击查看图片(2张)</v>
      </c>
      <c r="F1116" s="1" t="s">
        <v>3289</v>
      </c>
    </row>
    <row r="1117" spans="1:6" ht="24.95" customHeight="1" x14ac:dyDescent="0.2">
      <c r="A1117" s="1">
        <v>1257</v>
      </c>
      <c r="B1117" s="2" t="s">
        <v>3290</v>
      </c>
      <c r="C1117" s="3" t="str">
        <f>HYPERLINK("images/8219703438760570241/20190130114518787_38148592_CAMERA_21001008186.jpg","点击查看图片(1张)")</f>
        <v>点击查看图片(1张)</v>
      </c>
      <c r="D1117" s="3" t="s">
        <v>3291</v>
      </c>
      <c r="E1117" s="3" t="str">
        <f>HYPERLINK("images/5879826667751274786/","点击查看图片(4张)")</f>
        <v>点击查看图片(4张)</v>
      </c>
      <c r="F1117" s="1" t="s">
        <v>3292</v>
      </c>
    </row>
    <row r="1118" spans="1:6" ht="24.95" customHeight="1" x14ac:dyDescent="0.2">
      <c r="A1118" s="1">
        <v>1258</v>
      </c>
      <c r="B1118" s="2" t="s">
        <v>3293</v>
      </c>
      <c r="C1118" s="3" t="str">
        <f>HYPERLINK("images/7905020100018648882/20190130111612619_37916833_CAMERA_22001030276.jpg","点击查看图片(1张)")</f>
        <v>点击查看图片(1张)</v>
      </c>
      <c r="D1118" s="3" t="s">
        <v>3294</v>
      </c>
      <c r="E1118" s="3" t="str">
        <f>HYPERLINK("images/4794134752054861905/","点击查看图片(5张)")</f>
        <v>点击查看图片(5张)</v>
      </c>
      <c r="F1118" s="1" t="s">
        <v>3295</v>
      </c>
    </row>
    <row r="1119" spans="1:6" ht="24.95" customHeight="1" x14ac:dyDescent="0.2">
      <c r="A1119" s="1">
        <v>1259</v>
      </c>
      <c r="B1119" s="2" t="s">
        <v>3296</v>
      </c>
      <c r="C1119" s="3" t="str">
        <f>HYPERLINK("images/5641716598220978653/","点击查看图片(2张)")</f>
        <v>点击查看图片(2张)</v>
      </c>
      <c r="D1119" s="3" t="s">
        <v>3297</v>
      </c>
      <c r="E1119" s="3" t="str">
        <f>HYPERLINK("images/8978419461332159891/","点击查看图片(3张)")</f>
        <v>点击查看图片(3张)</v>
      </c>
      <c r="F1119" s="1" t="s">
        <v>3298</v>
      </c>
    </row>
    <row r="1120" spans="1:6" ht="24.95" customHeight="1" x14ac:dyDescent="0.2">
      <c r="A1120" s="1">
        <v>1260</v>
      </c>
      <c r="B1120" s="2" t="s">
        <v>3299</v>
      </c>
      <c r="C1120" s="3" t="str">
        <f>HYPERLINK("images/8861904183788949508/20190130102120552_39620818_CAMERA_21001004171.jpg","点击查看图片(1张)")</f>
        <v>点击查看图片(1张)</v>
      </c>
      <c r="D1120" s="3" t="s">
        <v>3300</v>
      </c>
      <c r="E1120" s="3" t="str">
        <f>HYPERLINK("images/7612093881131192967/","点击查看图片(2张)")</f>
        <v>点击查看图片(2张)</v>
      </c>
      <c r="F1120" s="1" t="s">
        <v>3301</v>
      </c>
    </row>
    <row r="1121" spans="1:6" ht="24.95" customHeight="1" x14ac:dyDescent="0.2">
      <c r="A1121" s="1">
        <v>1261</v>
      </c>
      <c r="B1121" s="2" t="s">
        <v>3302</v>
      </c>
      <c r="C1121" s="3" t="str">
        <f>HYPERLINK("images/5389217015655415518/","点击查看图片(2张)")</f>
        <v>点击查看图片(2张)</v>
      </c>
      <c r="D1121" s="3" t="s">
        <v>3303</v>
      </c>
      <c r="E1121" s="3" t="str">
        <f>HYPERLINK("images/5463089712141535931/","点击查看图片(5张)")</f>
        <v>点击查看图片(5张)</v>
      </c>
      <c r="F1121" s="1" t="s">
        <v>3304</v>
      </c>
    </row>
    <row r="1122" spans="1:6" ht="24.95" customHeight="1" x14ac:dyDescent="0.2">
      <c r="A1122" s="1">
        <v>1262</v>
      </c>
      <c r="B1122" s="2" t="s">
        <v>3305</v>
      </c>
      <c r="C1122" s="3" t="str">
        <f>HYPERLINK("images/5333860462832760221/","点击查看图片(2张)")</f>
        <v>点击查看图片(2张)</v>
      </c>
      <c r="D1122" s="3" t="s">
        <v>3306</v>
      </c>
      <c r="E1122" s="3" t="str">
        <f>HYPERLINK("images/5536178032955572758/","点击查看图片(3张)")</f>
        <v>点击查看图片(3张)</v>
      </c>
      <c r="F1122" s="1" t="s">
        <v>3307</v>
      </c>
    </row>
    <row r="1123" spans="1:6" ht="24.95" customHeight="1" x14ac:dyDescent="0.2">
      <c r="A1123" s="1">
        <v>1265</v>
      </c>
      <c r="B1123" s="2" t="s">
        <v>3308</v>
      </c>
      <c r="C1123" s="3" t="str">
        <f>HYPERLINK("images/5554202149136556284/","点击查看图片(2张)")</f>
        <v>点击查看图片(2张)</v>
      </c>
      <c r="D1123" s="3" t="s">
        <v>3309</v>
      </c>
      <c r="E1123" s="3" t="str">
        <f>HYPERLINK("images/5264393955496351108/","点击查看图片(5张)")</f>
        <v>点击查看图片(5张)</v>
      </c>
      <c r="F1123" s="1" t="s">
        <v>3310</v>
      </c>
    </row>
    <row r="1124" spans="1:6" ht="24.95" customHeight="1" x14ac:dyDescent="0.2">
      <c r="A1124" s="1">
        <v>1266</v>
      </c>
      <c r="B1124" s="2" t="s">
        <v>3311</v>
      </c>
      <c r="C1124" s="3" t="str">
        <f>HYPERLINK("images/5511897706310117941/","点击查看图片(3张)")</f>
        <v>点击查看图片(3张)</v>
      </c>
      <c r="D1124" s="3" t="s">
        <v>3312</v>
      </c>
      <c r="E1124" s="3" t="str">
        <f>HYPERLINK("images/5770024485662697629/","点击查看图片(5张)")</f>
        <v>点击查看图片(5张)</v>
      </c>
      <c r="F1124" s="1" t="s">
        <v>3313</v>
      </c>
    </row>
    <row r="1125" spans="1:6" ht="24.95" customHeight="1" x14ac:dyDescent="0.2">
      <c r="A1125" s="1">
        <v>1267</v>
      </c>
      <c r="B1125" s="2" t="s">
        <v>3314</v>
      </c>
      <c r="C1125" s="3" t="str">
        <f>HYPERLINK("images/5629413586640751841/","点击查看图片(2张)")</f>
        <v>点击查看图片(2张)</v>
      </c>
      <c r="D1125" s="3" t="s">
        <v>3315</v>
      </c>
      <c r="E1125" s="3" t="str">
        <f>HYPERLINK("images/8880687207169267309/20190130124659235_34119738_CAMERA_21001007288.jpg","点击查看图片(1张)")</f>
        <v>点击查看图片(1张)</v>
      </c>
      <c r="F1125" s="1" t="s">
        <v>3316</v>
      </c>
    </row>
    <row r="1126" spans="1:6" ht="24.95" customHeight="1" x14ac:dyDescent="0.2">
      <c r="A1126" s="1">
        <v>1268</v>
      </c>
      <c r="B1126" s="2" t="s">
        <v>3317</v>
      </c>
      <c r="C1126" s="3" t="str">
        <f>HYPERLINK("images/7550045372227864747/20190130163943744_49381775_CAMERA_21001008290.jpg","点击查看图片(1张)")</f>
        <v>点击查看图片(1张)</v>
      </c>
      <c r="D1126" s="3" t="s">
        <v>3318</v>
      </c>
      <c r="E1126" s="3" t="str">
        <f>HYPERLINK("images/9040020014001925359/","点击查看图片(4张)")</f>
        <v>点击查看图片(4张)</v>
      </c>
      <c r="F1126" s="1" t="s">
        <v>3319</v>
      </c>
    </row>
    <row r="1127" spans="1:6" ht="24.95" customHeight="1" x14ac:dyDescent="0.2">
      <c r="A1127" s="1">
        <v>1269</v>
      </c>
      <c r="B1127" s="2" t="s">
        <v>3317</v>
      </c>
      <c r="C1127" s="3" t="str">
        <f>HYPERLINK("images/6516974021620770677/","点击查看图片(5张)")</f>
        <v>点击查看图片(5张)</v>
      </c>
      <c r="D1127" s="3" t="s">
        <v>3320</v>
      </c>
      <c r="E1127" s="3" t="str">
        <f>HYPERLINK("images/6508696388959204132/","点击查看图片(4张)")</f>
        <v>点击查看图片(4张)</v>
      </c>
      <c r="F1127" s="1" t="s">
        <v>3321</v>
      </c>
    </row>
    <row r="1128" spans="1:6" ht="24.95" customHeight="1" x14ac:dyDescent="0.2">
      <c r="A1128" s="1">
        <v>1270</v>
      </c>
      <c r="B1128" s="2" t="s">
        <v>3322</v>
      </c>
      <c r="C1128" s="3" t="str">
        <f>HYPERLINK("images/5145984757358009926/","点击查看图片(2张)")</f>
        <v>点击查看图片(2张)</v>
      </c>
      <c r="D1128" s="3" t="s">
        <v>3323</v>
      </c>
      <c r="E1128" s="3" t="str">
        <f>HYPERLINK("images/6176647336372109717/","点击查看图片(3张)")</f>
        <v>点击查看图片(3张)</v>
      </c>
      <c r="F1128" s="1" t="s">
        <v>3324</v>
      </c>
    </row>
    <row r="1129" spans="1:6" ht="24.95" customHeight="1" x14ac:dyDescent="0.2">
      <c r="A1129" s="1">
        <v>1271</v>
      </c>
      <c r="B1129" s="2" t="s">
        <v>3325</v>
      </c>
      <c r="C1129" s="3" t="str">
        <f>HYPERLINK("images/7779345901823906608/20190130115217017_37927681_CAMERA_21001003170.jpg","点击查看图片(1张)")</f>
        <v>点击查看图片(1张)</v>
      </c>
      <c r="D1129" s="3" t="s">
        <v>3326</v>
      </c>
      <c r="E1129" s="3" t="str">
        <f>HYPERLINK("images/6251234735459820700/","点击查看图片(4张)")</f>
        <v>点击查看图片(4张)</v>
      </c>
      <c r="F1129" s="1" t="s">
        <v>3327</v>
      </c>
    </row>
    <row r="1130" spans="1:6" ht="24.95" customHeight="1" x14ac:dyDescent="0.2">
      <c r="A1130" s="1">
        <v>1273</v>
      </c>
      <c r="B1130" s="2" t="s">
        <v>3328</v>
      </c>
      <c r="C1130" s="3" t="str">
        <f>HYPERLINK("images/5374363554129735026/","点击查看图片(2张)")</f>
        <v>点击查看图片(2张)</v>
      </c>
      <c r="D1130" s="3" t="s">
        <v>3329</v>
      </c>
      <c r="E1130" s="3" t="str">
        <f>HYPERLINK("images/4856311779060032738/","点击查看图片(2张)")</f>
        <v>点击查看图片(2张)</v>
      </c>
      <c r="F1130" s="1" t="s">
        <v>3330</v>
      </c>
    </row>
    <row r="1131" spans="1:6" ht="24.95" customHeight="1" x14ac:dyDescent="0.2">
      <c r="A1131" s="1">
        <v>1274</v>
      </c>
      <c r="B1131" s="2" t="s">
        <v>3331</v>
      </c>
      <c r="C1131" s="3" t="str">
        <f>HYPERLINK("images/4666006239378276622/20190130114525253_35429755_CAMERA_21001004168.jpg","点击查看图片(1张)")</f>
        <v>点击查看图片(1张)</v>
      </c>
      <c r="D1131" s="3" t="s">
        <v>3332</v>
      </c>
      <c r="E1131" s="3" t="str">
        <f>HYPERLINK("images/6320375601038576453/20190130114532593_35429755_CAMERA_21001003279.jpg","点击查看图片(1张)")</f>
        <v>点击查看图片(1张)</v>
      </c>
      <c r="F1131" s="1" t="s">
        <v>3333</v>
      </c>
    </row>
    <row r="1132" spans="1:6" ht="24.95" customHeight="1" x14ac:dyDescent="0.2">
      <c r="A1132" s="1">
        <v>1276</v>
      </c>
      <c r="B1132" s="2" t="s">
        <v>3334</v>
      </c>
      <c r="C1132" s="3" t="str">
        <f>HYPERLINK("images/6748193892342111613/","点击查看图片(2张)")</f>
        <v>点击查看图片(2张)</v>
      </c>
      <c r="D1132" s="3" t="s">
        <v>3335</v>
      </c>
      <c r="E1132" s="3" t="str">
        <f>HYPERLINK("images/8706034098777710697/","点击查看图片(2张)")</f>
        <v>点击查看图片(2张)</v>
      </c>
      <c r="F1132" s="1" t="s">
        <v>3336</v>
      </c>
    </row>
    <row r="1133" spans="1:6" ht="24.95" customHeight="1" x14ac:dyDescent="0.2">
      <c r="A1133" s="1">
        <v>1277</v>
      </c>
      <c r="B1133" s="2" t="s">
        <v>3337</v>
      </c>
      <c r="C1133" s="3" t="str">
        <f>HYPERLINK("images/8424171603065028878/","点击查看图片(5张)")</f>
        <v>点击查看图片(5张)</v>
      </c>
      <c r="D1133" s="3" t="s">
        <v>3338</v>
      </c>
      <c r="E1133" s="3" t="str">
        <f>HYPERLINK("images/6855442048170204276/","点击查看图片(5张)")</f>
        <v>点击查看图片(5张)</v>
      </c>
      <c r="F1133" s="1" t="s">
        <v>3339</v>
      </c>
    </row>
    <row r="1134" spans="1:6" ht="24.95" customHeight="1" x14ac:dyDescent="0.2">
      <c r="A1134" s="1">
        <v>1278</v>
      </c>
      <c r="B1134" s="2" t="s">
        <v>3340</v>
      </c>
      <c r="C1134" s="3" t="str">
        <f>HYPERLINK("images/7449056685383871153/","点击查看图片(4张)")</f>
        <v>点击查看图片(4张)</v>
      </c>
      <c r="D1134" s="3" t="s">
        <v>3341</v>
      </c>
      <c r="E1134" s="3" t="str">
        <f>HYPERLINK("images/7105970367454494955/","点击查看图片(5张)")</f>
        <v>点击查看图片(5张)</v>
      </c>
      <c r="F1134" s="1" t="s">
        <v>3342</v>
      </c>
    </row>
    <row r="1135" spans="1:6" ht="24.95" customHeight="1" x14ac:dyDescent="0.2">
      <c r="A1135" s="1">
        <v>1279</v>
      </c>
      <c r="B1135" s="2" t="s">
        <v>3343</v>
      </c>
      <c r="C1135" s="3" t="str">
        <f>HYPERLINK("images/4678784398451898192/","点击查看图片(4张)")</f>
        <v>点击查看图片(4张)</v>
      </c>
      <c r="D1135" s="3" t="s">
        <v>3344</v>
      </c>
      <c r="E1135" s="3" t="str">
        <f>HYPERLINK("images/6522435805314435080/","点击查看图片(5张)")</f>
        <v>点击查看图片(5张)</v>
      </c>
      <c r="F1135" s="1" t="s">
        <v>3345</v>
      </c>
    </row>
    <row r="1136" spans="1:6" ht="24.95" customHeight="1" x14ac:dyDescent="0.2">
      <c r="A1136" s="1">
        <v>1280</v>
      </c>
      <c r="B1136" s="2" t="s">
        <v>3346</v>
      </c>
      <c r="C1136" s="3" t="str">
        <f>HYPERLINK("images/5832690551056522139/","点击查看图片(2张)")</f>
        <v>点击查看图片(2张)</v>
      </c>
      <c r="D1136" s="3" t="s">
        <v>3347</v>
      </c>
      <c r="E1136" s="3" t="str">
        <f>HYPERLINK("images/6572628586230594235/","点击查看图片(5张)")</f>
        <v>点击查看图片(5张)</v>
      </c>
      <c r="F1136" s="1" t="s">
        <v>3348</v>
      </c>
    </row>
    <row r="1137" spans="1:6" ht="24.95" customHeight="1" x14ac:dyDescent="0.2">
      <c r="A1137" s="1">
        <v>1281</v>
      </c>
      <c r="B1137" s="2" t="s">
        <v>3349</v>
      </c>
      <c r="C1137" s="3" t="str">
        <f>HYPERLINK("images/4805281230691781378/20190130103719424_35483802_CAMERA_22001011257.jpg","点击查看图片(1张)")</f>
        <v>点击查看图片(1张)</v>
      </c>
      <c r="D1137" s="3" t="s">
        <v>3350</v>
      </c>
      <c r="E1137" s="3" t="str">
        <f>HYPERLINK("images/7844525390372653833/","点击查看图片(3张)")</f>
        <v>点击查看图片(3张)</v>
      </c>
      <c r="F1137" s="1" t="s">
        <v>3351</v>
      </c>
    </row>
    <row r="1138" spans="1:6" ht="24.95" customHeight="1" x14ac:dyDescent="0.2">
      <c r="A1138" s="1">
        <v>1282</v>
      </c>
      <c r="B1138" s="2" t="s">
        <v>3352</v>
      </c>
      <c r="C1138" s="3" t="str">
        <f>HYPERLINK("images/6379545375064126376/","点击查看图片(2张)")</f>
        <v>点击查看图片(2张)</v>
      </c>
      <c r="D1138" s="3" t="s">
        <v>3353</v>
      </c>
      <c r="E1138" s="3" t="str">
        <f>HYPERLINK("images/8633249604886799054/","点击查看图片(3张)")</f>
        <v>点击查看图片(3张)</v>
      </c>
      <c r="F1138" s="1" t="s">
        <v>3354</v>
      </c>
    </row>
    <row r="1139" spans="1:6" ht="24.95" customHeight="1" x14ac:dyDescent="0.2">
      <c r="A1139" s="1">
        <v>1283</v>
      </c>
      <c r="B1139" s="2" t="s">
        <v>3355</v>
      </c>
      <c r="C1139" s="3" t="str">
        <f>HYPERLINK("images/6099780736357129784/","点击查看图片(4张)")</f>
        <v>点击查看图片(4张)</v>
      </c>
      <c r="D1139" s="3" t="s">
        <v>3356</v>
      </c>
      <c r="E1139" s="3" t="str">
        <f>HYPERLINK("images/7557470466907389833/","点击查看图片(5张)")</f>
        <v>点击查看图片(5张)</v>
      </c>
      <c r="F1139" s="1" t="s">
        <v>3357</v>
      </c>
    </row>
    <row r="1140" spans="1:6" ht="24.95" customHeight="1" x14ac:dyDescent="0.2">
      <c r="A1140" s="1">
        <v>1284</v>
      </c>
      <c r="B1140" s="2" t="s">
        <v>3358</v>
      </c>
      <c r="C1140" s="3" t="str">
        <f>HYPERLINK("images/5700899430181821519/","点击查看图片(2张)")</f>
        <v>点击查看图片(2张)</v>
      </c>
      <c r="D1140" s="3" t="s">
        <v>3359</v>
      </c>
      <c r="E1140" s="3" t="str">
        <f>HYPERLINK("images/7242717056882167464/","点击查看图片(5张)")</f>
        <v>点击查看图片(5张)</v>
      </c>
      <c r="F1140" s="1" t="s">
        <v>3360</v>
      </c>
    </row>
    <row r="1141" spans="1:6" ht="24.95" customHeight="1" x14ac:dyDescent="0.2">
      <c r="A1141" s="1">
        <v>1285</v>
      </c>
      <c r="B1141" s="2" t="s">
        <v>3358</v>
      </c>
      <c r="C1141" s="3" t="str">
        <f>HYPERLINK("images/6637445496844635168/","点击查看图片(5张)")</f>
        <v>点击查看图片(5张)</v>
      </c>
      <c r="D1141" s="3" t="s">
        <v>3361</v>
      </c>
      <c r="E1141" s="3" t="str">
        <f>HYPERLINK("images/8736965759959000896/","点击查看图片(5张)")</f>
        <v>点击查看图片(5张)</v>
      </c>
      <c r="F1141" s="1" t="s">
        <v>3362</v>
      </c>
    </row>
    <row r="1142" spans="1:6" ht="24.95" customHeight="1" x14ac:dyDescent="0.2">
      <c r="A1142" s="1">
        <v>1286</v>
      </c>
      <c r="B1142" s="2" t="s">
        <v>3363</v>
      </c>
      <c r="C1142" s="3" t="str">
        <f>HYPERLINK("images/7537701128750037519/","点击查看图片(2张)")</f>
        <v>点击查看图片(2张)</v>
      </c>
      <c r="D1142" s="3" t="s">
        <v>3364</v>
      </c>
      <c r="E1142" s="3" t="str">
        <f>HYPERLINK("images/5891134530727283922/20190130171452570_36881273_CAMERA_21001003290.jpg","点击查看图片(1张)")</f>
        <v>点击查看图片(1张)</v>
      </c>
      <c r="F1142" s="1" t="s">
        <v>3365</v>
      </c>
    </row>
    <row r="1143" spans="1:6" ht="24.95" customHeight="1" x14ac:dyDescent="0.2">
      <c r="A1143" s="1">
        <v>1287</v>
      </c>
      <c r="B1143" s="2" t="s">
        <v>3366</v>
      </c>
      <c r="C1143" s="3" t="str">
        <f>HYPERLINK("images/4636432262494257156/20190130113042346_32038753_CAMERA_21001001181.jpg","点击查看图片(1张)")</f>
        <v>点击查看图片(1张)</v>
      </c>
      <c r="D1143" s="3" t="s">
        <v>3367</v>
      </c>
      <c r="E1143" s="3" t="str">
        <f>HYPERLINK("images/8691530681607829067/20190130113213096_32038753_CAMERA_21001006189.jpg","点击查看图片(1张)")</f>
        <v>点击查看图片(1张)</v>
      </c>
      <c r="F1143" s="1" t="s">
        <v>3368</v>
      </c>
    </row>
    <row r="1144" spans="1:6" ht="24.95" customHeight="1" x14ac:dyDescent="0.2">
      <c r="A1144" s="1">
        <v>1288</v>
      </c>
      <c r="B1144" s="2" t="s">
        <v>3369</v>
      </c>
      <c r="C1144" s="3" t="str">
        <f>HYPERLINK("images/4923589798915419888/","点击查看图片(3张)")</f>
        <v>点击查看图片(3张)</v>
      </c>
      <c r="D1144" s="3" t="s">
        <v>3370</v>
      </c>
      <c r="E1144" s="3" t="str">
        <f>HYPERLINK("images/6992946724244928443/","点击查看图片(5张)")</f>
        <v>点击查看图片(5张)</v>
      </c>
      <c r="F1144" s="1" t="s">
        <v>3371</v>
      </c>
    </row>
    <row r="1145" spans="1:6" ht="24.95" customHeight="1" x14ac:dyDescent="0.2">
      <c r="A1145" s="1">
        <v>1289</v>
      </c>
      <c r="B1145" s="2" t="s">
        <v>3372</v>
      </c>
      <c r="C1145" s="3" t="str">
        <f>HYPERLINK("images/8846321336406268620/","点击查看图片(2张)")</f>
        <v>点击查看图片(2张)</v>
      </c>
      <c r="D1145" s="3" t="s">
        <v>3373</v>
      </c>
      <c r="E1145" s="3" t="str">
        <f>HYPERLINK("images/8516868191940053747/","点击查看图片(5张)")</f>
        <v>点击查看图片(5张)</v>
      </c>
      <c r="F1145" s="1" t="s">
        <v>3374</v>
      </c>
    </row>
    <row r="1146" spans="1:6" ht="24.95" customHeight="1" x14ac:dyDescent="0.2">
      <c r="A1146" s="1">
        <v>1290</v>
      </c>
      <c r="B1146" s="2" t="s">
        <v>3375</v>
      </c>
      <c r="C1146" s="3" t="str">
        <f>HYPERLINK("images/9164688417370826269/20190130104856642_39620818_CAMERA_21001004146.jpg","点击查看图片(1张)")</f>
        <v>点击查看图片(1张)</v>
      </c>
      <c r="D1146" s="3" t="s">
        <v>3376</v>
      </c>
      <c r="E1146" s="3" t="str">
        <f>HYPERLINK("images/4876980340553825469/","点击查看图片(4张)")</f>
        <v>点击查看图片(4张)</v>
      </c>
      <c r="F1146" s="1" t="s">
        <v>3377</v>
      </c>
    </row>
    <row r="1147" spans="1:6" ht="24.95" customHeight="1" x14ac:dyDescent="0.2">
      <c r="A1147" s="1">
        <v>1291</v>
      </c>
      <c r="B1147" s="2" t="s">
        <v>3378</v>
      </c>
      <c r="C1147" s="3" t="str">
        <f>HYPERLINK("images/7899416909519700536/20190130164024018_44347563_CAMERA_21001003174.jpg","点击查看图片(1张)")</f>
        <v>点击查看图片(1张)</v>
      </c>
      <c r="D1147" s="3" t="s">
        <v>3379</v>
      </c>
      <c r="E1147" s="3" t="str">
        <f>HYPERLINK("images/5342793302441352234/","点击查看图片(3张)")</f>
        <v>点击查看图片(3张)</v>
      </c>
      <c r="F1147" s="1" t="s">
        <v>3380</v>
      </c>
    </row>
    <row r="1148" spans="1:6" ht="24.95" customHeight="1" x14ac:dyDescent="0.2">
      <c r="A1148" s="1">
        <v>1292</v>
      </c>
      <c r="B1148" s="2" t="s">
        <v>3378</v>
      </c>
      <c r="C1148" s="3" t="str">
        <f>HYPERLINK("images/6359657236455956872/20190130112045789_44347563_CAMERA_21001004173.jpg","点击查看图片(1张)")</f>
        <v>点击查看图片(1张)</v>
      </c>
      <c r="D1148" s="3" t="s">
        <v>3381</v>
      </c>
      <c r="E1148" s="3" t="str">
        <f>HYPERLINK("images/5113196977528336342/","点击查看图片(4张)")</f>
        <v>点击查看图片(4张)</v>
      </c>
      <c r="F1148" s="1" t="s">
        <v>3382</v>
      </c>
    </row>
    <row r="1149" spans="1:6" ht="24.95" customHeight="1" x14ac:dyDescent="0.2">
      <c r="A1149" s="1">
        <v>1293</v>
      </c>
      <c r="B1149" s="2" t="s">
        <v>3383</v>
      </c>
      <c r="C1149" s="3" t="str">
        <f>HYPERLINK("images/8622106708106729752/20190130121501615_32038753_CAMERA_21001001280.jpg","点击查看图片(1张)")</f>
        <v>点击查看图片(1张)</v>
      </c>
      <c r="D1149" s="3" t="s">
        <v>3384</v>
      </c>
      <c r="E1149" s="3" t="str">
        <f>HYPERLINK("images/7484518662593811917/20190130121544040_32038753_CAMERA_21001002274.jpg","点击查看图片(1张)")</f>
        <v>点击查看图片(1张)</v>
      </c>
      <c r="F1149" s="1" t="s">
        <v>3385</v>
      </c>
    </row>
    <row r="1150" spans="1:6" ht="24.95" customHeight="1" x14ac:dyDescent="0.2">
      <c r="A1150" s="1">
        <v>1294</v>
      </c>
      <c r="B1150" s="2" t="s">
        <v>3386</v>
      </c>
      <c r="C1150" s="3" t="str">
        <f>HYPERLINK("images/4732312810026218856/","点击查看图片(3张)")</f>
        <v>点击查看图片(3张)</v>
      </c>
      <c r="D1150" s="3" t="s">
        <v>3387</v>
      </c>
      <c r="E1150" s="3" t="str">
        <f>HYPERLINK("images/7672019407479168439/","点击查看图片(3张)")</f>
        <v>点击查看图片(3张)</v>
      </c>
      <c r="F1150" s="1" t="s">
        <v>3388</v>
      </c>
    </row>
    <row r="1151" spans="1:6" ht="24.95" customHeight="1" x14ac:dyDescent="0.2">
      <c r="A1151" s="1">
        <v>1295</v>
      </c>
      <c r="B1151" s="2" t="s">
        <v>3389</v>
      </c>
      <c r="C1151" s="3" t="str">
        <f>HYPERLINK("images/7089546268203594625/20190130175902108_30602337_CAMERA_21001017156.jpg","点击查看图片(1张)")</f>
        <v>点击查看图片(1张)</v>
      </c>
      <c r="D1151" s="3" t="s">
        <v>3390</v>
      </c>
      <c r="E1151" s="3" t="str">
        <f>HYPERLINK("images/8222707931219531528/","点击查看图片(5张)")</f>
        <v>点击查看图片(5张)</v>
      </c>
      <c r="F1151" s="1" t="s">
        <v>3391</v>
      </c>
    </row>
    <row r="1152" spans="1:6" ht="24.95" customHeight="1" x14ac:dyDescent="0.2">
      <c r="A1152" s="1">
        <v>1296</v>
      </c>
      <c r="B1152" s="2" t="s">
        <v>3392</v>
      </c>
      <c r="C1152" s="3" t="str">
        <f>HYPERLINK("images/8657295841494517652/20190130110438236_43107696_CAMERA_21001002144.jpg","点击查看图片(1张)")</f>
        <v>点击查看图片(1张)</v>
      </c>
      <c r="D1152" s="3" t="s">
        <v>3393</v>
      </c>
      <c r="E1152" s="3" t="str">
        <f>HYPERLINK("images/8374482581834050409/20190130111205551_43107696_CAMERA_21001005258.jpg","点击查看图片(1张)")</f>
        <v>点击查看图片(1张)</v>
      </c>
      <c r="F1152" s="1" t="s">
        <v>3394</v>
      </c>
    </row>
    <row r="1153" spans="1:6" ht="24.95" customHeight="1" x14ac:dyDescent="0.2">
      <c r="A1153" s="1">
        <v>1297</v>
      </c>
      <c r="B1153" s="2" t="s">
        <v>3395</v>
      </c>
      <c r="C1153" s="3" t="str">
        <f>HYPERLINK("images/9139530486801714650/","点击查看图片(5张)")</f>
        <v>点击查看图片(5张)</v>
      </c>
      <c r="D1153" s="3" t="s">
        <v>3396</v>
      </c>
      <c r="E1153" s="3" t="str">
        <f>HYPERLINK("images/7875417988240540844/","点击查看图片(5张)")</f>
        <v>点击查看图片(5张)</v>
      </c>
      <c r="F1153" s="1" t="s">
        <v>3397</v>
      </c>
    </row>
    <row r="1154" spans="1:6" ht="24.95" customHeight="1" x14ac:dyDescent="0.2">
      <c r="A1154" s="1">
        <v>1298</v>
      </c>
      <c r="B1154" s="2" t="s">
        <v>3398</v>
      </c>
      <c r="C1154" s="3" t="str">
        <f>HYPERLINK("images/4736318601499340269/","点击查看图片(4张)")</f>
        <v>点击查看图片(4张)</v>
      </c>
      <c r="D1154" s="3" t="s">
        <v>3399</v>
      </c>
      <c r="E1154" s="3" t="str">
        <f>HYPERLINK("images/6855481589365179622/","点击查看图片(5张)")</f>
        <v>点击查看图片(5张)</v>
      </c>
      <c r="F1154" s="1" t="s">
        <v>3400</v>
      </c>
    </row>
    <row r="1155" spans="1:6" ht="24.95" customHeight="1" x14ac:dyDescent="0.2">
      <c r="A1155" s="1">
        <v>1301</v>
      </c>
      <c r="B1155" s="2" t="s">
        <v>3401</v>
      </c>
      <c r="C1155" s="3" t="str">
        <f>HYPERLINK("images/9066753011872379200/20190130170555588_34798366_CAMERA_21001011170.jpg","点击查看图片(1张)")</f>
        <v>点击查看图片(1张)</v>
      </c>
      <c r="D1155" s="3" t="s">
        <v>3402</v>
      </c>
      <c r="E1155" s="3" t="str">
        <f>HYPERLINK("images/6838700221348164708/","点击查看图片(5张)")</f>
        <v>点击查看图片(5张)</v>
      </c>
      <c r="F1155" s="1" t="s">
        <v>3403</v>
      </c>
    </row>
    <row r="1156" spans="1:6" ht="24.95" customHeight="1" x14ac:dyDescent="0.2">
      <c r="A1156" s="1">
        <v>1302</v>
      </c>
      <c r="B1156" s="2" t="s">
        <v>3404</v>
      </c>
      <c r="C1156" s="3" t="str">
        <f>HYPERLINK("images/7311753092539904961/","点击查看图片(5张)")</f>
        <v>点击查看图片(5张)</v>
      </c>
      <c r="D1156" s="3" t="s">
        <v>3405</v>
      </c>
      <c r="E1156" s="3" t="str">
        <f>HYPERLINK("images/8936677709506083129/","点击查看图片(5张)")</f>
        <v>点击查看图片(5张)</v>
      </c>
      <c r="F1156" s="1" t="s">
        <v>3406</v>
      </c>
    </row>
    <row r="1157" spans="1:6" ht="24.95" customHeight="1" x14ac:dyDescent="0.2">
      <c r="A1157" s="1">
        <v>1303</v>
      </c>
      <c r="B1157" s="2" t="s">
        <v>3407</v>
      </c>
      <c r="C1157" s="3" t="str">
        <f>HYPERLINK("images/7763263025992871775/20190130120226282_33375387_CAMERA_21001008141.jpg","点击查看图片(1张)")</f>
        <v>点击查看图片(1张)</v>
      </c>
      <c r="D1157" s="3" t="s">
        <v>3408</v>
      </c>
      <c r="E1157" s="3" t="str">
        <f>HYPERLINK("images/7358523851853793864/20190130120253149_33375387_CAMERA_21001002278.jpg","点击查看图片(1张)")</f>
        <v>点击查看图片(1张)</v>
      </c>
      <c r="F1157" s="1" t="s">
        <v>3409</v>
      </c>
    </row>
    <row r="1158" spans="1:6" ht="24.95" customHeight="1" x14ac:dyDescent="0.2">
      <c r="A1158" s="1">
        <v>1304</v>
      </c>
      <c r="B1158" s="2" t="s">
        <v>3410</v>
      </c>
      <c r="C1158" s="3" t="str">
        <f>HYPERLINK("images/6982640431755136699/","点击查看图片(2张)")</f>
        <v>点击查看图片(2张)</v>
      </c>
      <c r="D1158" s="3" t="s">
        <v>3411</v>
      </c>
      <c r="E1158" s="3" t="str">
        <f>HYPERLINK("images/7446577111637100303/","点击查看图片(3张)")</f>
        <v>点击查看图片(3张)</v>
      </c>
      <c r="F1158" s="1" t="s">
        <v>3412</v>
      </c>
    </row>
    <row r="1159" spans="1:6" ht="24.95" customHeight="1" x14ac:dyDescent="0.2">
      <c r="A1159" s="1">
        <v>1305</v>
      </c>
      <c r="B1159" s="2" t="s">
        <v>3413</v>
      </c>
      <c r="C1159" s="3" t="str">
        <f>HYPERLINK("images/5701602920830581410/20190130163006965_385a11ba_CAMERA_11001007152.jpeg","点击查看图片(1张)")</f>
        <v>点击查看图片(1张)</v>
      </c>
      <c r="D1159" s="3" t="s">
        <v>3414</v>
      </c>
      <c r="E1159" s="3" t="str">
        <f>HYPERLINK("images/8171450271735653412/20190130162856189_385a11ba_CAMERA_11001001284.jpeg","点击查看图片(1张)")</f>
        <v>点击查看图片(1张)</v>
      </c>
      <c r="F1159" s="1" t="s">
        <v>3415</v>
      </c>
    </row>
    <row r="1160" spans="1:6" ht="24.95" customHeight="1" x14ac:dyDescent="0.2">
      <c r="A1160" s="1">
        <v>1307</v>
      </c>
      <c r="B1160" s="2" t="s">
        <v>3416</v>
      </c>
      <c r="C1160" s="3" t="str">
        <f>HYPERLINK("images/6119656292825922357/","点击查看图片(2张)")</f>
        <v>点击查看图片(2张)</v>
      </c>
      <c r="D1160" s="3" t="s">
        <v>3417</v>
      </c>
      <c r="E1160" s="3" t="str">
        <f>HYPERLINK("images/5213966226116673295/","点击查看图片(3张)")</f>
        <v>点击查看图片(3张)</v>
      </c>
      <c r="F1160" s="1" t="s">
        <v>3418</v>
      </c>
    </row>
    <row r="1161" spans="1:6" ht="24.95" customHeight="1" x14ac:dyDescent="0.2">
      <c r="A1161" s="1">
        <v>1308</v>
      </c>
      <c r="B1161" s="2" t="s">
        <v>3419</v>
      </c>
      <c r="C1161" s="3" t="str">
        <f>HYPERLINK("images/5768361989729569104/20190130174332185_2dfea1e6_CAMERA_12001004264.jpeg","点击查看图片(1张)")</f>
        <v>点击查看图片(1张)</v>
      </c>
      <c r="D1161" s="3" t="s">
        <v>3420</v>
      </c>
      <c r="E1161" s="3" t="str">
        <f>HYPERLINK("images/4724108442411346944/20190130174335689_2dfea1e6_CAMERA_11001001277.jpeg","点击查看图片(1张)")</f>
        <v>点击查看图片(1张)</v>
      </c>
      <c r="F1161" s="1" t="s">
        <v>3421</v>
      </c>
    </row>
    <row r="1162" spans="1:6" ht="24.95" customHeight="1" x14ac:dyDescent="0.2">
      <c r="A1162" s="1">
        <v>1309</v>
      </c>
      <c r="B1162" s="2" t="s">
        <v>3419</v>
      </c>
      <c r="C1162" s="3" t="str">
        <f>HYPERLINK("images/8003815187758998177/20190130114715229_2dfea1e6_CAMERA_12001004274.jpeg","点击查看图片(1张)")</f>
        <v>点击查看图片(1张)</v>
      </c>
      <c r="D1162" s="3" t="s">
        <v>3422</v>
      </c>
      <c r="E1162" s="3" t="str">
        <f>HYPERLINK("images/7263238565373688279/","点击查看图片(3张)")</f>
        <v>点击查看图片(3张)</v>
      </c>
      <c r="F1162" s="1" t="s">
        <v>3423</v>
      </c>
    </row>
    <row r="1163" spans="1:6" ht="24.95" customHeight="1" x14ac:dyDescent="0.2">
      <c r="A1163" s="1">
        <v>1311</v>
      </c>
      <c r="B1163" s="2" t="s">
        <v>3424</v>
      </c>
      <c r="C1163" s="3" t="str">
        <f>HYPERLINK("images/9105624648081309438/20190130112208902_39581192_CAMERA_21001001186.jpg","点击查看图片(1张)")</f>
        <v>点击查看图片(1张)</v>
      </c>
      <c r="D1163" s="3" t="s">
        <v>3425</v>
      </c>
      <c r="E1163" s="3" t="str">
        <f>HYPERLINK("images/5040457178447461392/20190130112339629_39581192_CAMERA_21001038185.jpg","点击查看图片(1张)")</f>
        <v>点击查看图片(1张)</v>
      </c>
      <c r="F1163" s="1" t="s">
        <v>3426</v>
      </c>
    </row>
    <row r="1164" spans="1:6" ht="24.95" customHeight="1" x14ac:dyDescent="0.2">
      <c r="A1164" s="1">
        <v>1312</v>
      </c>
      <c r="B1164" s="2" t="s">
        <v>3424</v>
      </c>
      <c r="C1164" s="3" t="str">
        <f>HYPERLINK("images/8636228470344483654/20190130162445411_39581192_CAMERA_21001001162.jpg","点击查看图片(1张)")</f>
        <v>点击查看图片(1张)</v>
      </c>
      <c r="D1164" s="3" t="s">
        <v>3427</v>
      </c>
      <c r="E1164" s="3" t="str">
        <f>HYPERLINK("images/7714705972132584115/20190130170045334_39581192_CAMERA_21001004273.jpg","点击查看图片(1张)")</f>
        <v>点击查看图片(1张)</v>
      </c>
      <c r="F1164" s="1" t="s">
        <v>3428</v>
      </c>
    </row>
    <row r="1165" spans="1:6" ht="24.95" customHeight="1" x14ac:dyDescent="0.2">
      <c r="A1165" s="1">
        <v>1316</v>
      </c>
      <c r="B1165" s="2" t="s">
        <v>3429</v>
      </c>
      <c r="C1165" s="3" t="str">
        <f>HYPERLINK("images/9009524988389776709/20190130113603030_37904623_CAMERA_21001002189.jpg","点击查看图片(1张)")</f>
        <v>点击查看图片(1张)</v>
      </c>
      <c r="D1165" s="3" t="s">
        <v>3430</v>
      </c>
      <c r="E1165" s="3" t="str">
        <f>HYPERLINK("images/5461830521154235651/","点击查看图片(3张)")</f>
        <v>点击查看图片(3张)</v>
      </c>
      <c r="F1165" s="1" t="s">
        <v>3431</v>
      </c>
    </row>
    <row r="1166" spans="1:6" ht="24.95" customHeight="1" x14ac:dyDescent="0.2">
      <c r="A1166" s="1">
        <v>1318</v>
      </c>
      <c r="B1166" s="2" t="s">
        <v>3432</v>
      </c>
      <c r="C1166" s="3" t="str">
        <f>HYPERLINK("images/5154701749902285478/20190130173209153_35713105_CAMERA_21001023159.jpg","点击查看图片(1张)")</f>
        <v>点击查看图片(1张)</v>
      </c>
      <c r="D1166" s="3" t="s">
        <v>3433</v>
      </c>
      <c r="E1166" s="3" t="str">
        <f>HYPERLINK("images/5315852137398681786/","点击查看图片(4张)")</f>
        <v>点击查看图片(4张)</v>
      </c>
      <c r="F1166" s="1" t="s">
        <v>3434</v>
      </c>
    </row>
    <row r="1167" spans="1:6" ht="24.95" customHeight="1" x14ac:dyDescent="0.2">
      <c r="A1167" s="1">
        <v>1320</v>
      </c>
      <c r="B1167" s="2" t="s">
        <v>3435</v>
      </c>
      <c r="C1167" s="3" t="str">
        <f>HYPERLINK("images/7949215256191505102/20190130172926244_37937771_CAMERA_21001005172.jpg","点击查看图片(1张)")</f>
        <v>点击查看图片(1张)</v>
      </c>
      <c r="D1167" s="3" t="s">
        <v>3436</v>
      </c>
      <c r="E1167" s="3" t="str">
        <f>HYPERLINK("images/4765745120947015461/","点击查看图片(4张)")</f>
        <v>点击查看图片(4张)</v>
      </c>
      <c r="F1167" s="1" t="s">
        <v>3437</v>
      </c>
    </row>
    <row r="1168" spans="1:6" ht="24.95" customHeight="1" x14ac:dyDescent="0.2">
      <c r="A1168" s="1">
        <v>1321</v>
      </c>
      <c r="B1168" s="2" t="s">
        <v>3438</v>
      </c>
      <c r="C1168" s="3" t="str">
        <f>HYPERLINK("images/7255255012636130120/","点击查看图片(2张)")</f>
        <v>点击查看图片(2张)</v>
      </c>
      <c r="D1168" s="3" t="s">
        <v>3439</v>
      </c>
      <c r="E1168" s="3" t="str">
        <f>HYPERLINK("images/8287771546006308710/","点击查看图片(3张)")</f>
        <v>点击查看图片(3张)</v>
      </c>
      <c r="F1168" s="1" t="s">
        <v>3440</v>
      </c>
    </row>
    <row r="1169" spans="1:6" ht="24.95" customHeight="1" x14ac:dyDescent="0.2">
      <c r="A1169" s="1">
        <v>1322</v>
      </c>
      <c r="B1169" s="2" t="s">
        <v>3441</v>
      </c>
      <c r="C1169" s="3" t="str">
        <f>HYPERLINK("images/5476530395750150919/","点击查看图片(2张)")</f>
        <v>点击查看图片(2张)</v>
      </c>
      <c r="D1169" s="3" t="s">
        <v>3442</v>
      </c>
      <c r="E1169" s="3" t="str">
        <f>HYPERLINK("images/6133813612698432668/","点击查看图片(4张)")</f>
        <v>点击查看图片(4张)</v>
      </c>
      <c r="F1169" s="1" t="s">
        <v>3443</v>
      </c>
    </row>
    <row r="1170" spans="1:6" ht="24.95" customHeight="1" x14ac:dyDescent="0.2">
      <c r="A1170" s="1">
        <v>1323</v>
      </c>
      <c r="B1170" s="2" t="s">
        <v>3444</v>
      </c>
      <c r="C1170" s="3" t="str">
        <f>HYPERLINK("images/4865518052748545182/","点击查看图片(2张)")</f>
        <v>点击查看图片(2张)</v>
      </c>
      <c r="D1170" s="3" t="s">
        <v>3445</v>
      </c>
      <c r="E1170" s="3" t="str">
        <f>HYPERLINK("images/8691908220876908357/","点击查看图片(5张)")</f>
        <v>点击查看图片(5张)</v>
      </c>
      <c r="F1170" s="1" t="s">
        <v>3446</v>
      </c>
    </row>
    <row r="1171" spans="1:6" ht="24.95" customHeight="1" x14ac:dyDescent="0.2">
      <c r="A1171" s="1">
        <v>1324</v>
      </c>
      <c r="B1171" s="2" t="s">
        <v>3447</v>
      </c>
      <c r="C1171" s="3" t="str">
        <f>HYPERLINK("images/5920053759651087838/20190130172609041_37958108_CAMERA_22001020272.jpg","点击查看图片(1张)")</f>
        <v>点击查看图片(1张)</v>
      </c>
      <c r="D1171" s="3" t="s">
        <v>3448</v>
      </c>
      <c r="E1171" s="3" t="str">
        <f>HYPERLINK("images/5873097724558603767/","点击查看图片(5张)")</f>
        <v>点击查看图片(5张)</v>
      </c>
      <c r="F1171" s="1" t="s">
        <v>3449</v>
      </c>
    </row>
    <row r="1172" spans="1:6" ht="24.95" customHeight="1" x14ac:dyDescent="0.2">
      <c r="A1172" s="1">
        <v>1326</v>
      </c>
      <c r="B1172" s="2" t="s">
        <v>3450</v>
      </c>
      <c r="C1172" s="3" t="str">
        <f>HYPERLINK("images/8319193875275084343/","点击查看图片(4张)")</f>
        <v>点击查看图片(4张)</v>
      </c>
      <c r="D1172" s="3" t="s">
        <v>3451</v>
      </c>
      <c r="E1172" s="3" t="str">
        <f>HYPERLINK("images/7938941004367910725/","点击查看图片(2张)")</f>
        <v>点击查看图片(2张)</v>
      </c>
      <c r="F1172" s="1" t="s">
        <v>3452</v>
      </c>
    </row>
    <row r="1173" spans="1:6" ht="24.95" customHeight="1" x14ac:dyDescent="0.2">
      <c r="A1173" s="1">
        <v>1327</v>
      </c>
      <c r="B1173" s="2" t="s">
        <v>3453</v>
      </c>
      <c r="C1173" s="3" t="str">
        <f>HYPERLINK("images/9139437792858138813/","点击查看图片(5张)")</f>
        <v>点击查看图片(5张)</v>
      </c>
      <c r="D1173" s="3" t="s">
        <v>3454</v>
      </c>
      <c r="E1173" s="3" t="str">
        <f>HYPERLINK("images/8276174044288553781/","点击查看图片(2张)")</f>
        <v>点击查看图片(2张)</v>
      </c>
      <c r="F1173" s="1" t="s">
        <v>3455</v>
      </c>
    </row>
    <row r="1174" spans="1:6" ht="24.95" customHeight="1" x14ac:dyDescent="0.2">
      <c r="A1174" s="1">
        <v>1328</v>
      </c>
      <c r="B1174" s="2" t="s">
        <v>3456</v>
      </c>
      <c r="C1174" s="3" t="str">
        <f>HYPERLINK("images/5007415499139821205/","点击查看图片(3张)")</f>
        <v>点击查看图片(3张)</v>
      </c>
      <c r="D1174" s="3" t="s">
        <v>3457</v>
      </c>
      <c r="E1174" s="3" t="str">
        <f>HYPERLINK("images/8041610285972619768/","点击查看图片(5张)")</f>
        <v>点击查看图片(5张)</v>
      </c>
      <c r="F1174" s="1" t="s">
        <v>3458</v>
      </c>
    </row>
    <row r="1175" spans="1:6" ht="24.95" customHeight="1" x14ac:dyDescent="0.2">
      <c r="A1175" s="1">
        <v>1329</v>
      </c>
      <c r="B1175" s="2" t="s">
        <v>3459</v>
      </c>
      <c r="C1175" s="3" t="str">
        <f>HYPERLINK("images/5762589716726144512/20190130181606586_346ecc8c_CAMERA_11001002172.jpeg","点击查看图片(1张)")</f>
        <v>点击查看图片(1张)</v>
      </c>
      <c r="D1175" s="3" t="s">
        <v>3460</v>
      </c>
      <c r="E1175" s="3" t="str">
        <f>HYPERLINK("images/6221217291393545017/","点击查看图片(2张)")</f>
        <v>点击查看图片(2张)</v>
      </c>
      <c r="F1175" s="1" t="s">
        <v>3461</v>
      </c>
    </row>
    <row r="1176" spans="1:6" ht="24.95" customHeight="1" x14ac:dyDescent="0.2">
      <c r="A1176" s="1">
        <v>1332</v>
      </c>
      <c r="B1176" s="2" t="s">
        <v>3462</v>
      </c>
      <c r="C1176" s="3" t="str">
        <f>HYPERLINK("images/7043087805818238832/","点击查看图片(3张)")</f>
        <v>点击查看图片(3张)</v>
      </c>
      <c r="D1176" s="3" t="s">
        <v>3463</v>
      </c>
      <c r="E1176" s="3" t="str">
        <f>HYPERLINK("images/6893092390175356918/","点击查看图片(3张)")</f>
        <v>点击查看图片(3张)</v>
      </c>
      <c r="F1176" s="1" t="s">
        <v>3464</v>
      </c>
    </row>
    <row r="1177" spans="1:6" ht="24.95" customHeight="1" x14ac:dyDescent="0.2">
      <c r="A1177" s="1">
        <v>1333</v>
      </c>
      <c r="B1177" s="2" t="s">
        <v>3465</v>
      </c>
      <c r="C1177" s="3" t="str">
        <f>HYPERLINK("images/6356019708768945682/20190130175709680_35413619_CAMERA_21001007160.jpg","点击查看图片(1张)")</f>
        <v>点击查看图片(1张)</v>
      </c>
      <c r="D1177" s="3" t="s">
        <v>3466</v>
      </c>
      <c r="E1177" s="3" t="str">
        <f>HYPERLINK("images/8158248962826140626/","点击查看图片(4张)")</f>
        <v>点击查看图片(4张)</v>
      </c>
      <c r="F1177" s="1" t="s">
        <v>3467</v>
      </c>
    </row>
    <row r="1178" spans="1:6" ht="24.95" customHeight="1" x14ac:dyDescent="0.2">
      <c r="A1178" s="1">
        <v>1334</v>
      </c>
      <c r="B1178" s="2" t="s">
        <v>3468</v>
      </c>
      <c r="C1178" s="3" t="str">
        <f>HYPERLINK("images/7878940206825965676/","点击查看图片(2张)")</f>
        <v>点击查看图片(2张)</v>
      </c>
      <c r="D1178" s="3" t="s">
        <v>3469</v>
      </c>
      <c r="E1178" s="3" t="str">
        <f>HYPERLINK("images/7399952326038960348/","点击查看图片(5张)")</f>
        <v>点击查看图片(5张)</v>
      </c>
      <c r="F1178" s="1" t="s">
        <v>3470</v>
      </c>
    </row>
    <row r="1179" spans="1:6" ht="24.95" customHeight="1" x14ac:dyDescent="0.2">
      <c r="A1179" s="1">
        <v>1335</v>
      </c>
      <c r="B1179" s="2" t="s">
        <v>3471</v>
      </c>
      <c r="C1179" s="3" t="str">
        <f>HYPERLINK("images/7540026709103952458/20190130164823332_35225940_CAMERA_22001009255.jpg","点击查看图片(1张)")</f>
        <v>点击查看图片(1张)</v>
      </c>
      <c r="D1179" s="3" t="s">
        <v>3472</v>
      </c>
      <c r="E1179" s="3" t="str">
        <f>HYPERLINK("images/7898579185662823325/","点击查看图片(5张)")</f>
        <v>点击查看图片(5张)</v>
      </c>
      <c r="F1179" s="1" t="s">
        <v>3473</v>
      </c>
    </row>
    <row r="1180" spans="1:6" ht="24.95" customHeight="1" x14ac:dyDescent="0.2">
      <c r="A1180" s="1">
        <v>1336</v>
      </c>
      <c r="B1180" s="2" t="s">
        <v>3474</v>
      </c>
      <c r="C1180" s="3" t="str">
        <f>HYPERLINK("images/6930666416523924010/20190130170728094_35225940_CAMERA_22001035281.jpg","点击查看图片(1张)")</f>
        <v>点击查看图片(1张)</v>
      </c>
      <c r="D1180" s="3" t="s">
        <v>3475</v>
      </c>
      <c r="E1180" s="3" t="str">
        <f>HYPERLINK("images/5868021656442280921/","点击查看图片(5张)")</f>
        <v>点击查看图片(5张)</v>
      </c>
      <c r="F1180" s="1" t="s">
        <v>3476</v>
      </c>
    </row>
    <row r="1181" spans="1:6" ht="24.95" customHeight="1" x14ac:dyDescent="0.2">
      <c r="A1181" s="1">
        <v>1337</v>
      </c>
      <c r="B1181" s="2" t="s">
        <v>3477</v>
      </c>
      <c r="C1181" s="3" t="str">
        <f>HYPERLINK("images/6300384554351261163/","点击查看图片(4张)")</f>
        <v>点击查看图片(4张)</v>
      </c>
      <c r="D1181" s="3" t="s">
        <v>3478</v>
      </c>
      <c r="E1181" s="3" t="str">
        <f>HYPERLINK("images/8468055613314999186/","点击查看图片(4张)")</f>
        <v>点击查看图片(4张)</v>
      </c>
      <c r="F1181" s="1" t="s">
        <v>3479</v>
      </c>
    </row>
    <row r="1182" spans="1:6" ht="24.95" customHeight="1" x14ac:dyDescent="0.2">
      <c r="A1182" s="1">
        <v>1338</v>
      </c>
      <c r="B1182" s="2" t="s">
        <v>3480</v>
      </c>
      <c r="C1182" s="3" t="str">
        <f>HYPERLINK("images/6523788173956231169/","点击查看图片(2张)")</f>
        <v>点击查看图片(2张)</v>
      </c>
      <c r="D1182" s="3" t="s">
        <v>3481</v>
      </c>
      <c r="E1182" s="3" t="str">
        <f>HYPERLINK("images/7403684372061661170/","点击查看图片(2张)")</f>
        <v>点击查看图片(2张)</v>
      </c>
      <c r="F1182" s="1" t="s">
        <v>3482</v>
      </c>
    </row>
    <row r="1183" spans="1:6" ht="24.95" customHeight="1" x14ac:dyDescent="0.2">
      <c r="A1183" s="1">
        <v>1339</v>
      </c>
      <c r="B1183" s="2" t="s">
        <v>3483</v>
      </c>
      <c r="C1183" s="3" t="str">
        <f>HYPERLINK("images/8591503179748499113/","点击查看图片(5张)")</f>
        <v>点击查看图片(5张)</v>
      </c>
      <c r="D1183" s="3" t="s">
        <v>3484</v>
      </c>
      <c r="E1183" s="3" t="str">
        <f>HYPERLINK("images/6797210486261039435/","点击查看图片(4张)")</f>
        <v>点击查看图片(4张)</v>
      </c>
      <c r="F1183" s="1" t="s">
        <v>3485</v>
      </c>
    </row>
    <row r="1184" spans="1:6" ht="24.95" customHeight="1" x14ac:dyDescent="0.2">
      <c r="A1184" s="1">
        <v>1340</v>
      </c>
      <c r="B1184" s="2" t="s">
        <v>3486</v>
      </c>
      <c r="C1184" s="3" t="str">
        <f>HYPERLINK("images/6279657009930076197/20190130184430349_34365718_CAMERA_21001005279.jpg","点击查看图片(1张)")</f>
        <v>点击查看图片(1张)</v>
      </c>
      <c r="D1184" s="3" t="s">
        <v>3487</v>
      </c>
      <c r="E1184" s="3" t="str">
        <f>HYPERLINK("images/5388044386730708257/","点击查看图片(2张)")</f>
        <v>点击查看图片(2张)</v>
      </c>
      <c r="F1184" s="1" t="s">
        <v>3488</v>
      </c>
    </row>
    <row r="1185" spans="1:6" ht="24.95" customHeight="1" x14ac:dyDescent="0.2">
      <c r="A1185" s="1">
        <v>1341</v>
      </c>
      <c r="B1185" s="2" t="s">
        <v>3489</v>
      </c>
      <c r="C1185" s="3" t="str">
        <f>HYPERLINK("images/5128140270818883371/","点击查看图片(2张)")</f>
        <v>点击查看图片(2张)</v>
      </c>
      <c r="D1185" s="3" t="s">
        <v>3490</v>
      </c>
      <c r="E1185" s="3" t="str">
        <f>HYPERLINK("images/8177656382621536570/","点击查看图片(6张)")</f>
        <v>点击查看图片(6张)</v>
      </c>
      <c r="F1185" s="1" t="s">
        <v>3491</v>
      </c>
    </row>
    <row r="1186" spans="1:6" ht="24.95" customHeight="1" x14ac:dyDescent="0.2">
      <c r="A1186" s="1">
        <v>1342</v>
      </c>
      <c r="B1186" s="2" t="s">
        <v>3492</v>
      </c>
      <c r="C1186" s="3" t="str">
        <f>HYPERLINK("images/6190755510292801175/","点击查看图片(2张)")</f>
        <v>点击查看图片(2张)</v>
      </c>
      <c r="D1186" s="3" t="s">
        <v>3493</v>
      </c>
      <c r="E1186" s="3" t="str">
        <f>HYPERLINK("images/5418220707863519261/","点击查看图片(3张)")</f>
        <v>点击查看图片(3张)</v>
      </c>
      <c r="F1186" s="1" t="s">
        <v>3494</v>
      </c>
    </row>
    <row r="1187" spans="1:6" ht="24.95" customHeight="1" x14ac:dyDescent="0.2">
      <c r="A1187" s="1">
        <v>1343</v>
      </c>
      <c r="B1187" s="2" t="s">
        <v>3495</v>
      </c>
      <c r="C1187" s="3" t="str">
        <f>HYPERLINK("images/8004734905779053901/","点击查看图片(2张)")</f>
        <v>点击查看图片(2张)</v>
      </c>
      <c r="D1187" s="3" t="s">
        <v>3496</v>
      </c>
      <c r="E1187" s="3" t="str">
        <f>HYPERLINK("images/7970257312682708515/","点击查看图片(5张)")</f>
        <v>点击查看图片(5张)</v>
      </c>
      <c r="F1187" s="1" t="s">
        <v>3497</v>
      </c>
    </row>
    <row r="1188" spans="1:6" ht="24.95" customHeight="1" x14ac:dyDescent="0.2">
      <c r="A1188" s="1">
        <v>1344</v>
      </c>
      <c r="B1188" s="2" t="s">
        <v>3498</v>
      </c>
      <c r="C1188" s="3" t="str">
        <f>HYPERLINK("images/5926511362479871037/","点击查看图片(2张)")</f>
        <v>点击查看图片(2张)</v>
      </c>
      <c r="D1188" s="3" t="s">
        <v>3499</v>
      </c>
      <c r="E1188" s="3" t="str">
        <f>HYPERLINK("images/6864117867175229637/","点击查看图片(2张)")</f>
        <v>点击查看图片(2张)</v>
      </c>
      <c r="F1188" s="1" t="s">
        <v>3500</v>
      </c>
    </row>
    <row r="1189" spans="1:6" ht="24.95" customHeight="1" x14ac:dyDescent="0.2">
      <c r="A1189" s="1">
        <v>1345</v>
      </c>
      <c r="B1189" s="2" t="s">
        <v>3501</v>
      </c>
      <c r="C1189" s="3" t="str">
        <f>HYPERLINK("images/4899317089792814205/","点击查看图片(2张)")</f>
        <v>点击查看图片(2张)</v>
      </c>
      <c r="D1189" s="3" t="s">
        <v>3502</v>
      </c>
      <c r="E1189" s="3" t="str">
        <f>HYPERLINK("images/7650172380246220613/","点击查看图片(5张)")</f>
        <v>点击查看图片(5张)</v>
      </c>
      <c r="F1189" s="1" t="s">
        <v>3503</v>
      </c>
    </row>
    <row r="1190" spans="1:6" ht="24.95" customHeight="1" x14ac:dyDescent="0.2">
      <c r="A1190" s="1">
        <v>1346</v>
      </c>
      <c r="B1190" s="2" t="s">
        <v>3504</v>
      </c>
      <c r="C1190" s="3" t="str">
        <f>HYPERLINK("images/7970566654356145066/20190130153722750_38522410_CAMERA_21001001288.jpg","点击查看图片(1张)")</f>
        <v>点击查看图片(1张)</v>
      </c>
      <c r="D1190" s="3" t="s">
        <v>3505</v>
      </c>
      <c r="E1190" s="3" t="str">
        <f>HYPERLINK("images/8159609965872132685/20190130153743056_38522410_CAMERA_21001013286.jpg","点击查看图片(1张)")</f>
        <v>点击查看图片(1张)</v>
      </c>
      <c r="F1190" s="1" t="s">
        <v>3506</v>
      </c>
    </row>
    <row r="1191" spans="1:6" ht="24.95" customHeight="1" x14ac:dyDescent="0.2">
      <c r="A1191" s="1">
        <v>1348</v>
      </c>
      <c r="B1191" s="2" t="s">
        <v>3507</v>
      </c>
      <c r="C1191" s="3" t="str">
        <f>HYPERLINK("images/8971938735572203192/","点击查看图片(2张)")</f>
        <v>点击查看图片(2张)</v>
      </c>
      <c r="D1191" s="3" t="s">
        <v>3508</v>
      </c>
      <c r="E1191" s="3" t="str">
        <f>HYPERLINK("images/5374567478546199239/","点击查看图片(3张)")</f>
        <v>点击查看图片(3张)</v>
      </c>
      <c r="F1191" s="1" t="s">
        <v>3509</v>
      </c>
    </row>
    <row r="1192" spans="1:6" ht="24.95" customHeight="1" x14ac:dyDescent="0.2">
      <c r="A1192" s="1">
        <v>1349</v>
      </c>
      <c r="B1192" s="2" t="s">
        <v>3510</v>
      </c>
      <c r="C1192" s="3" t="str">
        <f>HYPERLINK("images/7220612168369641985/","点击查看图片(5张)")</f>
        <v>点击查看图片(5张)</v>
      </c>
      <c r="D1192" s="3" t="s">
        <v>3511</v>
      </c>
      <c r="E1192" s="3" t="str">
        <f>HYPERLINK("images/8191459928151044499/","点击查看图片(5张)")</f>
        <v>点击查看图片(5张)</v>
      </c>
      <c r="F1192" s="1" t="s">
        <v>3512</v>
      </c>
    </row>
    <row r="1193" spans="1:6" ht="24.95" customHeight="1" x14ac:dyDescent="0.2">
      <c r="A1193" s="1">
        <v>1350</v>
      </c>
      <c r="B1193" s="2" t="s">
        <v>3513</v>
      </c>
      <c r="C1193" s="3" t="str">
        <f>HYPERLINK("images/9074502888796840700/","点击查看图片(2张)")</f>
        <v>点击查看图片(2张)</v>
      </c>
      <c r="D1193" s="3" t="s">
        <v>3514</v>
      </c>
      <c r="E1193" s="3" t="str">
        <f>HYPERLINK("images/8055997850792291517/","点击查看图片(5张)")</f>
        <v>点击查看图片(5张)</v>
      </c>
      <c r="F1193" s="1" t="s">
        <v>3515</v>
      </c>
    </row>
    <row r="1194" spans="1:6" ht="24.95" customHeight="1" x14ac:dyDescent="0.2">
      <c r="A1194" s="1">
        <v>1351</v>
      </c>
      <c r="B1194" s="2" t="s">
        <v>3516</v>
      </c>
      <c r="C1194" s="3" t="str">
        <f>HYPERLINK("images/7229530131829610524/","点击查看图片(5张)")</f>
        <v>点击查看图片(5张)</v>
      </c>
      <c r="D1194" s="3" t="s">
        <v>3517</v>
      </c>
      <c r="E1194" s="3" t="str">
        <f>HYPERLINK("images/5207034062869877120/","点击查看图片(5张)")</f>
        <v>点击查看图片(5张)</v>
      </c>
      <c r="F1194" s="1" t="s">
        <v>3518</v>
      </c>
    </row>
    <row r="1195" spans="1:6" ht="24.95" customHeight="1" x14ac:dyDescent="0.2">
      <c r="A1195" s="1">
        <v>1353</v>
      </c>
      <c r="B1195" s="2" t="s">
        <v>3519</v>
      </c>
      <c r="C1195" s="3" t="str">
        <f>HYPERLINK("images/9007767835182847129/20190130165941441_37952705_CAMERA_22001011266.jpg","点击查看图片(1张)")</f>
        <v>点击查看图片(1张)</v>
      </c>
      <c r="D1195" s="3" t="s">
        <v>3520</v>
      </c>
      <c r="E1195" s="3" t="str">
        <f>HYPERLINK("images/7969705775620107817/","点击查看图片(3张)")</f>
        <v>点击查看图片(3张)</v>
      </c>
      <c r="F1195" s="1" t="s">
        <v>3521</v>
      </c>
    </row>
    <row r="1196" spans="1:6" ht="24.95" customHeight="1" x14ac:dyDescent="0.2">
      <c r="A1196" s="1">
        <v>1355</v>
      </c>
      <c r="B1196" s="2" t="s">
        <v>3522</v>
      </c>
      <c r="C1196" s="3" t="str">
        <f>HYPERLINK("images/9031986190242508239/20190130174202918_73705550_CAMERA_22001004273.jpg","点击查看图片(1张)")</f>
        <v>点击查看图片(1张)</v>
      </c>
      <c r="D1196" s="3" t="s">
        <v>3523</v>
      </c>
      <c r="E1196" s="3" t="str">
        <f>HYPERLINK("images/8788187984905914510/","点击查看图片(5张)")</f>
        <v>点击查看图片(5张)</v>
      </c>
      <c r="F1196" s="1" t="s">
        <v>3524</v>
      </c>
    </row>
    <row r="1197" spans="1:6" ht="24.95" customHeight="1" x14ac:dyDescent="0.2">
      <c r="A1197" s="1">
        <v>1356</v>
      </c>
      <c r="B1197" s="2" t="s">
        <v>3525</v>
      </c>
      <c r="C1197" s="3" t="str">
        <f>HYPERLINK("images/7801105559706994148/20190130173005963_34745946_CAMERA_21001005159.jpg","点击查看图片(1张)")</f>
        <v>点击查看图片(1张)</v>
      </c>
      <c r="D1197" s="3" t="s">
        <v>3526</v>
      </c>
      <c r="E1197" s="3" t="str">
        <f>HYPERLINK("images/6240698819258494678/","点击查看图片(2张)")</f>
        <v>点击查看图片(2张)</v>
      </c>
      <c r="F1197" s="1" t="s">
        <v>3527</v>
      </c>
    </row>
    <row r="1198" spans="1:6" ht="24.95" customHeight="1" x14ac:dyDescent="0.2">
      <c r="A1198" s="1">
        <v>1357</v>
      </c>
      <c r="B1198" s="2" t="s">
        <v>3528</v>
      </c>
      <c r="C1198" s="3" t="str">
        <f>HYPERLINK("images/5361215236532565410/20190130170430335_a15c0b10_CAMERA_11001004264.jpeg","点击查看图片(1张)")</f>
        <v>点击查看图片(1张)</v>
      </c>
      <c r="D1198" s="3" t="s">
        <v>3529</v>
      </c>
      <c r="E1198" s="3" t="str">
        <f>HYPERLINK("images/5935498716158209033/20190130170444414_a15c0b10_CAMERA_11001011272.jpeg","点击查看图片(1张)")</f>
        <v>点击查看图片(1张)</v>
      </c>
      <c r="F1198" s="1" t="s">
        <v>3530</v>
      </c>
    </row>
    <row r="1199" spans="1:6" ht="24.95" customHeight="1" x14ac:dyDescent="0.2">
      <c r="A1199" s="1">
        <v>1358</v>
      </c>
      <c r="B1199" s="2" t="s">
        <v>3531</v>
      </c>
      <c r="C1199" s="3" t="str">
        <f>HYPERLINK("images/7604006342322326444/20190130163502563_90919e78_CAMERA_11001004166.jpeg","点击查看图片(1张)")</f>
        <v>点击查看图片(1张)</v>
      </c>
      <c r="D1199" s="3" t="s">
        <v>3532</v>
      </c>
      <c r="E1199" s="3" t="str">
        <f>HYPERLINK("images/8062956370267598116/","点击查看图片(3张)")</f>
        <v>点击查看图片(3张)</v>
      </c>
      <c r="F1199" s="1" t="s">
        <v>3533</v>
      </c>
    </row>
    <row r="1200" spans="1:6" ht="24.95" customHeight="1" x14ac:dyDescent="0.2">
      <c r="A1200" s="1">
        <v>1359</v>
      </c>
      <c r="B1200" s="2" t="s">
        <v>3534</v>
      </c>
      <c r="C1200" s="3" t="str">
        <f>HYPERLINK("images/5642839059478505530/20190130172520586_4ac8f474_CAMERA_11001005271.jpeg","点击查看图片(1张)")</f>
        <v>点击查看图片(1张)</v>
      </c>
      <c r="D1200" s="3" t="s">
        <v>3535</v>
      </c>
      <c r="E1200" s="3" t="str">
        <f>HYPERLINK("images/6841061366895094762/","点击查看图片(2张)")</f>
        <v>点击查看图片(2张)</v>
      </c>
      <c r="F1200" s="1" t="s">
        <v>3536</v>
      </c>
    </row>
    <row r="1201" spans="1:6" ht="24.95" customHeight="1" x14ac:dyDescent="0.2">
      <c r="A1201" s="1">
        <v>1360</v>
      </c>
      <c r="B1201" s="2" t="s">
        <v>3537</v>
      </c>
      <c r="C1201" s="3" t="str">
        <f>HYPERLINK("images/8209365143000711618/","点击查看图片(2张)")</f>
        <v>点击查看图片(2张)</v>
      </c>
      <c r="D1201" s="3" t="s">
        <v>3538</v>
      </c>
      <c r="E1201" s="3" t="str">
        <f>HYPERLINK("images/5777980450103626445/20190130174838774_3b3e0d1e_CAMERA_11001002289.jpeg","点击查看图片(1张)")</f>
        <v>点击查看图片(1张)</v>
      </c>
      <c r="F1201" s="1" t="s">
        <v>3539</v>
      </c>
    </row>
    <row r="1202" spans="1:6" ht="24.95" customHeight="1" x14ac:dyDescent="0.2">
      <c r="A1202" s="1">
        <v>1361</v>
      </c>
      <c r="B1202" s="2" t="s">
        <v>3540</v>
      </c>
      <c r="C1202" s="3" t="str">
        <f>HYPERLINK("images/5696919155618696207/","点击查看图片(3张)")</f>
        <v>点击查看图片(3张)</v>
      </c>
      <c r="D1202" s="3" t="s">
        <v>3541</v>
      </c>
      <c r="E1202" s="3" t="str">
        <f>HYPERLINK("images/8770486719321890557/20190130164400279_3b3e0d1e_CAMERA_11001014284.jpeg","点击查看图片(1张)")</f>
        <v>点击查看图片(1张)</v>
      </c>
      <c r="F1202" s="1" t="s">
        <v>3542</v>
      </c>
    </row>
    <row r="1203" spans="1:6" ht="24.95" customHeight="1" x14ac:dyDescent="0.2">
      <c r="A1203" s="1">
        <v>1362</v>
      </c>
      <c r="B1203" s="2" t="s">
        <v>3543</v>
      </c>
      <c r="C1203" s="3" t="str">
        <f>HYPERLINK("images/8648112219836489216/","点击查看图片(5张)")</f>
        <v>点击查看图片(5张)</v>
      </c>
      <c r="D1203" s="3" t="s">
        <v>3544</v>
      </c>
      <c r="E1203" s="3" t="str">
        <f>HYPERLINK("images/5623695298677359154/","点击查看图片(5张)")</f>
        <v>点击查看图片(5张)</v>
      </c>
      <c r="F1203" s="1" t="s">
        <v>3545</v>
      </c>
    </row>
    <row r="1204" spans="1:6" ht="24.95" customHeight="1" x14ac:dyDescent="0.2">
      <c r="A1204" s="1">
        <v>1363</v>
      </c>
      <c r="B1204" s="2" t="s">
        <v>3546</v>
      </c>
      <c r="C1204" s="3" t="str">
        <f>HYPERLINK("images/5013358033979567009/20190130163803535_39764571_CAMERA_21001003290.jpg","点击查看图片(1张)")</f>
        <v>点击查看图片(1张)</v>
      </c>
      <c r="D1204" s="3" t="s">
        <v>3547</v>
      </c>
      <c r="E1204" s="3" t="str">
        <f>HYPERLINK("images/6727977017941987643/20190130163813226_39764571_CAMERA_21001005287.jpg","点击查看图片(1张)")</f>
        <v>点击查看图片(1张)</v>
      </c>
      <c r="F1204" s="1" t="s">
        <v>3548</v>
      </c>
    </row>
    <row r="1205" spans="1:6" ht="24.95" customHeight="1" x14ac:dyDescent="0.2">
      <c r="A1205" s="1">
        <v>1365</v>
      </c>
      <c r="B1205" s="2" t="s">
        <v>3549</v>
      </c>
      <c r="C1205" s="3" t="str">
        <f>HYPERLINK("images/6173418734063444578/20190130180107161_8590F720_CAMERA_21001028171.jpg","点击查看图片(1张)")</f>
        <v>点击查看图片(1张)</v>
      </c>
      <c r="D1205" s="3" t="s">
        <v>3550</v>
      </c>
      <c r="E1205" s="3" t="str">
        <f>HYPERLINK("images/7435410968815699767/20190130175948007_8590F720_CAMERA_21001006285.jpg","点击查看图片(1张)")</f>
        <v>点击查看图片(1张)</v>
      </c>
      <c r="F1205" s="1" t="s">
        <v>3551</v>
      </c>
    </row>
    <row r="1206" spans="1:6" ht="24.95" customHeight="1" x14ac:dyDescent="0.2">
      <c r="A1206" s="1">
        <v>1366</v>
      </c>
      <c r="B1206" s="2" t="s">
        <v>3552</v>
      </c>
      <c r="C1206" s="3" t="str">
        <f>HYPERLINK("images/5926744404988927767/","点击查看图片(4张)")</f>
        <v>点击查看图片(4张)</v>
      </c>
      <c r="D1206" s="3" t="s">
        <v>3553</v>
      </c>
      <c r="E1206" s="3" t="str">
        <f>HYPERLINK("images/8324176022950073916/","点击查看图片(3张)")</f>
        <v>点击查看图片(3张)</v>
      </c>
      <c r="F1206" s="1" t="s">
        <v>3554</v>
      </c>
    </row>
    <row r="1207" spans="1:6" ht="24.95" customHeight="1" x14ac:dyDescent="0.2">
      <c r="A1207" s="1">
        <v>1367</v>
      </c>
      <c r="B1207" s="2" t="s">
        <v>3555</v>
      </c>
      <c r="C1207" s="3" t="str">
        <f>HYPERLINK("images/8454941585080298241/20190130170459095_3b3e0d1e_CAMERA_11001004287.jpeg","点击查看图片(1张)")</f>
        <v>点击查看图片(1张)</v>
      </c>
      <c r="D1207" s="3" t="s">
        <v>3556</v>
      </c>
      <c r="E1207" s="3" t="str">
        <f>HYPERLINK("images/7418579643118235241/20190130170504908_3b3e0d1e_CAMERA_11001003186.jpeg","点击查看图片(1张)")</f>
        <v>点击查看图片(1张)</v>
      </c>
      <c r="F1207" s="1" t="s">
        <v>3557</v>
      </c>
    </row>
    <row r="1208" spans="1:6" ht="24.95" customHeight="1" x14ac:dyDescent="0.2">
      <c r="A1208" s="1">
        <v>1368</v>
      </c>
      <c r="B1208" s="2" t="s">
        <v>3558</v>
      </c>
      <c r="C1208" s="3" t="str">
        <f>HYPERLINK("images/6245151708480249455/","点击查看图片(2张)")</f>
        <v>点击查看图片(2张)</v>
      </c>
      <c r="D1208" s="3" t="s">
        <v>3559</v>
      </c>
      <c r="E1208" s="3" t="str">
        <f>HYPERLINK("images/6155650719998399570/","点击查看图片(5张)")</f>
        <v>点击查看图片(5张)</v>
      </c>
      <c r="F1208" s="1" t="s">
        <v>3560</v>
      </c>
    </row>
    <row r="1209" spans="1:6" ht="24.95" customHeight="1" x14ac:dyDescent="0.2">
      <c r="A1209" s="1">
        <v>1369</v>
      </c>
      <c r="B1209" s="2" t="s">
        <v>3561</v>
      </c>
      <c r="C1209" s="3" t="str">
        <f>HYPERLINK("images/4802625428326239101/","点击查看图片(2张)")</f>
        <v>点击查看图片(2张)</v>
      </c>
      <c r="D1209" s="3" t="s">
        <v>3562</v>
      </c>
      <c r="E1209" s="3" t="str">
        <f>HYPERLINK("images/5308384289726320551/","点击查看图片(3张)")</f>
        <v>点击查看图片(3张)</v>
      </c>
      <c r="F1209" s="1" t="s">
        <v>3563</v>
      </c>
    </row>
    <row r="1210" spans="1:6" ht="24.95" customHeight="1" x14ac:dyDescent="0.2">
      <c r="A1210" s="1">
        <v>1370</v>
      </c>
      <c r="B1210" s="2" t="s">
        <v>3564</v>
      </c>
      <c r="C1210" s="3" t="str">
        <f>HYPERLINK("images/8458124570043137434/","点击查看图片(2张)")</f>
        <v>点击查看图片(2张)</v>
      </c>
      <c r="D1210" s="3" t="s">
        <v>3565</v>
      </c>
      <c r="E1210" s="3" t="str">
        <f>HYPERLINK("images/8293934111269855748/20190130180319705_34119738_CAMERA_21001005287.jpg","点击查看图片(1张)")</f>
        <v>点击查看图片(1张)</v>
      </c>
      <c r="F1210" s="1" t="s">
        <v>3566</v>
      </c>
    </row>
    <row r="1211" spans="1:6" ht="24.95" customHeight="1" x14ac:dyDescent="0.2">
      <c r="A1211" s="1">
        <v>1371</v>
      </c>
      <c r="B1211" s="2" t="s">
        <v>3567</v>
      </c>
      <c r="C1211" s="3" t="str">
        <f>HYPERLINK("images/4836530625431699324/","点击查看图片(5张)")</f>
        <v>点击查看图片(5张)</v>
      </c>
      <c r="D1211" s="3" t="s">
        <v>3568</v>
      </c>
      <c r="E1211" s="3" t="str">
        <f>HYPERLINK("images/8102725827689004139/","点击查看图片(5张)")</f>
        <v>点击查看图片(5张)</v>
      </c>
      <c r="F1211" s="1" t="s">
        <v>3569</v>
      </c>
    </row>
    <row r="1212" spans="1:6" ht="24.95" customHeight="1" x14ac:dyDescent="0.2">
      <c r="A1212" s="1">
        <v>1372</v>
      </c>
      <c r="B1212" s="2" t="s">
        <v>3570</v>
      </c>
      <c r="C1212" s="3" t="str">
        <f>HYPERLINK("images/5683121205269751743/20190130183136728_35525735_CAMERA_21001012181.jpg","点击查看图片(1张)")</f>
        <v>点击查看图片(1张)</v>
      </c>
      <c r="D1212" s="3" t="s">
        <v>3571</v>
      </c>
      <c r="E1212" s="3" t="str">
        <f>HYPERLINK("images/7944852080370430944/20190130183226346_35525735_CAMERA_21001030288.jpg","点击查看图片(1张)")</f>
        <v>点击查看图片(1张)</v>
      </c>
      <c r="F1212" s="1" t="s">
        <v>3572</v>
      </c>
    </row>
    <row r="1213" spans="1:6" ht="24.95" customHeight="1" x14ac:dyDescent="0.2">
      <c r="A1213" s="1">
        <v>1373</v>
      </c>
      <c r="B1213" s="2" t="s">
        <v>3573</v>
      </c>
      <c r="C1213" s="3" t="str">
        <f>HYPERLINK("images/7750062563547847851/","点击查看图片(2张)")</f>
        <v>点击查看图片(2张)</v>
      </c>
      <c r="D1213" s="3" t="s">
        <v>3574</v>
      </c>
      <c r="E1213" s="3" t="str">
        <f>HYPERLINK("images/5113157916200549433/","点击查看图片(4张)")</f>
        <v>点击查看图片(4张)</v>
      </c>
      <c r="F1213" s="1" t="s">
        <v>3575</v>
      </c>
    </row>
    <row r="1214" spans="1:6" ht="24.95" customHeight="1" x14ac:dyDescent="0.2">
      <c r="A1214" s="1">
        <v>1374</v>
      </c>
      <c r="B1214" s="2" t="s">
        <v>3576</v>
      </c>
      <c r="C1214" s="3" t="str">
        <f>HYPERLINK("images/7181406992557357789/","点击查看图片(3张)")</f>
        <v>点击查看图片(3张)</v>
      </c>
      <c r="D1214" s="3" t="s">
        <v>3577</v>
      </c>
      <c r="E1214" s="3" t="str">
        <f>HYPERLINK("images/8939408844973387636/","点击查看图片(4张)")</f>
        <v>点击查看图片(4张)</v>
      </c>
      <c r="F1214" s="1" t="s">
        <v>3578</v>
      </c>
    </row>
    <row r="1215" spans="1:6" ht="24.95" customHeight="1" x14ac:dyDescent="0.2">
      <c r="A1215" s="1">
        <v>1375</v>
      </c>
      <c r="B1215" s="2" t="s">
        <v>3579</v>
      </c>
      <c r="C1215" s="3" t="str">
        <f>HYPERLINK("images/8255605627913016228/","点击查看图片(2张)")</f>
        <v>点击查看图片(2张)</v>
      </c>
      <c r="D1215" s="3" t="s">
        <v>3580</v>
      </c>
      <c r="E1215" s="3" t="str">
        <f>HYPERLINK("images/7989211432438603108/","点击查看图片(5张)")</f>
        <v>点击查看图片(5张)</v>
      </c>
      <c r="F1215" s="1" t="s">
        <v>3581</v>
      </c>
    </row>
    <row r="1216" spans="1:6" ht="24.95" customHeight="1" x14ac:dyDescent="0.2">
      <c r="A1216" s="1">
        <v>1376</v>
      </c>
      <c r="B1216" s="2" t="s">
        <v>3582</v>
      </c>
      <c r="C1216" s="3" t="str">
        <f>HYPERLINK("images/5505818211353143667/","点击查看图片(2张)")</f>
        <v>点击查看图片(2张)</v>
      </c>
      <c r="D1216" s="3" t="s">
        <v>3583</v>
      </c>
      <c r="E1216" s="3" t="str">
        <f>HYPERLINK("images/6899493919888017622/","点击查看图片(5张)")</f>
        <v>点击查看图片(5张)</v>
      </c>
      <c r="F1216" s="1" t="s">
        <v>3584</v>
      </c>
    </row>
    <row r="1217" spans="1:6" ht="24.95" customHeight="1" x14ac:dyDescent="0.2">
      <c r="A1217" s="1">
        <v>1377</v>
      </c>
      <c r="B1217" s="2" t="s">
        <v>3585</v>
      </c>
      <c r="C1217" s="3" t="str">
        <f>HYPERLINK("images/6843747385075374433/","点击查看图片(5张)")</f>
        <v>点击查看图片(5张)</v>
      </c>
      <c r="D1217" s="3" t="s">
        <v>3586</v>
      </c>
      <c r="E1217" s="3" t="str">
        <f>HYPERLINK("images/4913184895899435248/","点击查看图片(4张)")</f>
        <v>点击查看图片(4张)</v>
      </c>
      <c r="F1217" s="1" t="s">
        <v>3587</v>
      </c>
    </row>
    <row r="1218" spans="1:6" ht="24.95" customHeight="1" x14ac:dyDescent="0.2">
      <c r="A1218" s="1">
        <v>1378</v>
      </c>
      <c r="B1218" s="2" t="s">
        <v>3588</v>
      </c>
      <c r="C1218" s="3" t="str">
        <f>HYPERLINK("images/6972111381346710471/20190130173451353_fec3fe7a_CAMERA_11001005231.jpeg","点击查看图片(1张)")</f>
        <v>点击查看图片(1张)</v>
      </c>
      <c r="D1218" s="3" t="s">
        <v>3589</v>
      </c>
      <c r="E1218" s="3" t="str">
        <f>HYPERLINK("images/6631378756864988096/20190130173545668_fec3fe7a_CAMERA_11001051267.jpeg","点击查看图片(1张)")</f>
        <v>点击查看图片(1张)</v>
      </c>
      <c r="F1218" s="1" t="s">
        <v>3590</v>
      </c>
    </row>
    <row r="1219" spans="1:6" ht="24.95" customHeight="1" x14ac:dyDescent="0.2">
      <c r="A1219" s="1">
        <v>1379</v>
      </c>
      <c r="B1219" s="2" t="s">
        <v>3591</v>
      </c>
      <c r="C1219" s="3" t="str">
        <f>HYPERLINK("images/8240687339887915478/","点击查看图片(5张)")</f>
        <v>点击查看图片(5张)</v>
      </c>
      <c r="D1219" s="3" t="s">
        <v>3592</v>
      </c>
      <c r="E1219" s="3" t="str">
        <f>HYPERLINK("images/6389345977537342003/","点击查看图片(5张)")</f>
        <v>点击查看图片(5张)</v>
      </c>
      <c r="F1219" s="1" t="s">
        <v>3593</v>
      </c>
    </row>
    <row r="1220" spans="1:6" ht="24.95" customHeight="1" x14ac:dyDescent="0.2">
      <c r="A1220" s="1">
        <v>1381</v>
      </c>
      <c r="B1220" s="2" t="s">
        <v>3594</v>
      </c>
      <c r="C1220" s="3" t="str">
        <f>HYPERLINK("images/5950488967269797291/20190130175345285_31791832_CAMERA_21001004177.jpg","点击查看图片(1张)")</f>
        <v>点击查看图片(1张)</v>
      </c>
      <c r="D1220" s="3" t="s">
        <v>3595</v>
      </c>
      <c r="E1220" s="3" t="str">
        <f>HYPERLINK("images/6242035999839038742/","点击查看图片(2张)")</f>
        <v>点击查看图片(2张)</v>
      </c>
      <c r="F1220" s="1" t="s">
        <v>3596</v>
      </c>
    </row>
    <row r="1221" spans="1:6" ht="24.95" customHeight="1" x14ac:dyDescent="0.2">
      <c r="A1221" s="1">
        <v>1382</v>
      </c>
      <c r="B1221" s="2" t="s">
        <v>3597</v>
      </c>
      <c r="C1221" s="3" t="str">
        <f>HYPERLINK("images/8828683607717280627/","点击查看图片(3张)")</f>
        <v>点击查看图片(3张)</v>
      </c>
      <c r="D1221" s="3" t="s">
        <v>3598</v>
      </c>
      <c r="E1221" s="3" t="str">
        <f>HYPERLINK("images/8933302966831264435/","点击查看图片(4张)")</f>
        <v>点击查看图片(4张)</v>
      </c>
      <c r="F1221" s="1" t="s">
        <v>3599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吕阳阳</dc:creator>
  <cp:lastModifiedBy>吕阳阳</cp:lastModifiedBy>
  <dcterms:created xsi:type="dcterms:W3CDTF">2019-02-18T08:43:17Z</dcterms:created>
  <dcterms:modified xsi:type="dcterms:W3CDTF">2019-02-18T09:33:14Z</dcterms:modified>
</cp:coreProperties>
</file>