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cawaterboards.sharepoint.com/DWR/SDA/Shared Documents/Onboarding Materials/demandanalysis_040722/Data Processing Modules/"/>
    </mc:Choice>
  </mc:AlternateContent>
  <xr:revisionPtr revIDLastSave="806" documentId="8_{74170A51-9C5D-4D86-AA1D-19719E2D9ED7}" xr6:coauthVersionLast="47" xr6:coauthVersionMax="47" xr10:uidLastSave="{D0EF5B77-BF05-4DC5-9B5E-9612E081823D}"/>
  <bookViews>
    <workbookView xWindow="14400" yWindow="0" windowWidth="14400" windowHeight="15750" xr2:uid="{00000000-000D-0000-FFFF-FFFF00000000}"/>
  </bookViews>
  <sheets>
    <sheet name="ReportedDiversionAnalysis" sheetId="1" r:id="rId1"/>
    <sheet name="Description" sheetId="5" r:id="rId2"/>
    <sheet name="DataDictionary" sheetId="6" r:id="rId3"/>
  </sheets>
  <externalReferences>
    <externalReference r:id="rId4"/>
  </externalReferences>
  <definedNames>
    <definedName name="_xlnm._FilterDatabase" localSheetId="0" hidden="1">ReportedDiversionAnalysis!$A$3:$F$831</definedName>
    <definedName name="AMOUNT" localSheetId="2">OFFSET([1]RMS!$E$4,0,0,COUNTA([1]RMS!$A:$A)-3,1)</definedName>
    <definedName name="AMOUNT" localSheetId="1">OFFSET([1]RMS!$E$4,0,0,COUNTA([1]RMS!$A:$A)-3,1)</definedName>
    <definedName name="AMOUNT">OFFSET(ReportedDiversionAnalysis!$E$4,0,0,COUNTA(ReportedDiversionAnalysis!$A:$A)-3,1)</definedName>
    <definedName name="Annual_Use">OFFSET([1]RMS!$N$4,0,0,COUNTA([1]RMS!$A:$A)-3,1)</definedName>
    <definedName name="AnnualTotalDiversion">OFFSET([1]RMS!$M$4,0,0,COUNTA([1]RMS!$A:$A)-3,1)</definedName>
    <definedName name="APPL_ID" localSheetId="2">OFFSET([1]RMS!$A$4,0,0,COUNTA([1]RMS!$A:$A)-3,1)</definedName>
    <definedName name="APPL_ID" localSheetId="1">OFFSET([1]RMS!$A$4,0,0,COUNTA([1]RMS!$A:$A)-3,1)</definedName>
    <definedName name="APPL_ID">OFFSET(ReportedDiversionAnalysis!$A$4,0,0,COUNTA(ReportedDiversionAnalysis!$A:$A)-3,1)</definedName>
    <definedName name="APPLICATION_NUMBER" localSheetId="2">OFFSET([1]FaceValue_IniDiv!$A$2,0,0,COUNTA([1]FaceValue_IniDiv!$A:$A)-1,1)</definedName>
    <definedName name="APPLICATION_NUMBER" localSheetId="1">OFFSET([1]FaceValue_IniDiv!$A$2,0,0,COUNTA([1]FaceValue_IniDiv!$A:$A)-1,1)</definedName>
    <definedName name="APPLICATION_NUMBER">OFFSET(ReportedDiversionAnalysis!$J$4,0,0,COUNTA(ReportedDiversionAnalysis!$J:$J)-1,1)</definedName>
    <definedName name="COMPOSITE_ANNUAL">OFFSET(ReportedDiversionAnalysis!$H$4,0,0,COUNTA(ReportedDiversionAnalysis!$A:$A)-3,1)</definedName>
    <definedName name="COMPOSITE_MONTHLY">OFFSET(ReportedDiversionAnalysis!$G$4,0,0,COUNTA(ReportedDiversionAnalysis!$A:$A)-3,1)</definedName>
    <definedName name="DIVERSION_TYPE" localSheetId="2">OFFSET([1]RMS!$F$4,0,0,COUNTA([1]RMS!$A:$A)-3,1)</definedName>
    <definedName name="DIVERSION_TYPE" localSheetId="1">OFFSET([1]RMS!$F$4,0,0,COUNTA([1]RMS!$A:$A)-3,1)</definedName>
    <definedName name="DIVERSION_TYPE">OFFSET(ReportedDiversionAnalysis!$F$4,0,0,COUNTA(ReportedDiversionAnalysis!$A:$A)-3,1)</definedName>
    <definedName name="FACE_VALUE_AMOUNT" localSheetId="2">OFFSET([1]FaceValue_IniDiv!$D$2,0,0,COUNTA([1]FaceValue_IniDiv!$A:$A)-1,1)</definedName>
    <definedName name="FACE_VALUE_AMOUNT" localSheetId="1">OFFSET([1]FaceValue_IniDiv!$D$2,0,0,COUNTA([1]FaceValue_IniDiv!$A:$A)-1,1)</definedName>
    <definedName name="FACE_VALUE_AMOUNT">OFFSET(ReportedDiversionAnalysis!$M$4,0,0,COUNTA(ReportedDiversionAnalysis!$J:$J)-1,1)</definedName>
    <definedName name="INI_REPORTED_DIV_AMOUNT" localSheetId="2">OFFSET([1]FaceValue_IniDiv!$B$2,0,0,COUNTA([1]FaceValue_IniDiv!$A:$A)-1,1)</definedName>
    <definedName name="INI_REPORTED_DIV_AMOUNT" localSheetId="1">OFFSET([1]FaceValue_IniDiv!$B$2,0,0,COUNTA([1]FaceValue_IniDiv!$A:$A)-1,1)</definedName>
    <definedName name="INI_REPORTED_DIV_AMOUNT">OFFSET(ReportedDiversionAnalysis!$K$4,0,0,COUNTA(ReportedDiversionAnalysis!$J:$J)-1,1)</definedName>
    <definedName name="INI_REPORTED_DIV_UNIT" localSheetId="2">OFFSET([1]FaceValue_IniDiv!$C$2,0,0,COUNTA([1]FaceValue_IniDiv!$A:$A)-1,1)</definedName>
    <definedName name="INI_REPORTED_DIV_UNIT" localSheetId="1">OFFSET([1]FaceValue_IniDiv!$C$2,0,0,COUNTA([1]FaceValue_IniDiv!$A:$A)-1,1)</definedName>
    <definedName name="INI_REPORTED_DIV_UNIT">OFFSET(ReportedDiversionAnalysis!$L$4,0,0,COUNTA(ReportedDiversionAnalysis!$J:$J)-1,1)</definedName>
    <definedName name="MONTH">OFFSET(ReportedDiversionAnalysis!$D$4,0,0,COUNTA(ReportedDiversionAnalysis!$A:$A)-3,1)</definedName>
    <definedName name="UniqueApplID">OFFSET(ReportedDiversionAnalysis!$O$4,0,0,ReportedDiversionAnalysis!$Q$8,1)</definedName>
    <definedName name="YEAR" localSheetId="2">OFFSET([1]RMS!$C$4,0,0,COUNTA([1]RMS!$A:$A)-3,1)</definedName>
    <definedName name="YEAR" localSheetId="1">OFFSET([1]RMS!$C$4,0,0,COUNTA([1]RMS!$A:$A)-3,1)</definedName>
    <definedName name="YEAR">OFFSET(ReportedDiversionAnalysis!$C$4,0,0,COUNTA(ReportedDiversionAnalysis!$A:$A)-3,1)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P6" i="1" l="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4" i="1"/>
  <c r="G4" i="1"/>
  <c r="O4" i="1" a="1"/>
  <c r="O4" i="1" s="1"/>
  <c r="P4" i="1"/>
  <c r="T4" i="1" s="1"/>
  <c r="CB4" i="1" a="1"/>
  <c r="CB4" i="1" s="1"/>
  <c r="EC4" i="1" s="1" a="1"/>
  <c r="EC4" i="1" s="1"/>
  <c r="G5" i="1"/>
  <c r="G6" i="1"/>
  <c r="G7" i="1"/>
  <c r="G8" i="1"/>
  <c r="Q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CO6" i="1" l="1" a="1"/>
  <c r="CO6" i="1" s="1"/>
  <c r="CO5" i="1" a="1"/>
  <c r="CO5" i="1" s="1"/>
  <c r="CO4" i="1" a="1"/>
  <c r="CO4" i="1" s="1"/>
  <c r="CY6" i="1" a="1"/>
  <c r="CY6" i="1" s="1"/>
  <c r="CU6" i="1" a="1"/>
  <c r="CU6" i="1" s="1"/>
  <c r="CQ6" i="1" a="1"/>
  <c r="CQ6" i="1" s="1"/>
  <c r="CX5" i="1" a="1"/>
  <c r="CX5" i="1" s="1"/>
  <c r="CT5" i="1" a="1"/>
  <c r="CT5" i="1" s="1"/>
  <c r="CP5" i="1" a="1"/>
  <c r="CP5" i="1" s="1"/>
  <c r="CW4" i="1" a="1"/>
  <c r="CW4" i="1" s="1"/>
  <c r="CS4" i="1" a="1"/>
  <c r="CS4" i="1" s="1"/>
  <c r="CX6" i="1" a="1"/>
  <c r="CX6" i="1" s="1"/>
  <c r="CT6" i="1" a="1"/>
  <c r="CT6" i="1" s="1"/>
  <c r="CP6" i="1" a="1"/>
  <c r="CP6" i="1" s="1"/>
  <c r="CW5" i="1" a="1"/>
  <c r="CW5" i="1" s="1"/>
  <c r="CS5" i="1" a="1"/>
  <c r="CS5" i="1" s="1"/>
  <c r="CZ4" i="1" a="1"/>
  <c r="CZ4" i="1" s="1"/>
  <c r="CV4" i="1" a="1"/>
  <c r="CV4" i="1" s="1"/>
  <c r="CR4" i="1" a="1"/>
  <c r="CR4" i="1" s="1"/>
  <c r="CW6" i="1" a="1"/>
  <c r="CW6" i="1" s="1"/>
  <c r="CS6" i="1" a="1"/>
  <c r="CS6" i="1" s="1"/>
  <c r="CZ5" i="1" a="1"/>
  <c r="CZ5" i="1" s="1"/>
  <c r="CV5" i="1" a="1"/>
  <c r="CV5" i="1" s="1"/>
  <c r="CR5" i="1" a="1"/>
  <c r="CR5" i="1" s="1"/>
  <c r="CY4" i="1" a="1"/>
  <c r="CY4" i="1" s="1"/>
  <c r="CU4" i="1" a="1"/>
  <c r="CU4" i="1" s="1"/>
  <c r="CQ4" i="1" a="1"/>
  <c r="CQ4" i="1" s="1"/>
  <c r="CZ6" i="1" a="1"/>
  <c r="CZ6" i="1" s="1"/>
  <c r="CV6" i="1" a="1"/>
  <c r="CV6" i="1" s="1"/>
  <c r="CR6" i="1" a="1"/>
  <c r="CR6" i="1" s="1"/>
  <c r="CY5" i="1" a="1"/>
  <c r="CY5" i="1" s="1"/>
  <c r="CU5" i="1" a="1"/>
  <c r="CU5" i="1" s="1"/>
  <c r="CQ5" i="1" a="1"/>
  <c r="CQ5" i="1" s="1"/>
  <c r="CX4" i="1" a="1"/>
  <c r="CX4" i="1" s="1"/>
  <c r="CT4" i="1" a="1"/>
  <c r="CT4" i="1" s="1"/>
  <c r="CP4" i="1" a="1"/>
  <c r="CP4" i="1" s="1"/>
  <c r="CK4" i="1" a="1"/>
  <c r="CK4" i="1" s="1"/>
  <c r="CN6" i="1" a="1"/>
  <c r="CN6" i="1" s="1"/>
  <c r="CJ6" i="1" a="1"/>
  <c r="CJ6" i="1" s="1"/>
  <c r="CN5" i="1" a="1"/>
  <c r="CN5" i="1" s="1"/>
  <c r="CJ5" i="1" a="1"/>
  <c r="CJ5" i="1" s="1"/>
  <c r="CN4" i="1" a="1"/>
  <c r="CN4" i="1" s="1"/>
  <c r="CJ4" i="1" a="1"/>
  <c r="CJ4" i="1" s="1"/>
  <c r="CM6" i="1" a="1"/>
  <c r="CM6" i="1" s="1"/>
  <c r="CI6" i="1" a="1"/>
  <c r="CI6" i="1" s="1"/>
  <c r="CM5" i="1" a="1"/>
  <c r="CM5" i="1" s="1"/>
  <c r="CI5" i="1" a="1"/>
  <c r="CI5" i="1" s="1"/>
  <c r="CM4" i="1" a="1"/>
  <c r="CM4" i="1" s="1"/>
  <c r="CI4" i="1" a="1"/>
  <c r="CI4" i="1" s="1"/>
  <c r="CL6" i="1" a="1"/>
  <c r="CL6" i="1" s="1"/>
  <c r="CH6" i="1" a="1"/>
  <c r="CH6" i="1" s="1"/>
  <c r="CL5" i="1" a="1"/>
  <c r="CL5" i="1" s="1"/>
  <c r="CH5" i="1" a="1"/>
  <c r="CH5" i="1" s="1"/>
  <c r="CL4" i="1" a="1"/>
  <c r="CL4" i="1" s="1"/>
  <c r="CH4" i="1" a="1"/>
  <c r="CH4" i="1" s="1"/>
  <c r="CK6" i="1" a="1"/>
  <c r="CK6" i="1" s="1"/>
  <c r="CG6" i="1" a="1"/>
  <c r="CG6" i="1" s="1"/>
  <c r="CK5" i="1" a="1"/>
  <c r="CK5" i="1" s="1"/>
  <c r="CG5" i="1" a="1"/>
  <c r="CG5" i="1" s="1"/>
  <c r="CE6" i="1" a="1"/>
  <c r="CE6" i="1" s="1"/>
  <c r="CF5" i="1" a="1"/>
  <c r="CF5" i="1" s="1"/>
  <c r="CD6" i="1" a="1"/>
  <c r="CD6" i="1" s="1"/>
  <c r="CE5" i="1" a="1"/>
  <c r="CE5" i="1" s="1"/>
  <c r="CC6" i="1" a="1"/>
  <c r="CC6" i="1" s="1"/>
  <c r="CD5" i="1" a="1"/>
  <c r="CD5" i="1" s="1"/>
  <c r="CF6" i="1" a="1"/>
  <c r="CF6" i="1" s="1"/>
  <c r="CC5" i="1" a="1"/>
  <c r="CC5" i="1" s="1"/>
  <c r="CG4" i="1" a="1"/>
  <c r="CG4" i="1" s="1"/>
  <c r="CF4" i="1" a="1"/>
  <c r="CF4" i="1" s="1"/>
  <c r="CE4" i="1" a="1"/>
  <c r="CE4" i="1" s="1"/>
  <c r="CC4" i="1" a="1"/>
  <c r="CC4" i="1" s="1"/>
  <c r="CD4" i="1" a="1"/>
  <c r="CD4" i="1" s="1"/>
  <c r="ED6" i="1" a="1"/>
  <c r="ED6" i="1" s="1"/>
  <c r="ED4" i="1" a="1"/>
  <c r="ED4" i="1" s="1"/>
  <c r="EE4" i="1" s="1"/>
  <c r="EC6" i="1" a="1"/>
  <c r="EC6" i="1" s="1"/>
  <c r="ED5" i="1" a="1"/>
  <c r="ED5" i="1" s="1"/>
  <c r="EC5" i="1" a="1"/>
  <c r="EC5" i="1" s="1"/>
  <c r="EE5" i="1" s="1"/>
  <c r="V4" i="1" a="1"/>
  <c r="V4" i="1" s="1"/>
  <c r="BM4" i="1" s="1" a="1"/>
  <c r="BM4" i="1" s="1"/>
  <c r="Q9" i="1"/>
  <c r="Q10" i="1" s="1"/>
  <c r="U5" i="1"/>
  <c r="V5" i="1" s="1" a="1"/>
  <c r="V5" i="1" s="1"/>
  <c r="T5" i="1"/>
  <c r="CO8" i="1" l="1"/>
  <c r="CC8" i="1"/>
  <c r="U6" i="1"/>
  <c r="DA5" i="1"/>
  <c r="DB5" i="1"/>
  <c r="DH4" i="1"/>
  <c r="DK6" i="1"/>
  <c r="DB6" i="1"/>
  <c r="DD4" i="1"/>
  <c r="DL5" i="1"/>
  <c r="DJ5" i="1"/>
  <c r="DC5" i="1"/>
  <c r="DA6" i="1"/>
  <c r="DL4" i="1"/>
  <c r="DK5" i="1"/>
  <c r="DD5" i="1"/>
  <c r="DF5" i="1"/>
  <c r="DI5" i="1"/>
  <c r="DH5" i="1"/>
  <c r="DI6" i="1"/>
  <c r="AU5" i="1" a="1"/>
  <c r="AU5" i="1" s="1"/>
  <c r="AY5" i="1" a="1"/>
  <c r="AY5" i="1" s="1"/>
  <c r="BC5" i="1" a="1"/>
  <c r="BC5" i="1" s="1"/>
  <c r="AV5" i="1" a="1"/>
  <c r="AV5" i="1" s="1"/>
  <c r="AZ5" i="1" a="1"/>
  <c r="AZ5" i="1" s="1"/>
  <c r="BD5" i="1" a="1"/>
  <c r="BD5" i="1" s="1"/>
  <c r="AW5" i="1" a="1"/>
  <c r="AW5" i="1" s="1"/>
  <c r="BA5" i="1" a="1"/>
  <c r="BA5" i="1" s="1"/>
  <c r="BE5" i="1" a="1"/>
  <c r="BE5" i="1" s="1"/>
  <c r="BB5" i="1" a="1"/>
  <c r="BB5" i="1" s="1"/>
  <c r="BF5" i="1" a="1"/>
  <c r="BF5" i="1" s="1"/>
  <c r="AX5" i="1" a="1"/>
  <c r="AX5" i="1" s="1"/>
  <c r="DB4" i="1"/>
  <c r="AZ4" i="1" a="1"/>
  <c r="AZ4" i="1" s="1"/>
  <c r="BE4" i="1" a="1"/>
  <c r="BE4" i="1" s="1"/>
  <c r="AX4" i="1" a="1"/>
  <c r="AX4" i="1" s="1"/>
  <c r="AV4" i="1" a="1"/>
  <c r="AV4" i="1" s="1"/>
  <c r="BA4" i="1" a="1"/>
  <c r="BA4" i="1" s="1"/>
  <c r="AW4" i="1" a="1"/>
  <c r="AW4" i="1" s="1"/>
  <c r="BF4" i="1" a="1"/>
  <c r="BF4" i="1" s="1"/>
  <c r="BB4" i="1" a="1"/>
  <c r="BB4" i="1" s="1"/>
  <c r="AU4" i="1" a="1"/>
  <c r="AU4" i="1" s="1"/>
  <c r="AY4" i="1" a="1"/>
  <c r="AY4" i="1" s="1"/>
  <c r="BC4" i="1" a="1"/>
  <c r="BC4" i="1" s="1"/>
  <c r="BD4" i="1" a="1"/>
  <c r="BD4" i="1" s="1"/>
  <c r="DL6" i="1"/>
  <c r="DJ6" i="1"/>
  <c r="DK4" i="1"/>
  <c r="DA4" i="1"/>
  <c r="DF4" i="1"/>
  <c r="DC4" i="1"/>
  <c r="DJ4" i="1"/>
  <c r="DG6" i="1"/>
  <c r="DI4" i="1"/>
  <c r="DE4" i="1"/>
  <c r="DG4" i="1"/>
  <c r="DG5" i="1"/>
  <c r="DH6" i="1"/>
  <c r="DC6" i="1"/>
  <c r="DE5" i="1"/>
  <c r="DF6" i="1"/>
  <c r="DD6" i="1"/>
  <c r="DE6" i="1"/>
  <c r="EE6" i="1"/>
  <c r="DN4" i="1"/>
  <c r="DN5" i="1"/>
  <c r="DN6" i="1"/>
  <c r="DM6" i="1"/>
  <c r="DM4" i="1"/>
  <c r="DM5" i="1"/>
  <c r="Z5" i="1" a="1"/>
  <c r="Z5" i="1" s="1"/>
  <c r="AD5" i="1" a="1"/>
  <c r="AD5" i="1" s="1"/>
  <c r="AH5" i="1" a="1"/>
  <c r="AH5" i="1" s="1"/>
  <c r="AL5" i="1" a="1"/>
  <c r="AL5" i="1" s="1"/>
  <c r="AP5" i="1" a="1"/>
  <c r="AP5" i="1" s="1"/>
  <c r="AT5" i="1" a="1"/>
  <c r="AT5" i="1" s="1"/>
  <c r="BO5" i="1" a="1"/>
  <c r="BO5" i="1" s="1"/>
  <c r="W5" i="1" a="1"/>
  <c r="W5" i="1" s="1"/>
  <c r="AA5" i="1" a="1"/>
  <c r="AA5" i="1" s="1"/>
  <c r="AE5" i="1" a="1"/>
  <c r="AE5" i="1" s="1"/>
  <c r="AI5" i="1" a="1"/>
  <c r="AI5" i="1" s="1"/>
  <c r="AM5" i="1" a="1"/>
  <c r="AM5" i="1" s="1"/>
  <c r="AQ5" i="1" a="1"/>
  <c r="AQ5" i="1" s="1"/>
  <c r="Y5" i="1" a="1"/>
  <c r="Y5" i="1" s="1"/>
  <c r="AC5" i="1" a="1"/>
  <c r="AC5" i="1" s="1"/>
  <c r="AG5" i="1" a="1"/>
  <c r="AG5" i="1" s="1"/>
  <c r="AK5" i="1" a="1"/>
  <c r="AK5" i="1" s="1"/>
  <c r="AO5" i="1" a="1"/>
  <c r="AO5" i="1" s="1"/>
  <c r="AS5" i="1" a="1"/>
  <c r="AS5" i="1" s="1"/>
  <c r="BN5" i="1" a="1"/>
  <c r="BN5" i="1" s="1"/>
  <c r="AB5" i="1" a="1"/>
  <c r="AB5" i="1" s="1"/>
  <c r="BM5" i="1" a="1"/>
  <c r="BM5" i="1" s="1"/>
  <c r="AJ5" i="1" a="1"/>
  <c r="AJ5" i="1" s="1"/>
  <c r="X5" i="1" a="1"/>
  <c r="X5" i="1" s="1"/>
  <c r="AF5" i="1" a="1"/>
  <c r="AF5" i="1" s="1"/>
  <c r="BR5" i="1" a="1"/>
  <c r="BR5" i="1" s="1"/>
  <c r="AR5" i="1" a="1"/>
  <c r="AR5" i="1" s="1"/>
  <c r="AN5" i="1" a="1"/>
  <c r="AN5" i="1" s="1"/>
  <c r="Z4" i="1" a="1"/>
  <c r="Z4" i="1" s="1"/>
  <c r="AD4" i="1" a="1"/>
  <c r="AD4" i="1" s="1"/>
  <c r="AH4" i="1" a="1"/>
  <c r="AH4" i="1" s="1"/>
  <c r="AL4" i="1" a="1"/>
  <c r="AL4" i="1" s="1"/>
  <c r="AP4" i="1" a="1"/>
  <c r="AP4" i="1" s="1"/>
  <c r="AT4" i="1" a="1"/>
  <c r="AT4" i="1" s="1"/>
  <c r="BO4" i="1" a="1"/>
  <c r="BO4" i="1" s="1"/>
  <c r="Y4" i="1" a="1"/>
  <c r="Y4" i="1" s="1"/>
  <c r="AC4" i="1" a="1"/>
  <c r="AC4" i="1" s="1"/>
  <c r="AG4" i="1" a="1"/>
  <c r="AG4" i="1" s="1"/>
  <c r="AK4" i="1" a="1"/>
  <c r="AK4" i="1" s="1"/>
  <c r="AO4" i="1" a="1"/>
  <c r="AO4" i="1" s="1"/>
  <c r="AS4" i="1" a="1"/>
  <c r="AS4" i="1" s="1"/>
  <c r="BN4" i="1" a="1"/>
  <c r="BN4" i="1" s="1"/>
  <c r="AA4" i="1" a="1"/>
  <c r="AA4" i="1" s="1"/>
  <c r="AB4" i="1" a="1"/>
  <c r="AB4" i="1" s="1"/>
  <c r="AM4" i="1" a="1"/>
  <c r="AM4" i="1" s="1"/>
  <c r="AN4" i="1" a="1"/>
  <c r="AN4" i="1" s="1"/>
  <c r="AE4" i="1" a="1"/>
  <c r="AE4" i="1" s="1"/>
  <c r="BR4" i="1" a="1"/>
  <c r="BR4" i="1" s="1"/>
  <c r="AF4" i="1" a="1"/>
  <c r="AF4" i="1" s="1"/>
  <c r="AQ4" i="1" a="1"/>
  <c r="AQ4" i="1" s="1"/>
  <c r="W4" i="1" a="1"/>
  <c r="W4" i="1" s="1"/>
  <c r="AR4" i="1" a="1"/>
  <c r="AR4" i="1" s="1"/>
  <c r="X4" i="1" a="1"/>
  <c r="X4" i="1" s="1"/>
  <c r="AI4" i="1" a="1"/>
  <c r="AI4" i="1" s="1"/>
  <c r="AJ4" i="1" a="1"/>
  <c r="AJ4" i="1" s="1"/>
  <c r="S4" i="1" a="1"/>
  <c r="S4" i="1" s="1"/>
  <c r="T6" i="1"/>
  <c r="V6" i="1" a="1"/>
  <c r="V6" i="1" s="1"/>
  <c r="AU6" i="1" l="1" a="1"/>
  <c r="AU6" i="1" s="1"/>
  <c r="AY6" i="1" a="1"/>
  <c r="AY6" i="1" s="1"/>
  <c r="BC6" i="1" a="1"/>
  <c r="BC6" i="1" s="1"/>
  <c r="AV6" i="1" a="1"/>
  <c r="AV6" i="1" s="1"/>
  <c r="AZ6" i="1" a="1"/>
  <c r="AZ6" i="1" s="1"/>
  <c r="BD6" i="1" a="1"/>
  <c r="BD6" i="1" s="1"/>
  <c r="AW6" i="1" a="1"/>
  <c r="AW6" i="1" s="1"/>
  <c r="BA6" i="1" a="1"/>
  <c r="BA6" i="1" s="1"/>
  <c r="BE6" i="1" a="1"/>
  <c r="BE6" i="1" s="1"/>
  <c r="BF6" i="1" a="1"/>
  <c r="BF6" i="1" s="1"/>
  <c r="AX6" i="1" a="1"/>
  <c r="AX6" i="1" s="1"/>
  <c r="BB6" i="1" a="1"/>
  <c r="BB6" i="1" s="1"/>
  <c r="BL4" i="1"/>
  <c r="BL5" i="1"/>
  <c r="BH4" i="1"/>
  <c r="BI4" i="1" s="1" a="1"/>
  <c r="BI4" i="1" s="1"/>
  <c r="BG5" i="1"/>
  <c r="BG4" i="1"/>
  <c r="BK4" i="1"/>
  <c r="BQ4" i="1" s="1"/>
  <c r="BZ4" i="1" s="1"/>
  <c r="BH5" i="1"/>
  <c r="BK5" i="1"/>
  <c r="BQ5" i="1" s="1"/>
  <c r="BT5" i="1" s="1"/>
  <c r="BP5" i="1"/>
  <c r="W6" i="1" a="1"/>
  <c r="W6" i="1" s="1"/>
  <c r="AA6" i="1" a="1"/>
  <c r="AA6" i="1" s="1"/>
  <c r="AE6" i="1" a="1"/>
  <c r="AE6" i="1" s="1"/>
  <c r="AI6" i="1" a="1"/>
  <c r="AI6" i="1" s="1"/>
  <c r="AM6" i="1" a="1"/>
  <c r="AM6" i="1" s="1"/>
  <c r="AQ6" i="1" a="1"/>
  <c r="AQ6" i="1" s="1"/>
  <c r="AB6" i="1" a="1"/>
  <c r="AB6" i="1" s="1"/>
  <c r="AK6" i="1" a="1"/>
  <c r="AK6" i="1" s="1"/>
  <c r="AT6" i="1" a="1"/>
  <c r="AT6" i="1" s="1"/>
  <c r="X6" i="1" a="1"/>
  <c r="X6" i="1" s="1"/>
  <c r="AG6" i="1" a="1"/>
  <c r="AG6" i="1" s="1"/>
  <c r="AP6" i="1" a="1"/>
  <c r="AP6" i="1" s="1"/>
  <c r="AC6" i="1" a="1"/>
  <c r="AC6" i="1" s="1"/>
  <c r="AL6" i="1" a="1"/>
  <c r="AL6" i="1" s="1"/>
  <c r="BR6" i="1" a="1"/>
  <c r="BR6" i="1" s="1"/>
  <c r="AD6" i="1" a="1"/>
  <c r="AD6" i="1" s="1"/>
  <c r="AR6" i="1" a="1"/>
  <c r="AR6" i="1" s="1"/>
  <c r="BM6" i="1" a="1"/>
  <c r="BM6" i="1" s="1"/>
  <c r="AN6" i="1" a="1"/>
  <c r="AN6" i="1" s="1"/>
  <c r="BN6" i="1" a="1"/>
  <c r="BN6" i="1" s="1"/>
  <c r="AF6" i="1" a="1"/>
  <c r="AF6" i="1" s="1"/>
  <c r="AO6" i="1" a="1"/>
  <c r="AO6" i="1" s="1"/>
  <c r="BO6" i="1" a="1"/>
  <c r="BO6" i="1" s="1"/>
  <c r="Y6" i="1" a="1"/>
  <c r="Y6" i="1" s="1"/>
  <c r="AH6" i="1" a="1"/>
  <c r="AH6" i="1" s="1"/>
  <c r="Z6" i="1" a="1"/>
  <c r="Z6" i="1" s="1"/>
  <c r="AJ6" i="1" a="1"/>
  <c r="AJ6" i="1" s="1"/>
  <c r="AS6" i="1" a="1"/>
  <c r="AS6" i="1" s="1"/>
  <c r="T7" i="1"/>
  <c r="U7" i="1"/>
  <c r="V7" i="1" s="1" a="1"/>
  <c r="V7" i="1" s="1"/>
  <c r="BP4" i="1"/>
  <c r="BT4" i="1" l="1"/>
  <c r="BY4" i="1"/>
  <c r="BJ4" i="1" a="1"/>
  <c r="BJ4" i="1" s="1"/>
  <c r="BJ5" i="1" a="1"/>
  <c r="BJ5" i="1" s="1"/>
  <c r="BI5" i="1" a="1"/>
  <c r="BI5" i="1" s="1"/>
  <c r="AU7" i="1" a="1"/>
  <c r="AU7" i="1" s="1"/>
  <c r="AY7" i="1" a="1"/>
  <c r="AY7" i="1" s="1"/>
  <c r="BC7" i="1" a="1"/>
  <c r="BC7" i="1" s="1"/>
  <c r="AV7" i="1" a="1"/>
  <c r="AV7" i="1" s="1"/>
  <c r="AZ7" i="1" a="1"/>
  <c r="AZ7" i="1" s="1"/>
  <c r="BD7" i="1" a="1"/>
  <c r="BD7" i="1" s="1"/>
  <c r="AW7" i="1" a="1"/>
  <c r="AW7" i="1" s="1"/>
  <c r="BA7" i="1" a="1"/>
  <c r="BA7" i="1" s="1"/>
  <c r="BE7" i="1" a="1"/>
  <c r="BE7" i="1" s="1"/>
  <c r="AX7" i="1" a="1"/>
  <c r="AX7" i="1" s="1"/>
  <c r="BB7" i="1" a="1"/>
  <c r="BB7" i="1" s="1"/>
  <c r="BF7" i="1" a="1"/>
  <c r="BF7" i="1" s="1"/>
  <c r="BP6" i="1"/>
  <c r="BL6" i="1"/>
  <c r="BG6" i="1"/>
  <c r="BV5" i="1"/>
  <c r="BH6" i="1"/>
  <c r="X7" i="1" a="1"/>
  <c r="X7" i="1" s="1"/>
  <c r="AG7" i="1" a="1"/>
  <c r="AG7" i="1" s="1"/>
  <c r="AP7" i="1" a="1"/>
  <c r="AP7" i="1" s="1"/>
  <c r="AC7" i="1" a="1"/>
  <c r="AC7" i="1" s="1"/>
  <c r="AL7" i="1" a="1"/>
  <c r="AL7" i="1" s="1"/>
  <c r="BR7" i="1" a="1"/>
  <c r="BR7" i="1" s="1"/>
  <c r="AD7" i="1" a="1"/>
  <c r="AD7" i="1" s="1"/>
  <c r="AM7" i="1" a="1"/>
  <c r="AM7" i="1" s="1"/>
  <c r="AR7" i="1" a="1"/>
  <c r="AR7" i="1" s="1"/>
  <c r="AK7" i="1" a="1"/>
  <c r="AK7" i="1" s="1"/>
  <c r="AS7" i="1" a="1"/>
  <c r="AS7" i="1" s="1"/>
  <c r="Y7" i="1" a="1"/>
  <c r="Y7" i="1" s="1"/>
  <c r="AF7" i="1" a="1"/>
  <c r="AF7" i="1" s="1"/>
  <c r="AN7" i="1" a="1"/>
  <c r="AN7" i="1" s="1"/>
  <c r="AT7" i="1" a="1"/>
  <c r="AT7" i="1" s="1"/>
  <c r="Z7" i="1" a="1"/>
  <c r="Z7" i="1" s="1"/>
  <c r="BM7" i="1" a="1"/>
  <c r="BM7" i="1" s="1"/>
  <c r="AH7" i="1" a="1"/>
  <c r="AH7" i="1" s="1"/>
  <c r="AO7" i="1" a="1"/>
  <c r="AO7" i="1" s="1"/>
  <c r="BN7" i="1" a="1"/>
  <c r="BN7" i="1" s="1"/>
  <c r="AA7" i="1" a="1"/>
  <c r="AA7" i="1" s="1"/>
  <c r="AI7" i="1" a="1"/>
  <c r="AI7" i="1" s="1"/>
  <c r="AB7" i="1" a="1"/>
  <c r="AB7" i="1" s="1"/>
  <c r="AJ7" i="1" a="1"/>
  <c r="AJ7" i="1" s="1"/>
  <c r="AQ7" i="1" a="1"/>
  <c r="AQ7" i="1" s="1"/>
  <c r="BO7" i="1" a="1"/>
  <c r="BO7" i="1" s="1"/>
  <c r="W7" i="1" a="1"/>
  <c r="W7" i="1" s="1"/>
  <c r="AE7" i="1" a="1"/>
  <c r="AE7" i="1" s="1"/>
  <c r="BV4" i="1"/>
  <c r="U8" i="1"/>
  <c r="V8" i="1" s="1" a="1"/>
  <c r="V8" i="1" s="1"/>
  <c r="T8" i="1"/>
  <c r="BU5" i="1"/>
  <c r="BW5" i="1"/>
  <c r="BS5" i="1"/>
  <c r="BX5" i="1"/>
  <c r="BY5" i="1"/>
  <c r="BZ5" i="1"/>
  <c r="BK6" i="1"/>
  <c r="BQ6" i="1" s="1"/>
  <c r="BT6" i="1" s="1"/>
  <c r="BU4" i="1"/>
  <c r="BX4" i="1"/>
  <c r="BS4" i="1"/>
  <c r="BW4" i="1"/>
  <c r="BJ6" i="1" l="1" a="1"/>
  <c r="BJ6" i="1" s="1"/>
  <c r="BI6" i="1" a="1"/>
  <c r="BI6" i="1" s="1"/>
  <c r="AU8" i="1" a="1"/>
  <c r="AU8" i="1" s="1"/>
  <c r="AY8" i="1" a="1"/>
  <c r="AY8" i="1" s="1"/>
  <c r="BC8" i="1" a="1"/>
  <c r="BC8" i="1" s="1"/>
  <c r="AV8" i="1" a="1"/>
  <c r="AV8" i="1" s="1"/>
  <c r="AZ8" i="1" a="1"/>
  <c r="AZ8" i="1" s="1"/>
  <c r="BD8" i="1" a="1"/>
  <c r="BD8" i="1" s="1"/>
  <c r="AW8" i="1" a="1"/>
  <c r="AW8" i="1" s="1"/>
  <c r="BA8" i="1" a="1"/>
  <c r="BA8" i="1" s="1"/>
  <c r="BE8" i="1" a="1"/>
  <c r="BE8" i="1" s="1"/>
  <c r="AX8" i="1" a="1"/>
  <c r="AX8" i="1" s="1"/>
  <c r="BB8" i="1" a="1"/>
  <c r="BB8" i="1" s="1"/>
  <c r="BF8" i="1" a="1"/>
  <c r="BF8" i="1" s="1"/>
  <c r="BL7" i="1"/>
  <c r="BH7" i="1"/>
  <c r="BK7" i="1"/>
  <c r="BQ7" i="1" s="1"/>
  <c r="BT7" i="1" s="1"/>
  <c r="BG7" i="1"/>
  <c r="BP7" i="1"/>
  <c r="BV7" i="1" s="1"/>
  <c r="T9" i="1"/>
  <c r="U9" i="1"/>
  <c r="V9" i="1" s="1" a="1"/>
  <c r="V9" i="1" s="1"/>
  <c r="BW6" i="1"/>
  <c r="BX6" i="1"/>
  <c r="BY6" i="1"/>
  <c r="BZ6" i="1"/>
  <c r="BS6" i="1"/>
  <c r="BU6" i="1"/>
  <c r="BV6" i="1"/>
  <c r="Z8" i="1" a="1"/>
  <c r="Z8" i="1" s="1"/>
  <c r="AD8" i="1" a="1"/>
  <c r="AD8" i="1" s="1"/>
  <c r="AH8" i="1" a="1"/>
  <c r="AH8" i="1" s="1"/>
  <c r="AL8" i="1" a="1"/>
  <c r="AL8" i="1" s="1"/>
  <c r="AP8" i="1" a="1"/>
  <c r="AP8" i="1" s="1"/>
  <c r="AT8" i="1" a="1"/>
  <c r="AT8" i="1" s="1"/>
  <c r="BO8" i="1" a="1"/>
  <c r="BO8" i="1" s="1"/>
  <c r="W8" i="1" a="1"/>
  <c r="W8" i="1" s="1"/>
  <c r="AF8" i="1" a="1"/>
  <c r="AF8" i="1" s="1"/>
  <c r="AO8" i="1" a="1"/>
  <c r="AO8" i="1" s="1"/>
  <c r="AC8" i="1" a="1"/>
  <c r="AC8" i="1" s="1"/>
  <c r="AQ8" i="1" a="1"/>
  <c r="AQ8" i="1" s="1"/>
  <c r="BR8" i="1" a="1"/>
  <c r="BR8" i="1" s="1"/>
  <c r="AB8" i="1" a="1"/>
  <c r="AB8" i="1" s="1"/>
  <c r="AN8" i="1" a="1"/>
  <c r="AN8" i="1" s="1"/>
  <c r="AI8" i="1" a="1"/>
  <c r="AI8" i="1" s="1"/>
  <c r="BM8" i="1" a="1"/>
  <c r="BM8" i="1" s="1"/>
  <c r="X8" i="1" a="1"/>
  <c r="X8" i="1" s="1"/>
  <c r="AJ8" i="1" a="1"/>
  <c r="AJ8" i="1" s="1"/>
  <c r="Y8" i="1" a="1"/>
  <c r="Y8" i="1" s="1"/>
  <c r="AE8" i="1" a="1"/>
  <c r="AE8" i="1" s="1"/>
  <c r="AK8" i="1" a="1"/>
  <c r="AK8" i="1" s="1"/>
  <c r="BN8" i="1" a="1"/>
  <c r="BN8" i="1" s="1"/>
  <c r="AG8" i="1" a="1"/>
  <c r="AG8" i="1" s="1"/>
  <c r="AM8" i="1" a="1"/>
  <c r="AM8" i="1" s="1"/>
  <c r="AR8" i="1" a="1"/>
  <c r="AR8" i="1" s="1"/>
  <c r="AA8" i="1" a="1"/>
  <c r="AA8" i="1" s="1"/>
  <c r="AS8" i="1" a="1"/>
  <c r="AS8" i="1" s="1"/>
  <c r="BX7" i="1"/>
  <c r="BY7" i="1" l="1"/>
  <c r="BJ7" i="1" a="1"/>
  <c r="BJ7" i="1" s="1"/>
  <c r="BI7" i="1" a="1"/>
  <c r="BI7" i="1" s="1"/>
  <c r="BW7" i="1"/>
  <c r="AU9" i="1" a="1"/>
  <c r="AU9" i="1" s="1"/>
  <c r="AY9" i="1" a="1"/>
  <c r="AY9" i="1" s="1"/>
  <c r="BC9" i="1" a="1"/>
  <c r="BC9" i="1" s="1"/>
  <c r="AV9" i="1" a="1"/>
  <c r="AV9" i="1" s="1"/>
  <c r="AZ9" i="1" a="1"/>
  <c r="AZ9" i="1" s="1"/>
  <c r="BD9" i="1" a="1"/>
  <c r="BD9" i="1" s="1"/>
  <c r="AW9" i="1" a="1"/>
  <c r="AW9" i="1" s="1"/>
  <c r="BA9" i="1" a="1"/>
  <c r="BA9" i="1" s="1"/>
  <c r="BE9" i="1" a="1"/>
  <c r="BE9" i="1" s="1"/>
  <c r="BB9" i="1" a="1"/>
  <c r="BB9" i="1" s="1"/>
  <c r="BF9" i="1" a="1"/>
  <c r="BF9" i="1" s="1"/>
  <c r="AX9" i="1" a="1"/>
  <c r="AX9" i="1" s="1"/>
  <c r="BZ7" i="1"/>
  <c r="BU7" i="1"/>
  <c r="BS7" i="1"/>
  <c r="BL8" i="1"/>
  <c r="BH8" i="1"/>
  <c r="BG8" i="1"/>
  <c r="BP8" i="1"/>
  <c r="AE9" i="1" a="1"/>
  <c r="AE9" i="1" s="1"/>
  <c r="AN9" i="1" a="1"/>
  <c r="AN9" i="1" s="1"/>
  <c r="AS9" i="1" a="1"/>
  <c r="AS9" i="1" s="1"/>
  <c r="AB9" i="1" a="1"/>
  <c r="AB9" i="1" s="1"/>
  <c r="AG9" i="1" a="1"/>
  <c r="AG9" i="1" s="1"/>
  <c r="AP9" i="1" a="1"/>
  <c r="AP9" i="1" s="1"/>
  <c r="AA9" i="1" a="1"/>
  <c r="AA9" i="1" s="1"/>
  <c r="AM9" i="1" a="1"/>
  <c r="AM9" i="1" s="1"/>
  <c r="AH9" i="1" a="1"/>
  <c r="AH9" i="1" s="1"/>
  <c r="AT9" i="1" a="1"/>
  <c r="AT9" i="1" s="1"/>
  <c r="BR9" i="1" a="1"/>
  <c r="BR9" i="1" s="1"/>
  <c r="AC9" i="1" a="1"/>
  <c r="AC9" i="1" s="1"/>
  <c r="AO9" i="1" a="1"/>
  <c r="AO9" i="1" s="1"/>
  <c r="W9" i="1" a="1"/>
  <c r="W9" i="1" s="1"/>
  <c r="AI9" i="1" a="1"/>
  <c r="AI9" i="1" s="1"/>
  <c r="X9" i="1" a="1"/>
  <c r="X9" i="1" s="1"/>
  <c r="AD9" i="1" a="1"/>
  <c r="AD9" i="1" s="1"/>
  <c r="AJ9" i="1" a="1"/>
  <c r="AJ9" i="1" s="1"/>
  <c r="BM9" i="1" a="1"/>
  <c r="BM9" i="1" s="1"/>
  <c r="AR9" i="1" a="1"/>
  <c r="AR9" i="1" s="1"/>
  <c r="BN9" i="1" a="1"/>
  <c r="BN9" i="1" s="1"/>
  <c r="AF9" i="1" a="1"/>
  <c r="AF9" i="1" s="1"/>
  <c r="BO9" i="1" a="1"/>
  <c r="BO9" i="1" s="1"/>
  <c r="AK9" i="1" a="1"/>
  <c r="AK9" i="1" s="1"/>
  <c r="AL9" i="1" a="1"/>
  <c r="AL9" i="1" s="1"/>
  <c r="Y9" i="1" a="1"/>
  <c r="Y9" i="1" s="1"/>
  <c r="AQ9" i="1" a="1"/>
  <c r="AQ9" i="1" s="1"/>
  <c r="Z9" i="1" a="1"/>
  <c r="Z9" i="1" s="1"/>
  <c r="T10" i="1"/>
  <c r="U10" i="1"/>
  <c r="V10" i="1" s="1" a="1"/>
  <c r="V10" i="1" s="1"/>
  <c r="BK8" i="1"/>
  <c r="BQ8" i="1" s="1"/>
  <c r="BT8" i="1" s="1"/>
  <c r="BJ8" i="1" l="1" a="1"/>
  <c r="BJ8" i="1" s="1"/>
  <c r="BI8" i="1" a="1"/>
  <c r="BI8" i="1" s="1"/>
  <c r="AU10" i="1" a="1"/>
  <c r="AU10" i="1" s="1"/>
  <c r="AY10" i="1" a="1"/>
  <c r="AY10" i="1" s="1"/>
  <c r="BC10" i="1" a="1"/>
  <c r="BC10" i="1" s="1"/>
  <c r="AV10" i="1" a="1"/>
  <c r="AV10" i="1" s="1"/>
  <c r="AZ10" i="1" a="1"/>
  <c r="AZ10" i="1" s="1"/>
  <c r="BD10" i="1" a="1"/>
  <c r="BD10" i="1" s="1"/>
  <c r="AW10" i="1" a="1"/>
  <c r="AW10" i="1" s="1"/>
  <c r="BA10" i="1" a="1"/>
  <c r="BA10" i="1" s="1"/>
  <c r="BE10" i="1" a="1"/>
  <c r="BE10" i="1" s="1"/>
  <c r="BF10" i="1" a="1"/>
  <c r="BF10" i="1" s="1"/>
  <c r="AX10" i="1" a="1"/>
  <c r="AX10" i="1" s="1"/>
  <c r="BB10" i="1" a="1"/>
  <c r="BB10" i="1" s="1"/>
  <c r="BL9" i="1"/>
  <c r="BP9" i="1"/>
  <c r="BH9" i="1"/>
  <c r="BG9" i="1"/>
  <c r="BU8" i="1"/>
  <c r="BW8" i="1"/>
  <c r="BZ8" i="1"/>
  <c r="BS8" i="1"/>
  <c r="BX8" i="1"/>
  <c r="BY8" i="1"/>
  <c r="W10" i="1" a="1"/>
  <c r="W10" i="1" s="1"/>
  <c r="AA10" i="1" a="1"/>
  <c r="AA10" i="1" s="1"/>
  <c r="AE10" i="1" a="1"/>
  <c r="AE10" i="1" s="1"/>
  <c r="AI10" i="1" a="1"/>
  <c r="AI10" i="1" s="1"/>
  <c r="AM10" i="1" a="1"/>
  <c r="AM10" i="1" s="1"/>
  <c r="AQ10" i="1" a="1"/>
  <c r="AQ10" i="1" s="1"/>
  <c r="AD10" i="1" a="1"/>
  <c r="AD10" i="1" s="1"/>
  <c r="AR10" i="1" a="1"/>
  <c r="AR10" i="1" s="1"/>
  <c r="AF10" i="1" a="1"/>
  <c r="AF10" i="1" s="1"/>
  <c r="AO10" i="1" a="1"/>
  <c r="AO10" i="1" s="1"/>
  <c r="BO10" i="1" a="1"/>
  <c r="BO10" i="1" s="1"/>
  <c r="Z10" i="1" a="1"/>
  <c r="Z10" i="1" s="1"/>
  <c r="AL10" i="1" a="1"/>
  <c r="AL10" i="1" s="1"/>
  <c r="AB10" i="1" a="1"/>
  <c r="AB10" i="1" s="1"/>
  <c r="AN10" i="1" a="1"/>
  <c r="AN10" i="1" s="1"/>
  <c r="AT10" i="1" a="1"/>
  <c r="AT10" i="1" s="1"/>
  <c r="BR10" i="1" a="1"/>
  <c r="BR10" i="1" s="1"/>
  <c r="AH10" i="1" a="1"/>
  <c r="AH10" i="1" s="1"/>
  <c r="AC10" i="1" a="1"/>
  <c r="AC10" i="1" s="1"/>
  <c r="AG10" i="1" a="1"/>
  <c r="AG10" i="1" s="1"/>
  <c r="AS10" i="1" a="1"/>
  <c r="AS10" i="1" s="1"/>
  <c r="X10" i="1" a="1"/>
  <c r="X10" i="1" s="1"/>
  <c r="AJ10" i="1" a="1"/>
  <c r="AJ10" i="1" s="1"/>
  <c r="BM10" i="1" a="1"/>
  <c r="BM10" i="1" s="1"/>
  <c r="AK10" i="1" a="1"/>
  <c r="AK10" i="1" s="1"/>
  <c r="BN10" i="1" a="1"/>
  <c r="BN10" i="1" s="1"/>
  <c r="Y10" i="1" a="1"/>
  <c r="Y10" i="1" s="1"/>
  <c r="AP10" i="1" a="1"/>
  <c r="AP10" i="1" s="1"/>
  <c r="T11" i="1"/>
  <c r="U11" i="1"/>
  <c r="V11" i="1" s="1" a="1"/>
  <c r="V11" i="1" s="1"/>
  <c r="BK9" i="1"/>
  <c r="BQ9" i="1" s="1"/>
  <c r="BT9" i="1" s="1"/>
  <c r="BV8" i="1"/>
  <c r="BJ9" i="1" l="1" a="1"/>
  <c r="BJ9" i="1" s="1"/>
  <c r="BI9" i="1" a="1"/>
  <c r="BI9" i="1" s="1"/>
  <c r="AU11" i="1" a="1"/>
  <c r="AU11" i="1" s="1"/>
  <c r="AY11" i="1" a="1"/>
  <c r="AY11" i="1" s="1"/>
  <c r="BC11" i="1" a="1"/>
  <c r="BC11" i="1" s="1"/>
  <c r="AV11" i="1" a="1"/>
  <c r="AV11" i="1" s="1"/>
  <c r="AZ11" i="1" a="1"/>
  <c r="AZ11" i="1" s="1"/>
  <c r="BD11" i="1" a="1"/>
  <c r="BD11" i="1" s="1"/>
  <c r="AW11" i="1" a="1"/>
  <c r="AW11" i="1" s="1"/>
  <c r="BA11" i="1" a="1"/>
  <c r="BA11" i="1" s="1"/>
  <c r="BE11" i="1" a="1"/>
  <c r="BE11" i="1" s="1"/>
  <c r="AX11" i="1" a="1"/>
  <c r="AX11" i="1" s="1"/>
  <c r="BB11" i="1" a="1"/>
  <c r="BB11" i="1" s="1"/>
  <c r="BF11" i="1" a="1"/>
  <c r="BF11" i="1" s="1"/>
  <c r="BL10" i="1"/>
  <c r="BH10" i="1"/>
  <c r="BG10" i="1"/>
  <c r="BZ9" i="1"/>
  <c r="BU9" i="1"/>
  <c r="BX9" i="1"/>
  <c r="BS9" i="1"/>
  <c r="BW9" i="1"/>
  <c r="BY9" i="1"/>
  <c r="BV9" i="1"/>
  <c r="BP10" i="1"/>
  <c r="BK10" i="1"/>
  <c r="BQ10" i="1" s="1"/>
  <c r="BT10" i="1" s="1"/>
  <c r="Z11" i="1" a="1"/>
  <c r="Z11" i="1" s="1"/>
  <c r="Y11" i="1" a="1"/>
  <c r="Y11" i="1" s="1"/>
  <c r="AA11" i="1" a="1"/>
  <c r="AA11" i="1" s="1"/>
  <c r="AE11" i="1" a="1"/>
  <c r="AE11" i="1" s="1"/>
  <c r="AI11" i="1" a="1"/>
  <c r="AI11" i="1" s="1"/>
  <c r="AM11" i="1" a="1"/>
  <c r="AM11" i="1" s="1"/>
  <c r="AQ11" i="1" a="1"/>
  <c r="AQ11" i="1" s="1"/>
  <c r="AJ11" i="1" a="1"/>
  <c r="AJ11" i="1" s="1"/>
  <c r="AO11" i="1" a="1"/>
  <c r="AO11" i="1" s="1"/>
  <c r="BR11" i="1" a="1"/>
  <c r="BR11" i="1" s="1"/>
  <c r="AL11" i="1" a="1"/>
  <c r="AL11" i="1" s="1"/>
  <c r="AB11" i="1" a="1"/>
  <c r="AB11" i="1" s="1"/>
  <c r="AG11" i="1" a="1"/>
  <c r="AG11" i="1" s="1"/>
  <c r="AR11" i="1" a="1"/>
  <c r="AR11" i="1" s="1"/>
  <c r="BN11" i="1" a="1"/>
  <c r="BN11" i="1" s="1"/>
  <c r="AC11" i="1" a="1"/>
  <c r="AC11" i="1" s="1"/>
  <c r="AK11" i="1" a="1"/>
  <c r="AK11" i="1" s="1"/>
  <c r="AT11" i="1" a="1"/>
  <c r="AT11" i="1" s="1"/>
  <c r="AD11" i="1" a="1"/>
  <c r="AD11" i="1" s="1"/>
  <c r="W11" i="1" a="1"/>
  <c r="W11" i="1" s="1"/>
  <c r="AN11" i="1" a="1"/>
  <c r="AN11" i="1" s="1"/>
  <c r="BM11" i="1" a="1"/>
  <c r="BM11" i="1" s="1"/>
  <c r="AF11" i="1" a="1"/>
  <c r="AF11" i="1" s="1"/>
  <c r="BO11" i="1" a="1"/>
  <c r="BO11" i="1" s="1"/>
  <c r="X11" i="1" a="1"/>
  <c r="X11" i="1" s="1"/>
  <c r="AH11" i="1" a="1"/>
  <c r="AH11" i="1" s="1"/>
  <c r="AP11" i="1" a="1"/>
  <c r="AP11" i="1" s="1"/>
  <c r="AS11" i="1" a="1"/>
  <c r="AS11" i="1" s="1"/>
  <c r="U12" i="1"/>
  <c r="V12" i="1" s="1" a="1"/>
  <c r="V12" i="1" s="1"/>
  <c r="T12" i="1"/>
  <c r="BJ10" i="1" l="1" a="1"/>
  <c r="BJ10" i="1" s="1"/>
  <c r="BI10" i="1" a="1"/>
  <c r="BI10" i="1" s="1"/>
  <c r="AU12" i="1" a="1"/>
  <c r="AU12" i="1" s="1"/>
  <c r="AY12" i="1" a="1"/>
  <c r="AY12" i="1" s="1"/>
  <c r="BC12" i="1" a="1"/>
  <c r="BC12" i="1" s="1"/>
  <c r="AV12" i="1" a="1"/>
  <c r="AV12" i="1" s="1"/>
  <c r="AW12" i="1" a="1"/>
  <c r="AW12" i="1" s="1"/>
  <c r="BA12" i="1" a="1"/>
  <c r="BA12" i="1" s="1"/>
  <c r="BE12" i="1" a="1"/>
  <c r="BE12" i="1" s="1"/>
  <c r="AX12" i="1" a="1"/>
  <c r="AX12" i="1" s="1"/>
  <c r="BD12" i="1" a="1"/>
  <c r="BD12" i="1" s="1"/>
  <c r="AZ12" i="1" a="1"/>
  <c r="AZ12" i="1" s="1"/>
  <c r="BB12" i="1" a="1"/>
  <c r="BB12" i="1" s="1"/>
  <c r="BF12" i="1" a="1"/>
  <c r="BF12" i="1" s="1"/>
  <c r="BP11" i="1"/>
  <c r="BV11" i="1" s="1"/>
  <c r="BL11" i="1"/>
  <c r="BV10" i="1"/>
  <c r="BG11" i="1"/>
  <c r="BH11" i="1"/>
  <c r="BK11" i="1"/>
  <c r="BQ11" i="1" s="1"/>
  <c r="BT11" i="1" s="1"/>
  <c r="Z12" i="1" a="1"/>
  <c r="Z12" i="1" s="1"/>
  <c r="AD12" i="1" a="1"/>
  <c r="AD12" i="1" s="1"/>
  <c r="AH12" i="1" a="1"/>
  <c r="AH12" i="1" s="1"/>
  <c r="AL12" i="1" a="1"/>
  <c r="AL12" i="1" s="1"/>
  <c r="AP12" i="1" a="1"/>
  <c r="AP12" i="1" s="1"/>
  <c r="AT12" i="1" a="1"/>
  <c r="AT12" i="1" s="1"/>
  <c r="BO12" i="1" a="1"/>
  <c r="BO12" i="1" s="1"/>
  <c r="AA12" i="1" a="1"/>
  <c r="AA12" i="1" s="1"/>
  <c r="AF12" i="1" a="1"/>
  <c r="AF12" i="1" s="1"/>
  <c r="AQ12" i="1" a="1"/>
  <c r="AQ12" i="1" s="1"/>
  <c r="BM12" i="1" a="1"/>
  <c r="BM12" i="1" s="1"/>
  <c r="AG12" i="1" a="1"/>
  <c r="AG12" i="1" s="1"/>
  <c r="BN12" i="1" a="1"/>
  <c r="BN12" i="1" s="1"/>
  <c r="X12" i="1" a="1"/>
  <c r="X12" i="1" s="1"/>
  <c r="AE12" i="1" a="1"/>
  <c r="AE12" i="1" s="1"/>
  <c r="AM12" i="1" a="1"/>
  <c r="AM12" i="1" s="1"/>
  <c r="BR12" i="1" a="1"/>
  <c r="BR12" i="1" s="1"/>
  <c r="Y12" i="1" a="1"/>
  <c r="Y12" i="1" s="1"/>
  <c r="AN12" i="1" a="1"/>
  <c r="AN12" i="1" s="1"/>
  <c r="AO12" i="1" a="1"/>
  <c r="AO12" i="1" s="1"/>
  <c r="AB12" i="1" a="1"/>
  <c r="AB12" i="1" s="1"/>
  <c r="AI12" i="1" a="1"/>
  <c r="AI12" i="1" s="1"/>
  <c r="AC12" i="1" a="1"/>
  <c r="AC12" i="1" s="1"/>
  <c r="W12" i="1" a="1"/>
  <c r="W12" i="1" s="1"/>
  <c r="AJ12" i="1" a="1"/>
  <c r="AJ12" i="1" s="1"/>
  <c r="AR12" i="1" a="1"/>
  <c r="AR12" i="1" s="1"/>
  <c r="AK12" i="1" a="1"/>
  <c r="AK12" i="1" s="1"/>
  <c r="AS12" i="1" a="1"/>
  <c r="AS12" i="1" s="1"/>
  <c r="BW10" i="1"/>
  <c r="BS10" i="1"/>
  <c r="BZ10" i="1"/>
  <c r="BU10" i="1"/>
  <c r="BX10" i="1"/>
  <c r="BY10" i="1"/>
  <c r="T13" i="1"/>
  <c r="U13" i="1"/>
  <c r="V13" i="1" s="1" a="1"/>
  <c r="V13" i="1" s="1"/>
  <c r="BJ11" i="1" l="1" a="1"/>
  <c r="BJ11" i="1" s="1"/>
  <c r="BI11" i="1" a="1"/>
  <c r="BI11" i="1" s="1"/>
  <c r="AU13" i="1" a="1"/>
  <c r="AU13" i="1" s="1"/>
  <c r="AY13" i="1" a="1"/>
  <c r="AY13" i="1" s="1"/>
  <c r="BC13" i="1" a="1"/>
  <c r="BC13" i="1" s="1"/>
  <c r="AW13" i="1" a="1"/>
  <c r="AW13" i="1" s="1"/>
  <c r="BA13" i="1" a="1"/>
  <c r="BA13" i="1" s="1"/>
  <c r="BE13" i="1" a="1"/>
  <c r="BE13" i="1" s="1"/>
  <c r="AV13" i="1" a="1"/>
  <c r="AV13" i="1" s="1"/>
  <c r="AZ13" i="1" a="1"/>
  <c r="AZ13" i="1" s="1"/>
  <c r="BB13" i="1" a="1"/>
  <c r="BB13" i="1" s="1"/>
  <c r="AX13" i="1" a="1"/>
  <c r="AX13" i="1" s="1"/>
  <c r="BD13" i="1" a="1"/>
  <c r="BD13" i="1" s="1"/>
  <c r="BF13" i="1" a="1"/>
  <c r="BF13" i="1" s="1"/>
  <c r="BL12" i="1"/>
  <c r="BG12" i="1"/>
  <c r="BH12" i="1"/>
  <c r="BW11" i="1"/>
  <c r="BU11" i="1"/>
  <c r="BX11" i="1"/>
  <c r="BY11" i="1"/>
  <c r="BZ11" i="1"/>
  <c r="BS11" i="1"/>
  <c r="T14" i="1"/>
  <c r="U14" i="1"/>
  <c r="V14" i="1" s="1" a="1"/>
  <c r="V14" i="1" s="1"/>
  <c r="BK12" i="1"/>
  <c r="BQ12" i="1" s="1"/>
  <c r="Y13" i="1" a="1"/>
  <c r="Y13" i="1" s="1"/>
  <c r="AC13" i="1" a="1"/>
  <c r="AC13" i="1" s="1"/>
  <c r="AG13" i="1" a="1"/>
  <c r="AG13" i="1" s="1"/>
  <c r="AK13" i="1" a="1"/>
  <c r="AK13" i="1" s="1"/>
  <c r="AO13" i="1" a="1"/>
  <c r="AO13" i="1" s="1"/>
  <c r="AA13" i="1" a="1"/>
  <c r="AA13" i="1" s="1"/>
  <c r="AL13" i="1" a="1"/>
  <c r="AL13" i="1" s="1"/>
  <c r="AQ13" i="1" a="1"/>
  <c r="AQ13" i="1" s="1"/>
  <c r="BM13" i="1" a="1"/>
  <c r="BM13" i="1" s="1"/>
  <c r="BR13" i="1" a="1"/>
  <c r="BR13" i="1" s="1"/>
  <c r="AB13" i="1" a="1"/>
  <c r="AB13" i="1" s="1"/>
  <c r="AR13" i="1" a="1"/>
  <c r="AR13" i="1" s="1"/>
  <c r="X13" i="1" a="1"/>
  <c r="X13" i="1" s="1"/>
  <c r="AS13" i="1" a="1"/>
  <c r="AS13" i="1" s="1"/>
  <c r="AE13" i="1" a="1"/>
  <c r="AE13" i="1" s="1"/>
  <c r="AM13" i="1" a="1"/>
  <c r="AM13" i="1" s="1"/>
  <c r="AF13" i="1" a="1"/>
  <c r="AF13" i="1" s="1"/>
  <c r="AN13" i="1" a="1"/>
  <c r="AN13" i="1" s="1"/>
  <c r="AT13" i="1" a="1"/>
  <c r="AT13" i="1" s="1"/>
  <c r="Z13" i="1" a="1"/>
  <c r="Z13" i="1" s="1"/>
  <c r="AH13" i="1" a="1"/>
  <c r="AH13" i="1" s="1"/>
  <c r="AI13" i="1" a="1"/>
  <c r="AI13" i="1" s="1"/>
  <c r="AP13" i="1" a="1"/>
  <c r="AP13" i="1" s="1"/>
  <c r="BN13" i="1" a="1"/>
  <c r="BN13" i="1" s="1"/>
  <c r="AJ13" i="1" a="1"/>
  <c r="AJ13" i="1" s="1"/>
  <c r="AD13" i="1" a="1"/>
  <c r="AD13" i="1" s="1"/>
  <c r="BO13" i="1" a="1"/>
  <c r="BO13" i="1" s="1"/>
  <c r="W13" i="1" a="1"/>
  <c r="W13" i="1" s="1"/>
  <c r="BP12" i="1"/>
  <c r="BV12" i="1" s="1"/>
  <c r="BJ12" i="1" l="1" a="1"/>
  <c r="BJ12" i="1" s="1"/>
  <c r="BI12" i="1" a="1"/>
  <c r="BI12" i="1" s="1"/>
  <c r="AU14" i="1" a="1"/>
  <c r="AU14" i="1" s="1"/>
  <c r="AY14" i="1" a="1"/>
  <c r="AY14" i="1" s="1"/>
  <c r="BC14" i="1" a="1"/>
  <c r="BC14" i="1" s="1"/>
  <c r="AW14" i="1" a="1"/>
  <c r="AW14" i="1" s="1"/>
  <c r="BA14" i="1" a="1"/>
  <c r="BA14" i="1" s="1"/>
  <c r="BE14" i="1" a="1"/>
  <c r="BE14" i="1" s="1"/>
  <c r="BF14" i="1" a="1"/>
  <c r="BF14" i="1" s="1"/>
  <c r="AV14" i="1" a="1"/>
  <c r="AV14" i="1" s="1"/>
  <c r="AX14" i="1" a="1"/>
  <c r="AX14" i="1" s="1"/>
  <c r="AZ14" i="1" a="1"/>
  <c r="AZ14" i="1" s="1"/>
  <c r="BB14" i="1" a="1"/>
  <c r="BB14" i="1" s="1"/>
  <c r="BD14" i="1" a="1"/>
  <c r="BD14" i="1" s="1"/>
  <c r="BP13" i="1"/>
  <c r="BV13" i="1" s="1"/>
  <c r="BL13" i="1"/>
  <c r="BH13" i="1"/>
  <c r="BG13" i="1"/>
  <c r="BZ12" i="1"/>
  <c r="BU12" i="1"/>
  <c r="BS12" i="1"/>
  <c r="BW12" i="1"/>
  <c r="BX12" i="1"/>
  <c r="BY12" i="1"/>
  <c r="BT12" i="1"/>
  <c r="BK13" i="1"/>
  <c r="BQ13" i="1" s="1"/>
  <c r="BT13" i="1" s="1"/>
  <c r="W14" i="1" a="1"/>
  <c r="W14" i="1" s="1"/>
  <c r="AB14" i="1" a="1"/>
  <c r="AB14" i="1" s="1"/>
  <c r="AK14" i="1" a="1"/>
  <c r="AK14" i="1" s="1"/>
  <c r="AT14" i="1" a="1"/>
  <c r="AT14" i="1" s="1"/>
  <c r="X14" i="1" a="1"/>
  <c r="X14" i="1" s="1"/>
  <c r="AG14" i="1" a="1"/>
  <c r="AG14" i="1" s="1"/>
  <c r="AP14" i="1" a="1"/>
  <c r="AP14" i="1" s="1"/>
  <c r="AC14" i="1" a="1"/>
  <c r="AC14" i="1" s="1"/>
  <c r="AL14" i="1" a="1"/>
  <c r="AL14" i="1" s="1"/>
  <c r="BR14" i="1" a="1"/>
  <c r="BR14" i="1" s="1"/>
  <c r="Y14" i="1" a="1"/>
  <c r="Y14" i="1" s="1"/>
  <c r="AH14" i="1" a="1"/>
  <c r="AH14" i="1" s="1"/>
  <c r="AQ14" i="1" a="1"/>
  <c r="AQ14" i="1" s="1"/>
  <c r="BM14" i="1" a="1"/>
  <c r="BM14" i="1" s="1"/>
  <c r="AD14" i="1" a="1"/>
  <c r="AD14" i="1" s="1"/>
  <c r="AM14" i="1" a="1"/>
  <c r="AM14" i="1" s="1"/>
  <c r="AR14" i="1" a="1"/>
  <c r="AR14" i="1" s="1"/>
  <c r="Z14" i="1" a="1"/>
  <c r="Z14" i="1" s="1"/>
  <c r="AI14" i="1" a="1"/>
  <c r="AI14" i="1" s="1"/>
  <c r="AN14" i="1" a="1"/>
  <c r="AN14" i="1" s="1"/>
  <c r="BN14" i="1" a="1"/>
  <c r="BN14" i="1" s="1"/>
  <c r="AE14" i="1" a="1"/>
  <c r="AE14" i="1" s="1"/>
  <c r="AJ14" i="1" a="1"/>
  <c r="AJ14" i="1" s="1"/>
  <c r="AS14" i="1" a="1"/>
  <c r="AS14" i="1" s="1"/>
  <c r="AA14" i="1" a="1"/>
  <c r="AA14" i="1" s="1"/>
  <c r="AF14" i="1" a="1"/>
  <c r="AF14" i="1" s="1"/>
  <c r="AO14" i="1" a="1"/>
  <c r="AO14" i="1" s="1"/>
  <c r="BO14" i="1" a="1"/>
  <c r="BO14" i="1" s="1"/>
  <c r="T15" i="1"/>
  <c r="U15" i="1"/>
  <c r="V15" i="1" s="1" a="1"/>
  <c r="V15" i="1" s="1"/>
  <c r="BJ13" i="1" l="1" a="1"/>
  <c r="BJ13" i="1" s="1"/>
  <c r="BI13" i="1" a="1"/>
  <c r="BI13" i="1" s="1"/>
  <c r="AU15" i="1" a="1"/>
  <c r="AU15" i="1" s="1"/>
  <c r="AY15" i="1" a="1"/>
  <c r="AY15" i="1" s="1"/>
  <c r="BC15" i="1" a="1"/>
  <c r="BC15" i="1" s="1"/>
  <c r="AW15" i="1" a="1"/>
  <c r="AW15" i="1" s="1"/>
  <c r="BA15" i="1" a="1"/>
  <c r="BA15" i="1" s="1"/>
  <c r="BE15" i="1" a="1"/>
  <c r="BE15" i="1" s="1"/>
  <c r="BD15" i="1" a="1"/>
  <c r="BD15" i="1" s="1"/>
  <c r="AV15" i="1" a="1"/>
  <c r="AV15" i="1" s="1"/>
  <c r="AX15" i="1" a="1"/>
  <c r="AX15" i="1" s="1"/>
  <c r="AZ15" i="1" a="1"/>
  <c r="AZ15" i="1" s="1"/>
  <c r="BF15" i="1" a="1"/>
  <c r="BF15" i="1" s="1"/>
  <c r="BB15" i="1" a="1"/>
  <c r="BB15" i="1" s="1"/>
  <c r="BL14" i="1"/>
  <c r="BP14" i="1"/>
  <c r="BV14" i="1" s="1"/>
  <c r="BH14" i="1"/>
  <c r="BG14" i="1"/>
  <c r="W15" i="1" a="1"/>
  <c r="W15" i="1" s="1"/>
  <c r="AF15" i="1" a="1"/>
  <c r="AF15" i="1" s="1"/>
  <c r="AO15" i="1" a="1"/>
  <c r="AO15" i="1" s="1"/>
  <c r="BO15" i="1" a="1"/>
  <c r="BO15" i="1" s="1"/>
  <c r="AB15" i="1" a="1"/>
  <c r="AB15" i="1" s="1"/>
  <c r="AK15" i="1" a="1"/>
  <c r="AK15" i="1" s="1"/>
  <c r="AT15" i="1" a="1"/>
  <c r="AT15" i="1" s="1"/>
  <c r="AC15" i="1" a="1"/>
  <c r="AC15" i="1" s="1"/>
  <c r="AL15" i="1" a="1"/>
  <c r="AL15" i="1" s="1"/>
  <c r="AQ15" i="1" a="1"/>
  <c r="AQ15" i="1" s="1"/>
  <c r="BR15" i="1" a="1"/>
  <c r="BR15" i="1" s="1"/>
  <c r="Y15" i="1" a="1"/>
  <c r="Y15" i="1" s="1"/>
  <c r="AH15" i="1" a="1"/>
  <c r="AH15" i="1" s="1"/>
  <c r="AM15" i="1" a="1"/>
  <c r="AM15" i="1" s="1"/>
  <c r="BM15" i="1" a="1"/>
  <c r="BM15" i="1" s="1"/>
  <c r="AD15" i="1" a="1"/>
  <c r="AD15" i="1" s="1"/>
  <c r="AI15" i="1" a="1"/>
  <c r="AI15" i="1" s="1"/>
  <c r="AR15" i="1" a="1"/>
  <c r="AR15" i="1" s="1"/>
  <c r="Z15" i="1" a="1"/>
  <c r="Z15" i="1" s="1"/>
  <c r="AE15" i="1" a="1"/>
  <c r="AE15" i="1" s="1"/>
  <c r="AN15" i="1" a="1"/>
  <c r="AN15" i="1" s="1"/>
  <c r="BN15" i="1" a="1"/>
  <c r="BN15" i="1" s="1"/>
  <c r="AJ15" i="1" a="1"/>
  <c r="AJ15" i="1" s="1"/>
  <c r="X15" i="1" a="1"/>
  <c r="X15" i="1" s="1"/>
  <c r="AP15" i="1" a="1"/>
  <c r="AP15" i="1" s="1"/>
  <c r="AA15" i="1" a="1"/>
  <c r="AA15" i="1" s="1"/>
  <c r="AS15" i="1" a="1"/>
  <c r="AS15" i="1" s="1"/>
  <c r="AG15" i="1" a="1"/>
  <c r="AG15" i="1" s="1"/>
  <c r="BK14" i="1"/>
  <c r="BQ14" i="1" s="1"/>
  <c r="BT14" i="1" s="1"/>
  <c r="U16" i="1"/>
  <c r="V16" i="1" s="1" a="1"/>
  <c r="V16" i="1" s="1"/>
  <c r="T16" i="1"/>
  <c r="BZ13" i="1"/>
  <c r="BX13" i="1"/>
  <c r="BY13" i="1"/>
  <c r="BS13" i="1"/>
  <c r="BU13" i="1"/>
  <c r="BW13" i="1"/>
  <c r="BJ14" i="1" l="1" a="1"/>
  <c r="BJ14" i="1" s="1"/>
  <c r="BI14" i="1" a="1"/>
  <c r="BI14" i="1" s="1"/>
  <c r="AU16" i="1" a="1"/>
  <c r="AU16" i="1" s="1"/>
  <c r="AY16" i="1" a="1"/>
  <c r="AY16" i="1" s="1"/>
  <c r="BC16" i="1" a="1"/>
  <c r="BC16" i="1" s="1"/>
  <c r="AW16" i="1" a="1"/>
  <c r="AW16" i="1" s="1"/>
  <c r="BA16" i="1" a="1"/>
  <c r="BA16" i="1" s="1"/>
  <c r="BE16" i="1" a="1"/>
  <c r="BE16" i="1" s="1"/>
  <c r="BB16" i="1" a="1"/>
  <c r="BB16" i="1" s="1"/>
  <c r="AX16" i="1" a="1"/>
  <c r="AX16" i="1" s="1"/>
  <c r="BD16" i="1" a="1"/>
  <c r="BD16" i="1" s="1"/>
  <c r="AV16" i="1" a="1"/>
  <c r="AV16" i="1" s="1"/>
  <c r="BF16" i="1" a="1"/>
  <c r="BF16" i="1" s="1"/>
  <c r="AZ16" i="1" a="1"/>
  <c r="AZ16" i="1" s="1"/>
  <c r="BL15" i="1"/>
  <c r="BH15" i="1"/>
  <c r="BG15" i="1"/>
  <c r="BP15" i="1"/>
  <c r="BV15" i="1" s="1"/>
  <c r="BK15" i="1"/>
  <c r="BQ15" i="1" s="1"/>
  <c r="BT15" i="1" s="1"/>
  <c r="BX14" i="1"/>
  <c r="BW14" i="1"/>
  <c r="BY14" i="1"/>
  <c r="BS14" i="1"/>
  <c r="BU14" i="1"/>
  <c r="BZ14" i="1"/>
  <c r="U17" i="1"/>
  <c r="V17" i="1" s="1" a="1"/>
  <c r="V17" i="1" s="1"/>
  <c r="T17" i="1"/>
  <c r="AA16" i="1" a="1"/>
  <c r="AA16" i="1" s="1"/>
  <c r="AJ16" i="1" a="1"/>
  <c r="AJ16" i="1" s="1"/>
  <c r="AS16" i="1" a="1"/>
  <c r="AS16" i="1" s="1"/>
  <c r="BO16" i="1" a="1"/>
  <c r="BO16" i="1" s="1"/>
  <c r="W16" i="1" a="1"/>
  <c r="W16" i="1" s="1"/>
  <c r="AF16" i="1" a="1"/>
  <c r="AF16" i="1" s="1"/>
  <c r="AO16" i="1" a="1"/>
  <c r="AO16" i="1" s="1"/>
  <c r="AT16" i="1" a="1"/>
  <c r="AT16" i="1" s="1"/>
  <c r="AC16" i="1" a="1"/>
  <c r="AC16" i="1" s="1"/>
  <c r="AH16" i="1" a="1"/>
  <c r="AH16" i="1" s="1"/>
  <c r="AQ16" i="1" a="1"/>
  <c r="AQ16" i="1" s="1"/>
  <c r="BR16" i="1" a="1"/>
  <c r="BR16" i="1" s="1"/>
  <c r="Y16" i="1" a="1"/>
  <c r="Y16" i="1" s="1"/>
  <c r="AD16" i="1" a="1"/>
  <c r="AD16" i="1" s="1"/>
  <c r="AM16" i="1" a="1"/>
  <c r="AM16" i="1" s="1"/>
  <c r="BM16" i="1" a="1"/>
  <c r="BM16" i="1" s="1"/>
  <c r="Z16" i="1" a="1"/>
  <c r="Z16" i="1" s="1"/>
  <c r="AI16" i="1" a="1"/>
  <c r="AI16" i="1" s="1"/>
  <c r="AR16" i="1" a="1"/>
  <c r="AR16" i="1" s="1"/>
  <c r="AL16" i="1" a="1"/>
  <c r="AL16" i="1" s="1"/>
  <c r="AB16" i="1" a="1"/>
  <c r="AB16" i="1" s="1"/>
  <c r="AN16" i="1" a="1"/>
  <c r="AN16" i="1" s="1"/>
  <c r="AP16" i="1" a="1"/>
  <c r="AP16" i="1" s="1"/>
  <c r="AE16" i="1" a="1"/>
  <c r="AE16" i="1" s="1"/>
  <c r="AG16" i="1" a="1"/>
  <c r="AG16" i="1" s="1"/>
  <c r="X16" i="1" a="1"/>
  <c r="X16" i="1" s="1"/>
  <c r="AK16" i="1" a="1"/>
  <c r="AK16" i="1" s="1"/>
  <c r="BN16" i="1" a="1"/>
  <c r="BN16" i="1" s="1"/>
  <c r="BJ15" i="1" l="1" a="1"/>
  <c r="BJ15" i="1" s="1"/>
  <c r="BI15" i="1" a="1"/>
  <c r="BI15" i="1" s="1"/>
  <c r="AU17" i="1" a="1"/>
  <c r="AU17" i="1" s="1"/>
  <c r="AY17" i="1" a="1"/>
  <c r="AY17" i="1" s="1"/>
  <c r="BC17" i="1" a="1"/>
  <c r="BC17" i="1" s="1"/>
  <c r="AW17" i="1" a="1"/>
  <c r="AW17" i="1" s="1"/>
  <c r="BA17" i="1" a="1"/>
  <c r="BA17" i="1" s="1"/>
  <c r="BE17" i="1" a="1"/>
  <c r="BE17" i="1" s="1"/>
  <c r="AX17" i="1" a="1"/>
  <c r="AX17" i="1" s="1"/>
  <c r="BF17" i="1" a="1"/>
  <c r="BF17" i="1" s="1"/>
  <c r="AZ17" i="1" a="1"/>
  <c r="AZ17" i="1" s="1"/>
  <c r="BB17" i="1" a="1"/>
  <c r="BB17" i="1" s="1"/>
  <c r="BD17" i="1" a="1"/>
  <c r="BD17" i="1" s="1"/>
  <c r="AV17" i="1" a="1"/>
  <c r="AV17" i="1" s="1"/>
  <c r="BL16" i="1"/>
  <c r="BH16" i="1"/>
  <c r="BG16" i="1"/>
  <c r="U18" i="1"/>
  <c r="V18" i="1" s="1" a="1"/>
  <c r="V18" i="1" s="1"/>
  <c r="T18" i="1"/>
  <c r="Z17" i="1" a="1"/>
  <c r="Z17" i="1" s="1"/>
  <c r="AI17" i="1" a="1"/>
  <c r="AI17" i="1" s="1"/>
  <c r="AR17" i="1" a="1"/>
  <c r="AR17" i="1" s="1"/>
  <c r="BM17" i="1" a="1"/>
  <c r="BM17" i="1" s="1"/>
  <c r="BR17" i="1" a="1"/>
  <c r="BR17" i="1" s="1"/>
  <c r="AE17" i="1" a="1"/>
  <c r="AE17" i="1" s="1"/>
  <c r="AN17" i="1" a="1"/>
  <c r="AN17" i="1" s="1"/>
  <c r="X17" i="1" a="1"/>
  <c r="X17" i="1" s="1"/>
  <c r="AC17" i="1" a="1"/>
  <c r="AC17" i="1" s="1"/>
  <c r="AL17" i="1" a="1"/>
  <c r="AL17" i="1" s="1"/>
  <c r="Y17" i="1" a="1"/>
  <c r="Y17" i="1" s="1"/>
  <c r="AH17" i="1" a="1"/>
  <c r="AH17" i="1" s="1"/>
  <c r="AQ17" i="1" a="1"/>
  <c r="AQ17" i="1" s="1"/>
  <c r="AD17" i="1" a="1"/>
  <c r="AD17" i="1" s="1"/>
  <c r="AM17" i="1" a="1"/>
  <c r="AM17" i="1" s="1"/>
  <c r="AO17" i="1" a="1"/>
  <c r="AO17" i="1" s="1"/>
  <c r="BN17" i="1" a="1"/>
  <c r="BN17" i="1" s="1"/>
  <c r="W17" i="1" a="1"/>
  <c r="W17" i="1" s="1"/>
  <c r="AF17" i="1" a="1"/>
  <c r="AF17" i="1" s="1"/>
  <c r="AG17" i="1" a="1"/>
  <c r="AG17" i="1" s="1"/>
  <c r="AP17" i="1" a="1"/>
  <c r="AP17" i="1" s="1"/>
  <c r="BO17" i="1" a="1"/>
  <c r="BO17" i="1" s="1"/>
  <c r="AA17" i="1" a="1"/>
  <c r="AA17" i="1" s="1"/>
  <c r="AJ17" i="1" a="1"/>
  <c r="AJ17" i="1" s="1"/>
  <c r="AS17" i="1" a="1"/>
  <c r="AS17" i="1" s="1"/>
  <c r="AK17" i="1" a="1"/>
  <c r="AK17" i="1" s="1"/>
  <c r="AB17" i="1" a="1"/>
  <c r="AB17" i="1" s="1"/>
  <c r="AT17" i="1" a="1"/>
  <c r="AT17" i="1" s="1"/>
  <c r="BK16" i="1"/>
  <c r="BQ16" i="1" s="1"/>
  <c r="BP16" i="1"/>
  <c r="BV16" i="1" s="1"/>
  <c r="BW15" i="1"/>
  <c r="BX15" i="1"/>
  <c r="BS15" i="1"/>
  <c r="BU15" i="1"/>
  <c r="BY15" i="1"/>
  <c r="BZ15" i="1"/>
  <c r="BJ16" i="1" l="1" a="1"/>
  <c r="BJ16" i="1" s="1"/>
  <c r="BI16" i="1" a="1"/>
  <c r="BI16" i="1" s="1"/>
  <c r="AU18" i="1" a="1"/>
  <c r="AU18" i="1" s="1"/>
  <c r="AY18" i="1" a="1"/>
  <c r="AY18" i="1" s="1"/>
  <c r="BC18" i="1" a="1"/>
  <c r="BC18" i="1" s="1"/>
  <c r="AW18" i="1" a="1"/>
  <c r="AW18" i="1" s="1"/>
  <c r="BA18" i="1" a="1"/>
  <c r="BA18" i="1" s="1"/>
  <c r="BE18" i="1" a="1"/>
  <c r="BE18" i="1" s="1"/>
  <c r="AV18" i="1" a="1"/>
  <c r="AV18" i="1" s="1"/>
  <c r="BB18" i="1" a="1"/>
  <c r="BB18" i="1" s="1"/>
  <c r="BD18" i="1" a="1"/>
  <c r="BD18" i="1" s="1"/>
  <c r="AX18" i="1" a="1"/>
  <c r="AX18" i="1" s="1"/>
  <c r="BF18" i="1" a="1"/>
  <c r="BF18" i="1" s="1"/>
  <c r="AZ18" i="1" a="1"/>
  <c r="AZ18" i="1" s="1"/>
  <c r="BL17" i="1"/>
  <c r="BG17" i="1"/>
  <c r="BH17" i="1"/>
  <c r="BP17" i="1"/>
  <c r="BV17" i="1" s="1"/>
  <c r="T19" i="1"/>
  <c r="U19" i="1"/>
  <c r="V19" i="1" s="1" a="1"/>
  <c r="V19" i="1" s="1"/>
  <c r="Z18" i="1" a="1"/>
  <c r="Z18" i="1" s="1"/>
  <c r="AD18" i="1" a="1"/>
  <c r="AD18" i="1" s="1"/>
  <c r="AH18" i="1" a="1"/>
  <c r="AH18" i="1" s="1"/>
  <c r="AL18" i="1" a="1"/>
  <c r="AL18" i="1" s="1"/>
  <c r="AP18" i="1" a="1"/>
  <c r="AP18" i="1" s="1"/>
  <c r="AT18" i="1" a="1"/>
  <c r="AT18" i="1" s="1"/>
  <c r="BO18" i="1" a="1"/>
  <c r="BO18" i="1" s="1"/>
  <c r="AE18" i="1" a="1"/>
  <c r="AE18" i="1" s="1"/>
  <c r="AK18" i="1" a="1"/>
  <c r="AK18" i="1" s="1"/>
  <c r="AR18" i="1" a="1"/>
  <c r="AR18" i="1" s="1"/>
  <c r="Y18" i="1" a="1"/>
  <c r="Y18" i="1" s="1"/>
  <c r="AF18" i="1" a="1"/>
  <c r="AF18" i="1" s="1"/>
  <c r="AM18" i="1" a="1"/>
  <c r="AM18" i="1" s="1"/>
  <c r="AS18" i="1" a="1"/>
  <c r="AS18" i="1" s="1"/>
  <c r="BR18" i="1" a="1"/>
  <c r="BR18" i="1" s="1"/>
  <c r="AA18" i="1" a="1"/>
  <c r="AA18" i="1" s="1"/>
  <c r="AG18" i="1" a="1"/>
  <c r="AG18" i="1" s="1"/>
  <c r="AN18" i="1" a="1"/>
  <c r="AN18" i="1" s="1"/>
  <c r="AB18" i="1" a="1"/>
  <c r="AB18" i="1" s="1"/>
  <c r="AI18" i="1" a="1"/>
  <c r="AI18" i="1" s="1"/>
  <c r="AO18" i="1" a="1"/>
  <c r="AO18" i="1" s="1"/>
  <c r="BM18" i="1" a="1"/>
  <c r="BM18" i="1" s="1"/>
  <c r="W18" i="1" a="1"/>
  <c r="W18" i="1" s="1"/>
  <c r="AC18" i="1" a="1"/>
  <c r="AC18" i="1" s="1"/>
  <c r="AJ18" i="1" a="1"/>
  <c r="AJ18" i="1" s="1"/>
  <c r="X18" i="1" a="1"/>
  <c r="X18" i="1" s="1"/>
  <c r="AQ18" i="1" a="1"/>
  <c r="AQ18" i="1" s="1"/>
  <c r="BN18" i="1" a="1"/>
  <c r="BN18" i="1" s="1"/>
  <c r="BW16" i="1"/>
  <c r="BS16" i="1"/>
  <c r="BU16" i="1"/>
  <c r="BX16" i="1"/>
  <c r="BY16" i="1"/>
  <c r="BZ16" i="1"/>
  <c r="BT16" i="1"/>
  <c r="BK17" i="1"/>
  <c r="BQ17" i="1" s="1"/>
  <c r="BT17" i="1" s="1"/>
  <c r="BJ17" i="1" l="1" a="1"/>
  <c r="BJ17" i="1" s="1"/>
  <c r="BI17" i="1" a="1"/>
  <c r="BI17" i="1" s="1"/>
  <c r="AU19" i="1" a="1"/>
  <c r="AU19" i="1" s="1"/>
  <c r="AY19" i="1" a="1"/>
  <c r="AY19" i="1" s="1"/>
  <c r="BC19" i="1" a="1"/>
  <c r="BC19" i="1" s="1"/>
  <c r="AW19" i="1" a="1"/>
  <c r="AW19" i="1" s="1"/>
  <c r="BA19" i="1" a="1"/>
  <c r="BA19" i="1" s="1"/>
  <c r="BE19" i="1" a="1"/>
  <c r="BE19" i="1" s="1"/>
  <c r="BD19" i="1" a="1"/>
  <c r="BD19" i="1" s="1"/>
  <c r="AX19" i="1" a="1"/>
  <c r="AX19" i="1" s="1"/>
  <c r="AV19" i="1" a="1"/>
  <c r="AV19" i="1" s="1"/>
  <c r="BB19" i="1" a="1"/>
  <c r="BB19" i="1" s="1"/>
  <c r="BF19" i="1" a="1"/>
  <c r="BF19" i="1" s="1"/>
  <c r="AZ19" i="1" a="1"/>
  <c r="AZ19" i="1" s="1"/>
  <c r="BL18" i="1"/>
  <c r="BG18" i="1"/>
  <c r="BH18" i="1"/>
  <c r="BZ17" i="1"/>
  <c r="BW17" i="1"/>
  <c r="BX17" i="1"/>
  <c r="BY17" i="1"/>
  <c r="BS17" i="1"/>
  <c r="BU17" i="1"/>
  <c r="Y19" i="1" a="1"/>
  <c r="Y19" i="1" s="1"/>
  <c r="AC19" i="1" a="1"/>
  <c r="AC19" i="1" s="1"/>
  <c r="AG19" i="1" a="1"/>
  <c r="AG19" i="1" s="1"/>
  <c r="AK19" i="1" a="1"/>
  <c r="AK19" i="1" s="1"/>
  <c r="AO19" i="1" a="1"/>
  <c r="AO19" i="1" s="1"/>
  <c r="AS19" i="1" a="1"/>
  <c r="AS19" i="1" s="1"/>
  <c r="BN19" i="1" a="1"/>
  <c r="BN19" i="1" s="1"/>
  <c r="AL19" i="1" a="1"/>
  <c r="AL19" i="1" s="1"/>
  <c r="AR19" i="1" a="1"/>
  <c r="AR19" i="1" s="1"/>
  <c r="Z19" i="1" a="1"/>
  <c r="Z19" i="1" s="1"/>
  <c r="AF19" i="1" a="1"/>
  <c r="AF19" i="1" s="1"/>
  <c r="AM19" i="1" a="1"/>
  <c r="AM19" i="1" s="1"/>
  <c r="AA19" i="1" a="1"/>
  <c r="AA19" i="1" s="1"/>
  <c r="AT19" i="1" a="1"/>
  <c r="AT19" i="1" s="1"/>
  <c r="BR19" i="1" a="1"/>
  <c r="BR19" i="1" s="1"/>
  <c r="AH19" i="1" a="1"/>
  <c r="AH19" i="1" s="1"/>
  <c r="AN19" i="1" a="1"/>
  <c r="AN19" i="1" s="1"/>
  <c r="AB19" i="1" a="1"/>
  <c r="AB19" i="1" s="1"/>
  <c r="AI19" i="1" a="1"/>
  <c r="AI19" i="1" s="1"/>
  <c r="W19" i="1" a="1"/>
  <c r="W19" i="1" s="1"/>
  <c r="AP19" i="1" a="1"/>
  <c r="AP19" i="1" s="1"/>
  <c r="BM19" i="1" a="1"/>
  <c r="BM19" i="1" s="1"/>
  <c r="AD19" i="1" a="1"/>
  <c r="AD19" i="1" s="1"/>
  <c r="AJ19" i="1" a="1"/>
  <c r="AJ19" i="1" s="1"/>
  <c r="AQ19" i="1" a="1"/>
  <c r="AQ19" i="1" s="1"/>
  <c r="X19" i="1" a="1"/>
  <c r="X19" i="1" s="1"/>
  <c r="AE19" i="1" a="1"/>
  <c r="AE19" i="1" s="1"/>
  <c r="BO19" i="1" a="1"/>
  <c r="BO19" i="1" s="1"/>
  <c r="BK18" i="1"/>
  <c r="BQ18" i="1" s="1"/>
  <c r="BT18" i="1" s="1"/>
  <c r="BP18" i="1"/>
  <c r="BV18" i="1" s="1"/>
  <c r="U20" i="1"/>
  <c r="V20" i="1" s="1" a="1"/>
  <c r="V20" i="1" s="1"/>
  <c r="T20" i="1"/>
  <c r="BJ18" i="1" l="1" a="1"/>
  <c r="BJ18" i="1" s="1"/>
  <c r="BI18" i="1" a="1"/>
  <c r="BI18" i="1" s="1"/>
  <c r="AU20" i="1" a="1"/>
  <c r="AU20" i="1" s="1"/>
  <c r="AY20" i="1" a="1"/>
  <c r="AY20" i="1" s="1"/>
  <c r="BC20" i="1" a="1"/>
  <c r="BC20" i="1" s="1"/>
  <c r="AW20" i="1" a="1"/>
  <c r="AW20" i="1" s="1"/>
  <c r="BA20" i="1" a="1"/>
  <c r="BA20" i="1" s="1"/>
  <c r="BE20" i="1" a="1"/>
  <c r="BE20" i="1" s="1"/>
  <c r="AV20" i="1" a="1"/>
  <c r="AV20" i="1" s="1"/>
  <c r="BB20" i="1" a="1"/>
  <c r="BB20" i="1" s="1"/>
  <c r="BF20" i="1" a="1"/>
  <c r="BF20" i="1" s="1"/>
  <c r="BD20" i="1" a="1"/>
  <c r="BD20" i="1" s="1"/>
  <c r="AX20" i="1" a="1"/>
  <c r="AX20" i="1" s="1"/>
  <c r="AZ20" i="1" a="1"/>
  <c r="AZ20" i="1" s="1"/>
  <c r="BL19" i="1"/>
  <c r="BP19" i="1"/>
  <c r="BV19" i="1" s="1"/>
  <c r="BG19" i="1"/>
  <c r="BH19" i="1"/>
  <c r="BX18" i="1"/>
  <c r="BU18" i="1"/>
  <c r="BZ18" i="1"/>
  <c r="BS18" i="1"/>
  <c r="BW18" i="1"/>
  <c r="BY18" i="1"/>
  <c r="T21" i="1"/>
  <c r="U21" i="1"/>
  <c r="V21" i="1" s="1" a="1"/>
  <c r="V21" i="1" s="1"/>
  <c r="BK19" i="1"/>
  <c r="BQ19" i="1" s="1"/>
  <c r="X20" i="1" a="1"/>
  <c r="X20" i="1" s="1"/>
  <c r="Z20" i="1" a="1"/>
  <c r="Z20" i="1" s="1"/>
  <c r="AE20" i="1" a="1"/>
  <c r="AE20" i="1" s="1"/>
  <c r="AP20" i="1" a="1"/>
  <c r="AP20" i="1" s="1"/>
  <c r="AF20" i="1" a="1"/>
  <c r="AF20" i="1" s="1"/>
  <c r="AK20" i="1" a="1"/>
  <c r="AK20" i="1" s="1"/>
  <c r="BM20" i="1" a="1"/>
  <c r="BM20" i="1" s="1"/>
  <c r="AA20" i="1" a="1"/>
  <c r="AA20" i="1" s="1"/>
  <c r="AL20" i="1" a="1"/>
  <c r="AL20" i="1" s="1"/>
  <c r="AQ20" i="1" a="1"/>
  <c r="AQ20" i="1" s="1"/>
  <c r="AB20" i="1" a="1"/>
  <c r="AB20" i="1" s="1"/>
  <c r="AG20" i="1" a="1"/>
  <c r="AG20" i="1" s="1"/>
  <c r="AR20" i="1" a="1"/>
  <c r="AR20" i="1" s="1"/>
  <c r="BN20" i="1" a="1"/>
  <c r="BN20" i="1" s="1"/>
  <c r="AH20" i="1" a="1"/>
  <c r="AH20" i="1" s="1"/>
  <c r="AM20" i="1" a="1"/>
  <c r="AM20" i="1" s="1"/>
  <c r="BO20" i="1" a="1"/>
  <c r="BO20" i="1" s="1"/>
  <c r="W20" i="1" a="1"/>
  <c r="W20" i="1" s="1"/>
  <c r="AC20" i="1" a="1"/>
  <c r="AC20" i="1" s="1"/>
  <c r="AN20" i="1" a="1"/>
  <c r="AN20" i="1" s="1"/>
  <c r="AS20" i="1" a="1"/>
  <c r="AS20" i="1" s="1"/>
  <c r="AD20" i="1" a="1"/>
  <c r="AD20" i="1" s="1"/>
  <c r="AI20" i="1" a="1"/>
  <c r="AI20" i="1" s="1"/>
  <c r="AT20" i="1" a="1"/>
  <c r="AT20" i="1" s="1"/>
  <c r="Y20" i="1" a="1"/>
  <c r="Y20" i="1" s="1"/>
  <c r="AJ20" i="1" a="1"/>
  <c r="AJ20" i="1" s="1"/>
  <c r="AO20" i="1" a="1"/>
  <c r="AO20" i="1" s="1"/>
  <c r="BR20" i="1" a="1"/>
  <c r="BR20" i="1" s="1"/>
  <c r="BP20" i="1" l="1"/>
  <c r="BV20" i="1" s="1"/>
  <c r="BJ19" i="1" a="1"/>
  <c r="BJ19" i="1" s="1"/>
  <c r="BI19" i="1" a="1"/>
  <c r="BI19" i="1" s="1"/>
  <c r="AU21" i="1" a="1"/>
  <c r="AU21" i="1" s="1"/>
  <c r="AY21" i="1" a="1"/>
  <c r="AY21" i="1" s="1"/>
  <c r="BC21" i="1" a="1"/>
  <c r="BC21" i="1" s="1"/>
  <c r="AW21" i="1" a="1"/>
  <c r="AW21" i="1" s="1"/>
  <c r="BA21" i="1" a="1"/>
  <c r="BA21" i="1" s="1"/>
  <c r="BE21" i="1" a="1"/>
  <c r="BE21" i="1" s="1"/>
  <c r="AX21" i="1" a="1"/>
  <c r="AX21" i="1" s="1"/>
  <c r="BF21" i="1" a="1"/>
  <c r="BF21" i="1" s="1"/>
  <c r="BD21" i="1" a="1"/>
  <c r="BD21" i="1" s="1"/>
  <c r="AZ21" i="1" a="1"/>
  <c r="AZ21" i="1" s="1"/>
  <c r="BB21" i="1" a="1"/>
  <c r="BB21" i="1" s="1"/>
  <c r="AV21" i="1" a="1"/>
  <c r="AV21" i="1" s="1"/>
  <c r="BL20" i="1"/>
  <c r="BG20" i="1"/>
  <c r="BH20" i="1"/>
  <c r="BZ19" i="1"/>
  <c r="BS19" i="1"/>
  <c r="BU19" i="1"/>
  <c r="BW19" i="1"/>
  <c r="BX19" i="1"/>
  <c r="BY19" i="1"/>
  <c r="Y21" i="1" a="1"/>
  <c r="Y21" i="1" s="1"/>
  <c r="AC21" i="1" a="1"/>
  <c r="AC21" i="1" s="1"/>
  <c r="AG21" i="1" a="1"/>
  <c r="AG21" i="1" s="1"/>
  <c r="AK21" i="1" a="1"/>
  <c r="AK21" i="1" s="1"/>
  <c r="AO21" i="1" a="1"/>
  <c r="AO21" i="1" s="1"/>
  <c r="AS21" i="1" a="1"/>
  <c r="AS21" i="1" s="1"/>
  <c r="BN21" i="1" a="1"/>
  <c r="BN21" i="1" s="1"/>
  <c r="Z21" i="1" a="1"/>
  <c r="Z21" i="1" s="1"/>
  <c r="AD21" i="1" a="1"/>
  <c r="AD21" i="1" s="1"/>
  <c r="AH21" i="1" a="1"/>
  <c r="AH21" i="1" s="1"/>
  <c r="AL21" i="1" a="1"/>
  <c r="AL21" i="1" s="1"/>
  <c r="AP21" i="1" a="1"/>
  <c r="AP21" i="1" s="1"/>
  <c r="AT21" i="1" a="1"/>
  <c r="AT21" i="1" s="1"/>
  <c r="BO21" i="1" a="1"/>
  <c r="BO21" i="1" s="1"/>
  <c r="W21" i="1" a="1"/>
  <c r="W21" i="1" s="1"/>
  <c r="AA21" i="1" a="1"/>
  <c r="AA21" i="1" s="1"/>
  <c r="AE21" i="1" a="1"/>
  <c r="AE21" i="1" s="1"/>
  <c r="AI21" i="1" a="1"/>
  <c r="AI21" i="1" s="1"/>
  <c r="AM21" i="1" a="1"/>
  <c r="AM21" i="1" s="1"/>
  <c r="AQ21" i="1" a="1"/>
  <c r="AQ21" i="1" s="1"/>
  <c r="X21" i="1" a="1"/>
  <c r="X21" i="1" s="1"/>
  <c r="AB21" i="1" a="1"/>
  <c r="AB21" i="1" s="1"/>
  <c r="AF21" i="1" a="1"/>
  <c r="AF21" i="1" s="1"/>
  <c r="AJ21" i="1" a="1"/>
  <c r="AJ21" i="1" s="1"/>
  <c r="AN21" i="1" a="1"/>
  <c r="AN21" i="1" s="1"/>
  <c r="AR21" i="1" a="1"/>
  <c r="AR21" i="1" s="1"/>
  <c r="BM21" i="1" a="1"/>
  <c r="BM21" i="1" s="1"/>
  <c r="BR21" i="1" a="1"/>
  <c r="BR21" i="1" s="1"/>
  <c r="T22" i="1"/>
  <c r="U22" i="1"/>
  <c r="V22" i="1" s="1" a="1"/>
  <c r="V22" i="1" s="1"/>
  <c r="BT19" i="1"/>
  <c r="BK20" i="1"/>
  <c r="BQ20" i="1" s="1"/>
  <c r="BJ20" i="1" l="1" a="1"/>
  <c r="BJ20" i="1" s="1"/>
  <c r="BI20" i="1" a="1"/>
  <c r="BI20" i="1" s="1"/>
  <c r="AU22" i="1" a="1"/>
  <c r="AU22" i="1" s="1"/>
  <c r="AY22" i="1" a="1"/>
  <c r="AY22" i="1" s="1"/>
  <c r="BC22" i="1" a="1"/>
  <c r="BC22" i="1" s="1"/>
  <c r="AW22" i="1" a="1"/>
  <c r="AW22" i="1" s="1"/>
  <c r="BA22" i="1" a="1"/>
  <c r="BA22" i="1" s="1"/>
  <c r="BE22" i="1" a="1"/>
  <c r="BE22" i="1" s="1"/>
  <c r="BD22" i="1" a="1"/>
  <c r="BD22" i="1" s="1"/>
  <c r="BF22" i="1" a="1"/>
  <c r="BF22" i="1" s="1"/>
  <c r="AX22" i="1" a="1"/>
  <c r="AX22" i="1" s="1"/>
  <c r="AZ22" i="1" a="1"/>
  <c r="AZ22" i="1" s="1"/>
  <c r="AV22" i="1" a="1"/>
  <c r="AV22" i="1" s="1"/>
  <c r="BB22" i="1" a="1"/>
  <c r="BB22" i="1" s="1"/>
  <c r="BL21" i="1"/>
  <c r="BG21" i="1"/>
  <c r="BP21" i="1"/>
  <c r="BV21" i="1" s="1"/>
  <c r="BH21" i="1"/>
  <c r="X22" i="1" a="1"/>
  <c r="X22" i="1" s="1"/>
  <c r="AB22" i="1" a="1"/>
  <c r="AB22" i="1" s="1"/>
  <c r="AF22" i="1" a="1"/>
  <c r="AF22" i="1" s="1"/>
  <c r="AJ22" i="1" a="1"/>
  <c r="AJ22" i="1" s="1"/>
  <c r="AN22" i="1" a="1"/>
  <c r="AN22" i="1" s="1"/>
  <c r="AR22" i="1" a="1"/>
  <c r="AR22" i="1" s="1"/>
  <c r="BM22" i="1" a="1"/>
  <c r="BM22" i="1" s="1"/>
  <c r="BR22" i="1" a="1"/>
  <c r="BR22" i="1" s="1"/>
  <c r="Y22" i="1" a="1"/>
  <c r="Y22" i="1" s="1"/>
  <c r="AC22" i="1" a="1"/>
  <c r="AC22" i="1" s="1"/>
  <c r="AG22" i="1" a="1"/>
  <c r="AG22" i="1" s="1"/>
  <c r="AK22" i="1" a="1"/>
  <c r="AK22" i="1" s="1"/>
  <c r="AO22" i="1" a="1"/>
  <c r="AO22" i="1" s="1"/>
  <c r="AS22" i="1" a="1"/>
  <c r="AS22" i="1" s="1"/>
  <c r="BN22" i="1" a="1"/>
  <c r="BN22" i="1" s="1"/>
  <c r="Z22" i="1" a="1"/>
  <c r="Z22" i="1" s="1"/>
  <c r="AD22" i="1" a="1"/>
  <c r="AD22" i="1" s="1"/>
  <c r="AH22" i="1" a="1"/>
  <c r="AH22" i="1" s="1"/>
  <c r="AL22" i="1" a="1"/>
  <c r="AL22" i="1" s="1"/>
  <c r="AP22" i="1" a="1"/>
  <c r="AP22" i="1" s="1"/>
  <c r="AT22" i="1" a="1"/>
  <c r="AT22" i="1" s="1"/>
  <c r="BO22" i="1" a="1"/>
  <c r="BO22" i="1" s="1"/>
  <c r="W22" i="1" a="1"/>
  <c r="W22" i="1" s="1"/>
  <c r="AA22" i="1" a="1"/>
  <c r="AA22" i="1" s="1"/>
  <c r="AE22" i="1" a="1"/>
  <c r="AE22" i="1" s="1"/>
  <c r="AI22" i="1" a="1"/>
  <c r="AI22" i="1" s="1"/>
  <c r="AM22" i="1" a="1"/>
  <c r="AM22" i="1" s="1"/>
  <c r="AQ22" i="1" a="1"/>
  <c r="AQ22" i="1" s="1"/>
  <c r="BK21" i="1"/>
  <c r="BQ21" i="1" s="1"/>
  <c r="BT21" i="1" s="1"/>
  <c r="BX20" i="1"/>
  <c r="BS20" i="1"/>
  <c r="BU20" i="1"/>
  <c r="BW20" i="1"/>
  <c r="BY20" i="1"/>
  <c r="BZ20" i="1"/>
  <c r="T23" i="1"/>
  <c r="U23" i="1"/>
  <c r="V23" i="1" s="1" a="1"/>
  <c r="V23" i="1" s="1"/>
  <c r="BT20" i="1"/>
  <c r="BJ21" i="1" l="1" a="1"/>
  <c r="BJ21" i="1" s="1"/>
  <c r="BI21" i="1" a="1"/>
  <c r="BI21" i="1" s="1"/>
  <c r="AU23" i="1" a="1"/>
  <c r="AU23" i="1" s="1"/>
  <c r="AY23" i="1" a="1"/>
  <c r="AY23" i="1" s="1"/>
  <c r="BC23" i="1" a="1"/>
  <c r="BC23" i="1" s="1"/>
  <c r="AW23" i="1" a="1"/>
  <c r="AW23" i="1" s="1"/>
  <c r="BA23" i="1" a="1"/>
  <c r="BA23" i="1" s="1"/>
  <c r="BE23" i="1" a="1"/>
  <c r="BE23" i="1" s="1"/>
  <c r="AX23" i="1" a="1"/>
  <c r="AX23" i="1" s="1"/>
  <c r="AZ23" i="1" a="1"/>
  <c r="AZ23" i="1" s="1"/>
  <c r="BF23" i="1" a="1"/>
  <c r="BF23" i="1" s="1"/>
  <c r="BD23" i="1" a="1"/>
  <c r="BD23" i="1" s="1"/>
  <c r="AV23" i="1" a="1"/>
  <c r="AV23" i="1" s="1"/>
  <c r="BB23" i="1" a="1"/>
  <c r="BB23" i="1" s="1"/>
  <c r="BP22" i="1"/>
  <c r="BV22" i="1" s="1"/>
  <c r="BL22" i="1"/>
  <c r="BH22" i="1"/>
  <c r="BG22" i="1"/>
  <c r="U24" i="1"/>
  <c r="V24" i="1" s="1" a="1"/>
  <c r="V24" i="1" s="1"/>
  <c r="T24" i="1"/>
  <c r="BK22" i="1"/>
  <c r="BQ22" i="1" s="1"/>
  <c r="BT22" i="1" s="1"/>
  <c r="W23" i="1" a="1"/>
  <c r="W23" i="1" s="1"/>
  <c r="AA23" i="1" a="1"/>
  <c r="AA23" i="1" s="1"/>
  <c r="AE23" i="1" a="1"/>
  <c r="AE23" i="1" s="1"/>
  <c r="AI23" i="1" a="1"/>
  <c r="AI23" i="1" s="1"/>
  <c r="AM23" i="1" a="1"/>
  <c r="AM23" i="1" s="1"/>
  <c r="AQ23" i="1" a="1"/>
  <c r="AQ23" i="1" s="1"/>
  <c r="X23" i="1" a="1"/>
  <c r="X23" i="1" s="1"/>
  <c r="AB23" i="1" a="1"/>
  <c r="AB23" i="1" s="1"/>
  <c r="AF23" i="1" a="1"/>
  <c r="AF23" i="1" s="1"/>
  <c r="AJ23" i="1" a="1"/>
  <c r="AJ23" i="1" s="1"/>
  <c r="AN23" i="1" a="1"/>
  <c r="AN23" i="1" s="1"/>
  <c r="AR23" i="1" a="1"/>
  <c r="AR23" i="1" s="1"/>
  <c r="BM23" i="1" a="1"/>
  <c r="BM23" i="1" s="1"/>
  <c r="BR23" i="1" a="1"/>
  <c r="BR23" i="1" s="1"/>
  <c r="Y23" i="1" a="1"/>
  <c r="Y23" i="1" s="1"/>
  <c r="AC23" i="1" a="1"/>
  <c r="AC23" i="1" s="1"/>
  <c r="AG23" i="1" a="1"/>
  <c r="AG23" i="1" s="1"/>
  <c r="AK23" i="1" a="1"/>
  <c r="AK23" i="1" s="1"/>
  <c r="AO23" i="1" a="1"/>
  <c r="AO23" i="1" s="1"/>
  <c r="AS23" i="1" a="1"/>
  <c r="AS23" i="1" s="1"/>
  <c r="BN23" i="1" a="1"/>
  <c r="BN23" i="1" s="1"/>
  <c r="Z23" i="1" a="1"/>
  <c r="Z23" i="1" s="1"/>
  <c r="AD23" i="1" a="1"/>
  <c r="AD23" i="1" s="1"/>
  <c r="AH23" i="1" a="1"/>
  <c r="AH23" i="1" s="1"/>
  <c r="AL23" i="1" a="1"/>
  <c r="AL23" i="1" s="1"/>
  <c r="AP23" i="1" a="1"/>
  <c r="AP23" i="1" s="1"/>
  <c r="AT23" i="1" a="1"/>
  <c r="AT23" i="1" s="1"/>
  <c r="BO23" i="1" a="1"/>
  <c r="BO23" i="1" s="1"/>
  <c r="BZ21" i="1"/>
  <c r="BS21" i="1"/>
  <c r="BU21" i="1"/>
  <c r="BW21" i="1"/>
  <c r="BX21" i="1"/>
  <c r="BY21" i="1"/>
  <c r="BJ22" i="1" l="1" a="1"/>
  <c r="BJ22" i="1" s="1"/>
  <c r="BI22" i="1" a="1"/>
  <c r="BI22" i="1" s="1"/>
  <c r="BP23" i="1"/>
  <c r="BV23" i="1" s="1"/>
  <c r="BB24" i="1" a="1"/>
  <c r="BB24" i="1" s="1"/>
  <c r="BC24" i="1" a="1"/>
  <c r="BC24" i="1" s="1"/>
  <c r="BD24" i="1" a="1"/>
  <c r="BD24" i="1" s="1"/>
  <c r="AZ24" i="1" a="1"/>
  <c r="AZ24" i="1" s="1"/>
  <c r="AX24" i="1" a="1"/>
  <c r="AX24" i="1" s="1"/>
  <c r="AY24" i="1" a="1"/>
  <c r="AY24" i="1" s="1"/>
  <c r="AU24" i="1" a="1"/>
  <c r="AU24" i="1" s="1"/>
  <c r="BE24" i="1" a="1"/>
  <c r="BE24" i="1" s="1"/>
  <c r="AV24" i="1" a="1"/>
  <c r="AV24" i="1" s="1"/>
  <c r="BF24" i="1" a="1"/>
  <c r="BF24" i="1" s="1"/>
  <c r="AW24" i="1" a="1"/>
  <c r="AW24" i="1" s="1"/>
  <c r="BA24" i="1" a="1"/>
  <c r="BA24" i="1" s="1"/>
  <c r="DO5" i="1"/>
  <c r="BL23" i="1"/>
  <c r="BG23" i="1"/>
  <c r="BH23" i="1"/>
  <c r="BX22" i="1"/>
  <c r="BY22" i="1"/>
  <c r="BZ22" i="1"/>
  <c r="BS22" i="1"/>
  <c r="BU22" i="1"/>
  <c r="BW22" i="1"/>
  <c r="Z24" i="1" a="1"/>
  <c r="Z24" i="1" s="1"/>
  <c r="DS4" i="1" s="1" a="1"/>
  <c r="DS4" i="1" s="1"/>
  <c r="AD24" i="1" a="1"/>
  <c r="AD24" i="1" s="1"/>
  <c r="DW5" i="1" s="1" a="1"/>
  <c r="DW5" i="1" s="1"/>
  <c r="AH24" i="1" a="1"/>
  <c r="AH24" i="1" s="1"/>
  <c r="AL24" i="1" a="1"/>
  <c r="AL24" i="1" s="1"/>
  <c r="AP24" i="1" a="1"/>
  <c r="AP24" i="1" s="1"/>
  <c r="AT24" i="1" a="1"/>
  <c r="AT24" i="1" s="1"/>
  <c r="BO24" i="1" a="1"/>
  <c r="BO24" i="1" s="1"/>
  <c r="W24" i="1" a="1"/>
  <c r="W24" i="1" s="1"/>
  <c r="DP4" i="1" s="1" a="1"/>
  <c r="DP4" i="1" s="1"/>
  <c r="AA24" i="1" a="1"/>
  <c r="AA24" i="1" s="1"/>
  <c r="AE24" i="1" a="1"/>
  <c r="AE24" i="1" s="1"/>
  <c r="AI24" i="1" a="1"/>
  <c r="AI24" i="1" s="1"/>
  <c r="AM24" i="1" a="1"/>
  <c r="AM24" i="1" s="1"/>
  <c r="AQ24" i="1" a="1"/>
  <c r="AQ24" i="1" s="1"/>
  <c r="X24" i="1" a="1"/>
  <c r="X24" i="1" s="1"/>
  <c r="AB24" i="1" a="1"/>
  <c r="AB24" i="1" s="1"/>
  <c r="AF24" i="1" a="1"/>
  <c r="AF24" i="1" s="1"/>
  <c r="DY4" i="1" s="1" a="1"/>
  <c r="DY4" i="1" s="1"/>
  <c r="AJ24" i="1" a="1"/>
  <c r="AJ24" i="1" s="1"/>
  <c r="AN24" i="1" a="1"/>
  <c r="AN24" i="1" s="1"/>
  <c r="AR24" i="1" a="1"/>
  <c r="AR24" i="1" s="1"/>
  <c r="BM24" i="1" a="1"/>
  <c r="BM24" i="1" s="1"/>
  <c r="BR24" i="1" a="1"/>
  <c r="BR24" i="1" s="1"/>
  <c r="DO4" i="1" s="1"/>
  <c r="Y24" i="1" a="1"/>
  <c r="Y24" i="1" s="1"/>
  <c r="DR6" i="1" s="1" a="1"/>
  <c r="DR6" i="1" s="1"/>
  <c r="AC24" i="1" a="1"/>
  <c r="AC24" i="1" s="1"/>
  <c r="AG24" i="1" a="1"/>
  <c r="AG24" i="1" s="1"/>
  <c r="DZ4" i="1" s="1" a="1"/>
  <c r="DZ4" i="1" s="1"/>
  <c r="AK24" i="1" a="1"/>
  <c r="AK24" i="1" s="1"/>
  <c r="AO24" i="1" a="1"/>
  <c r="AO24" i="1" s="1"/>
  <c r="AS24" i="1" a="1"/>
  <c r="AS24" i="1" s="1"/>
  <c r="BN24" i="1" a="1"/>
  <c r="BN24" i="1" s="1"/>
  <c r="BK23" i="1"/>
  <c r="BQ23" i="1" s="1"/>
  <c r="BJ23" i="1" l="1" a="1"/>
  <c r="BJ23" i="1" s="1"/>
  <c r="BI23" i="1" a="1"/>
  <c r="BI23" i="1" s="1"/>
  <c r="DS5" i="1" a="1"/>
  <c r="DS5" i="1" s="1"/>
  <c r="DO6" i="1"/>
  <c r="BL24" i="1"/>
  <c r="BG24" i="1"/>
  <c r="DZ6" i="1" a="1"/>
  <c r="DZ6" i="1" s="1"/>
  <c r="BH24" i="1"/>
  <c r="DY5" i="1" a="1"/>
  <c r="DY5" i="1" s="1"/>
  <c r="BW23" i="1"/>
  <c r="BX23" i="1"/>
  <c r="BY23" i="1"/>
  <c r="BZ23" i="1"/>
  <c r="BS23" i="1"/>
  <c r="BU23" i="1"/>
  <c r="EA4" i="1" a="1"/>
  <c r="EA4" i="1" s="1"/>
  <c r="EA5" i="1" a="1"/>
  <c r="EA5" i="1" s="1"/>
  <c r="EA6" i="1" a="1"/>
  <c r="EA6" i="1" s="1"/>
  <c r="DX5" i="1" a="1"/>
  <c r="DX5" i="1" s="1"/>
  <c r="DX4" i="1" a="1"/>
  <c r="DX4" i="1" s="1"/>
  <c r="BT23" i="1"/>
  <c r="DQ6" i="1" a="1"/>
  <c r="DQ6" i="1" s="1"/>
  <c r="DT4" i="1" a="1"/>
  <c r="DT4" i="1" s="1"/>
  <c r="DT6" i="1" a="1"/>
  <c r="DT6" i="1" s="1"/>
  <c r="DT5" i="1" a="1"/>
  <c r="DT5" i="1" s="1"/>
  <c r="DS6" i="1" a="1"/>
  <c r="DS6" i="1" s="1"/>
  <c r="DY6" i="1" a="1"/>
  <c r="DY6" i="1" s="1"/>
  <c r="BK24" i="1"/>
  <c r="BQ24" i="1" s="1"/>
  <c r="DP5" i="1" a="1"/>
  <c r="DP5" i="1" s="1"/>
  <c r="DW4" i="1" a="1"/>
  <c r="DW4" i="1" s="1"/>
  <c r="DP6" i="1" a="1"/>
  <c r="DP6" i="1" s="1"/>
  <c r="DV5" i="1" a="1"/>
  <c r="DV5" i="1" s="1"/>
  <c r="DV4" i="1" a="1"/>
  <c r="DV4" i="1" s="1"/>
  <c r="DV6" i="1" a="1"/>
  <c r="DV6" i="1" s="1"/>
  <c r="DU5" i="1" a="1"/>
  <c r="DU5" i="1" s="1"/>
  <c r="DU6" i="1" a="1"/>
  <c r="DU6" i="1" s="1"/>
  <c r="DU4" i="1" a="1"/>
  <c r="DU4" i="1" s="1"/>
  <c r="BP24" i="1"/>
  <c r="BV24" i="1" s="1"/>
  <c r="DW6" i="1" a="1"/>
  <c r="DW6" i="1" s="1"/>
  <c r="DR5" i="1" a="1"/>
  <c r="DR5" i="1" s="1"/>
  <c r="DR4" i="1" a="1"/>
  <c r="DR4" i="1" s="1"/>
  <c r="DQ4" i="1" a="1"/>
  <c r="DQ4" i="1" s="1"/>
  <c r="DX6" i="1" a="1"/>
  <c r="DX6" i="1" s="1"/>
  <c r="DQ5" i="1" a="1"/>
  <c r="DQ5" i="1" s="1"/>
  <c r="DZ5" i="1" a="1"/>
  <c r="DZ5" i="1" s="1"/>
  <c r="BJ24" i="1" l="1" a="1"/>
  <c r="BJ24" i="1" s="1"/>
  <c r="BI24" i="1" a="1"/>
  <c r="BI24" i="1" s="1"/>
  <c r="EB5" i="1"/>
  <c r="BU24" i="1"/>
  <c r="BW24" i="1"/>
  <c r="BX24" i="1"/>
  <c r="BY24" i="1"/>
  <c r="BZ24" i="1"/>
  <c r="BS24" i="1"/>
  <c r="EB4" i="1"/>
  <c r="EB6" i="1"/>
  <c r="BT2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tc={6F9C0AAB-09BF-4383-BBD4-BB4F86262AED}</author>
    <author>tc={CE021E79-68AC-46C0-9485-82AA519A3802}</author>
    <author>tc={F7055A91-BCF3-4C89-AF3B-88A863B90CF6}</author>
    <author>tc={80E95C6A-BFD6-4506-835C-4EF08635499C}</author>
    <author>tc={A9615D60-FAE1-4EA9-B1CE-9ECB9FAFE5BE}</author>
  </authors>
  <commentList>
    <comment ref="BW2" authorId="0" shapeId="0" xr:uid="{6F9C0AAB-09BF-4383-BBD4-BB4F86262AED}">
      <text>
        <t>[Threaded comment]
Your version of Excel allows you to read this threaded comment; however, any edits to it will get removed if the file is opened in a newer version of Excel. Learn more: https://go.microsoft.com/fwlink/?linkid=870924
Comment:
    Update the unit conversion for gallons to acre-feet to 325851.385 gallons per acre-foot to improve precision.</t>
      </text>
    </comment>
    <comment ref="BX2" authorId="1" shapeId="0" xr:uid="{CE021E79-68AC-46C0-9485-82AA519A3802}">
      <text>
        <t>[Threaded comment]
Your version of Excel allows you to read this threaded comment; however, any edits to it will get removed if the file is opened in a newer version of Excel. Learn more: https://go.microsoft.com/fwlink/?linkid=870924
Comment:
    This formula actually converts acre-feet per month to gallons per minute. It should be revised to convert acre-feet per year to gallons per minute. because our values are in acre-feet per year (the diversion amounts are looked up based on the water right ID and reporting year)
Reply:
    1 AF/year = 0.61996 gallons per minute</t>
      </text>
    </comment>
    <comment ref="BY2" authorId="2" shapeId="0" xr:uid="{F7055A91-BCF3-4C89-AF3B-88A863B90CF6}">
      <text>
        <t>[Threaded comment]
Your version of Excel allows you to read this threaded comment; however, any edits to it will get removed if the file is opened in a newer version of Excel. Learn more: https://go.microsoft.com/fwlink/?linkid=870924
Comment:
    This appears to convert Acre-feet per month to gallons per day. We want to convert acre-feet per year to gallons per day. The conversion ratio is 0.0011201425 acre-feet/gallon.</t>
      </text>
    </comment>
    <comment ref="BZ2" authorId="3" shapeId="0" xr:uid="{80E95C6A-BFD6-4506-835C-4EF08635499C}">
      <text>
        <t xml:space="preserve">[Threaded comment]
Your version of Excel allows you to read this threaded comment; however, any edits to it will get removed if the file is opened in a newer version of Excel. Learn more: https://go.microsoft.com/fwlink/?linkid=870924
Comment:
    This conversion is completely wrong; to convert acre-feet per year to CFS, you multiply by 0.0013812785. </t>
      </text>
    </comment>
    <comment ref="F3" authorId="4" shapeId="0" xr:uid="{A9615D60-FAE1-4EA9-B1CE-9ECB9FAFE5BE}">
      <text>
        <t>[Threaded comment]
Your version of Excel allows you to read this threaded comment; however, any edits to it will get removed if the file is opened in a newer version of Excel. Learn more: https://go.microsoft.com/fwlink/?linkid=870924
Comment:
    Combined (Direct + Storage) is an artifact from eWRIMS.
Reply:
    One reason to use 2014- data is that older data has Combined (Direct + Storage) flag; additionally Cannabis unit used 2017-2019 data because 2014-2016 was the drought, also no mandatory online reporting prior to 2011/12, paper reporting was allowed
Reply:
    More food for thought; poor reporting compliance the further you go in the past, Failure to File orders</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<sst xmlns="http://schemas.openxmlformats.org/spreadsheetml/2006/main" count="2296" uniqueCount="316">
  <si>
    <t>INFO:</t>
  </si>
  <si>
    <t>CALCULATE COMPOSITE KEY INDICES</t>
  </si>
  <si>
    <t>LIST OF WATER RIGHT APPLICATIONS</t>
  </si>
  <si>
    <t>REPORTING YEARS IN DATASET (2014+)</t>
  </si>
  <si>
    <t>MANUAL OVERRIDE</t>
  </si>
  <si>
    <t>RESULTS TABLE - MONTHLY REPORTED DIRECT DIVERSION BY CALENDAR YEAR</t>
  </si>
  <si>
    <t>RESULTS TABLE - MONTHLY REPORTED STORAGE DIVERSION BY CALENDAR YEAR</t>
  </si>
  <si>
    <t>RESULTS TABLE - MONTHLY REPORTED USE BY CALENDAR YEAR</t>
  </si>
  <si>
    <t>TOTAL ANNUAL DIRECT DIVERSION</t>
  </si>
  <si>
    <t>TOTAL ANNUAL STORAGE DIVERSION</t>
  </si>
  <si>
    <t>DUPLICATE DIVERSION, STORAGE, AND USE</t>
  </si>
  <si>
    <t>TOTAL ANNUAL REPORTED DIVERSION BY CALENDAR YEAR</t>
  </si>
  <si>
    <t>TOTAL DRY-SEASON REPORTED DIVERSION</t>
  </si>
  <si>
    <t>EXPECTED MAXIMUM ANNUAL TOTAL DIVERSIONS</t>
  </si>
  <si>
    <t>TOTAL ANNUAL DIVERSION</t>
  </si>
  <si>
    <t>TOTAL ANNUAL USE</t>
  </si>
  <si>
    <t>CHECK IF DIVERSION EXCEEDS FACE VALUE</t>
  </si>
  <si>
    <t>CHECK IF DIVERSION EXCEEDS INITIAL REPORTED DIVERSION</t>
  </si>
  <si>
    <r>
      <rPr>
        <b/>
        <sz val="11"/>
        <color theme="1"/>
        <rFont val="Calibri"/>
        <family val="2"/>
        <scheme val="minor"/>
      </rPr>
      <t>GALLONS</t>
    </r>
    <r>
      <rPr>
        <sz val="11"/>
        <color theme="1"/>
        <rFont val="Calibri"/>
        <family val="2"/>
        <scheme val="minor"/>
      </rPr>
      <t xml:space="preserve"> UNIT CONVERSION ERROR</t>
    </r>
  </si>
  <si>
    <r>
      <rPr>
        <b/>
        <sz val="11"/>
        <color theme="1"/>
        <rFont val="Calibri"/>
        <family val="2"/>
        <scheme val="minor"/>
      </rPr>
      <t>GALLONS PER MINUTE</t>
    </r>
    <r>
      <rPr>
        <sz val="11"/>
        <color theme="1"/>
        <rFont val="Calibri"/>
        <family val="2"/>
        <scheme val="minor"/>
      </rPr>
      <t xml:space="preserve"> UNIT CONVERSION ERROR</t>
    </r>
  </si>
  <si>
    <r>
      <rPr>
        <b/>
        <sz val="11"/>
        <color theme="1"/>
        <rFont val="Calibri"/>
        <family val="2"/>
        <scheme val="minor"/>
      </rPr>
      <t>GALLONS PER DAY</t>
    </r>
    <r>
      <rPr>
        <sz val="11"/>
        <color theme="1"/>
        <rFont val="Calibri"/>
        <family val="2"/>
        <scheme val="minor"/>
      </rPr>
      <t xml:space="preserve"> UNIT CONVERSION ERROR</t>
    </r>
  </si>
  <si>
    <r>
      <rPr>
        <b/>
        <sz val="11"/>
        <color theme="1"/>
        <rFont val="Calibri"/>
        <family val="2"/>
        <scheme val="minor"/>
      </rPr>
      <t>CUBIC FEET PER SECOND</t>
    </r>
    <r>
      <rPr>
        <sz val="11"/>
        <color theme="1"/>
        <rFont val="Calibri"/>
        <family val="2"/>
        <scheme val="minor"/>
      </rPr>
      <t xml:space="preserve"> UNIT CONVERSION ERROR</t>
    </r>
  </si>
  <si>
    <t>RESULTS TABLE - AVERAGE MONTHLY REPORTED DIRECT DIVERSION BY WATER RIGHT</t>
  </si>
  <si>
    <t>RESULTS TABLE - AVERAGE MONTHLY REPORTED STORAGE DIVERSION BY WATER RIGHT</t>
  </si>
  <si>
    <t>RESULTS TABLE - AVERAGE MONTHLY REPORTED TOTAL DIVERSION (DIRECT+STORAGE) BY WATER RIGHT</t>
  </si>
  <si>
    <t>AVERAGE ANNUAL REPORTED DIVERSION (DIRECT + STORAGE)</t>
  </si>
  <si>
    <t>AVERAGE DRY-SEASON REPORTED DIVERSION (DIRECT + STORAGE)</t>
  </si>
  <si>
    <t>AVERAGE ANNUAL REPORTED USE</t>
  </si>
  <si>
    <t>STANDARD DEVIATION CALCULATIONS</t>
  </si>
  <si>
    <t>AVERAGE STANDARD DEVIATION PER MONTH ACROSS REPORTS (YEARS)</t>
  </si>
  <si>
    <t>COMPARING TOTAL USE TO TOTAL DIVERSION</t>
  </si>
  <si>
    <t>ACTION:</t>
  </si>
  <si>
    <t>PASTE INPUT DATA FROM PRE-PROCESSING SCRIPT HERE - DELETE SAMPLE DATA BELOW</t>
  </si>
  <si>
    <t>FILL DOWN FORMULAS TO BOTTOM OF NEW DATA RANGE, THEN CALCULATE</t>
  </si>
  <si>
    <t>ARRAY, DON'T FILL DOWN</t>
  </si>
  <si>
    <t>SELECT CUSTOM RANGE (A NULL VALUE USES ALL AVAILABLE REPORTS)</t>
  </si>
  <si>
    <t>ARRAY, DON'T FILL</t>
  </si>
  <si>
    <t>FILL DOWN FORMULAS - DO NOT MODIFY FORMULAS</t>
  </si>
  <si>
    <t>"DUPLICATE_STOR_USE"  INDICATES POTENTIAL REPORTING ERROR - INACCURATE REPORTING OF STORAGE AND/OR USE</t>
  </si>
  <si>
    <t>"DUPLICATE_DIV_STOR"  INDICATES POTENTIAL REPORTING ERROR - DOUBLE COUNTING</t>
  </si>
  <si>
    <t>HISTORIC ANNUAL DIRECT DEMAND</t>
  </si>
  <si>
    <t>HISTORIC DRY YEAR DEMAND</t>
  </si>
  <si>
    <t>BASED ON FACE VALUE OR INITIAL REPORTED DIVERSION AMOUNT</t>
  </si>
  <si>
    <t>FOR REFERENCE/ INTERMEDIATE CALC</t>
  </si>
  <si>
    <t>RATIO SHOULD NOT EXCEED 1</t>
  </si>
  <si>
    <t>PRIORITIZE REVIEW BASED ON VOLUME</t>
  </si>
  <si>
    <t>CHECK IF UNITS OF GPD MAKE MORE SINCE THAN ACRE-FEET</t>
  </si>
  <si>
    <t>CHECK IF UNITS OF CFS MAKE MORE SINCE THAN ACRE-FEET</t>
  </si>
  <si>
    <t>FOR USE IN ESTIMATING EXPECTED DEMAND</t>
  </si>
  <si>
    <t>FILL DOWN FORMULA - DO NOT MODIFY FORMULA</t>
  </si>
  <si>
    <t>Sort by this field - The larger this value, the more variation in the reporting from year to year (potential error)</t>
  </si>
  <si>
    <t>RATIO OF TOTAL USE TO TOTAL DIVERSION SHOULD APPROACH 1 OVER TIME. CANNOT USE MORE WATER THAN DIVERTED</t>
  </si>
  <si>
    <t>APPL_ID</t>
  </si>
  <si>
    <t>WATER_RIGHT_ID</t>
  </si>
  <si>
    <t>YEAR</t>
  </si>
  <si>
    <t>MONTH</t>
  </si>
  <si>
    <t>AMOUNT</t>
  </si>
  <si>
    <t>DIVERSION_TYPE</t>
  </si>
  <si>
    <t>COMPOSITE_MONTHLY</t>
  </si>
  <si>
    <t>COMPOSITE_ANNUAL</t>
  </si>
  <si>
    <t>APPLICATION_NUMBER</t>
  </si>
  <si>
    <t>INI_REPORTED_DIV_AMOUNT</t>
  </si>
  <si>
    <t>INI_REPORTED_DIV_UNIT</t>
  </si>
  <si>
    <t>FACE_VALUE_AMOUNT</t>
  </si>
  <si>
    <t>FACE_VALUE_UNITS</t>
  </si>
  <si>
    <t>UniqueApplID</t>
  </si>
  <si>
    <t>MIN_YEAR</t>
  </si>
  <si>
    <t>MANUAL_MIN_YEAR</t>
  </si>
  <si>
    <t>COUNT</t>
  </si>
  <si>
    <t>REPORTING_YEAR</t>
  </si>
  <si>
    <t>INDEX</t>
  </si>
  <si>
    <t>APPLID</t>
  </si>
  <si>
    <t>JAN_DIRECT_DIVERSION</t>
  </si>
  <si>
    <t>FEB_DIRECT_DIVERSION</t>
  </si>
  <si>
    <t>MAR_DIRECT_DIVERSION</t>
  </si>
  <si>
    <t>APR_DIRECT_DIVERSION</t>
  </si>
  <si>
    <t>MAY_DIRECT_DIVERSION</t>
  </si>
  <si>
    <t>JUN_DIRECT_DIVERSION</t>
  </si>
  <si>
    <t>JUL_DIRECT_DIVERSION</t>
  </si>
  <si>
    <t>AUG_DIRECT_DIVERSION</t>
  </si>
  <si>
    <t>SEP_DIRECT_DIVERSION</t>
  </si>
  <si>
    <t>OCT_DIRECT_DIVERSION</t>
  </si>
  <si>
    <t>NOV_DIRECT_DIVERSION</t>
  </si>
  <si>
    <t>DEC_DIRECT_DIVERSION</t>
  </si>
  <si>
    <t>JAN_STORAGE_DIVERSION</t>
  </si>
  <si>
    <t>FEB_STORAGE_DIVERSION</t>
  </si>
  <si>
    <t>MAR_STORAGE_DIVERSION</t>
  </si>
  <si>
    <t>APR_STORAGE_DIVERSION</t>
  </si>
  <si>
    <t>MAY_STORAGE_DIVERSION</t>
  </si>
  <si>
    <t>JUN_STORAGE_DIVERSION</t>
  </si>
  <si>
    <t>JUL_STORAGE_DIVERSION</t>
  </si>
  <si>
    <t>AUG_STORAGE_DIVERSION</t>
  </si>
  <si>
    <t>SEP_STORAGE_DIVERSION</t>
  </si>
  <si>
    <t>OCT_STORAGE_DIVERSION</t>
  </si>
  <si>
    <t>NOV_STORAGE_DIVERSION</t>
  </si>
  <si>
    <t>DEC_STORAGE_DIVERSION</t>
  </si>
  <si>
    <t>JAN_REPORTED_USE</t>
  </si>
  <si>
    <t>FEB_REPORTED_USE</t>
  </si>
  <si>
    <t>MAR_REPORTED_USE</t>
  </si>
  <si>
    <t>APR_REPORTED_USE</t>
  </si>
  <si>
    <t>MAY_REPORTED_USE</t>
  </si>
  <si>
    <t>JUN_REPORTED_USE</t>
  </si>
  <si>
    <t>JUL_REPORTED_USE</t>
  </si>
  <si>
    <t>AUG_REPORTED_USE</t>
  </si>
  <si>
    <t>SEP_REPORTED_USE</t>
  </si>
  <si>
    <t>OCT_REPORTED_USE</t>
  </si>
  <si>
    <t>NOV_REPORTED_USE</t>
  </si>
  <si>
    <t>DEC_REPORTED_USE</t>
  </si>
  <si>
    <t>ANNUAL_DIRECT</t>
  </si>
  <si>
    <t>ANNUAL_STORAGE</t>
  </si>
  <si>
    <t>DUPLICATE_STORAGE_USE</t>
  </si>
  <si>
    <t>DUPLICATE_DIRECT_STORAGE</t>
  </si>
  <si>
    <t>CALENDAR_YEAR_TOTAL</t>
  </si>
  <si>
    <t>MAY_TO_SEP_TOTAL_DIVERSION</t>
  </si>
  <si>
    <t>FaceValue</t>
  </si>
  <si>
    <t>Initial_Reported_Diversion</t>
  </si>
  <si>
    <t>Units_IniDiv</t>
  </si>
  <si>
    <t>IniDiv_Converted_to_AF</t>
  </si>
  <si>
    <t>AnnualTotalDiversion</t>
  </si>
  <si>
    <t>Annual_Use</t>
  </si>
  <si>
    <t>Diversion_as_Percent_of_FV</t>
  </si>
  <si>
    <t>Amount_over_FV</t>
  </si>
  <si>
    <t>Diversion_as_Percent_of_IniDiv</t>
  </si>
  <si>
    <t>Amount_over_IniDiv</t>
  </si>
  <si>
    <t>Annual_Diversion_if_reported_in_Gallons</t>
  </si>
  <si>
    <t>Annual_Diversion_if_reported_in_GPM</t>
  </si>
  <si>
    <t>Annual_Diversion_if_reported_in_GPD</t>
  </si>
  <si>
    <t>Annual_Diversion_if_reported_in_CFS</t>
  </si>
  <si>
    <t>UNIQUE_APPL_ID</t>
  </si>
  <si>
    <t>JAN_AVERAGE_DIRECT_DIVERSION</t>
  </si>
  <si>
    <t>FEB_AVERAGE_DIRECT_DIVERSION</t>
  </si>
  <si>
    <t>MAR_AVERAGE_DIRECT_DIVERSION</t>
  </si>
  <si>
    <t>APR_AVERAGE_DIRECT_DIVERSION</t>
  </si>
  <si>
    <t>MAY_AVERAGE_DIRECT_DIVERSION</t>
  </si>
  <si>
    <t>JUN_AVERAGE_DIRECT_DIVERSION</t>
  </si>
  <si>
    <t>JUL_AVERAGE_DIRECT_DIVERSION</t>
  </si>
  <si>
    <t>AUG_AVERAGE_DIRECT_DIVERSION</t>
  </si>
  <si>
    <t>SEP_AVERAGE_DIRECT_DIVERSION</t>
  </si>
  <si>
    <t>OCT_AVERAGE_DIRECT_DIVERSION</t>
  </si>
  <si>
    <t>NOV_AVERAGE_DIRECT_DIVERSION</t>
  </si>
  <si>
    <t>DEC_AVERAGE_DIRECT_DIVERSION</t>
  </si>
  <si>
    <t>JAN_AVERAGE_STORAGE_DIVERSION</t>
  </si>
  <si>
    <t>FEB_AVERAGE_STORAGE_DIVERSION</t>
  </si>
  <si>
    <t>MAR_AVERAGE_STORAGE_DIVERSION</t>
  </si>
  <si>
    <t>APR_AVERAGE_STORAGE_DIVERSION</t>
  </si>
  <si>
    <t>MAY_AVERAGE_STORAGE_DIVERSION</t>
  </si>
  <si>
    <t>JUN_AVERAGE_STORAGE_DIVERSION</t>
  </si>
  <si>
    <t>JUL_AVERAGE_STORAGE_DIVERSION</t>
  </si>
  <si>
    <t>AUG_AVERAGE_STORAGE_DIVERSION</t>
  </si>
  <si>
    <t>SEP_AVERAGE_STORAGE_DIVERSION</t>
  </si>
  <si>
    <t>OCT_AVERAGE_STORAGE_DIVERSION</t>
  </si>
  <si>
    <t>NOV_AVERAGE_STORAGE_DIVERSION</t>
  </si>
  <si>
    <t>DEC_AVERAGE_STORAGE_DIVERSION</t>
  </si>
  <si>
    <t>JAN_EXPECTED_TOTAL_DIVERSION</t>
  </si>
  <si>
    <t>FEB_EXPECTED_TOTAL_DIVERSION</t>
  </si>
  <si>
    <t>MAR_EXPECTED_TOTAL_DIVERSION</t>
  </si>
  <si>
    <t>APR_EXPECTED_TOTAL_DIVERSION</t>
  </si>
  <si>
    <t>MAY_EXPECTED_TOTAL_DIVERSION</t>
  </si>
  <si>
    <t>JUN_EXPECTED_TOTAL_DIVERSION</t>
  </si>
  <si>
    <t>JUL_EXPECTED_TOTAL_DIVERSION</t>
  </si>
  <si>
    <t>AUG_EXPECTED_TOTAL_DIVERSION</t>
  </si>
  <si>
    <t>SEP_EXPECTED_TOTAL_DIVERSION</t>
  </si>
  <si>
    <t>OCT_EXPECTED_TOTAL_DIVERSION</t>
  </si>
  <si>
    <t>NOV_EXPECTED_TOTAL_DIVERSION</t>
  </si>
  <si>
    <t>DEC_EXPECTED_TOTAL_DIVERSION</t>
  </si>
  <si>
    <t>ANNUAL_TOTAL_DIVERSION</t>
  </si>
  <si>
    <t>TOTAL_ANNUAL_USE</t>
  </si>
  <si>
    <t>JAN_STDEV</t>
  </si>
  <si>
    <t>FEB_STDEV</t>
  </si>
  <si>
    <t>MAR_STDEV</t>
  </si>
  <si>
    <t>APR_STDEV</t>
  </si>
  <si>
    <t>MAY_STDEV</t>
  </si>
  <si>
    <t>JUN_STDEV</t>
  </si>
  <si>
    <t>JUL_STDEV</t>
  </si>
  <si>
    <t>AUG_STDEV</t>
  </si>
  <si>
    <t>SEP_STDEV</t>
  </si>
  <si>
    <t>OCT_STDEV</t>
  </si>
  <si>
    <t>NOV_STDEV</t>
  </si>
  <si>
    <t>DEC_STDEV</t>
  </si>
  <si>
    <t>AVERAGE_STDEV</t>
  </si>
  <si>
    <t>Total_Cumulative_Diverted</t>
  </si>
  <si>
    <t>Total_Cumulative_Use</t>
  </si>
  <si>
    <t>Total_Use_as_a_Percent_of_Total_Diverted</t>
  </si>
  <si>
    <t>A001029</t>
  </si>
  <si>
    <t>USE</t>
  </si>
  <si>
    <t>Acre-feet per Year</t>
  </si>
  <si>
    <t>DIRECT</t>
  </si>
  <si>
    <t>A001205</t>
  </si>
  <si>
    <t>MAX_YEAR</t>
  </si>
  <si>
    <t>MANUAL_MAX_YEAR</t>
  </si>
  <si>
    <t>Combined (Direct + Storage)</t>
  </si>
  <si>
    <t>A002723</t>
  </si>
  <si>
    <t>A002928</t>
  </si>
  <si>
    <t>A003421</t>
  </si>
  <si>
    <t>No of Water Rights</t>
  </si>
  <si>
    <t>A028648</t>
  </si>
  <si>
    <t>No of Reporting Years</t>
  </si>
  <si>
    <t>A028649</t>
  </si>
  <si>
    <t>Total No of Expected Reports</t>
  </si>
  <si>
    <t>A028653</t>
  </si>
  <si>
    <t>A028668</t>
  </si>
  <si>
    <t>A028676</t>
  </si>
  <si>
    <t>A028715</t>
  </si>
  <si>
    <t>A028738</t>
  </si>
  <si>
    <t>A028786</t>
  </si>
  <si>
    <t>A028787</t>
  </si>
  <si>
    <t>A028790</t>
  </si>
  <si>
    <t>STORAGE</t>
  </si>
  <si>
    <t>A028824</t>
  </si>
  <si>
    <t>A028828</t>
  </si>
  <si>
    <t>A028854</t>
  </si>
  <si>
    <t>A028855</t>
  </si>
  <si>
    <t>A028860</t>
  </si>
  <si>
    <t>A028878</t>
  </si>
  <si>
    <t>S025354</t>
  </si>
  <si>
    <t>NA</t>
  </si>
  <si>
    <t>S025398</t>
  </si>
  <si>
    <t>Acre-feet</t>
  </si>
  <si>
    <t>S025401</t>
  </si>
  <si>
    <t>S025471</t>
  </si>
  <si>
    <t>Gallons</t>
  </si>
  <si>
    <t>File Name</t>
  </si>
  <si>
    <t>Location</t>
  </si>
  <si>
    <t>Description</t>
  </si>
  <si>
    <t>Source Files</t>
  </si>
  <si>
    <t>Table Structure</t>
  </si>
  <si>
    <t>Action</t>
  </si>
  <si>
    <t>Spreadsheet file name</t>
  </si>
  <si>
    <t xml:space="preserve">Final location </t>
  </si>
  <si>
    <t>Briefly describe the intent of the process / flag.</t>
  </si>
  <si>
    <t>Which flat files was the data derived from?</t>
  </si>
  <si>
    <t>How are the records organized? (by Application, by Report, by month, etc)</t>
  </si>
  <si>
    <t>What action items result from this process / flag?</t>
  </si>
  <si>
    <t>ExceedsFV_UnitConversion_Use_Vs_Diversion</t>
  </si>
  <si>
    <t>Sharepoint</t>
  </si>
  <si>
    <t>Identify water rights with reported annual diversion amounts that exceed the face value or previously reported annual diversion amounts; identify unit conversion errors</t>
  </si>
  <si>
    <t>ewrims_flat_file.csv, water_use_report.csv</t>
  </si>
  <si>
    <t>Application and Report</t>
  </si>
  <si>
    <t>Manual review of water right, edit ewrims data, or edit reported amount</t>
  </si>
  <si>
    <t>LEGEND of COLOR CODING</t>
  </si>
  <si>
    <t>Color</t>
  </si>
  <si>
    <t>Meaning</t>
  </si>
  <si>
    <t>Paste new data here</t>
  </si>
  <si>
    <t>Manually Entered Values</t>
  </si>
  <si>
    <t>Formulas - DO NOT MODIFY</t>
  </si>
  <si>
    <t>Results of calcualtions</t>
  </si>
  <si>
    <t>Field Name</t>
  </si>
  <si>
    <t>Example Data</t>
  </si>
  <si>
    <t>Definition</t>
  </si>
  <si>
    <t>From water_use_report.csv</t>
  </si>
  <si>
    <t>A00102920136USE</t>
  </si>
  <si>
    <t>From ewrims_flat_file.csv</t>
  </si>
  <si>
    <t>A0010296USE</t>
  </si>
  <si>
    <t>AnnualReportedTotalDirect</t>
  </si>
  <si>
    <t>Annual total of the reported water diverted by direct diversion</t>
  </si>
  <si>
    <t>AnnualTotalStorage</t>
  </si>
  <si>
    <t>Annual total of the reported water diverted to storage</t>
  </si>
  <si>
    <t>Annual total of the reported water diverted by direct diversion or to storage</t>
  </si>
  <si>
    <t>Annual total of the reported water used</t>
  </si>
  <si>
    <t>Maximum annual amount of water requested for diversion in any given year</t>
  </si>
  <si>
    <t>Applies only to Statements of Water Diversion and Use; amount of water diverted for Initial Statement reporting year</t>
  </si>
  <si>
    <t>Amount of water diverted for Initial Statement reporting year converted to acre-feet</t>
  </si>
  <si>
    <t>For appropriative water rights; calculates the percentage of water diverted of the face value amount of the water right; if greater than 1, diversion exceeds the face value amount</t>
  </si>
  <si>
    <t>Volume of water diverted that exceeds face value of water right</t>
  </si>
  <si>
    <t>Zero_IniDiv</t>
  </si>
  <si>
    <t>Applies to Statements of Water Diversion and Use or when face value is not available for appropriative water right; calculates the percentage of water diverted of the initital reported diversion amount; if greater than 1, it exceeds the initial reported diversion</t>
  </si>
  <si>
    <t>Volume of water diverted that exceeds the initial diversion amount of water right (converted to acre-feet)</t>
  </si>
  <si>
    <t>Cumulative total of water diverted by direct diversion and/or to storage for all years reported for water right</t>
  </si>
  <si>
    <t>Cumulative total of water used for all years reported for water right</t>
  </si>
  <si>
    <t>The total cumulative use divided by total cumulative diversion. This should approach 1, but should not exceed it, as use cannot occur PRIOR to diversion. Percentages that deviate from near 1 (either high or low) suggest that an error in either the diverted amount or the use amount are likely present</t>
  </si>
  <si>
    <t>Reference calculation to show what the volume would be in AF, assuming the user reported in units of Gallons</t>
  </si>
  <si>
    <t>Reference calculation to show what the volume would be in AF, assuming the user reported in units of Gallons per minute</t>
  </si>
  <si>
    <t>Reference calculation to show what the volume would be in AF, assuming the user reported in units of Gallons per day</t>
  </si>
  <si>
    <t>Reference calculation to show what the volume would be in AF, assuming the user reported in units of cubic feet per second</t>
  </si>
  <si>
    <t>DUPLICATE_STOR_USE</t>
  </si>
  <si>
    <t>DUPLICATE_DIV_STOR</t>
  </si>
  <si>
    <t>NO_IniDiv</t>
  </si>
  <si>
    <t>Existing Flat_File field</t>
  </si>
  <si>
    <t>Intermediate Calc - refer to formula if needed</t>
  </si>
  <si>
    <t>Intermediate Calc - reference index used for calculating monthly demands</t>
  </si>
  <si>
    <t>year of earliest report in the RMS flat file, set to default (2014 is set as the earliest due to a change in the reporting format and inconsistent quality in reports submitted prior to 2014)</t>
  </si>
  <si>
    <t>year of most recent report in the RMS flat file, set to default</t>
  </si>
  <si>
    <t>user defined field to change earliest year - this will impact the AVERAGE expected monthly diversions</t>
  </si>
  <si>
    <t>user defined field to change latest year - this will impact the AVERAGE expected monthly diversions</t>
  </si>
  <si>
    <t>Year of annual report</t>
  </si>
  <si>
    <t>Water Right associated with report</t>
  </si>
  <si>
    <t>As-Reported Diversion Amount</t>
  </si>
  <si>
    <t>As-Reported Use Amount</t>
  </si>
  <si>
    <t>Calendar year total direct diversion reported</t>
  </si>
  <si>
    <t>Calendar year total diversion to storage reported</t>
  </si>
  <si>
    <t>FV pulled from flat file</t>
  </si>
  <si>
    <t>initial statement of water diversion and use</t>
  </si>
  <si>
    <t>specifies units (either gallons or AF)</t>
  </si>
  <si>
    <t>if units are gallons, converted to AF</t>
  </si>
  <si>
    <t>HISTORIC ANNUAL TOTAL (DIRECT + STOR) DEMAND</t>
  </si>
  <si>
    <t>If greater than 1.0, indicates diversion exceeds authorized FV (or inaccurate FV in Ewrims)</t>
  </si>
  <si>
    <t>Volume of water in excess of FV, useful for sorting and prioritizing review of largest source of error (by volume) in the watershed</t>
  </si>
  <si>
    <t>If greater than 1.0, indicates diversion exceeds initial reported annual amount (or inaccurate Initial Div in Ewrims)</t>
  </si>
  <si>
    <t>Volume of water in excess of Initial Diversion, useful for sorting and prioritizing review of largest source of error (by volume) in the watershed</t>
  </si>
  <si>
    <t>Metric used to verify whether potential unit conversion (i.e. if this number makes more sense based on other reports, or FV, indicative of potential unit conversion issue, use this value instead)</t>
  </si>
  <si>
    <t>Average monthly AMOUNT for this Water Right</t>
  </si>
  <si>
    <t>Average Total Calendar Year Total Diversion (direct + storage)</t>
  </si>
  <si>
    <t>Average Total Dry Season Total Diversion (direct + storage)</t>
  </si>
  <si>
    <t>Average Total Calendar Year USE</t>
  </si>
  <si>
    <t>STANDARD DEVIATION PER MONTH ACROSS REPORTS (YEARS)</t>
  </si>
  <si>
    <t>AVERAGE OF STANDARD DEVIATION PER MONTH ACROSS REPORTS (YEARS) - Sort by this field - The larger this value, the more variation in the reporting from year to year (potential error)</t>
  </si>
  <si>
    <t>Same as CALENDAR_YEAR_TOTAL</t>
  </si>
  <si>
    <t>Total Calendar Year Reported USE</t>
  </si>
  <si>
    <t>Index used to collapse Application IDs into 1 record per water right</t>
  </si>
  <si>
    <t>Sum of all reported diversions, not annnual, but over the entire reporting historical record</t>
  </si>
  <si>
    <t>Sum of all reported use, not annnual, but over the entire reporting historical record</t>
  </si>
  <si>
    <t>INPUT DIVERSION AND USE DATA  - FROM STATISTICS_FINAL.csv</t>
  </si>
  <si>
    <t>INPUT FACE VALUE AND INITIAL REPORTED DIVERSION DATA FOR SPREADSHEET - FROM EWRIMS InFLAT FILE</t>
  </si>
  <si>
    <t>Paste data from Statistics_FaceValue.csv</t>
  </si>
  <si>
    <t>CHECK IF UNITS OF GALLONS MAKE MORE SENSE THAN ACRE-FEET</t>
  </si>
  <si>
    <t>CHECK IF UNITS OF GPM MAKE MORE SENSE THAN ACRE-FEET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</si>
</sst>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i/>
      <sz val="11"/>
      <color theme="1"/>
      <name val="Calibri"/>
      <family val="2"/>
      <scheme val="minor"/>
    </font>
    <font>
      <b/>
      <sz val="11"/>
      <color rgb="FF000000"/>
      <name val="Calibri"/>
      <family val="2"/>
      <scheme val="minor"/>
    </font>
    <font>
      <sz val="11"/>
      <color rgb="FF000000"/>
      <name val="Calibri"/>
      <family val="2"/>
      <scheme val="minor"/>
    </font>
  </fonts>
  <fills count="4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bgColor indexed="64"/>
      </patternFill>
    </fill>
    <fill>
      <patternFill patternType="solid">
        <fgColor theme="6"/>
        <bgColor indexed="64"/>
      </patternFill>
    </fill>
    <fill>
      <patternFill patternType="solid">
        <fgColor theme="9"/>
        <bgColor indexed="64"/>
      </patternFill>
    </fill>
    <fill>
      <patternFill patternType="lightUp">
        <fgColor theme="6"/>
      </patternFill>
    </fill>
    <fill>
      <patternFill patternType="lightUp">
        <bgColor auto="1"/>
      </patternFill>
    </fill>
    <fill>
      <patternFill patternType="lightUp">
        <fgColor theme="6"/>
        <bgColor auto="1"/>
      </patternFill>
    </fill>
    <fill>
      <patternFill patternType="solid">
        <fgColor theme="8"/>
        <bgColor indexed="64"/>
      </patternFill>
    </fill>
    <fill>
      <patternFill patternType="lightUp"/>
    </fill>
    <fill>
      <patternFill patternType="solid">
        <fgColor rgb="FFED7D31"/>
        <bgColor rgb="FF000000"/>
      </patternFill>
    </fill>
    <fill>
      <patternFill patternType="solid">
        <fgColor rgb="FF70AD47"/>
        <bgColor rgb="FF000000"/>
      </patternFill>
    </fill>
    <fill>
      <patternFill patternType="solid">
        <fgColor rgb="FFA5A5A5"/>
        <bgColor rgb="FF000000"/>
      </patternFill>
    </fill>
    <fill>
      <patternFill patternType="solid">
        <fgColor rgb="FF5B9BD5"/>
        <bgColor rgb="FF000000"/>
      </patternFill>
    </fill>
    <fill>
      <patternFill patternType="solid">
        <fgColor rgb="FFFFFF00"/>
        <bgColor indexed="64"/>
      </patternFill>
    </fill>
  </fills>
  <borders count="3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style="double">
        <color auto="1"/>
      </left>
      <right/>
      <top/>
      <bottom/>
      <diagonal/>
    </border>
    <border>
      <left/>
      <right style="double">
        <color auto="1"/>
      </right>
      <top/>
      <bottom/>
      <diagonal/>
    </border>
    <border>
      <left style="double">
        <color auto="1"/>
      </left>
      <right style="double">
        <color auto="1"/>
      </right>
      <top/>
      <bottom/>
      <diagonal/>
    </border>
    <border>
      <left style="thin">
        <color auto="1"/>
      </left>
      <right style="thick">
        <color auto="1"/>
      </right>
      <top style="thick">
        <color auto="1"/>
      </top>
      <bottom style="thick">
        <color auto="1"/>
      </bottom>
      <diagonal/>
    </border>
    <border>
      <left style="double">
        <color auto="1"/>
      </left>
      <right/>
      <top style="thick">
        <color auto="1"/>
      </top>
      <bottom style="thick">
        <color auto="1"/>
      </bottom>
      <diagonal/>
    </border>
    <border>
      <left style="thick">
        <color auto="1"/>
      </left>
      <right style="medium">
        <color auto="1"/>
      </right>
      <top style="thick">
        <color auto="1"/>
      </top>
      <bottom style="medium">
        <color auto="1"/>
      </bottom>
      <diagonal/>
    </border>
    <border>
      <left style="medium">
        <color auto="1"/>
      </left>
      <right style="thick">
        <color auto="1"/>
      </right>
      <top style="thick">
        <color auto="1"/>
      </top>
      <bottom style="medium">
        <color auto="1"/>
      </bottom>
      <diagonal/>
    </border>
    <border>
      <left style="thick">
        <color auto="1"/>
      </left>
      <right style="medium">
        <color auto="1"/>
      </right>
      <top style="medium">
        <color auto="1"/>
      </top>
      <bottom style="medium">
        <color auto="1"/>
      </bottom>
      <diagonal/>
    </border>
    <border>
      <left style="medium">
        <color auto="1"/>
      </left>
      <right style="thick">
        <color auto="1"/>
      </right>
      <top style="medium">
        <color auto="1"/>
      </top>
      <bottom style="medium">
        <color auto="1"/>
      </bottom>
      <diagonal/>
    </border>
    <border>
      <left style="thick">
        <color auto="1"/>
      </left>
      <right style="medium">
        <color auto="1"/>
      </right>
      <top style="medium">
        <color auto="1"/>
      </top>
      <bottom style="thick">
        <color auto="1"/>
      </bottom>
      <diagonal/>
    </border>
    <border>
      <left style="medium">
        <color auto="1"/>
      </left>
      <right style="thick">
        <color auto="1"/>
      </right>
      <top style="medium">
        <color auto="1"/>
      </top>
      <bottom style="thick">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8">
    <xf numFmtId="0" fontId="0" fillId="0" borderId="0" xfId="0"/>
    <xf numFmtId="0" fontId="16" fillId="0" borderId="0" xfId="0" applyFont="1"/>
    <xf numFmtId="0" fontId="0" fillId="33" borderId="0" xfId="0" applyFill="1"/>
    <xf numFmtId="0" fontId="0" fillId="34" borderId="0" xfId="0" applyFill="1"/>
    <xf numFmtId="0" fontId="0" fillId="34" borderId="10" xfId="0" applyFill="1" applyBorder="1"/>
    <xf numFmtId="0" fontId="0" fillId="34" borderId="11" xfId="0" applyFill="1" applyBorder="1"/>
    <xf numFmtId="0" fontId="0" fillId="34" borderId="12" xfId="0" applyFill="1" applyBorder="1"/>
    <xf numFmtId="0" fontId="0" fillId="0" borderId="13" xfId="0" applyBorder="1"/>
    <xf numFmtId="0" fontId="0" fillId="34" borderId="13" xfId="0" applyFill="1" applyBorder="1"/>
    <xf numFmtId="0" fontId="0" fillId="0" borderId="14" xfId="0" applyBorder="1"/>
    <xf numFmtId="0" fontId="0" fillId="36" borderId="15" xfId="0" applyFill="1" applyBorder="1"/>
    <xf numFmtId="0" fontId="0" fillId="39" borderId="0" xfId="0" applyFill="1"/>
    <xf numFmtId="0" fontId="0" fillId="39" borderId="13" xfId="0" applyFill="1" applyBorder="1"/>
    <xf numFmtId="0" fontId="0" fillId="39" borderId="14" xfId="0" applyFill="1" applyBorder="1"/>
    <xf numFmtId="0" fontId="0" fillId="37" borderId="14" xfId="0" applyFill="1" applyBorder="1"/>
    <xf numFmtId="0" fontId="0" fillId="38" borderId="14" xfId="0" applyFill="1" applyBorder="1"/>
    <xf numFmtId="0" fontId="0" fillId="35" borderId="16" xfId="0" applyFill="1" applyBorder="1"/>
    <xf numFmtId="0" fontId="0" fillId="0" borderId="16" xfId="0" applyBorder="1"/>
    <xf numFmtId="0" fontId="0" fillId="34" borderId="17" xfId="0" applyFill="1" applyBorder="1"/>
    <xf numFmtId="0" fontId="0" fillId="0" borderId="17" xfId="0" applyBorder="1"/>
    <xf numFmtId="0" fontId="0" fillId="0" borderId="0" xfId="0" applyAlignment="1">
      <alignment wrapText="1"/>
    </xf>
    <xf numFmtId="0" fontId="0" fillId="0" borderId="13" xfId="0" applyBorder="1" applyAlignment="1">
      <alignment wrapText="1"/>
    </xf>
    <xf numFmtId="0" fontId="0" fillId="0" borderId="14" xfId="0" applyBorder="1" applyAlignment="1">
      <alignment wrapText="1"/>
    </xf>
    <xf numFmtId="0" fontId="0" fillId="0" borderId="15" xfId="0" applyBorder="1" applyAlignment="1">
      <alignment wrapText="1"/>
    </xf>
    <xf numFmtId="0" fontId="0" fillId="0" borderId="15" xfId="0" applyBorder="1"/>
    <xf numFmtId="0" fontId="0" fillId="39" borderId="15" xfId="0" applyFill="1" applyBorder="1"/>
    <xf numFmtId="0" fontId="0" fillId="34" borderId="14" xfId="0" applyFill="1" applyBorder="1"/>
    <xf numFmtId="0" fontId="0" fillId="34" borderId="15" xfId="0" applyFill="1" applyBorder="1"/>
    <xf numFmtId="0" fontId="0" fillId="36" borderId="14" xfId="0" applyFill="1"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40" borderId="15" xfId="0" applyFill="1" applyBorder="1"/>
    <xf numFmtId="0" fontId="0" fillId="0" borderId="0" xfId="0" quotePrefix="1"/>
    <xf numFmtId="0" fontId="16" fillId="0" borderId="24" xfId="0" applyFont="1" applyBorder="1"/>
    <xf numFmtId="0" fontId="19" fillId="0" borderId="25" xfId="0" applyFont="1" applyBorder="1" applyAlignment="1">
      <alignment horizontal="left" wrapText="1"/>
    </xf>
    <xf numFmtId="0" fontId="19" fillId="0" borderId="25" xfId="0" applyFont="1" applyBorder="1" applyAlignment="1">
      <alignment wrapText="1"/>
    </xf>
    <xf numFmtId="0" fontId="0" fillId="0" borderId="26" xfId="0" applyBorder="1" applyAlignment="1">
      <alignment horizontal="center" vertical="center"/>
    </xf>
    <xf numFmtId="0" fontId="0" fillId="0" borderId="26" xfId="0" applyBorder="1" applyAlignment="1">
      <alignment horizontal="center" vertical="center" wrapText="1"/>
    </xf>
    <xf numFmtId="0" fontId="0" fillId="0" borderId="0" xfId="0" applyAlignment="1">
      <alignment vertical="top"/>
    </xf>
    <xf numFmtId="0" fontId="20" fillId="0" borderId="0" xfId="0" applyFont="1"/>
    <xf numFmtId="0" fontId="20" fillId="0" borderId="26" xfId="0" applyFont="1" applyBorder="1"/>
    <xf numFmtId="0" fontId="21" fillId="41" borderId="26" xfId="0" applyFont="1" applyFill="1" applyBorder="1"/>
    <xf numFmtId="0" fontId="21" fillId="0" borderId="26" xfId="0" applyFont="1" applyBorder="1"/>
    <xf numFmtId="0" fontId="21" fillId="42" borderId="26" xfId="0" applyFont="1" applyFill="1" applyBorder="1"/>
    <xf numFmtId="0" fontId="21" fillId="43" borderId="26" xfId="0" applyFont="1" applyFill="1" applyBorder="1"/>
    <xf numFmtId="0" fontId="21" fillId="44" borderId="26" xfId="0" applyFont="1" applyFill="1" applyBorder="1"/>
    <xf numFmtId="0" fontId="0" fillId="0" borderId="0" xfId="0" applyAlignment="1">
      <alignment horizontal="center"/>
    </xf>
    <xf numFmtId="0" fontId="16" fillId="0" borderId="26" xfId="0" applyFont="1" applyBorder="1"/>
    <xf numFmtId="0" fontId="16" fillId="0" borderId="26" xfId="0" applyFont="1" applyBorder="1" applyAlignment="1">
      <alignment horizontal="center"/>
    </xf>
    <xf numFmtId="0" fontId="0" fillId="33" borderId="26" xfId="0" applyFill="1" applyBorder="1"/>
    <xf numFmtId="0" fontId="0" fillId="0" borderId="26" xfId="0" applyBorder="1" applyAlignment="1">
      <alignment horizontal="center"/>
    </xf>
    <xf numFmtId="0" fontId="0" fillId="0" borderId="26" xfId="0" applyBorder="1"/>
    <xf numFmtId="0" fontId="0" fillId="34" borderId="26" xfId="0" applyFill="1" applyBorder="1"/>
    <xf numFmtId="0" fontId="21" fillId="0" borderId="26" xfId="0" applyFont="1" applyBorder="1" applyAlignment="1">
      <alignment wrapText="1"/>
    </xf>
    <xf numFmtId="0" fontId="21" fillId="0" borderId="26" xfId="0" applyFont="1" applyBorder="1" applyAlignment="1">
      <alignment horizontal="left" vertical="center" wrapText="1"/>
    </xf>
    <xf numFmtId="0" fontId="0" fillId="39" borderId="26" xfId="0" applyFill="1" applyBorder="1"/>
    <xf numFmtId="0" fontId="0" fillId="0" borderId="26" xfId="0" applyBorder="1" applyAlignment="1">
      <alignment wrapText="1"/>
    </xf>
    <xf numFmtId="0" fontId="0" fillId="35" borderId="0" xfId="0" applyFill="1"/>
    <xf numFmtId="0" fontId="16" fillId="0" borderId="27" xfId="0" applyFont="1" applyBorder="1" applyAlignment="1">
      <alignment horizontal="center"/>
    </xf>
    <xf numFmtId="0" fontId="0" fillId="0" borderId="27" xfId="0" applyBorder="1" applyAlignment="1">
      <alignment horizontal="center"/>
    </xf>
    <xf numFmtId="0" fontId="0" fillId="0" borderId="28" xfId="0" applyBorder="1"/>
    <xf numFmtId="0" fontId="16" fillId="0" borderId="29" xfId="0" applyFont="1" applyBorder="1"/>
    <xf numFmtId="0" fontId="0" fillId="0" borderId="29" xfId="0" applyBorder="1"/>
    <xf numFmtId="0" fontId="0" fillId="45" borderId="13" xfId="0"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1.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externalLink" Target="externalLinks/externalLink1.xml"/><Relationship Id="rId9" Type="http://schemas.microsoft.com/office/2017/10/relationships/person" Target="persons/perso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NOT_USED_ExceedsFV_UnitConversion_Use_Vs_Divers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MS"/>
      <sheetName val="FaceValue_IniDiv"/>
    </sheetNames>
    <sheetDataSet>
      <sheetData sheetId="0" refreshError="1"/>
      <sheetData sheetId="1" refreshError="1"/>
    </sheetDataSet>
  </externalBook>
</externalLink>
</file>

<file path=xl/persons/person.xml><?xml version="1.0" encoding="utf-8"?>
<personList xmlns="http://schemas.microsoft.com/office/spreadsheetml/2018/threadedcomments" xmlns:x="http://schemas.openxmlformats.org/spreadsheetml/2006/main">
  <person displayName="Alemi, Payman@Waterboards" id="{55C1A65E-2D3D-440F-9B5A-1E5FAF9C92A3}" userId="S::Payman.Alemi@Waterboards.ca.gov::e620a27f-2ddb-47d8-b6f0-c0d86a0a16e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W2" dT="2023-05-10T17:10:42.80" personId="{55C1A65E-2D3D-440F-9B5A-1E5FAF9C92A3}" id="{6F9C0AAB-09BF-4383-BBD4-BB4F86262AED}">
    <text>Update the unit conversion for gallons to acre-feet to 325851.385 gallons per acre-foot to improve precision.</text>
  </threadedComment>
  <threadedComment ref="BX2" dT="2023-05-10T17:01:33.46" personId="{55C1A65E-2D3D-440F-9B5A-1E5FAF9C92A3}" id="{CE021E79-68AC-46C0-9485-82AA519A3802}">
    <text>This formula actually converts acre-feet per month to gallons per minute. It should be revised to convert acre-feet per year to gallons per minute. because our values are in acre-feet per year (the diversion amounts are looked up based on the water right ID and reporting year)</text>
  </threadedComment>
  <threadedComment ref="BX2" dT="2023-05-10T17:02:19.69" personId="{55C1A65E-2D3D-440F-9B5A-1E5FAF9C92A3}" id="{85B76083-4514-46BB-BD1C-75ACCD1E673D}" parentId="{CE021E79-68AC-46C0-9485-82AA519A3802}">
    <text>1 AF/year = 0.61996 gallons per minute</text>
  </threadedComment>
  <threadedComment ref="BY2" dT="2023-05-10T17:13:36.28" personId="{55C1A65E-2D3D-440F-9B5A-1E5FAF9C92A3}" id="{F7055A91-BCF3-4C89-AF3B-88A863B90CF6}">
    <text>This appears to convert Acre-feet per month to gallons per day. We want to convert acre-feet per year to gallons per day. The conversion ratio is 0.0011201425 acre-feet/gallon.</text>
  </threadedComment>
  <threadedComment ref="BZ2" dT="2023-05-10T17:23:24.02" personId="{55C1A65E-2D3D-440F-9B5A-1E5FAF9C92A3}" id="{80E95C6A-BFD6-4506-835C-4EF08635499C}">
    <text xml:space="preserve">This conversion is completely wrong; to convert acre-feet per year to CFS, you multiply by 0.0013812785. </text>
  </threadedComment>
  <threadedComment ref="F3" dT="2023-03-09T21:09:31.41" personId="{55C1A65E-2D3D-440F-9B5A-1E5FAF9C92A3}" id="{A9615D60-FAE1-4EA9-B1CE-9ECB9FAFE5BE}">
    <text>Combined (Direct + Storage) is an artifact from eWRIMS.</text>
  </threadedComment>
  <threadedComment ref="F3" dT="2023-03-09T21:12:01.08" personId="{55C1A65E-2D3D-440F-9B5A-1E5FAF9C92A3}" id="{AA1D702F-212D-47C3-8263-8376FF2BE64A}" parentId="{A9615D60-FAE1-4EA9-B1CE-9ECB9FAFE5BE}">
    <text>One reason to use 2014- data is that older data has Combined (Direct + Storage) flag; additionally Cannabis unit used 2017-2019 data because 2014-2016 was the drought, also no mandatory online reporting prior to 2011/12, paper reporting was allowed</text>
  </threadedComment>
  <threadedComment ref="F3" dT="2023-03-09T21:13:20.41" personId="{55C1A65E-2D3D-440F-9B5A-1E5FAF9C92A3}" id="{07D25BB6-239E-4CDE-93B6-A73216323411}" parentId="{A9615D60-FAE1-4EA9-B1CE-9ECB9FAFE5BE}">
    <text>More food for thought; poor reporting compliance the further you go in the past, Failure to File orders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S831"/>
  <sheetViews>
    <sheetView tabSelected="1" topLeftCell="EF1" zoomScaleNormal="100" workbookViewId="0">
      <selection activeCell="EI3" sqref="EI3"/>
    </sheetView>
  </sheetViews>
  <sheetFormatPr defaultRowHeight="15" x14ac:dyDescent="0.25"/>
  <cols>
    <col min="1" max="1" width="11.5703125" bestFit="1" customWidth="1"/>
    <col min="2" max="2" width="16.5703125" customWidth="1"/>
    <col min="3" max="3" width="5.42578125" bestFit="1" customWidth="1"/>
    <col min="4" max="4" width="7.85546875" bestFit="1" customWidth="1"/>
    <col min="5" max="5" width="12" bestFit="1" customWidth="1"/>
    <col min="6" max="6" width="33.5703125" customWidth="1"/>
    <col min="7" max="7" width="28.85546875" style="7" bestFit="1" customWidth="1"/>
    <col min="8" max="8" width="20.28515625" bestFit="1" customWidth="1"/>
    <col min="10" max="10" width="22" bestFit="1" customWidth="1"/>
    <col min="11" max="11" width="27.5703125" bestFit="1" customWidth="1"/>
    <col min="12" max="12" width="23.5703125" bestFit="1" customWidth="1"/>
    <col min="13" max="13" width="21.7109375" bestFit="1" customWidth="1"/>
    <col min="14" max="14" width="18.7109375" bestFit="1" customWidth="1"/>
    <col min="15" max="15" width="18" customWidth="1"/>
    <col min="16" max="16" width="26.42578125" customWidth="1"/>
    <col min="17" max="17" width="24.28515625" customWidth="1"/>
    <col min="18" max="18" width="10.28515625" customWidth="1"/>
    <col min="19" max="19" width="7.28515625" style="24" bestFit="1" customWidth="1"/>
    <col min="20" max="20" width="16.7109375" bestFit="1" customWidth="1"/>
    <col min="21" max="21" width="5.7109375" customWidth="1"/>
    <col min="22" max="22" width="8.28515625" bestFit="1" customWidth="1"/>
    <col min="23" max="23" width="22.140625" bestFit="1" customWidth="1"/>
    <col min="24" max="24" width="21.85546875" bestFit="1" customWidth="1"/>
    <col min="25" max="25" width="22.85546875" bestFit="1" customWidth="1"/>
    <col min="26" max="26" width="22.28515625" bestFit="1" customWidth="1"/>
    <col min="27" max="27" width="22.7109375" bestFit="1" customWidth="1"/>
    <col min="28" max="28" width="22.140625" bestFit="1" customWidth="1"/>
    <col min="29" max="29" width="21.5703125" bestFit="1" customWidth="1"/>
    <col min="30" max="30" width="22.5703125" bestFit="1" customWidth="1"/>
    <col min="31" max="31" width="21.85546875" bestFit="1" customWidth="1"/>
    <col min="32" max="32" width="22.28515625" bestFit="1" customWidth="1"/>
    <col min="33" max="33" width="22.85546875" bestFit="1" customWidth="1"/>
    <col min="34" max="34" width="22.140625" bestFit="1" customWidth="1"/>
    <col min="35" max="35" width="22.140625" style="7" customWidth="1"/>
    <col min="36" max="45" width="22.140625" customWidth="1"/>
    <col min="46" max="46" width="24.7109375" bestFit="1" customWidth="1"/>
    <col min="47" max="47" width="22.140625" style="7" customWidth="1"/>
    <col min="48" max="58" width="22.140625" customWidth="1"/>
    <col min="59" max="59" width="15.85546875" style="7" bestFit="1" customWidth="1"/>
    <col min="60" max="60" width="18" bestFit="1" customWidth="1"/>
    <col min="61" max="61" width="32" customWidth="1"/>
    <col min="62" max="62" width="28.42578125" customWidth="1"/>
    <col min="63" max="63" width="22.85546875" bestFit="1" customWidth="1"/>
    <col min="64" max="64" width="30.5703125" bestFit="1" customWidth="1"/>
    <col min="65" max="65" width="18.7109375" style="7" bestFit="1" customWidth="1"/>
    <col min="66" max="66" width="25.28515625" bestFit="1" customWidth="1"/>
    <col min="67" max="67" width="11.7109375" bestFit="1" customWidth="1"/>
    <col min="68" max="68" width="23" bestFit="1" customWidth="1"/>
    <col min="69" max="69" width="20.42578125" style="7" bestFit="1" customWidth="1"/>
    <col min="70" max="70" width="11.5703125" style="9" bestFit="1" customWidth="1"/>
    <col min="71" max="71" width="26.85546875" bestFit="1" customWidth="1"/>
    <col min="72" max="72" width="16.5703125" bestFit="1" customWidth="1"/>
    <col min="73" max="73" width="29.85546875" bestFit="1" customWidth="1"/>
    <col min="74" max="74" width="19.5703125" bestFit="1" customWidth="1"/>
    <col min="75" max="75" width="39.140625" bestFit="1" customWidth="1"/>
    <col min="76" max="76" width="36.5703125" bestFit="1" customWidth="1"/>
    <col min="77" max="77" width="36.140625" bestFit="1" customWidth="1"/>
    <col min="78" max="78" width="35.5703125" bestFit="1" customWidth="1"/>
    <col min="79" max="79" width="11.42578125" customWidth="1"/>
    <col min="80" max="92" width="26.42578125" customWidth="1"/>
    <col min="93" max="93" width="26.42578125" style="7" customWidth="1"/>
    <col min="94" max="104" width="26.42578125" customWidth="1"/>
    <col min="105" max="105" width="26.42578125" style="7" customWidth="1"/>
    <col min="106" max="118" width="26.42578125" customWidth="1"/>
    <col min="119" max="119" width="19.7109375" bestFit="1" customWidth="1"/>
    <col min="120" max="131" width="26.42578125" customWidth="1"/>
    <col min="132" max="132" width="28.5703125" style="9" customWidth="1"/>
    <col min="133" max="134" width="26.42578125" customWidth="1"/>
    <col min="135" max="135" width="40.42578125" style="9" bestFit="1" customWidth="1"/>
    <col min="138" max="147" width="2" bestFit="1" customWidth="1"/>
    <col min="148" max="149" width="3" bestFit="1" customWidth="1"/>
  </cols>
  <sheetData>
    <row r="1" spans="1:149" ht="45" x14ac:dyDescent="0.25">
      <c r="A1" s="1" t="s">
        <v>0</v>
      </c>
      <c r="B1" t="s">
        <v>311</v>
      </c>
      <c r="G1" s="7" t="s">
        <v>1</v>
      </c>
      <c r="I1" s="35"/>
      <c r="J1" t="s">
        <v>312</v>
      </c>
      <c r="O1" s="23" t="s">
        <v>2</v>
      </c>
      <c r="P1" s="21" t="s">
        <v>3</v>
      </c>
      <c r="Q1" t="s">
        <v>4</v>
      </c>
      <c r="R1" s="10"/>
      <c r="T1" t="s">
        <v>5</v>
      </c>
      <c r="AI1" s="7" t="s">
        <v>6</v>
      </c>
      <c r="AU1" s="7" t="s">
        <v>7</v>
      </c>
      <c r="BG1" s="21" t="s">
        <v>8</v>
      </c>
      <c r="BH1" s="20" t="s">
        <v>9</v>
      </c>
      <c r="BI1" s="20" t="s">
        <v>10</v>
      </c>
      <c r="BJ1" s="20" t="s">
        <v>10</v>
      </c>
      <c r="BK1" s="21" t="s">
        <v>11</v>
      </c>
      <c r="BL1" s="23" t="s">
        <v>12</v>
      </c>
      <c r="BM1" s="7" t="s">
        <v>13</v>
      </c>
      <c r="BN1" s="20"/>
      <c r="BO1" s="20"/>
      <c r="BP1" s="20"/>
      <c r="BQ1" s="21" t="s">
        <v>14</v>
      </c>
      <c r="BR1" s="22" t="s">
        <v>15</v>
      </c>
      <c r="BS1" s="20" t="s">
        <v>16</v>
      </c>
      <c r="BT1" s="20"/>
      <c r="BU1" s="21" t="s">
        <v>17</v>
      </c>
      <c r="BV1" s="20"/>
      <c r="BW1" s="21" t="s">
        <v>18</v>
      </c>
      <c r="BX1" s="21" t="s">
        <v>19</v>
      </c>
      <c r="BY1" s="21" t="s">
        <v>20</v>
      </c>
      <c r="BZ1" s="21" t="s">
        <v>21</v>
      </c>
      <c r="CA1" s="10"/>
      <c r="CB1" t="s">
        <v>22</v>
      </c>
      <c r="CO1" s="7" t="s">
        <v>23</v>
      </c>
      <c r="DA1" s="7" t="s">
        <v>24</v>
      </c>
      <c r="DM1" s="21" t="s">
        <v>25</v>
      </c>
      <c r="DN1" s="22" t="s">
        <v>26</v>
      </c>
      <c r="DO1" s="20" t="s">
        <v>27</v>
      </c>
      <c r="DP1" s="7" t="s">
        <v>28</v>
      </c>
      <c r="DR1" t="s">
        <v>304</v>
      </c>
      <c r="EB1" s="22" t="s">
        <v>29</v>
      </c>
      <c r="EC1" t="s">
        <v>30</v>
      </c>
    </row>
    <row r="2" spans="1:149" ht="60.75" thickBot="1" x14ac:dyDescent="0.3">
      <c r="A2" s="1" t="s">
        <v>31</v>
      </c>
      <c r="B2" t="s">
        <v>32</v>
      </c>
      <c r="G2" s="21" t="s">
        <v>33</v>
      </c>
      <c r="I2" s="35"/>
      <c r="J2" t="s">
        <v>313</v>
      </c>
      <c r="O2" s="23" t="s">
        <v>34</v>
      </c>
      <c r="P2" s="7"/>
      <c r="Q2" s="20" t="s">
        <v>35</v>
      </c>
      <c r="R2" s="10"/>
      <c r="S2" s="23" t="s">
        <v>36</v>
      </c>
      <c r="T2" t="s">
        <v>37</v>
      </c>
      <c r="AI2" s="7" t="s">
        <v>37</v>
      </c>
      <c r="AU2" s="7" t="s">
        <v>37</v>
      </c>
      <c r="BI2" s="20" t="s">
        <v>38</v>
      </c>
      <c r="BJ2" s="20" t="s">
        <v>39</v>
      </c>
      <c r="BK2" s="21" t="s">
        <v>294</v>
      </c>
      <c r="BL2" s="24" t="s">
        <v>41</v>
      </c>
      <c r="BM2" s="7" t="s">
        <v>42</v>
      </c>
      <c r="BO2" s="36"/>
      <c r="BP2" s="36"/>
      <c r="BQ2" s="21" t="s">
        <v>43</v>
      </c>
      <c r="BR2" s="22"/>
      <c r="BS2" t="s">
        <v>44</v>
      </c>
      <c r="BT2" s="20" t="s">
        <v>45</v>
      </c>
      <c r="BU2" s="7" t="s">
        <v>44</v>
      </c>
      <c r="BV2" s="20" t="s">
        <v>45</v>
      </c>
      <c r="BW2" s="67" t="s">
        <v>314</v>
      </c>
      <c r="BX2" s="67" t="s">
        <v>315</v>
      </c>
      <c r="BY2" s="67" t="s">
        <v>46</v>
      </c>
      <c r="BZ2" s="67" t="s">
        <v>47</v>
      </c>
      <c r="CA2" s="10"/>
      <c r="CB2" t="s">
        <v>48</v>
      </c>
      <c r="CO2" s="7" t="s">
        <v>48</v>
      </c>
      <c r="DA2" s="7" t="s">
        <v>48</v>
      </c>
      <c r="DM2" s="7"/>
      <c r="DN2" s="9"/>
      <c r="DP2" s="7" t="s">
        <v>49</v>
      </c>
      <c r="EB2" s="22" t="s">
        <v>50</v>
      </c>
      <c r="EE2" s="22" t="s">
        <v>51</v>
      </c>
    </row>
    <row r="3" spans="1:149" ht="16.5" thickTop="1" thickBot="1" x14ac:dyDescent="0.3">
      <c r="A3" s="2" t="s">
        <v>52</v>
      </c>
      <c r="B3" s="2" t="s">
        <v>53</v>
      </c>
      <c r="C3" s="2" t="s">
        <v>54</v>
      </c>
      <c r="D3" s="2" t="s">
        <v>55</v>
      </c>
      <c r="E3" s="2" t="s">
        <v>56</v>
      </c>
      <c r="F3" s="2" t="s">
        <v>57</v>
      </c>
      <c r="G3" s="8" t="s">
        <v>58</v>
      </c>
      <c r="H3" s="3" t="s">
        <v>59</v>
      </c>
      <c r="I3" s="35"/>
      <c r="J3" s="2" t="s">
        <v>60</v>
      </c>
      <c r="K3" s="2" t="s">
        <v>61</v>
      </c>
      <c r="L3" s="2" t="s">
        <v>62</v>
      </c>
      <c r="M3" s="2" t="s">
        <v>63</v>
      </c>
      <c r="N3" s="2" t="s">
        <v>64</v>
      </c>
      <c r="O3" s="27" t="s">
        <v>65</v>
      </c>
      <c r="P3" s="18" t="s">
        <v>66</v>
      </c>
      <c r="Q3" s="16" t="s">
        <v>67</v>
      </c>
      <c r="R3" s="14"/>
      <c r="S3" s="27" t="s">
        <v>68</v>
      </c>
      <c r="T3" s="11" t="s">
        <v>69</v>
      </c>
      <c r="U3" s="3" t="s">
        <v>70</v>
      </c>
      <c r="V3" s="11" t="s">
        <v>71</v>
      </c>
      <c r="W3" s="11" t="s">
        <v>72</v>
      </c>
      <c r="X3" s="11" t="s">
        <v>73</v>
      </c>
      <c r="Y3" s="11" t="s">
        <v>74</v>
      </c>
      <c r="Z3" s="11" t="s">
        <v>75</v>
      </c>
      <c r="AA3" s="11" t="s">
        <v>76</v>
      </c>
      <c r="AB3" s="11" t="s">
        <v>77</v>
      </c>
      <c r="AC3" s="11" t="s">
        <v>78</v>
      </c>
      <c r="AD3" s="11" t="s">
        <v>79</v>
      </c>
      <c r="AE3" s="11" t="s">
        <v>80</v>
      </c>
      <c r="AF3" s="11" t="s">
        <v>81</v>
      </c>
      <c r="AG3" s="11" t="s">
        <v>82</v>
      </c>
      <c r="AH3" s="11" t="s">
        <v>83</v>
      </c>
      <c r="AI3" s="12" t="s">
        <v>84</v>
      </c>
      <c r="AJ3" s="11" t="s">
        <v>85</v>
      </c>
      <c r="AK3" s="11" t="s">
        <v>86</v>
      </c>
      <c r="AL3" s="11" t="s">
        <v>87</v>
      </c>
      <c r="AM3" s="11" t="s">
        <v>88</v>
      </c>
      <c r="AN3" s="11" t="s">
        <v>89</v>
      </c>
      <c r="AO3" s="11" t="s">
        <v>90</v>
      </c>
      <c r="AP3" s="11" t="s">
        <v>91</v>
      </c>
      <c r="AQ3" s="11" t="s">
        <v>92</v>
      </c>
      <c r="AR3" s="11" t="s">
        <v>93</v>
      </c>
      <c r="AS3" s="11" t="s">
        <v>94</v>
      </c>
      <c r="AT3" s="11" t="s">
        <v>95</v>
      </c>
      <c r="AU3" s="12" t="s">
        <v>96</v>
      </c>
      <c r="AV3" s="11" t="s">
        <v>97</v>
      </c>
      <c r="AW3" s="11" t="s">
        <v>98</v>
      </c>
      <c r="AX3" s="11" t="s">
        <v>99</v>
      </c>
      <c r="AY3" s="11" t="s">
        <v>100</v>
      </c>
      <c r="AZ3" s="11" t="s">
        <v>101</v>
      </c>
      <c r="BA3" s="11" t="s">
        <v>102</v>
      </c>
      <c r="BB3" s="11" t="s">
        <v>103</v>
      </c>
      <c r="BC3" s="11" t="s">
        <v>104</v>
      </c>
      <c r="BD3" s="11" t="s">
        <v>105</v>
      </c>
      <c r="BE3" s="11" t="s">
        <v>106</v>
      </c>
      <c r="BF3" s="11" t="s">
        <v>107</v>
      </c>
      <c r="BG3" s="12" t="s">
        <v>108</v>
      </c>
      <c r="BH3" s="11" t="s">
        <v>109</v>
      </c>
      <c r="BI3" s="11" t="s">
        <v>110</v>
      </c>
      <c r="BJ3" s="11" t="s">
        <v>111</v>
      </c>
      <c r="BK3" s="12" t="s">
        <v>112</v>
      </c>
      <c r="BL3" s="25" t="s">
        <v>113</v>
      </c>
      <c r="BM3" s="8" t="s">
        <v>114</v>
      </c>
      <c r="BN3" s="3" t="s">
        <v>115</v>
      </c>
      <c r="BO3" s="3" t="s">
        <v>116</v>
      </c>
      <c r="BP3" s="3" t="s">
        <v>117</v>
      </c>
      <c r="BQ3" s="8" t="s">
        <v>118</v>
      </c>
      <c r="BR3" s="26" t="s">
        <v>119</v>
      </c>
      <c r="BS3" s="11" t="s">
        <v>120</v>
      </c>
      <c r="BT3" s="11" t="s">
        <v>121</v>
      </c>
      <c r="BU3" s="12" t="s">
        <v>122</v>
      </c>
      <c r="BV3" s="13" t="s">
        <v>123</v>
      </c>
      <c r="BW3" s="12" t="s">
        <v>124</v>
      </c>
      <c r="BX3" s="11" t="s">
        <v>125</v>
      </c>
      <c r="BY3" s="11" t="s">
        <v>126</v>
      </c>
      <c r="BZ3" s="13" t="s">
        <v>127</v>
      </c>
      <c r="CA3" s="10"/>
      <c r="CB3" s="3" t="s">
        <v>128</v>
      </c>
      <c r="CC3" s="11" t="s">
        <v>129</v>
      </c>
      <c r="CD3" s="11" t="s">
        <v>130</v>
      </c>
      <c r="CE3" s="11" t="s">
        <v>131</v>
      </c>
      <c r="CF3" s="11" t="s">
        <v>132</v>
      </c>
      <c r="CG3" s="11" t="s">
        <v>133</v>
      </c>
      <c r="CH3" s="11" t="s">
        <v>134</v>
      </c>
      <c r="CI3" s="11" t="s">
        <v>135</v>
      </c>
      <c r="CJ3" s="11" t="s">
        <v>136</v>
      </c>
      <c r="CK3" s="11" t="s">
        <v>137</v>
      </c>
      <c r="CL3" s="11" t="s">
        <v>138</v>
      </c>
      <c r="CM3" s="11" t="s">
        <v>139</v>
      </c>
      <c r="CN3" s="11" t="s">
        <v>140</v>
      </c>
      <c r="CO3" s="12" t="s">
        <v>141</v>
      </c>
      <c r="CP3" s="11" t="s">
        <v>142</v>
      </c>
      <c r="CQ3" s="11" t="s">
        <v>143</v>
      </c>
      <c r="CR3" s="11" t="s">
        <v>144</v>
      </c>
      <c r="CS3" s="11" t="s">
        <v>145</v>
      </c>
      <c r="CT3" s="11" t="s">
        <v>146</v>
      </c>
      <c r="CU3" s="11" t="s">
        <v>147</v>
      </c>
      <c r="CV3" s="11" t="s">
        <v>148</v>
      </c>
      <c r="CW3" s="11" t="s">
        <v>149</v>
      </c>
      <c r="CX3" s="11" t="s">
        <v>150</v>
      </c>
      <c r="CY3" s="11" t="s">
        <v>151</v>
      </c>
      <c r="CZ3" s="11" t="s">
        <v>152</v>
      </c>
      <c r="DA3" s="12" t="s">
        <v>153</v>
      </c>
      <c r="DB3" s="11" t="s">
        <v>154</v>
      </c>
      <c r="DC3" s="11" t="s">
        <v>155</v>
      </c>
      <c r="DD3" s="11" t="s">
        <v>156</v>
      </c>
      <c r="DE3" s="11" t="s">
        <v>157</v>
      </c>
      <c r="DF3" s="11" t="s">
        <v>158</v>
      </c>
      <c r="DG3" s="11" t="s">
        <v>159</v>
      </c>
      <c r="DH3" s="11" t="s">
        <v>160</v>
      </c>
      <c r="DI3" s="11" t="s">
        <v>161</v>
      </c>
      <c r="DJ3" s="11" t="s">
        <v>162</v>
      </c>
      <c r="DK3" s="11" t="s">
        <v>163</v>
      </c>
      <c r="DL3" s="11" t="s">
        <v>164</v>
      </c>
      <c r="DM3" s="12" t="s">
        <v>165</v>
      </c>
      <c r="DN3" s="13" t="s">
        <v>113</v>
      </c>
      <c r="DO3" s="11" t="s">
        <v>166</v>
      </c>
      <c r="DP3" s="8" t="s">
        <v>167</v>
      </c>
      <c r="DQ3" s="3" t="s">
        <v>168</v>
      </c>
      <c r="DR3" s="3" t="s">
        <v>169</v>
      </c>
      <c r="DS3" s="3" t="s">
        <v>170</v>
      </c>
      <c r="DT3" s="3" t="s">
        <v>171</v>
      </c>
      <c r="DU3" s="3" t="s">
        <v>172</v>
      </c>
      <c r="DV3" s="3" t="s">
        <v>173</v>
      </c>
      <c r="DW3" s="3" t="s">
        <v>174</v>
      </c>
      <c r="DX3" s="3" t="s">
        <v>175</v>
      </c>
      <c r="DY3" s="3" t="s">
        <v>176</v>
      </c>
      <c r="DZ3" s="3" t="s">
        <v>177</v>
      </c>
      <c r="EA3" s="3" t="s">
        <v>178</v>
      </c>
      <c r="EB3" s="13" t="s">
        <v>179</v>
      </c>
      <c r="EC3" s="3" t="s">
        <v>180</v>
      </c>
      <c r="ED3" s="3" t="s">
        <v>181</v>
      </c>
      <c r="EE3" s="13" t="s">
        <v>182</v>
      </c>
      <c r="EH3" s="4">
        <v>1</v>
      </c>
      <c r="EI3" s="5">
        <v>2</v>
      </c>
      <c r="EJ3" s="5">
        <v>3</v>
      </c>
      <c r="EK3" s="5">
        <v>4</v>
      </c>
      <c r="EL3" s="5">
        <v>5</v>
      </c>
      <c r="EM3" s="5">
        <v>6</v>
      </c>
      <c r="EN3" s="5">
        <v>7</v>
      </c>
      <c r="EO3" s="5">
        <v>8</v>
      </c>
      <c r="EP3" s="5">
        <v>9</v>
      </c>
      <c r="EQ3" s="5">
        <v>10</v>
      </c>
      <c r="ER3" s="5">
        <v>11</v>
      </c>
      <c r="ES3" s="6">
        <v>12</v>
      </c>
    </row>
    <row r="4" spans="1:149" ht="16.5" thickTop="1" thickBot="1" x14ac:dyDescent="0.3">
      <c r="A4" t="s">
        <v>183</v>
      </c>
      <c r="B4">
        <v>147</v>
      </c>
      <c r="C4">
        <v>2013</v>
      </c>
      <c r="D4">
        <v>6</v>
      </c>
      <c r="E4">
        <v>1.2329612640000001</v>
      </c>
      <c r="F4" t="s">
        <v>184</v>
      </c>
      <c r="G4" s="7" t="str">
        <f>A4&amp;C4&amp;D4&amp;F4</f>
        <v>A00102920136USE</v>
      </c>
      <c r="H4" t="str">
        <f>A4&amp;D4&amp;F4</f>
        <v>A0010296USE</v>
      </c>
      <c r="I4" s="35"/>
      <c r="J4" t="s">
        <v>183</v>
      </c>
      <c r="K4">
        <v>0</v>
      </c>
      <c r="L4">
        <v>0</v>
      </c>
      <c r="M4">
        <v>95.5</v>
      </c>
      <c r="N4" t="s">
        <v>185</v>
      </c>
      <c r="O4" s="24" t="str" cm="1">
        <f t="array" aca="1" ref="O4:O6" ca="1">_xlfn.UNIQUE(APPL_ID)</f>
        <v>A001029</v>
      </c>
      <c r="P4" s="19">
        <f ca="1">IF(ISBLANK(Q4),IF(MIN(YEAR)&lt;2014,2014,MIN(YEAR)),Q4)</f>
        <v>2014</v>
      </c>
      <c r="Q4" s="17"/>
      <c r="R4" s="15"/>
      <c r="S4" s="24" cm="1">
        <f t="array" aca="1" ref="S4:S24" ca="1">OFFSET($I$4,0,0,$Q$10,1)</f>
        <v>0</v>
      </c>
      <c r="T4">
        <f ca="1">P4</f>
        <v>2014</v>
      </c>
      <c r="U4">
        <v>1</v>
      </c>
      <c r="V4" t="str" cm="1">
        <f t="array" aca="1" ref="V4" ca="1">INDEX(UniqueApplID,U4)</f>
        <v>A001029</v>
      </c>
      <c r="W4" cm="1">
        <f t="array" aca="1" ref="W4" ca="1">_xlfn.XLOOKUP($V4&amp;$T4&amp;EH$3&amp;"DIRECT",COMPOSITE_MONTHLY,AMOUNT,"")</f>
        <v>0</v>
      </c>
      <c r="X4" cm="1">
        <f t="array" aca="1" ref="X4" ca="1">_xlfn.XLOOKUP($V4&amp;$T4&amp;EI$3&amp;"DIRECT",COMPOSITE_MONTHLY,AMOUNT,"")</f>
        <v>0</v>
      </c>
      <c r="Y4" cm="1">
        <f t="array" aca="1" ref="Y4" ca="1">_xlfn.XLOOKUP($V4&amp;$T4&amp;EJ$3&amp;"DIRECT",COMPOSITE_MONTHLY,AMOUNT,"")</f>
        <v>0</v>
      </c>
      <c r="Z4" cm="1">
        <f t="array" aca="1" ref="Z4" ca="1">_xlfn.XLOOKUP($V4&amp;$T4&amp;EK$3&amp;"DIRECT",COMPOSITE_MONTHLY,AMOUNT,"")</f>
        <v>0</v>
      </c>
      <c r="AA4" cm="1">
        <f t="array" aca="1" ref="AA4" ca="1">_xlfn.XLOOKUP($V4&amp;$T4&amp;EL$3&amp;"DIRECT",COMPOSITE_MONTHLY,AMOUNT,"")</f>
        <v>1.2329612640000001</v>
      </c>
      <c r="AB4" cm="1">
        <f t="array" aca="1" ref="AB4" ca="1">_xlfn.XLOOKUP($V4&amp;$T4&amp;EM$3&amp;"DIRECT",COMPOSITE_MONTHLY,AMOUNT,"")</f>
        <v>1.2329612640000001</v>
      </c>
      <c r="AC4" cm="1">
        <f t="array" aca="1" ref="AC4" ca="1">_xlfn.XLOOKUP($V4&amp;$T4&amp;EN$3&amp;"DIRECT",COMPOSITE_MONTHLY,AMOUNT,"")</f>
        <v>1.2329612640000001</v>
      </c>
      <c r="AD4" cm="1">
        <f t="array" aca="1" ref="AD4" ca="1">_xlfn.XLOOKUP($V4&amp;$T4&amp;EO$3&amp;"DIRECT",COMPOSITE_MONTHLY,AMOUNT,"")</f>
        <v>1.2329612640000001</v>
      </c>
      <c r="AE4" cm="1">
        <f t="array" aca="1" ref="AE4" ca="1">_xlfn.XLOOKUP($V4&amp;$T4&amp;EP$3&amp;"DIRECT",COMPOSITE_MONTHLY,AMOUNT,"")</f>
        <v>1.2329612640000001</v>
      </c>
      <c r="AF4" cm="1">
        <f t="array" aca="1" ref="AF4" ca="1">_xlfn.XLOOKUP($V4&amp;$T4&amp;EQ$3&amp;"DIRECT",COMPOSITE_MONTHLY,AMOUNT,"")</f>
        <v>0.61648063200000003</v>
      </c>
      <c r="AG4" cm="1">
        <f t="array" aca="1" ref="AG4" ca="1">_xlfn.XLOOKUP($V4&amp;$T4&amp;ER$3&amp;"DIRECT",COMPOSITE_MONTHLY,AMOUNT,"")</f>
        <v>0</v>
      </c>
      <c r="AH4" cm="1">
        <f t="array" aca="1" ref="AH4" ca="1">_xlfn.XLOOKUP($V4&amp;$T4&amp;ES$3&amp;"DIRECT",COMPOSITE_MONTHLY,AMOUNT,"")</f>
        <v>0</v>
      </c>
      <c r="AI4" s="7" cm="1">
        <f t="array" aca="1" ref="AI4" ca="1">_xlfn.XLOOKUP($V4&amp;$T4&amp;EH$3&amp;"STORAGE",COMPOSITE_MONTHLY,AMOUNT,"")</f>
        <v>0</v>
      </c>
      <c r="AJ4" cm="1">
        <f t="array" aca="1" ref="AJ4" ca="1">_xlfn.XLOOKUP($V4&amp;$T4&amp;EI$3&amp;"STORAGE",COMPOSITE_MONTHLY,AMOUNT,"")</f>
        <v>0</v>
      </c>
      <c r="AK4" cm="1">
        <f t="array" aca="1" ref="AK4" ca="1">_xlfn.XLOOKUP($V4&amp;$T4&amp;EJ$3&amp;"STORAGE",COMPOSITE_MONTHLY,AMOUNT,"")</f>
        <v>0</v>
      </c>
      <c r="AL4" cm="1">
        <f t="array" aca="1" ref="AL4" ca="1">_xlfn.XLOOKUP($V4&amp;$T4&amp;EK$3&amp;"STORAGE",COMPOSITE_MONTHLY,AMOUNT,"")</f>
        <v>0</v>
      </c>
      <c r="AM4" cm="1">
        <f t="array" aca="1" ref="AM4" ca="1">_xlfn.XLOOKUP($V4&amp;$T4&amp;EL$3&amp;"STORAGE",COMPOSITE_MONTHLY,AMOUNT,"")</f>
        <v>1.2329612640000001</v>
      </c>
      <c r="AN4" cm="1">
        <f t="array" aca="1" ref="AN4" ca="1">_xlfn.XLOOKUP($V4&amp;$T4&amp;EM$3&amp;"STORAGE",COMPOSITE_MONTHLY,AMOUNT,"")</f>
        <v>1.2329612640000001</v>
      </c>
      <c r="AO4" cm="1">
        <f t="array" aca="1" ref="AO4" ca="1">_xlfn.XLOOKUP($V4&amp;$T4&amp;EN$3&amp;"STORAGE",COMPOSITE_MONTHLY,AMOUNT,"")</f>
        <v>1.2329612640000001</v>
      </c>
      <c r="AP4" cm="1">
        <f t="array" aca="1" ref="AP4" ca="1">_xlfn.XLOOKUP($V4&amp;$T4&amp;EO$3&amp;"STORAGE",COMPOSITE_MONTHLY,AMOUNT,"")</f>
        <v>1.2329612640000001</v>
      </c>
      <c r="AQ4" cm="1">
        <f t="array" aca="1" ref="AQ4" ca="1">_xlfn.XLOOKUP($V4&amp;$T4&amp;EP$3&amp;"STORAGE",COMPOSITE_MONTHLY,AMOUNT,"")</f>
        <v>1.2329612640000001</v>
      </c>
      <c r="AR4" cm="1">
        <f t="array" aca="1" ref="AR4" ca="1">_xlfn.XLOOKUP($V4&amp;$T4&amp;EQ$3&amp;"STORAGE",COMPOSITE_MONTHLY,AMOUNT,"")</f>
        <v>0.61648063200000003</v>
      </c>
      <c r="AS4" cm="1">
        <f t="array" aca="1" ref="AS4" ca="1">_xlfn.XLOOKUP($V4&amp;$T4&amp;ER$3&amp;"STORAGE",COMPOSITE_MONTHLY,AMOUNT,"")</f>
        <v>0</v>
      </c>
      <c r="AT4" cm="1">
        <f t="array" aca="1" ref="AT4" ca="1">_xlfn.XLOOKUP($V4&amp;$T4&amp;ES$3&amp;"STORAGE",COMPOSITE_MONTHLY,AMOUNT,"")</f>
        <v>0</v>
      </c>
      <c r="AU4" s="7" cm="1">
        <f t="array" aca="1" ref="AU4" ca="1">_xlfn.XLOOKUP($V4&amp;$T4&amp;EH$3&amp;"USE",COMPOSITE_MONTHLY,AMOUNT,"")</f>
        <v>0</v>
      </c>
      <c r="AV4" cm="1">
        <f t="array" aca="1" ref="AV4" ca="1">_xlfn.XLOOKUP($V4&amp;$T4&amp;EI$3&amp;"USE",COMPOSITE_MONTHLY,AMOUNT,"")</f>
        <v>0</v>
      </c>
      <c r="AW4" cm="1">
        <f t="array" aca="1" ref="AW4" ca="1">_xlfn.XLOOKUP($V4&amp;$T4&amp;EJ$3&amp;"USE",COMPOSITE_MONTHLY,AMOUNT,"")</f>
        <v>0</v>
      </c>
      <c r="AX4" cm="1">
        <f t="array" aca="1" ref="AX4" ca="1">_xlfn.XLOOKUP($V4&amp;$T4&amp;EK$3&amp;"USE",COMPOSITE_MONTHLY,AMOUNT,"")</f>
        <v>0</v>
      </c>
      <c r="AY4" cm="1">
        <f t="array" aca="1" ref="AY4" ca="1">_xlfn.XLOOKUP($V4&amp;$T4&amp;EL$3&amp;"USE",COMPOSITE_MONTHLY,AMOUNT,"")</f>
        <v>1.2329612640000001</v>
      </c>
      <c r="AZ4" cm="1">
        <f t="array" aca="1" ref="AZ4" ca="1">_xlfn.XLOOKUP($V4&amp;$T4&amp;EM$3&amp;"USE",COMPOSITE_MONTHLY,AMOUNT,"")</f>
        <v>1.2329612640000001</v>
      </c>
      <c r="BA4" cm="1">
        <f t="array" aca="1" ref="BA4" ca="1">_xlfn.XLOOKUP($V4&amp;$T4&amp;EN$3&amp;"USE",COMPOSITE_MONTHLY,AMOUNT,"")</f>
        <v>1.2329612640000001</v>
      </c>
      <c r="BB4" cm="1">
        <f t="array" aca="1" ref="BB4" ca="1">_xlfn.XLOOKUP($V4&amp;$T4&amp;EO$3&amp;"USE",COMPOSITE_MONTHLY,AMOUNT,"")</f>
        <v>1.2329612640000001</v>
      </c>
      <c r="BC4" cm="1">
        <f t="array" aca="1" ref="BC4" ca="1">_xlfn.XLOOKUP($V4&amp;$T4&amp;EP$3&amp;"USE",COMPOSITE_MONTHLY,AMOUNT,"")</f>
        <v>1.2329612640000001</v>
      </c>
      <c r="BD4" cm="1">
        <f t="array" aca="1" ref="BD4" ca="1">_xlfn.XLOOKUP($V4&amp;$T4&amp;EQ$3&amp;"USE",COMPOSITE_MONTHLY,AMOUNT,"")</f>
        <v>0.61648063200000003</v>
      </c>
      <c r="BE4" cm="1">
        <f t="array" aca="1" ref="BE4" ca="1">_xlfn.XLOOKUP($V4&amp;$T4&amp;ER$3&amp;"USE",COMPOSITE_MONTHLY,AMOUNT,"")</f>
        <v>0</v>
      </c>
      <c r="BF4" cm="1">
        <f t="array" aca="1" ref="BF4" ca="1">_xlfn.XLOOKUP($V4&amp;$T4&amp;ES$3&amp;"USE",COMPOSITE_MONTHLY,AMOUNT,"")</f>
        <v>0</v>
      </c>
      <c r="BG4" s="7">
        <f ca="1">SUM(W4:AH4)</f>
        <v>6.7812869520000003</v>
      </c>
      <c r="BH4">
        <f ca="1">SUM(AI4:AT4)</f>
        <v>6.7812869520000003</v>
      </c>
      <c r="BI4" t="str" cm="1">
        <f t="array" aca="1" ref="BI4" ca="1">IF(IF(BH4&gt;0,SUM(AI4:AT4-AU4:BF4),"")=0,"DUPLICATE_STOR_USE","")</f>
        <v>DUPLICATE_STOR_USE</v>
      </c>
      <c r="BJ4" t="str" cm="1">
        <f t="array" aca="1" ref="BJ4" ca="1">IF(IF(BH4&gt;0,SUM(AI4:AT4-W4:AH4),"")=0,"DUPLICATE_DIV_STOR","")</f>
        <v>DUPLICATE_DIV_STOR</v>
      </c>
      <c r="BK4" s="7">
        <f ca="1">SUM(W4:AT4)</f>
        <v>13.562573904000001</v>
      </c>
      <c r="BL4" s="24">
        <f ca="1">SUM(AA4:AE4,AM4:AQ4)</f>
        <v>12.329612640000001</v>
      </c>
      <c r="BM4" s="7" cm="1">
        <f t="array" aca="1" ref="BM4" ca="1">_xlfn.XLOOKUP(V4,APPLICATION_NUMBER,FACE_VALUE_AMOUNT)</f>
        <v>95.5</v>
      </c>
      <c r="BN4" cm="1">
        <f t="array" aca="1" ref="BN4" ca="1">_xlfn.XLOOKUP(V4,APPLICATION_NUMBER,INI_REPORTED_DIV_AMOUNT)</f>
        <v>0</v>
      </c>
      <c r="BO4" cm="1">
        <f t="array" aca="1" ref="BO4" ca="1">_xlfn.XLOOKUP(V4,APPLICATION_NUMBER,INI_REPORTED_DIV_UNIT)</f>
        <v>0</v>
      </c>
      <c r="BP4">
        <f ca="1">IF(BO4="Gallons",BN4/325851,BN4)</f>
        <v>0</v>
      </c>
      <c r="BQ4" s="7">
        <f t="shared" ref="BQ4:BQ24" ca="1" si="0">BK4</f>
        <v>13.562573904000001</v>
      </c>
      <c r="BR4" s="9" cm="1">
        <f t="array" aca="1" ref="BR4" ca="1">SUM((APPL_ID=$V4)*(YEAR=$T4)*(DIVERSION_TYPE="USE")*AMOUNT)</f>
        <v>6.7812869520000003</v>
      </c>
      <c r="BS4">
        <f ca="1">IFERROR(BQ4/BM4,"NO_FV")</f>
        <v>0.14201648067015707</v>
      </c>
      <c r="BT4">
        <f ca="1">IF(BM4&gt;0,IF(BQ4&gt;BM4,BQ4-BM4,0),0)</f>
        <v>0</v>
      </c>
      <c r="BU4" s="7" t="str">
        <f ca="1">IFERROR(BQ4/BP4,"NO_IniDiv")</f>
        <v>NO_IniDiv</v>
      </c>
      <c r="BV4">
        <f t="shared" ref="BV4:BV24" ca="1" si="1">IF(BP4=0,0,IF(BQ4&gt;0,IF(BQ4&gt;BP4,BQ4-BP4,0),0))</f>
        <v>0</v>
      </c>
      <c r="BW4" s="7">
        <f t="shared" ref="BW4:BW24" ca="1" si="2">BQ4/325851</f>
        <v>4.1622010992754357E-5</v>
      </c>
      <c r="BX4" s="7">
        <f t="shared" ref="BX4:BX24" ca="1" si="3">0.134785530810094*BQ4</f>
        <v>1.8280387228017689</v>
      </c>
      <c r="BY4" s="7">
        <f ca="1">0.00009340925760547*BQ4</f>
        <v>1.2668699595919609E-3</v>
      </c>
      <c r="BZ4" s="7">
        <f ca="1">BQ4*60.3720394215781</f>
        <v>818.80024639035446</v>
      </c>
      <c r="CA4" s="10"/>
      <c r="CB4" t="str" cm="1">
        <f t="array" aca="1" ref="CB4:CB6" ca="1">_xlfn.UNIQUE(APPL_ID)</f>
        <v>A001029</v>
      </c>
      <c r="CC4" cm="1">
        <f t="array" aca="1" ref="CC4" ca="1">AVERAGEIFS(AMOUNT,COMPOSITE_ANNUAL,$CB4&amp;EH$3&amp;"DIRECT")</f>
        <v>0</v>
      </c>
      <c r="CD4" cm="1">
        <f t="array" aca="1" ref="CD4" ca="1">AVERAGEIFS(AMOUNT,COMPOSITE_ANNUAL,$CB4&amp;EI$3&amp;"DIRECT")</f>
        <v>0</v>
      </c>
      <c r="CE4" cm="1">
        <f t="array" aca="1" ref="CE4" ca="1">AVERAGEIFS(AMOUNT,COMPOSITE_ANNUAL,$CB4&amp;EJ$3&amp;"DIRECT")</f>
        <v>0</v>
      </c>
      <c r="CF4" cm="1">
        <f t="array" aca="1" ref="CF4" ca="1">AVERAGEIFS(AMOUNT,COMPOSITE_ANNUAL,$CB4&amp;EK$3&amp;"DIRECT")</f>
        <v>0</v>
      </c>
      <c r="CG4" cm="1">
        <f t="array" aca="1" ref="CG4" ca="1">AVERAGEIFS(AMOUNT,COMPOSITE_ANNUAL,$CB4&amp;EL$3&amp;"DIRECT")</f>
        <v>1.097565894857143</v>
      </c>
      <c r="CH4" cm="1">
        <f t="array" aca="1" ref="CH4" ca="1">AVERAGEIFS(AMOUNT,COMPOSITE_ANNUAL,$CB4&amp;EM$3&amp;"DIRECT")</f>
        <v>1.6404230377142857</v>
      </c>
      <c r="CI4" cm="1">
        <f t="array" aca="1" ref="CI4" ca="1">AVERAGEIFS(AMOUNT,COMPOSITE_ANNUAL,$CB4&amp;EN$3&amp;"DIRECT")</f>
        <v>2.2004230377142862</v>
      </c>
      <c r="CJ4" cm="1">
        <f t="array" aca="1" ref="CJ4" ca="1">AVERAGEIFS(AMOUNT,COMPOSITE_ANNUAL,$CB4&amp;EO$3&amp;"DIRECT")</f>
        <v>2.5289944662857144</v>
      </c>
      <c r="CK4" cm="1">
        <f t="array" aca="1" ref="CK4" ca="1">AVERAGEIFS(AMOUNT,COMPOSITE_ANNUAL,$CB4&amp;EP$3&amp;"DIRECT")</f>
        <v>2.0232801805714287</v>
      </c>
      <c r="CL4" cm="1">
        <f t="array" aca="1" ref="CL4" ca="1">AVERAGEIFS(AMOUNT,COMPOSITE_ANNUAL,$CB4&amp;EQ$3&amp;"DIRECT")</f>
        <v>1.3037829474285714</v>
      </c>
      <c r="CM4" cm="1">
        <f t="array" aca="1" ref="CM4" ca="1">AVERAGEIFS(AMOUNT,COMPOSITE_ANNUAL,$CB4&amp;ER$3&amp;"DIRECT")</f>
        <v>0.19142857142857145</v>
      </c>
      <c r="CN4" cm="1">
        <f t="array" aca="1" ref="CN4" ca="1">AVERAGEIFS(AMOUNT,COMPOSITE_ANNUAL,$CB4&amp;ES$3&amp;"DIRECT")</f>
        <v>0</v>
      </c>
      <c r="CO4" s="7" cm="1">
        <f t="array" aca="1" ref="CO4" ca="1">AVERAGEIFS(AMOUNT,COMPOSITE_ANNUAL,$CB4&amp;EH$3&amp;"STORAGE")</f>
        <v>0</v>
      </c>
      <c r="CP4" cm="1">
        <f t="array" aca="1" ref="CP4" ca="1">AVERAGEIFS(AMOUNT,COMPOSITE_ANNUAL,$CB4&amp;EI$3&amp;"STORAGE")</f>
        <v>0</v>
      </c>
      <c r="CQ4" cm="1">
        <f t="array" aca="1" ref="CQ4" ca="1">AVERAGEIFS(AMOUNT,COMPOSITE_ANNUAL,$CB4&amp;EJ$3&amp;"STORAGE")</f>
        <v>0</v>
      </c>
      <c r="CR4" cm="1">
        <f t="array" aca="1" ref="CR4" ca="1">AVERAGEIFS(AMOUNT,COMPOSITE_ANNUAL,$CB4&amp;EK$3&amp;"STORAGE")</f>
        <v>0</v>
      </c>
      <c r="CS4" cm="1">
        <f t="array" aca="1" ref="CS4" ca="1">AVERAGEIFS(AMOUNT,COMPOSITE_ANNUAL,$CB4&amp;EL$3&amp;"STORAGE")</f>
        <v>0.17613732342857144</v>
      </c>
      <c r="CT4" cm="1">
        <f t="array" aca="1" ref="CT4" ca="1">AVERAGEIFS(AMOUNT,COMPOSITE_ANNUAL,$CB4&amp;EM$3&amp;"STORAGE")</f>
        <v>0.17613732342857144</v>
      </c>
      <c r="CU4" cm="1">
        <f t="array" aca="1" ref="CU4" ca="1">AVERAGEIFS(AMOUNT,COMPOSITE_ANNUAL,$CB4&amp;EN$3&amp;"STORAGE")</f>
        <v>0.17613732342857144</v>
      </c>
      <c r="CV4" cm="1">
        <f t="array" aca="1" ref="CV4" ca="1">AVERAGEIFS(AMOUNT,COMPOSITE_ANNUAL,$CB4&amp;EO$3&amp;"STORAGE")</f>
        <v>0.17613732342857144</v>
      </c>
      <c r="CW4" cm="1">
        <f t="array" aca="1" ref="CW4" ca="1">AVERAGEIFS(AMOUNT,COMPOSITE_ANNUAL,$CB4&amp;EP$3&amp;"STORAGE")</f>
        <v>0.17613732342857144</v>
      </c>
      <c r="CX4" cm="1">
        <f t="array" aca="1" ref="CX4" ca="1">AVERAGEIFS(AMOUNT,COMPOSITE_ANNUAL,$CB4&amp;EQ$3&amp;"STORAGE")</f>
        <v>8.806866171428572E-2</v>
      </c>
      <c r="CY4" cm="1">
        <f t="array" aca="1" ref="CY4" ca="1">AVERAGEIFS(AMOUNT,COMPOSITE_ANNUAL,$CB4&amp;ER$3&amp;"STORAGE")</f>
        <v>0</v>
      </c>
      <c r="CZ4" cm="1">
        <f t="array" aca="1" ref="CZ4" ca="1">AVERAGEIFS(AMOUNT,COMPOSITE_ANNUAL,$CB4&amp;ES$3&amp;"STORAGE")</f>
        <v>0</v>
      </c>
      <c r="DA4" s="7">
        <f t="shared" ref="DA4:DL6" ca="1" si="4">CC4+CO4</f>
        <v>0</v>
      </c>
      <c r="DB4">
        <f t="shared" ca="1" si="4"/>
        <v>0</v>
      </c>
      <c r="DC4">
        <f t="shared" ca="1" si="4"/>
        <v>0</v>
      </c>
      <c r="DD4">
        <f t="shared" ca="1" si="4"/>
        <v>0</v>
      </c>
      <c r="DE4">
        <f t="shared" ca="1" si="4"/>
        <v>1.2737032182857144</v>
      </c>
      <c r="DF4">
        <f t="shared" ca="1" si="4"/>
        <v>1.8165603611428571</v>
      </c>
      <c r="DG4">
        <f t="shared" ca="1" si="4"/>
        <v>2.3765603611428574</v>
      </c>
      <c r="DH4">
        <f t="shared" ca="1" si="4"/>
        <v>2.7051317897142857</v>
      </c>
      <c r="DI4">
        <f t="shared" ca="1" si="4"/>
        <v>2.1994175039999999</v>
      </c>
      <c r="DJ4">
        <f t="shared" ca="1" si="4"/>
        <v>1.391851609142857</v>
      </c>
      <c r="DK4">
        <f t="shared" ca="1" si="4"/>
        <v>0.19142857142857145</v>
      </c>
      <c r="DL4">
        <f t="shared" ca="1" si="4"/>
        <v>0</v>
      </c>
      <c r="DM4" s="7">
        <f ca="1">SUM(CC4:CZ4)</f>
        <v>11.954653414857146</v>
      </c>
      <c r="DN4" s="9">
        <f ca="1">SUM(CG4:CK4,CS4:CW4)</f>
        <v>10.371373234285718</v>
      </c>
      <c r="DO4">
        <f t="shared" ref="DO4:DO6" ca="1" si="5">AVERAGEIFS(OFFSET($BR$4,0,0,$Q$10,1),OFFSET($V$4,0,0,$Q$10,1),$CB4)</f>
        <v>10.985898135999999</v>
      </c>
      <c r="DP4" s="7" cm="1">
        <f t="array" aca="1" ref="DP4" ca="1">STDEV(IF(OFFSET($V$4,0,0,$Q$10,1)=$CB4,OFFSET(W$4,0,0,$Q$10,1)))</f>
        <v>0</v>
      </c>
      <c r="DQ4" cm="1">
        <f t="array" aca="1" ref="DQ4" ca="1">STDEV(IF(OFFSET($V$4,0,0,$Q$10,1)=$CB4,OFFSET(X$4,0,0,$Q$10,1)))</f>
        <v>0</v>
      </c>
      <c r="DR4" cm="1">
        <f t="array" aca="1" ref="DR4" ca="1">STDEV(IF(OFFSET($V$4,0,0,$Q$10,1)=$CB4,OFFSET(Y$4,0,0,$Q$10,1)))</f>
        <v>0</v>
      </c>
      <c r="DS4" cm="1">
        <f t="array" aca="1" ref="DS4" ca="1">STDEV(IF(OFFSET($V$4,0,0,$Q$10,1)=$CB4,OFFSET(Z$4,0,0,$Q$10,1)))</f>
        <v>0</v>
      </c>
      <c r="DT4" cm="1">
        <f t="array" aca="1" ref="DT4" ca="1">STDEV(IF(OFFSET($V$4,0,0,$Q$10,1)=$CB4,OFFSET(AA$4,0,0,$Q$10,1)))</f>
        <v>0.12485806852152284</v>
      </c>
      <c r="DU4" cm="1">
        <f t="array" aca="1" ref="DU4" ca="1">STDEV(IF(OFFSET($V$4,0,0,$Q$10,1)=$CB4,OFFSET(AB$4,0,0,$Q$10,1)))</f>
        <v>0.53659098015125772</v>
      </c>
      <c r="DV4" cm="1">
        <f t="array" aca="1" ref="DV4" ca="1">STDEV(IF(OFFSET($V$4,0,0,$Q$10,1)=$CB4,OFFSET(AC$4,0,0,$Q$10,1)))</f>
        <v>1.0131685170952656</v>
      </c>
      <c r="DW4" cm="1">
        <f t="array" aca="1" ref="DW4" ca="1">STDEV(IF(OFFSET($V$4,0,0,$Q$10,1)=$CB4,OFFSET(AD$4,0,0,$Q$10,1)))</f>
        <v>1.2154424712149161</v>
      </c>
      <c r="DX4" cm="1">
        <f t="array" aca="1" ref="DX4" ca="1">STDEV(IF(OFFSET($V$4,0,0,$Q$10,1)=$CB4,OFFSET(AE$4,0,0,$Q$10,1)))</f>
        <v>1.0012371226697843</v>
      </c>
      <c r="DY4" cm="1">
        <f t="array" aca="1" ref="DY4" ca="1">STDEV(IF(OFFSET($V$4,0,0,$Q$10,1)=$CB4,OFFSET(AF$4,0,0,$Q$10,1)))</f>
        <v>0.89532103661129947</v>
      </c>
      <c r="DZ4" cm="1">
        <f t="array" aca="1" ref="DZ4" ca="1">STDEV(IF(OFFSET($V$4,0,0,$Q$10,1)=$CB4,OFFSET(AG$4,0,0,$Q$10,1)))</f>
        <v>0.39053077434984013</v>
      </c>
      <c r="EA4" cm="1">
        <f t="array" aca="1" ref="EA4" ca="1">STDEV(IF(OFFSET($V$4,0,0,$Q$10,1)=$CB4,OFFSET(AH$4,0,0,$Q$10,1)))</f>
        <v>0</v>
      </c>
      <c r="EB4" s="9">
        <f t="shared" ref="EB4:EB6" ca="1" si="6">AVERAGE(DP4:EA4)</f>
        <v>0.43142908088449056</v>
      </c>
      <c r="EC4" cm="1">
        <f t="array" aca="1" ref="EC4" ca="1">SUM(SUMIFS(AMOUNT,APPL_ID,CB4,DIVERSION_TYPE,{"DIRECT","STORAGE"}))</f>
        <v>83.68257390399998</v>
      </c>
      <c r="ED4" cm="1">
        <f t="array" aca="1" ref="ED4" ca="1">SUMIFS(AMOUNT,APPL_ID,CB4,DIVERSION_TYPE,"USE")</f>
        <v>117.58900866399998</v>
      </c>
      <c r="EE4" s="9">
        <f ca="1">IF(EC4&gt;0,ED4/EC4,"ZERO_DIVERSION")</f>
        <v>1.4051791571193448</v>
      </c>
    </row>
    <row r="5" spans="1:149" ht="16.5" thickTop="1" thickBot="1" x14ac:dyDescent="0.3">
      <c r="A5" t="s">
        <v>183</v>
      </c>
      <c r="B5">
        <v>147</v>
      </c>
      <c r="C5">
        <v>2014</v>
      </c>
      <c r="D5">
        <v>4</v>
      </c>
      <c r="E5">
        <v>0</v>
      </c>
      <c r="F5" t="s">
        <v>186</v>
      </c>
      <c r="G5" s="7" t="str">
        <f t="shared" ref="G5:G68" si="7">A5&amp;C5&amp;D5&amp;F5</f>
        <v>A00102920144DIRECT</v>
      </c>
      <c r="H5" t="str">
        <f t="shared" ref="H5:H68" si="8">A5&amp;D5&amp;F5</f>
        <v>A0010294DIRECT</v>
      </c>
      <c r="I5" s="35"/>
      <c r="J5" t="s">
        <v>187</v>
      </c>
      <c r="K5">
        <v>0</v>
      </c>
      <c r="L5">
        <v>0</v>
      </c>
      <c r="M5">
        <v>343.6</v>
      </c>
      <c r="N5" t="s">
        <v>185</v>
      </c>
      <c r="O5" s="24" t="str">
        <f ca="1"/>
        <v>A001205</v>
      </c>
      <c r="P5" s="18" t="s">
        <v>188</v>
      </c>
      <c r="Q5" s="16" t="s">
        <v>189</v>
      </c>
      <c r="R5" s="15"/>
      <c r="S5" s="24">
        <f ca="1"/>
        <v>0</v>
      </c>
      <c r="T5">
        <f ca="1">IF(T4=$P$6,$P$4,T4+1)</f>
        <v>2015</v>
      </c>
      <c r="U5">
        <f t="shared" ref="U5:U24" ca="1" si="9">IF(T4=$P$6,U4+1,U4)</f>
        <v>1</v>
      </c>
      <c r="V5" t="str" cm="1">
        <f t="array" aca="1" ref="V5" ca="1">INDEX(UniqueApplID,U5)</f>
        <v>A001029</v>
      </c>
      <c r="W5" cm="1">
        <f t="array" aca="1" ref="W5" ca="1">_xlfn.XLOOKUP($V5&amp;$T5&amp;EH$3&amp;"DIRECT",COMPOSITE_MONTHLY,AMOUNT,"")</f>
        <v>0</v>
      </c>
      <c r="X5" cm="1">
        <f t="array" aca="1" ref="X5" ca="1">_xlfn.XLOOKUP($V5&amp;$T5&amp;EI$3&amp;"DIRECT",COMPOSITE_MONTHLY,AMOUNT,"")</f>
        <v>0</v>
      </c>
      <c r="Y5" cm="1">
        <f t="array" aca="1" ref="Y5" ca="1">_xlfn.XLOOKUP($V5&amp;$T5&amp;EJ$3&amp;"DIRECT",COMPOSITE_MONTHLY,AMOUNT,"")</f>
        <v>0</v>
      </c>
      <c r="Z5" cm="1">
        <f t="array" aca="1" ref="Z5" ca="1">_xlfn.XLOOKUP($V5&amp;$T5&amp;EK$3&amp;"DIRECT",COMPOSITE_MONTHLY,AMOUNT,"")</f>
        <v>0</v>
      </c>
      <c r="AA5" cm="1">
        <f t="array" aca="1" ref="AA5" ca="1">_xlfn.XLOOKUP($V5&amp;$T5&amp;EL$3&amp;"DIRECT",COMPOSITE_MONTHLY,AMOUNT,"")</f>
        <v>1.23</v>
      </c>
      <c r="AB5" cm="1">
        <f t="array" aca="1" ref="AB5" ca="1">_xlfn.XLOOKUP($V5&amp;$T5&amp;EM$3&amp;"DIRECT",COMPOSITE_MONTHLY,AMOUNT,"")</f>
        <v>1.23</v>
      </c>
      <c r="AC5" cm="1">
        <f t="array" aca="1" ref="AC5" ca="1">_xlfn.XLOOKUP($V5&amp;$T5&amp;EN$3&amp;"DIRECT",COMPOSITE_MONTHLY,AMOUNT,"")</f>
        <v>1.23</v>
      </c>
      <c r="AD5" cm="1">
        <f t="array" aca="1" ref="AD5" ca="1">_xlfn.XLOOKUP($V5&amp;$T5&amp;EO$3&amp;"DIRECT",COMPOSITE_MONTHLY,AMOUNT,"")</f>
        <v>1.23</v>
      </c>
      <c r="AE5" cm="1">
        <f t="array" aca="1" ref="AE5" ca="1">_xlfn.XLOOKUP($V5&amp;$T5&amp;EP$3&amp;"DIRECT",COMPOSITE_MONTHLY,AMOUNT,"")</f>
        <v>1.23</v>
      </c>
      <c r="AF5" cm="1">
        <f t="array" aca="1" ref="AF5" ca="1">_xlfn.XLOOKUP($V5&amp;$T5&amp;EQ$3&amp;"DIRECT",COMPOSITE_MONTHLY,AMOUNT,"")</f>
        <v>0.62</v>
      </c>
      <c r="AG5" cm="1">
        <f t="array" aca="1" ref="AG5" ca="1">_xlfn.XLOOKUP($V5&amp;$T5&amp;ER$3&amp;"DIRECT",COMPOSITE_MONTHLY,AMOUNT,"")</f>
        <v>0</v>
      </c>
      <c r="AH5" cm="1">
        <f t="array" aca="1" ref="AH5" ca="1">_xlfn.XLOOKUP($V5&amp;$T5&amp;ES$3&amp;"DIRECT",COMPOSITE_MONTHLY,AMOUNT,"")</f>
        <v>0</v>
      </c>
      <c r="AI5" s="7" cm="1">
        <f t="array" aca="1" ref="AI5" ca="1">_xlfn.XLOOKUP($V5&amp;$T5&amp;EH$3&amp;"STORAGE",COMPOSITE_MONTHLY,AMOUNT,"")</f>
        <v>0</v>
      </c>
      <c r="AJ5" cm="1">
        <f t="array" aca="1" ref="AJ5" ca="1">_xlfn.XLOOKUP($V5&amp;$T5&amp;EI$3&amp;"STORAGE",COMPOSITE_MONTHLY,AMOUNT,"")</f>
        <v>0</v>
      </c>
      <c r="AK5" cm="1">
        <f t="array" aca="1" ref="AK5" ca="1">_xlfn.XLOOKUP($V5&amp;$T5&amp;EJ$3&amp;"STORAGE",COMPOSITE_MONTHLY,AMOUNT,"")</f>
        <v>0</v>
      </c>
      <c r="AL5" cm="1">
        <f t="array" aca="1" ref="AL5" ca="1">_xlfn.XLOOKUP($V5&amp;$T5&amp;EK$3&amp;"STORAGE",COMPOSITE_MONTHLY,AMOUNT,"")</f>
        <v>0</v>
      </c>
      <c r="AM5" cm="1">
        <f t="array" aca="1" ref="AM5" ca="1">_xlfn.XLOOKUP($V5&amp;$T5&amp;EL$3&amp;"STORAGE",COMPOSITE_MONTHLY,AMOUNT,"")</f>
        <v>0</v>
      </c>
      <c r="AN5" cm="1">
        <f t="array" aca="1" ref="AN5" ca="1">_xlfn.XLOOKUP($V5&amp;$T5&amp;EM$3&amp;"STORAGE",COMPOSITE_MONTHLY,AMOUNT,"")</f>
        <v>0</v>
      </c>
      <c r="AO5" cm="1">
        <f t="array" aca="1" ref="AO5" ca="1">_xlfn.XLOOKUP($V5&amp;$T5&amp;EN$3&amp;"STORAGE",COMPOSITE_MONTHLY,AMOUNT,"")</f>
        <v>0</v>
      </c>
      <c r="AP5" cm="1">
        <f t="array" aca="1" ref="AP5" ca="1">_xlfn.XLOOKUP($V5&amp;$T5&amp;EO$3&amp;"STORAGE",COMPOSITE_MONTHLY,AMOUNT,"")</f>
        <v>0</v>
      </c>
      <c r="AQ5" cm="1">
        <f t="array" aca="1" ref="AQ5" ca="1">_xlfn.XLOOKUP($V5&amp;$T5&amp;EP$3&amp;"STORAGE",COMPOSITE_MONTHLY,AMOUNT,"")</f>
        <v>0</v>
      </c>
      <c r="AR5" cm="1">
        <f t="array" aca="1" ref="AR5" ca="1">_xlfn.XLOOKUP($V5&amp;$T5&amp;EQ$3&amp;"STORAGE",COMPOSITE_MONTHLY,AMOUNT,"")</f>
        <v>0</v>
      </c>
      <c r="AS5" cm="1">
        <f t="array" aca="1" ref="AS5" ca="1">_xlfn.XLOOKUP($V5&amp;$T5&amp;ER$3&amp;"STORAGE",COMPOSITE_MONTHLY,AMOUNT,"")</f>
        <v>0</v>
      </c>
      <c r="AT5" cm="1">
        <f t="array" aca="1" ref="AT5" ca="1">_xlfn.XLOOKUP($V5&amp;$T5&amp;ES$3&amp;"STORAGE",COMPOSITE_MONTHLY,AMOUNT,"")</f>
        <v>0</v>
      </c>
      <c r="AU5" s="7" cm="1">
        <f t="array" aca="1" ref="AU5" ca="1">_xlfn.XLOOKUP($V5&amp;$T5&amp;EH$3&amp;"USE",COMPOSITE_MONTHLY,AMOUNT,"")</f>
        <v>0</v>
      </c>
      <c r="AV5" cm="1">
        <f t="array" aca="1" ref="AV5" ca="1">_xlfn.XLOOKUP($V5&amp;$T5&amp;EI$3&amp;"USE",COMPOSITE_MONTHLY,AMOUNT,"")</f>
        <v>0</v>
      </c>
      <c r="AW5" cm="1">
        <f t="array" aca="1" ref="AW5" ca="1">_xlfn.XLOOKUP($V5&amp;$T5&amp;EJ$3&amp;"USE",COMPOSITE_MONTHLY,AMOUNT,"")</f>
        <v>0</v>
      </c>
      <c r="AX5" cm="1">
        <f t="array" aca="1" ref="AX5" ca="1">_xlfn.XLOOKUP($V5&amp;$T5&amp;EK$3&amp;"USE",COMPOSITE_MONTHLY,AMOUNT,"")</f>
        <v>0</v>
      </c>
      <c r="AY5" cm="1">
        <f t="array" aca="1" ref="AY5" ca="1">_xlfn.XLOOKUP($V5&amp;$T5&amp;EL$3&amp;"USE",COMPOSITE_MONTHLY,AMOUNT,"")</f>
        <v>1.23</v>
      </c>
      <c r="AZ5" cm="1">
        <f t="array" aca="1" ref="AZ5" ca="1">_xlfn.XLOOKUP($V5&amp;$T5&amp;EM$3&amp;"USE",COMPOSITE_MONTHLY,AMOUNT,"")</f>
        <v>1.23</v>
      </c>
      <c r="BA5" cm="1">
        <f t="array" aca="1" ref="BA5" ca="1">_xlfn.XLOOKUP($V5&amp;$T5&amp;EN$3&amp;"USE",COMPOSITE_MONTHLY,AMOUNT,"")</f>
        <v>1.23</v>
      </c>
      <c r="BB5" cm="1">
        <f t="array" aca="1" ref="BB5" ca="1">_xlfn.XLOOKUP($V5&amp;$T5&amp;EO$3&amp;"USE",COMPOSITE_MONTHLY,AMOUNT,"")</f>
        <v>1.23</v>
      </c>
      <c r="BC5" cm="1">
        <f t="array" aca="1" ref="BC5" ca="1">_xlfn.XLOOKUP($V5&amp;$T5&amp;EP$3&amp;"USE",COMPOSITE_MONTHLY,AMOUNT,"")</f>
        <v>1.23</v>
      </c>
      <c r="BD5" cm="1">
        <f t="array" aca="1" ref="BD5" ca="1">_xlfn.XLOOKUP($V5&amp;$T5&amp;EQ$3&amp;"USE",COMPOSITE_MONTHLY,AMOUNT,"")</f>
        <v>0.62</v>
      </c>
      <c r="BE5" cm="1">
        <f t="array" aca="1" ref="BE5" ca="1">_xlfn.XLOOKUP($V5&amp;$T5&amp;ER$3&amp;"USE",COMPOSITE_MONTHLY,AMOUNT,"")</f>
        <v>0</v>
      </c>
      <c r="BF5" cm="1">
        <f t="array" aca="1" ref="BF5" ca="1">_xlfn.XLOOKUP($V5&amp;$T5&amp;ES$3&amp;"USE",COMPOSITE_MONTHLY,AMOUNT,"")</f>
        <v>0</v>
      </c>
      <c r="BG5" s="7">
        <f t="shared" ref="BG5:BG24" ca="1" si="10">SUM(W5:AH5)</f>
        <v>6.7700000000000005</v>
      </c>
      <c r="BH5">
        <f t="shared" ref="BH5:BH24" ca="1" si="11">SUM(AI5:AT5)</f>
        <v>0</v>
      </c>
      <c r="BI5" t="str" cm="1">
        <f t="array" aca="1" ref="BI5" ca="1">IF(IF(BH5&gt;0,SUM(AI5:AT5-AU5:BF5),"")=0,"DUPLICATE_STOR_USE","")</f>
        <v/>
      </c>
      <c r="BJ5" t="str" cm="1">
        <f t="array" aca="1" ref="BJ5" ca="1">IF(IF(BH5&gt;0,SUM(AI5:AT5-W5:AH5),"")=0,"DUPLICATE_DIV_STOR","")</f>
        <v/>
      </c>
      <c r="BK5" s="7">
        <f t="shared" ref="BK5:BK24" ca="1" si="12">SUM(W5:AH5)</f>
        <v>6.7700000000000005</v>
      </c>
      <c r="BL5" s="24">
        <f t="shared" ref="BL5:BL24" ca="1" si="13">SUM(AA5:AE5,AM5:AQ5)</f>
        <v>6.15</v>
      </c>
      <c r="BM5" s="7" cm="1">
        <f t="array" aca="1" ref="BM5" ca="1">_xlfn.XLOOKUP(V5,APPLICATION_NUMBER,FACE_VALUE_AMOUNT)</f>
        <v>95.5</v>
      </c>
      <c r="BN5" cm="1">
        <f t="array" aca="1" ref="BN5" ca="1">_xlfn.XLOOKUP(V5,APPLICATION_NUMBER,INI_REPORTED_DIV_AMOUNT)</f>
        <v>0</v>
      </c>
      <c r="BO5" cm="1">
        <f t="array" aca="1" ref="BO5" ca="1">_xlfn.XLOOKUP(V5,APPLICATION_NUMBER,INI_REPORTED_DIV_UNIT)</f>
        <v>0</v>
      </c>
      <c r="BP5">
        <f t="shared" ref="BP5:BP24" ca="1" si="14">IF(BO5="Gallons",BN5/325851,BN5)</f>
        <v>0</v>
      </c>
      <c r="BQ5" s="7">
        <f t="shared" ca="1" si="0"/>
        <v>6.7700000000000005</v>
      </c>
      <c r="BR5" s="9" cm="1">
        <f t="array" aca="1" ref="BR5" ca="1">SUM((APPL_ID=$V5)*(YEAR=$T5)*(DIVERSION_TYPE="USE")*AMOUNT)</f>
        <v>6.77</v>
      </c>
      <c r="BS5">
        <f t="shared" ref="BS5:BS24" ca="1" si="15">IFERROR(BQ5/BM5,"NO_FV")</f>
        <v>7.0890052356020944E-2</v>
      </c>
      <c r="BT5">
        <f t="shared" ref="BT5:BT24" ca="1" si="16">IF(BM5&gt;0,IF(BQ5&gt;BM5,BQ5-BM5,0),0)</f>
        <v>0</v>
      </c>
      <c r="BU5" s="7" t="str">
        <f t="shared" ref="BU5:BU24" ca="1" si="17">IFERROR(BQ5/BP5,"NO_IniDiv")</f>
        <v>NO_IniDiv</v>
      </c>
      <c r="BV5">
        <f t="shared" ca="1" si="1"/>
        <v>0</v>
      </c>
      <c r="BW5" s="7">
        <f t="shared" ca="1" si="2"/>
        <v>2.0776367112575994E-5</v>
      </c>
      <c r="BX5" s="7">
        <f t="shared" ca="1" si="3"/>
        <v>0.9124980435843365</v>
      </c>
      <c r="BY5" s="7">
        <f t="shared" ref="BY5:BY24" ca="1" si="18">0.00009340925760547*BQ5</f>
        <v>6.3238067398903189E-4</v>
      </c>
      <c r="BZ5" s="7">
        <f t="shared" ref="BZ5:BZ24" ca="1" si="19">BQ5*60.3720394215781</f>
        <v>408.71870688408376</v>
      </c>
      <c r="CA5" s="10"/>
      <c r="CB5" t="str">
        <f ca="1"/>
        <v>A001205</v>
      </c>
      <c r="CC5" cm="1">
        <f t="array" aca="1" ref="CC5" ca="1">AVERAGEIFS(AMOUNT,COMPOSITE_ANNUAL,$CB5&amp;EH$3&amp;"DIRECT")</f>
        <v>0</v>
      </c>
      <c r="CD5" cm="1">
        <f t="array" aca="1" ref="CD5" ca="1">AVERAGEIFS(AMOUNT,COMPOSITE_ANNUAL,$CB5&amp;EI$3&amp;"DIRECT")</f>
        <v>0</v>
      </c>
      <c r="CE5" cm="1">
        <f t="array" aca="1" ref="CE5" ca="1">AVERAGEIFS(AMOUNT,COMPOSITE_ANNUAL,$CB5&amp;EJ$3&amp;"DIRECT")</f>
        <v>0</v>
      </c>
      <c r="CF5" cm="1">
        <f t="array" aca="1" ref="CF5" ca="1">AVERAGEIFS(AMOUNT,COMPOSITE_ANNUAL,$CB5&amp;EK$3&amp;"DIRECT")</f>
        <v>0</v>
      </c>
      <c r="CG5" cm="1">
        <f t="array" aca="1" ref="CG5" ca="1">AVERAGEIFS(AMOUNT,COMPOSITE_ANNUAL,$CB5&amp;EL$3&amp;"DIRECT")</f>
        <v>0</v>
      </c>
      <c r="CH5" cm="1">
        <f t="array" aca="1" ref="CH5" ca="1">AVERAGEIFS(AMOUNT,COMPOSITE_ANNUAL,$CB5&amp;EM$3&amp;"DIRECT")</f>
        <v>0</v>
      </c>
      <c r="CI5" cm="1">
        <f t="array" aca="1" ref="CI5" ca="1">AVERAGEIFS(AMOUNT,COMPOSITE_ANNUAL,$CB5&amp;EN$3&amp;"DIRECT")</f>
        <v>0</v>
      </c>
      <c r="CJ5" cm="1">
        <f t="array" aca="1" ref="CJ5" ca="1">AVERAGEIFS(AMOUNT,COMPOSITE_ANNUAL,$CB5&amp;EO$3&amp;"DIRECT")</f>
        <v>0</v>
      </c>
      <c r="CK5" cm="1">
        <f t="array" aca="1" ref="CK5" ca="1">AVERAGEIFS(AMOUNT,COMPOSITE_ANNUAL,$CB5&amp;EP$3&amp;"DIRECT")</f>
        <v>0</v>
      </c>
      <c r="CL5" cm="1">
        <f t="array" aca="1" ref="CL5" ca="1">AVERAGEIFS(AMOUNT,COMPOSITE_ANNUAL,$CB5&amp;EQ$3&amp;"DIRECT")</f>
        <v>0</v>
      </c>
      <c r="CM5" cm="1">
        <f t="array" aca="1" ref="CM5" ca="1">AVERAGEIFS(AMOUNT,COMPOSITE_ANNUAL,$CB5&amp;ER$3&amp;"DIRECT")</f>
        <v>0</v>
      </c>
      <c r="CN5" cm="1">
        <f t="array" aca="1" ref="CN5" ca="1">AVERAGEIFS(AMOUNT,COMPOSITE_ANNUAL,$CB5&amp;ES$3&amp;"DIRECT")</f>
        <v>0</v>
      </c>
      <c r="CO5" s="7" cm="1">
        <f t="array" aca="1" ref="CO5" ca="1">AVERAGEIFS(AMOUNT,COMPOSITE_ANNUAL,$CB5&amp;EH$3&amp;"STORAGE")</f>
        <v>0</v>
      </c>
      <c r="CP5" cm="1">
        <f t="array" aca="1" ref="CP5" ca="1">AVERAGEIFS(AMOUNT,COMPOSITE_ANNUAL,$CB5&amp;EI$3&amp;"STORAGE")</f>
        <v>0</v>
      </c>
      <c r="CQ5" cm="1">
        <f t="array" aca="1" ref="CQ5" ca="1">AVERAGEIFS(AMOUNT,COMPOSITE_ANNUAL,$CB5&amp;EJ$3&amp;"STORAGE")</f>
        <v>0</v>
      </c>
      <c r="CR5" cm="1">
        <f t="array" aca="1" ref="CR5" ca="1">AVERAGEIFS(AMOUNT,COMPOSITE_ANNUAL,$CB5&amp;EK$3&amp;"STORAGE")</f>
        <v>0</v>
      </c>
      <c r="CS5" cm="1">
        <f t="array" aca="1" ref="CS5" ca="1">AVERAGEIFS(AMOUNT,COMPOSITE_ANNUAL,$CB5&amp;EL$3&amp;"STORAGE")</f>
        <v>0</v>
      </c>
      <c r="CT5" cm="1">
        <f t="array" aca="1" ref="CT5" ca="1">AVERAGEIFS(AMOUNT,COMPOSITE_ANNUAL,$CB5&amp;EM$3&amp;"STORAGE")</f>
        <v>0</v>
      </c>
      <c r="CU5" cm="1">
        <f t="array" aca="1" ref="CU5" ca="1">AVERAGEIFS(AMOUNT,COMPOSITE_ANNUAL,$CB5&amp;EN$3&amp;"STORAGE")</f>
        <v>0</v>
      </c>
      <c r="CV5" cm="1">
        <f t="array" aca="1" ref="CV5" ca="1">AVERAGEIFS(AMOUNT,COMPOSITE_ANNUAL,$CB5&amp;EO$3&amp;"STORAGE")</f>
        <v>0</v>
      </c>
      <c r="CW5" cm="1">
        <f t="array" aca="1" ref="CW5" ca="1">AVERAGEIFS(AMOUNT,COMPOSITE_ANNUAL,$CB5&amp;EP$3&amp;"STORAGE")</f>
        <v>0</v>
      </c>
      <c r="CX5" cm="1">
        <f t="array" aca="1" ref="CX5" ca="1">AVERAGEIFS(AMOUNT,COMPOSITE_ANNUAL,$CB5&amp;EQ$3&amp;"STORAGE")</f>
        <v>0</v>
      </c>
      <c r="CY5" cm="1">
        <f t="array" aca="1" ref="CY5" ca="1">AVERAGEIFS(AMOUNT,COMPOSITE_ANNUAL,$CB5&amp;ER$3&amp;"STORAGE")</f>
        <v>0</v>
      </c>
      <c r="CZ5" cm="1">
        <f t="array" aca="1" ref="CZ5" ca="1">AVERAGEIFS(AMOUNT,COMPOSITE_ANNUAL,$CB5&amp;ES$3&amp;"STORAGE")</f>
        <v>0</v>
      </c>
      <c r="DA5" s="7">
        <f t="shared" ca="1" si="4"/>
        <v>0</v>
      </c>
      <c r="DB5">
        <f t="shared" ca="1" si="4"/>
        <v>0</v>
      </c>
      <c r="DC5">
        <f t="shared" ca="1" si="4"/>
        <v>0</v>
      </c>
      <c r="DD5">
        <f t="shared" ca="1" si="4"/>
        <v>0</v>
      </c>
      <c r="DE5">
        <f t="shared" ca="1" si="4"/>
        <v>0</v>
      </c>
      <c r="DF5">
        <f t="shared" ca="1" si="4"/>
        <v>0</v>
      </c>
      <c r="DG5">
        <f t="shared" ca="1" si="4"/>
        <v>0</v>
      </c>
      <c r="DH5">
        <f t="shared" ca="1" si="4"/>
        <v>0</v>
      </c>
      <c r="DI5">
        <f t="shared" ca="1" si="4"/>
        <v>0</v>
      </c>
      <c r="DJ5">
        <f t="shared" ca="1" si="4"/>
        <v>0</v>
      </c>
      <c r="DK5">
        <f t="shared" ca="1" si="4"/>
        <v>0</v>
      </c>
      <c r="DL5">
        <f t="shared" ca="1" si="4"/>
        <v>0</v>
      </c>
      <c r="DM5" s="7">
        <f ca="1">SUM(CC5:CZ5)</f>
        <v>0</v>
      </c>
      <c r="DN5" s="9">
        <f ca="1">SUM(CG5:CK5,CS5:CW5)</f>
        <v>0</v>
      </c>
      <c r="DO5">
        <f t="shared" ca="1" si="5"/>
        <v>0</v>
      </c>
      <c r="DP5" s="7" cm="1">
        <f t="array" aca="1" ref="DP5" ca="1">STDEV(IF(OFFSET($V$4,0,0,$Q$10,1)=$CB5,OFFSET(W$4,0,0,$Q$10,1)))</f>
        <v>0</v>
      </c>
      <c r="DQ5" cm="1">
        <f t="array" aca="1" ref="DQ5" ca="1">STDEV(IF(OFFSET($V$4,0,0,$Q$10,1)=$CB5,OFFSET(X$4,0,0,$Q$10,1)))</f>
        <v>0</v>
      </c>
      <c r="DR5" cm="1">
        <f t="array" aca="1" ref="DR5" ca="1">STDEV(IF(OFFSET($V$4,0,0,$Q$10,1)=$CB5,OFFSET(Y$4,0,0,$Q$10,1)))</f>
        <v>0</v>
      </c>
      <c r="DS5" cm="1">
        <f t="array" aca="1" ref="DS5" ca="1">STDEV(IF(OFFSET($V$4,0,0,$Q$10,1)=$CB5,OFFSET(Z$4,0,0,$Q$10,1)))</f>
        <v>0</v>
      </c>
      <c r="DT5" cm="1">
        <f t="array" aca="1" ref="DT5" ca="1">STDEV(IF(OFFSET($V$4,0,0,$Q$10,1)=$CB5,OFFSET(AA$4,0,0,$Q$10,1)))</f>
        <v>0</v>
      </c>
      <c r="DU5" cm="1">
        <f t="array" aca="1" ref="DU5" ca="1">STDEV(IF(OFFSET($V$4,0,0,$Q$10,1)=$CB5,OFFSET(AB$4,0,0,$Q$10,1)))</f>
        <v>0</v>
      </c>
      <c r="DV5" cm="1">
        <f t="array" aca="1" ref="DV5" ca="1">STDEV(IF(OFFSET($V$4,0,0,$Q$10,1)=$CB5,OFFSET(AC$4,0,0,$Q$10,1)))</f>
        <v>0</v>
      </c>
      <c r="DW5" cm="1">
        <f t="array" aca="1" ref="DW5" ca="1">STDEV(IF(OFFSET($V$4,0,0,$Q$10,1)=$CB5,OFFSET(AD$4,0,0,$Q$10,1)))</f>
        <v>0</v>
      </c>
      <c r="DX5" cm="1">
        <f t="array" aca="1" ref="DX5" ca="1">STDEV(IF(OFFSET($V$4,0,0,$Q$10,1)=$CB5,OFFSET(AE$4,0,0,$Q$10,1)))</f>
        <v>0</v>
      </c>
      <c r="DY5" cm="1">
        <f t="array" aca="1" ref="DY5" ca="1">STDEV(IF(OFFSET($V$4,0,0,$Q$10,1)=$CB5,OFFSET(AF$4,0,0,$Q$10,1)))</f>
        <v>0</v>
      </c>
      <c r="DZ5" cm="1">
        <f t="array" aca="1" ref="DZ5" ca="1">STDEV(IF(OFFSET($V$4,0,0,$Q$10,1)=$CB5,OFFSET(AG$4,0,0,$Q$10,1)))</f>
        <v>0</v>
      </c>
      <c r="EA5" cm="1">
        <f t="array" aca="1" ref="EA5" ca="1">STDEV(IF(OFFSET($V$4,0,0,$Q$10,1)=$CB5,OFFSET(AH$4,0,0,$Q$10,1)))</f>
        <v>0</v>
      </c>
      <c r="EB5" s="9">
        <f t="shared" ca="1" si="6"/>
        <v>0</v>
      </c>
      <c r="EC5" cm="1">
        <f t="array" aca="1" ref="EC5" ca="1">SUM(SUMIFS(AMOUNT,APPL_ID,CB5,DIVERSION_TYPE,{"DIRECT","STORAGE"}))</f>
        <v>0</v>
      </c>
      <c r="ED5" cm="1">
        <f t="array" aca="1" ref="ED5" ca="1">SUMIFS(AMOUNT,APPL_ID,CB5,DIVERSION_TYPE,"USE")</f>
        <v>0</v>
      </c>
      <c r="EE5" s="9" t="str">
        <f t="shared" ref="EE5:EE6" ca="1" si="20">IF(EC5&gt;0,ED5/EC5,"ZERO_DIVERSION")</f>
        <v>ZERO_DIVERSION</v>
      </c>
    </row>
    <row r="6" spans="1:149" ht="16.5" thickTop="1" thickBot="1" x14ac:dyDescent="0.3">
      <c r="A6" t="s">
        <v>183</v>
      </c>
      <c r="B6">
        <v>147</v>
      </c>
      <c r="C6">
        <v>2013</v>
      </c>
      <c r="D6">
        <v>12</v>
      </c>
      <c r="E6">
        <v>0</v>
      </c>
      <c r="F6" t="s">
        <v>190</v>
      </c>
      <c r="G6" s="7" t="str">
        <f t="shared" si="7"/>
        <v>A001029201312Combined (Direct + Storage)</v>
      </c>
      <c r="H6" t="str">
        <f t="shared" si="8"/>
        <v>A00102912Combined (Direct + Storage)</v>
      </c>
      <c r="I6" s="35"/>
      <c r="J6" t="s">
        <v>191</v>
      </c>
      <c r="K6">
        <v>0</v>
      </c>
      <c r="L6">
        <v>0</v>
      </c>
      <c r="M6">
        <v>46.7</v>
      </c>
      <c r="N6" t="s">
        <v>185</v>
      </c>
      <c r="O6" s="24" t="str">
        <f ca="1"/>
        <v>A028668</v>
      </c>
      <c r="P6" s="19">
        <f ca="1">IF(ISBLANK(Q6),MAX(YEAR),Q6)</f>
        <v>2020</v>
      </c>
      <c r="Q6" s="17"/>
      <c r="R6" s="15"/>
      <c r="S6" s="24">
        <f ca="1"/>
        <v>0</v>
      </c>
      <c r="T6">
        <f t="shared" ref="T6:T24" ca="1" si="21">IF(T5=$P$6,$P$4,T5+1)</f>
        <v>2016</v>
      </c>
      <c r="U6">
        <f ca="1">IF(T5=$P$6,U5+1,U5)</f>
        <v>1</v>
      </c>
      <c r="V6" t="str" cm="1">
        <f t="array" aca="1" ref="V6" ca="1">INDEX(UniqueApplID,U6)</f>
        <v>A001029</v>
      </c>
      <c r="W6" cm="1">
        <f t="array" aca="1" ref="W6" ca="1">_xlfn.XLOOKUP($V6&amp;$T6&amp;EH$3&amp;"DIRECT",COMPOSITE_MONTHLY,AMOUNT,"")</f>
        <v>0</v>
      </c>
      <c r="X6" cm="1">
        <f t="array" aca="1" ref="X6" ca="1">_xlfn.XLOOKUP($V6&amp;$T6&amp;EI$3&amp;"DIRECT",COMPOSITE_MONTHLY,AMOUNT,"")</f>
        <v>0</v>
      </c>
      <c r="Y6" cm="1">
        <f t="array" aca="1" ref="Y6" ca="1">_xlfn.XLOOKUP($V6&amp;$T6&amp;EJ$3&amp;"DIRECT",COMPOSITE_MONTHLY,AMOUNT,"")</f>
        <v>0</v>
      </c>
      <c r="Z6" cm="1">
        <f t="array" aca="1" ref="Z6" ca="1">_xlfn.XLOOKUP($V6&amp;$T6&amp;EK$3&amp;"DIRECT",COMPOSITE_MONTHLY,AMOUNT,"")</f>
        <v>0</v>
      </c>
      <c r="AA6" cm="1">
        <f t="array" aca="1" ref="AA6" ca="1">_xlfn.XLOOKUP($V6&amp;$T6&amp;EL$3&amp;"DIRECT",COMPOSITE_MONTHLY,AMOUNT,"")</f>
        <v>1.23</v>
      </c>
      <c r="AB6" cm="1">
        <f t="array" aca="1" ref="AB6" ca="1">_xlfn.XLOOKUP($V6&amp;$T6&amp;EM$3&amp;"DIRECT",COMPOSITE_MONTHLY,AMOUNT,"")</f>
        <v>1.23</v>
      </c>
      <c r="AC6" cm="1">
        <f t="array" aca="1" ref="AC6" ca="1">_xlfn.XLOOKUP($V6&amp;$T6&amp;EN$3&amp;"DIRECT",COMPOSITE_MONTHLY,AMOUNT,"")</f>
        <v>1.23</v>
      </c>
      <c r="AD6" cm="1">
        <f t="array" aca="1" ref="AD6" ca="1">_xlfn.XLOOKUP($V6&amp;$T6&amp;EO$3&amp;"DIRECT",COMPOSITE_MONTHLY,AMOUNT,"")</f>
        <v>1.23</v>
      </c>
      <c r="AE6" cm="1">
        <f t="array" aca="1" ref="AE6" ca="1">_xlfn.XLOOKUP($V6&amp;$T6&amp;EP$3&amp;"DIRECT",COMPOSITE_MONTHLY,AMOUNT,"")</f>
        <v>1.23</v>
      </c>
      <c r="AF6" cm="1">
        <f t="array" aca="1" ref="AF6" ca="1">_xlfn.XLOOKUP($V6&amp;$T6&amp;EQ$3&amp;"DIRECT",COMPOSITE_MONTHLY,AMOUNT,"")</f>
        <v>0.62</v>
      </c>
      <c r="AG6" cm="1">
        <f t="array" aca="1" ref="AG6" ca="1">_xlfn.XLOOKUP($V6&amp;$T6&amp;ER$3&amp;"DIRECT",COMPOSITE_MONTHLY,AMOUNT,"")</f>
        <v>0</v>
      </c>
      <c r="AH6" cm="1">
        <f t="array" aca="1" ref="AH6" ca="1">_xlfn.XLOOKUP($V6&amp;$T6&amp;ES$3&amp;"DIRECT",COMPOSITE_MONTHLY,AMOUNT,"")</f>
        <v>0</v>
      </c>
      <c r="AI6" s="7" cm="1">
        <f t="array" aca="1" ref="AI6" ca="1">_xlfn.XLOOKUP($V6&amp;$T6&amp;EH$3&amp;"STORAGE",COMPOSITE_MONTHLY,AMOUNT,"")</f>
        <v>0</v>
      </c>
      <c r="AJ6" cm="1">
        <f t="array" aca="1" ref="AJ6" ca="1">_xlfn.XLOOKUP($V6&amp;$T6&amp;EI$3&amp;"STORAGE",COMPOSITE_MONTHLY,AMOUNT,"")</f>
        <v>0</v>
      </c>
      <c r="AK6" cm="1">
        <f t="array" aca="1" ref="AK6" ca="1">_xlfn.XLOOKUP($V6&amp;$T6&amp;EJ$3&amp;"STORAGE",COMPOSITE_MONTHLY,AMOUNT,"")</f>
        <v>0</v>
      </c>
      <c r="AL6" cm="1">
        <f t="array" aca="1" ref="AL6" ca="1">_xlfn.XLOOKUP($V6&amp;$T6&amp;EK$3&amp;"STORAGE",COMPOSITE_MONTHLY,AMOUNT,"")</f>
        <v>0</v>
      </c>
      <c r="AM6" cm="1">
        <f t="array" aca="1" ref="AM6" ca="1">_xlfn.XLOOKUP($V6&amp;$T6&amp;EL$3&amp;"STORAGE",COMPOSITE_MONTHLY,AMOUNT,"")</f>
        <v>0</v>
      </c>
      <c r="AN6" cm="1">
        <f t="array" aca="1" ref="AN6" ca="1">_xlfn.XLOOKUP($V6&amp;$T6&amp;EM$3&amp;"STORAGE",COMPOSITE_MONTHLY,AMOUNT,"")</f>
        <v>0</v>
      </c>
      <c r="AO6" cm="1">
        <f t="array" aca="1" ref="AO6" ca="1">_xlfn.XLOOKUP($V6&amp;$T6&amp;EN$3&amp;"STORAGE",COMPOSITE_MONTHLY,AMOUNT,"")</f>
        <v>0</v>
      </c>
      <c r="AP6" cm="1">
        <f t="array" aca="1" ref="AP6" ca="1">_xlfn.XLOOKUP($V6&amp;$T6&amp;EO$3&amp;"STORAGE",COMPOSITE_MONTHLY,AMOUNT,"")</f>
        <v>0</v>
      </c>
      <c r="AQ6" cm="1">
        <f t="array" aca="1" ref="AQ6" ca="1">_xlfn.XLOOKUP($V6&amp;$T6&amp;EP$3&amp;"STORAGE",COMPOSITE_MONTHLY,AMOUNT,"")</f>
        <v>0</v>
      </c>
      <c r="AR6" cm="1">
        <f t="array" aca="1" ref="AR6" ca="1">_xlfn.XLOOKUP($V6&amp;$T6&amp;EQ$3&amp;"STORAGE",COMPOSITE_MONTHLY,AMOUNT,"")</f>
        <v>0</v>
      </c>
      <c r="AS6" cm="1">
        <f t="array" aca="1" ref="AS6" ca="1">_xlfn.XLOOKUP($V6&amp;$T6&amp;ER$3&amp;"STORAGE",COMPOSITE_MONTHLY,AMOUNT,"")</f>
        <v>0</v>
      </c>
      <c r="AT6" cm="1">
        <f t="array" aca="1" ref="AT6" ca="1">_xlfn.XLOOKUP($V6&amp;$T6&amp;ES$3&amp;"STORAGE",COMPOSITE_MONTHLY,AMOUNT,"")</f>
        <v>0</v>
      </c>
      <c r="AU6" s="7" cm="1">
        <f t="array" aca="1" ref="AU6" ca="1">_xlfn.XLOOKUP($V6&amp;$T6&amp;EH$3&amp;"USE",COMPOSITE_MONTHLY,AMOUNT,"")</f>
        <v>0</v>
      </c>
      <c r="AV6" cm="1">
        <f t="array" aca="1" ref="AV6" ca="1">_xlfn.XLOOKUP($V6&amp;$T6&amp;EI$3&amp;"USE",COMPOSITE_MONTHLY,AMOUNT,"")</f>
        <v>0</v>
      </c>
      <c r="AW6" cm="1">
        <f t="array" aca="1" ref="AW6" ca="1">_xlfn.XLOOKUP($V6&amp;$T6&amp;EJ$3&amp;"USE",COMPOSITE_MONTHLY,AMOUNT,"")</f>
        <v>0</v>
      </c>
      <c r="AX6" cm="1">
        <f t="array" aca="1" ref="AX6" ca="1">_xlfn.XLOOKUP($V6&amp;$T6&amp;EK$3&amp;"USE",COMPOSITE_MONTHLY,AMOUNT,"")</f>
        <v>0</v>
      </c>
      <c r="AY6" cm="1">
        <f t="array" aca="1" ref="AY6" ca="1">_xlfn.XLOOKUP($V6&amp;$T6&amp;EL$3&amp;"USE",COMPOSITE_MONTHLY,AMOUNT,"")</f>
        <v>1.23</v>
      </c>
      <c r="AZ6" cm="1">
        <f t="array" aca="1" ref="AZ6" ca="1">_xlfn.XLOOKUP($V6&amp;$T6&amp;EM$3&amp;"USE",COMPOSITE_MONTHLY,AMOUNT,"")</f>
        <v>1.23</v>
      </c>
      <c r="BA6" cm="1">
        <f t="array" aca="1" ref="BA6" ca="1">_xlfn.XLOOKUP($V6&amp;$T6&amp;EN$3&amp;"USE",COMPOSITE_MONTHLY,AMOUNT,"")</f>
        <v>1.23</v>
      </c>
      <c r="BB6" cm="1">
        <f t="array" aca="1" ref="BB6" ca="1">_xlfn.XLOOKUP($V6&amp;$T6&amp;EO$3&amp;"USE",COMPOSITE_MONTHLY,AMOUNT,"")</f>
        <v>1.23</v>
      </c>
      <c r="BC6" cm="1">
        <f t="array" aca="1" ref="BC6" ca="1">_xlfn.XLOOKUP($V6&amp;$T6&amp;EP$3&amp;"USE",COMPOSITE_MONTHLY,AMOUNT,"")</f>
        <v>1.23</v>
      </c>
      <c r="BD6" cm="1">
        <f t="array" aca="1" ref="BD6" ca="1">_xlfn.XLOOKUP($V6&amp;$T6&amp;EQ$3&amp;"USE",COMPOSITE_MONTHLY,AMOUNT,"")</f>
        <v>0.62</v>
      </c>
      <c r="BE6" cm="1">
        <f t="array" aca="1" ref="BE6" ca="1">_xlfn.XLOOKUP($V6&amp;$T6&amp;ER$3&amp;"USE",COMPOSITE_MONTHLY,AMOUNT,"")</f>
        <v>0</v>
      </c>
      <c r="BF6" cm="1">
        <f t="array" aca="1" ref="BF6" ca="1">_xlfn.XLOOKUP($V6&amp;$T6&amp;ES$3&amp;"USE",COMPOSITE_MONTHLY,AMOUNT,"")</f>
        <v>0</v>
      </c>
      <c r="BG6" s="7">
        <f t="shared" ca="1" si="10"/>
        <v>6.7700000000000005</v>
      </c>
      <c r="BH6">
        <f t="shared" ca="1" si="11"/>
        <v>0</v>
      </c>
      <c r="BI6" t="str" cm="1">
        <f t="array" aca="1" ref="BI6" ca="1">IF(IF(BH6&gt;0,SUM(AI6:AT6-AU6:BF6),"")=0,"DUPLICATE_STOR_USE","")</f>
        <v/>
      </c>
      <c r="BJ6" t="str" cm="1">
        <f t="array" aca="1" ref="BJ6" ca="1">IF(IF(BH6&gt;0,SUM(AI6:AT6-W6:AH6),"")=0,"DUPLICATE_DIV_STOR","")</f>
        <v/>
      </c>
      <c r="BK6" s="7">
        <f t="shared" ca="1" si="12"/>
        <v>6.7700000000000005</v>
      </c>
      <c r="BL6" s="24">
        <f t="shared" ca="1" si="13"/>
        <v>6.15</v>
      </c>
      <c r="BM6" s="7" cm="1">
        <f t="array" aca="1" ref="BM6" ca="1">_xlfn.XLOOKUP(V6,APPLICATION_NUMBER,FACE_VALUE_AMOUNT)</f>
        <v>95.5</v>
      </c>
      <c r="BN6" cm="1">
        <f t="array" aca="1" ref="BN6" ca="1">_xlfn.XLOOKUP(V6,APPLICATION_NUMBER,INI_REPORTED_DIV_AMOUNT)</f>
        <v>0</v>
      </c>
      <c r="BO6" cm="1">
        <f t="array" aca="1" ref="BO6" ca="1">_xlfn.XLOOKUP(V6,APPLICATION_NUMBER,INI_REPORTED_DIV_UNIT)</f>
        <v>0</v>
      </c>
      <c r="BP6">
        <f t="shared" ca="1" si="14"/>
        <v>0</v>
      </c>
      <c r="BQ6" s="7">
        <f t="shared" ca="1" si="0"/>
        <v>6.7700000000000005</v>
      </c>
      <c r="BR6" s="9" cm="1">
        <f t="array" aca="1" ref="BR6" ca="1">SUM((APPL_ID=$V6)*(YEAR=$T6)*(DIVERSION_TYPE="USE")*AMOUNT)</f>
        <v>6.7700000000000005</v>
      </c>
      <c r="BS6">
        <f t="shared" ca="1" si="15"/>
        <v>7.0890052356020944E-2</v>
      </c>
      <c r="BT6">
        <f t="shared" ca="1" si="16"/>
        <v>0</v>
      </c>
      <c r="BU6" s="7" t="str">
        <f t="shared" ca="1" si="17"/>
        <v>NO_IniDiv</v>
      </c>
      <c r="BV6">
        <f t="shared" ca="1" si="1"/>
        <v>0</v>
      </c>
      <c r="BW6" s="7">
        <f t="shared" ca="1" si="2"/>
        <v>2.0776367112575994E-5</v>
      </c>
      <c r="BX6" s="7">
        <f t="shared" ca="1" si="3"/>
        <v>0.9124980435843365</v>
      </c>
      <c r="BY6" s="7">
        <f t="shared" ca="1" si="18"/>
        <v>6.3238067398903189E-4</v>
      </c>
      <c r="BZ6" s="7">
        <f t="shared" ca="1" si="19"/>
        <v>408.71870688408376</v>
      </c>
      <c r="CA6" s="10"/>
      <c r="CB6" t="str">
        <f ca="1"/>
        <v>A028668</v>
      </c>
      <c r="CC6" cm="1">
        <f t="array" aca="1" ref="CC6" ca="1">AVERAGEIFS(AMOUNT,COMPOSITE_ANNUAL,$CB6&amp;EH$3&amp;"DIRECT")</f>
        <v>0</v>
      </c>
      <c r="CD6" cm="1">
        <f t="array" aca="1" ref="CD6" ca="1">AVERAGEIFS(AMOUNT,COMPOSITE_ANNUAL,$CB6&amp;EI$3&amp;"DIRECT")</f>
        <v>1095.5</v>
      </c>
      <c r="CE6" cm="1">
        <f t="array" aca="1" ref="CE6" ca="1">AVERAGEIFS(AMOUNT,COMPOSITE_ANNUAL,$CB6&amp;EJ$3&amp;"DIRECT")</f>
        <v>896.5</v>
      </c>
      <c r="CF6" cm="1">
        <f t="array" aca="1" ref="CF6" ca="1">AVERAGEIFS(AMOUNT,COMPOSITE_ANNUAL,$CB6&amp;EK$3&amp;"DIRECT")</f>
        <v>0</v>
      </c>
      <c r="CG6" cm="1">
        <f t="array" aca="1" ref="CG6" ca="1">AVERAGEIFS(AMOUNT,COMPOSITE_ANNUAL,$CB6&amp;EL$3&amp;"DIRECT")</f>
        <v>1377.5</v>
      </c>
      <c r="CH6" cm="1">
        <f t="array" aca="1" ref="CH6" ca="1">AVERAGEIFS(AMOUNT,COMPOSITE_ANNUAL,$CB6&amp;EM$3&amp;"DIRECT")</f>
        <v>1247.5</v>
      </c>
      <c r="CI6" cm="1">
        <f t="array" aca="1" ref="CI6" ca="1">AVERAGEIFS(AMOUNT,COMPOSITE_ANNUAL,$CB6&amp;EN$3&amp;"DIRECT")</f>
        <v>1118</v>
      </c>
      <c r="CJ6" cm="1">
        <f t="array" aca="1" ref="CJ6" ca="1">AVERAGEIFS(AMOUNT,COMPOSITE_ANNUAL,$CB6&amp;EO$3&amp;"DIRECT")</f>
        <v>1132.25</v>
      </c>
      <c r="CK6" cm="1">
        <f t="array" aca="1" ref="CK6" ca="1">AVERAGEIFS(AMOUNT,COMPOSITE_ANNUAL,$CB6&amp;EP$3&amp;"DIRECT")</f>
        <v>1013.75</v>
      </c>
      <c r="CL6" cm="1">
        <f t="array" aca="1" ref="CL6" ca="1">AVERAGEIFS(AMOUNT,COMPOSITE_ANNUAL,$CB6&amp;EQ$3&amp;"DIRECT")</f>
        <v>0</v>
      </c>
      <c r="CM6" cm="1">
        <f t="array" aca="1" ref="CM6" ca="1">AVERAGEIFS(AMOUNT,COMPOSITE_ANNUAL,$CB6&amp;ER$3&amp;"DIRECT")</f>
        <v>0</v>
      </c>
      <c r="CN6" cm="1">
        <f t="array" aca="1" ref="CN6" ca="1">AVERAGEIFS(AMOUNT,COMPOSITE_ANNUAL,$CB6&amp;ES$3&amp;"DIRECT")</f>
        <v>0</v>
      </c>
      <c r="CO6" s="7" cm="1">
        <f t="array" aca="1" ref="CO6" ca="1">AVERAGEIFS(AMOUNT,COMPOSITE_ANNUAL,$CB6&amp;EH$3&amp;"STORAGE")</f>
        <v>0</v>
      </c>
      <c r="CP6" cm="1">
        <f t="array" aca="1" ref="CP6" ca="1">AVERAGEIFS(AMOUNT,COMPOSITE_ANNUAL,$CB6&amp;EI$3&amp;"STORAGE")</f>
        <v>0</v>
      </c>
      <c r="CQ6" cm="1">
        <f t="array" aca="1" ref="CQ6" ca="1">AVERAGEIFS(AMOUNT,COMPOSITE_ANNUAL,$CB6&amp;EJ$3&amp;"STORAGE")</f>
        <v>0</v>
      </c>
      <c r="CR6" cm="1">
        <f t="array" aca="1" ref="CR6" ca="1">AVERAGEIFS(AMOUNT,COMPOSITE_ANNUAL,$CB6&amp;EK$3&amp;"STORAGE")</f>
        <v>0</v>
      </c>
      <c r="CS6" cm="1">
        <f t="array" aca="1" ref="CS6" ca="1">AVERAGEIFS(AMOUNT,COMPOSITE_ANNUAL,$CB6&amp;EL$3&amp;"STORAGE")</f>
        <v>0</v>
      </c>
      <c r="CT6" cm="1">
        <f t="array" aca="1" ref="CT6" ca="1">AVERAGEIFS(AMOUNT,COMPOSITE_ANNUAL,$CB6&amp;EM$3&amp;"STORAGE")</f>
        <v>0</v>
      </c>
      <c r="CU6" cm="1">
        <f t="array" aca="1" ref="CU6" ca="1">AVERAGEIFS(AMOUNT,COMPOSITE_ANNUAL,$CB6&amp;EN$3&amp;"STORAGE")</f>
        <v>0</v>
      </c>
      <c r="CV6" cm="1">
        <f t="array" aca="1" ref="CV6" ca="1">AVERAGEIFS(AMOUNT,COMPOSITE_ANNUAL,$CB6&amp;EO$3&amp;"STORAGE")</f>
        <v>0</v>
      </c>
      <c r="CW6" cm="1">
        <f t="array" aca="1" ref="CW6" ca="1">AVERAGEIFS(AMOUNT,COMPOSITE_ANNUAL,$CB6&amp;EP$3&amp;"STORAGE")</f>
        <v>0</v>
      </c>
      <c r="CX6" cm="1">
        <f t="array" aca="1" ref="CX6" ca="1">AVERAGEIFS(AMOUNT,COMPOSITE_ANNUAL,$CB6&amp;EQ$3&amp;"STORAGE")</f>
        <v>0</v>
      </c>
      <c r="CY6" cm="1">
        <f t="array" aca="1" ref="CY6" ca="1">AVERAGEIFS(AMOUNT,COMPOSITE_ANNUAL,$CB6&amp;ER$3&amp;"STORAGE")</f>
        <v>0</v>
      </c>
      <c r="CZ6" cm="1">
        <f t="array" aca="1" ref="CZ6" ca="1">AVERAGEIFS(AMOUNT,COMPOSITE_ANNUAL,$CB6&amp;ES$3&amp;"STORAGE")</f>
        <v>0</v>
      </c>
      <c r="DA6" s="7">
        <f t="shared" ca="1" si="4"/>
        <v>0</v>
      </c>
      <c r="DB6">
        <f t="shared" ca="1" si="4"/>
        <v>1095.5</v>
      </c>
      <c r="DC6">
        <f t="shared" ca="1" si="4"/>
        <v>896.5</v>
      </c>
      <c r="DD6">
        <f t="shared" ca="1" si="4"/>
        <v>0</v>
      </c>
      <c r="DE6">
        <f t="shared" ca="1" si="4"/>
        <v>1377.5</v>
      </c>
      <c r="DF6">
        <f t="shared" ca="1" si="4"/>
        <v>1247.5</v>
      </c>
      <c r="DG6">
        <f t="shared" ca="1" si="4"/>
        <v>1118</v>
      </c>
      <c r="DH6">
        <f t="shared" ca="1" si="4"/>
        <v>1132.25</v>
      </c>
      <c r="DI6">
        <f t="shared" ca="1" si="4"/>
        <v>1013.75</v>
      </c>
      <c r="DJ6">
        <f t="shared" ca="1" si="4"/>
        <v>0</v>
      </c>
      <c r="DK6">
        <f t="shared" ca="1" si="4"/>
        <v>0</v>
      </c>
      <c r="DL6">
        <f t="shared" ca="1" si="4"/>
        <v>0</v>
      </c>
      <c r="DM6" s="7">
        <f ca="1">SUM(CC6:CZ6)</f>
        <v>7881</v>
      </c>
      <c r="DN6" s="9">
        <f ca="1">SUM(CG6:CK6,CS6:CW6)</f>
        <v>5889</v>
      </c>
      <c r="DO6">
        <f t="shared" ca="1" si="5"/>
        <v>4503.4285714285716</v>
      </c>
      <c r="DP6" s="7" cm="1">
        <f t="array" aca="1" ref="DP6" ca="1">STDEV(IF(OFFSET($V$4,0,0,$Q$10,1)=$CB6,OFFSET(W$4,0,0,$Q$10,1)))</f>
        <v>0</v>
      </c>
      <c r="DQ6" cm="1">
        <f t="array" aca="1" ref="DQ6" ca="1">STDEV(IF(OFFSET($V$4,0,0,$Q$10,1)=$CB6,OFFSET(X$4,0,0,$Q$10,1)))</f>
        <v>2191</v>
      </c>
      <c r="DR6" cm="1">
        <f t="array" aca="1" ref="DR6" ca="1">STDEV(IF(OFFSET($V$4,0,0,$Q$10,1)=$CB6,OFFSET(Y$4,0,0,$Q$10,1)))</f>
        <v>1793</v>
      </c>
      <c r="DS6" cm="1">
        <f t="array" aca="1" ref="DS6" ca="1">STDEV(IF(OFFSET($V$4,0,0,$Q$10,1)=$CB6,OFFSET(Z$4,0,0,$Q$10,1)))</f>
        <v>0</v>
      </c>
      <c r="DT6" cm="1">
        <f t="array" aca="1" ref="DT6" ca="1">STDEV(IF(OFFSET($V$4,0,0,$Q$10,1)=$CB6,OFFSET(AA$4,0,0,$Q$10,1)))</f>
        <v>2755</v>
      </c>
      <c r="DU6" cm="1">
        <f t="array" aca="1" ref="DU6" ca="1">STDEV(IF(OFFSET($V$4,0,0,$Q$10,1)=$CB6,OFFSET(AB$4,0,0,$Q$10,1)))</f>
        <v>2495</v>
      </c>
      <c r="DV6" cm="1">
        <f t="array" aca="1" ref="DV6" ca="1">STDEV(IF(OFFSET($V$4,0,0,$Q$10,1)=$CB6,OFFSET(AC$4,0,0,$Q$10,1)))</f>
        <v>2236</v>
      </c>
      <c r="DW6" cm="1">
        <f t="array" aca="1" ref="DW6" ca="1">STDEV(IF(OFFSET($V$4,0,0,$Q$10,1)=$CB6,OFFSET(AD$4,0,0,$Q$10,1)))</f>
        <v>2264.5</v>
      </c>
      <c r="DX6" cm="1">
        <f t="array" aca="1" ref="DX6" ca="1">STDEV(IF(OFFSET($V$4,0,0,$Q$10,1)=$CB6,OFFSET(AE$4,0,0,$Q$10,1)))</f>
        <v>2027.5</v>
      </c>
      <c r="DY6" cm="1">
        <f t="array" aca="1" ref="DY6" ca="1">STDEV(IF(OFFSET($V$4,0,0,$Q$10,1)=$CB6,OFFSET(AF$4,0,0,$Q$10,1)))</f>
        <v>0</v>
      </c>
      <c r="DZ6" cm="1">
        <f t="array" aca="1" ref="DZ6" ca="1">STDEV(IF(OFFSET($V$4,0,0,$Q$10,1)=$CB6,OFFSET(AG$4,0,0,$Q$10,1)))</f>
        <v>0</v>
      </c>
      <c r="EA6" cm="1">
        <f t="array" aca="1" ref="EA6" ca="1">STDEV(IF(OFFSET($V$4,0,0,$Q$10,1)=$CB6,OFFSET(AH$4,0,0,$Q$10,1)))</f>
        <v>0</v>
      </c>
      <c r="EB6" s="9">
        <f t="shared" ca="1" si="6"/>
        <v>1313.5</v>
      </c>
      <c r="EC6" cm="1">
        <f t="array" aca="1" ref="EC6" ca="1">SUM(SUMIFS(AMOUNT,APPL_ID,CB6,DIVERSION_TYPE,{"DIRECT","STORAGE"}))</f>
        <v>31524</v>
      </c>
      <c r="ED6" cm="1">
        <f t="array" aca="1" ref="ED6" ca="1">SUMIFS(AMOUNT,APPL_ID,CB6,DIVERSION_TYPE,"USE")</f>
        <v>31524</v>
      </c>
      <c r="EE6" s="9">
        <f t="shared" ca="1" si="20"/>
        <v>1</v>
      </c>
    </row>
    <row r="7" spans="1:149" ht="16.5" thickTop="1" thickBot="1" x14ac:dyDescent="0.3">
      <c r="A7" t="s">
        <v>183</v>
      </c>
      <c r="B7">
        <v>147</v>
      </c>
      <c r="C7">
        <v>2013</v>
      </c>
      <c r="D7">
        <v>5</v>
      </c>
      <c r="E7">
        <v>1.2329612640000001</v>
      </c>
      <c r="F7" t="s">
        <v>190</v>
      </c>
      <c r="G7" s="7" t="str">
        <f t="shared" si="7"/>
        <v>A00102920135Combined (Direct + Storage)</v>
      </c>
      <c r="H7" t="str">
        <f t="shared" si="8"/>
        <v>A0010295Combined (Direct + Storage)</v>
      </c>
      <c r="I7" s="35"/>
      <c r="J7" t="s">
        <v>192</v>
      </c>
      <c r="K7">
        <v>0</v>
      </c>
      <c r="L7">
        <v>0</v>
      </c>
      <c r="M7">
        <v>18.3</v>
      </c>
      <c r="N7" t="s">
        <v>185</v>
      </c>
      <c r="O7" s="24"/>
      <c r="P7" s="7"/>
      <c r="R7" s="10"/>
      <c r="S7" s="24">
        <f ca="1"/>
        <v>0</v>
      </c>
      <c r="T7">
        <f t="shared" ca="1" si="21"/>
        <v>2017</v>
      </c>
      <c r="U7">
        <f t="shared" ca="1" si="9"/>
        <v>1</v>
      </c>
      <c r="V7" t="str" cm="1">
        <f t="array" aca="1" ref="V7" ca="1">INDEX(UniqueApplID,U7)</f>
        <v>A001029</v>
      </c>
      <c r="W7" cm="1">
        <f t="array" aca="1" ref="W7" ca="1">_xlfn.XLOOKUP($V7&amp;$T7&amp;EH$3&amp;"DIRECT",COMPOSITE_MONTHLY,AMOUNT,"")</f>
        <v>0</v>
      </c>
      <c r="X7" cm="1">
        <f t="array" aca="1" ref="X7" ca="1">_xlfn.XLOOKUP($V7&amp;$T7&amp;EI$3&amp;"DIRECT",COMPOSITE_MONTHLY,AMOUNT,"")</f>
        <v>0</v>
      </c>
      <c r="Y7" cm="1">
        <f t="array" aca="1" ref="Y7" ca="1">_xlfn.XLOOKUP($V7&amp;$T7&amp;EJ$3&amp;"DIRECT",COMPOSITE_MONTHLY,AMOUNT,"")</f>
        <v>0</v>
      </c>
      <c r="Z7" cm="1">
        <f t="array" aca="1" ref="Z7" ca="1">_xlfn.XLOOKUP($V7&amp;$T7&amp;EK$3&amp;"DIRECT",COMPOSITE_MONTHLY,AMOUNT,"")</f>
        <v>0</v>
      </c>
      <c r="AA7" cm="1">
        <f t="array" aca="1" ref="AA7" ca="1">_xlfn.XLOOKUP($V7&amp;$T7&amp;EL$3&amp;"DIRECT",COMPOSITE_MONTHLY,AMOUNT,"")</f>
        <v>1</v>
      </c>
      <c r="AB7" cm="1">
        <f t="array" aca="1" ref="AB7" ca="1">_xlfn.XLOOKUP($V7&amp;$T7&amp;EM$3&amp;"DIRECT",COMPOSITE_MONTHLY,AMOUNT,"")</f>
        <v>2.1</v>
      </c>
      <c r="AC7" cm="1">
        <f t="array" aca="1" ref="AC7" ca="1">_xlfn.XLOOKUP($V7&amp;$T7&amp;EN$3&amp;"DIRECT",COMPOSITE_MONTHLY,AMOUNT,"")</f>
        <v>2.1</v>
      </c>
      <c r="AD7" cm="1">
        <f t="array" aca="1" ref="AD7" ca="1">_xlfn.XLOOKUP($V7&amp;$T7&amp;EO$3&amp;"DIRECT",COMPOSITE_MONTHLY,AMOUNT,"")</f>
        <v>3.5</v>
      </c>
      <c r="AE7" cm="1">
        <f t="array" aca="1" ref="AE7" ca="1">_xlfn.XLOOKUP($V7&amp;$T7&amp;EP$3&amp;"DIRECT",COMPOSITE_MONTHLY,AMOUNT,"")</f>
        <v>1.6</v>
      </c>
      <c r="AF7" cm="1">
        <f t="array" aca="1" ref="AF7" ca="1">_xlfn.XLOOKUP($V7&amp;$T7&amp;EQ$3&amp;"DIRECT",COMPOSITE_MONTHLY,AMOUNT,"")</f>
        <v>0.6</v>
      </c>
      <c r="AG7" cm="1">
        <f t="array" aca="1" ref="AG7" ca="1">_xlfn.XLOOKUP($V7&amp;$T7&amp;ER$3&amp;"DIRECT",COMPOSITE_MONTHLY,AMOUNT,"")</f>
        <v>0.3</v>
      </c>
      <c r="AH7" cm="1">
        <f t="array" aca="1" ref="AH7" ca="1">_xlfn.XLOOKUP($V7&amp;$T7&amp;ES$3&amp;"DIRECT",COMPOSITE_MONTHLY,AMOUNT,"")</f>
        <v>0</v>
      </c>
      <c r="AI7" s="7" cm="1">
        <f t="array" aca="1" ref="AI7" ca="1">_xlfn.XLOOKUP($V7&amp;$T7&amp;EH$3&amp;"STORAGE",COMPOSITE_MONTHLY,AMOUNT,"")</f>
        <v>0</v>
      </c>
      <c r="AJ7" cm="1">
        <f t="array" aca="1" ref="AJ7" ca="1">_xlfn.XLOOKUP($V7&amp;$T7&amp;EI$3&amp;"STORAGE",COMPOSITE_MONTHLY,AMOUNT,"")</f>
        <v>0</v>
      </c>
      <c r="AK7" cm="1">
        <f t="array" aca="1" ref="AK7" ca="1">_xlfn.XLOOKUP($V7&amp;$T7&amp;EJ$3&amp;"STORAGE",COMPOSITE_MONTHLY,AMOUNT,"")</f>
        <v>0</v>
      </c>
      <c r="AL7" cm="1">
        <f t="array" aca="1" ref="AL7" ca="1">_xlfn.XLOOKUP($V7&amp;$T7&amp;EK$3&amp;"STORAGE",COMPOSITE_MONTHLY,AMOUNT,"")</f>
        <v>0</v>
      </c>
      <c r="AM7" cm="1">
        <f t="array" aca="1" ref="AM7" ca="1">_xlfn.XLOOKUP($V7&amp;$T7&amp;EL$3&amp;"STORAGE",COMPOSITE_MONTHLY,AMOUNT,"")</f>
        <v>0</v>
      </c>
      <c r="AN7" cm="1">
        <f t="array" aca="1" ref="AN7" ca="1">_xlfn.XLOOKUP($V7&amp;$T7&amp;EM$3&amp;"STORAGE",COMPOSITE_MONTHLY,AMOUNT,"")</f>
        <v>0</v>
      </c>
      <c r="AO7" cm="1">
        <f t="array" aca="1" ref="AO7" ca="1">_xlfn.XLOOKUP($V7&amp;$T7&amp;EN$3&amp;"STORAGE",COMPOSITE_MONTHLY,AMOUNT,"")</f>
        <v>0</v>
      </c>
      <c r="AP7" cm="1">
        <f t="array" aca="1" ref="AP7" ca="1">_xlfn.XLOOKUP($V7&amp;$T7&amp;EO$3&amp;"STORAGE",COMPOSITE_MONTHLY,AMOUNT,"")</f>
        <v>0</v>
      </c>
      <c r="AQ7" cm="1">
        <f t="array" aca="1" ref="AQ7" ca="1">_xlfn.XLOOKUP($V7&amp;$T7&amp;EP$3&amp;"STORAGE",COMPOSITE_MONTHLY,AMOUNT,"")</f>
        <v>0</v>
      </c>
      <c r="AR7" cm="1">
        <f t="array" aca="1" ref="AR7" ca="1">_xlfn.XLOOKUP($V7&amp;$T7&amp;EQ$3&amp;"STORAGE",COMPOSITE_MONTHLY,AMOUNT,"")</f>
        <v>0</v>
      </c>
      <c r="AS7" cm="1">
        <f t="array" aca="1" ref="AS7" ca="1">_xlfn.XLOOKUP($V7&amp;$T7&amp;ER$3&amp;"STORAGE",COMPOSITE_MONTHLY,AMOUNT,"")</f>
        <v>0</v>
      </c>
      <c r="AT7" cm="1">
        <f t="array" aca="1" ref="AT7" ca="1">_xlfn.XLOOKUP($V7&amp;$T7&amp;ES$3&amp;"STORAGE",COMPOSITE_MONTHLY,AMOUNT,"")</f>
        <v>0</v>
      </c>
      <c r="AU7" s="7" cm="1">
        <f t="array" aca="1" ref="AU7" ca="1">_xlfn.XLOOKUP($V7&amp;$T7&amp;EH$3&amp;"USE",COMPOSITE_MONTHLY,AMOUNT,"")</f>
        <v>0</v>
      </c>
      <c r="AV7" cm="1">
        <f t="array" aca="1" ref="AV7" ca="1">_xlfn.XLOOKUP($V7&amp;$T7&amp;EI$3&amp;"USE",COMPOSITE_MONTHLY,AMOUNT,"")</f>
        <v>0</v>
      </c>
      <c r="AW7" cm="1">
        <f t="array" aca="1" ref="AW7" ca="1">_xlfn.XLOOKUP($V7&amp;$T7&amp;EJ$3&amp;"USE",COMPOSITE_MONTHLY,AMOUNT,"")</f>
        <v>0</v>
      </c>
      <c r="AX7" cm="1">
        <f t="array" aca="1" ref="AX7" ca="1">_xlfn.XLOOKUP($V7&amp;$T7&amp;EK$3&amp;"USE",COMPOSITE_MONTHLY,AMOUNT,"")</f>
        <v>0</v>
      </c>
      <c r="AY7" cm="1">
        <f t="array" aca="1" ref="AY7" ca="1">_xlfn.XLOOKUP($V7&amp;$T7&amp;EL$3&amp;"USE",COMPOSITE_MONTHLY,AMOUNT,"")</f>
        <v>1</v>
      </c>
      <c r="AZ7" cm="1">
        <f t="array" aca="1" ref="AZ7" ca="1">_xlfn.XLOOKUP($V7&amp;$T7&amp;EM$3&amp;"USE",COMPOSITE_MONTHLY,AMOUNT,"")</f>
        <v>2.1</v>
      </c>
      <c r="BA7" cm="1">
        <f t="array" aca="1" ref="BA7" ca="1">_xlfn.XLOOKUP($V7&amp;$T7&amp;EN$3&amp;"USE",COMPOSITE_MONTHLY,AMOUNT,"")</f>
        <v>2.1</v>
      </c>
      <c r="BB7" cm="1">
        <f t="array" aca="1" ref="BB7" ca="1">_xlfn.XLOOKUP($V7&amp;$T7&amp;EO$3&amp;"USE",COMPOSITE_MONTHLY,AMOUNT,"")</f>
        <v>3.5</v>
      </c>
      <c r="BC7" cm="1">
        <f t="array" aca="1" ref="BC7" ca="1">_xlfn.XLOOKUP($V7&amp;$T7&amp;EP$3&amp;"USE",COMPOSITE_MONTHLY,AMOUNT,"")</f>
        <v>1.6</v>
      </c>
      <c r="BD7" cm="1">
        <f t="array" aca="1" ref="BD7" ca="1">_xlfn.XLOOKUP($V7&amp;$T7&amp;EQ$3&amp;"USE",COMPOSITE_MONTHLY,AMOUNT,"")</f>
        <v>0.6</v>
      </c>
      <c r="BE7" cm="1">
        <f t="array" aca="1" ref="BE7" ca="1">_xlfn.XLOOKUP($V7&amp;$T7&amp;ER$3&amp;"USE",COMPOSITE_MONTHLY,AMOUNT,"")</f>
        <v>0.3</v>
      </c>
      <c r="BF7" cm="1">
        <f t="array" aca="1" ref="BF7" ca="1">_xlfn.XLOOKUP($V7&amp;$T7&amp;ES$3&amp;"USE",COMPOSITE_MONTHLY,AMOUNT,"")</f>
        <v>0</v>
      </c>
      <c r="BG7" s="7">
        <f t="shared" ca="1" si="10"/>
        <v>11.2</v>
      </c>
      <c r="BH7">
        <f t="shared" ca="1" si="11"/>
        <v>0</v>
      </c>
      <c r="BI7" t="str" cm="1">
        <f t="array" aca="1" ref="BI7" ca="1">IF(IF(BH7&gt;0,SUM(AI7:AT7-AU7:BF7),"")=0,"DUPLICATE_STOR_USE","")</f>
        <v/>
      </c>
      <c r="BJ7" t="str" cm="1">
        <f t="array" aca="1" ref="BJ7" ca="1">IF(IF(BH7&gt;0,SUM(AI7:AT7-W7:AH7),"")=0,"DUPLICATE_DIV_STOR","")</f>
        <v/>
      </c>
      <c r="BK7" s="7">
        <f t="shared" ca="1" si="12"/>
        <v>11.2</v>
      </c>
      <c r="BL7" s="24">
        <f t="shared" ca="1" si="13"/>
        <v>10.299999999999999</v>
      </c>
      <c r="BM7" s="7" cm="1">
        <f t="array" aca="1" ref="BM7" ca="1">_xlfn.XLOOKUP(V7,APPLICATION_NUMBER,FACE_VALUE_AMOUNT)</f>
        <v>95.5</v>
      </c>
      <c r="BN7" cm="1">
        <f t="array" aca="1" ref="BN7" ca="1">_xlfn.XLOOKUP(V7,APPLICATION_NUMBER,INI_REPORTED_DIV_AMOUNT)</f>
        <v>0</v>
      </c>
      <c r="BO7" cm="1">
        <f t="array" aca="1" ref="BO7" ca="1">_xlfn.XLOOKUP(V7,APPLICATION_NUMBER,INI_REPORTED_DIV_UNIT)</f>
        <v>0</v>
      </c>
      <c r="BP7">
        <f t="shared" ca="1" si="14"/>
        <v>0</v>
      </c>
      <c r="BQ7" s="7">
        <f t="shared" ca="1" si="0"/>
        <v>11.2</v>
      </c>
      <c r="BR7" s="9" cm="1">
        <f t="array" aca="1" ref="BR7" ca="1">SUM((APPL_ID=$V7)*(YEAR=$T7)*(DIVERSION_TYPE="USE")*AMOUNT)</f>
        <v>11.2</v>
      </c>
      <c r="BS7">
        <f t="shared" ca="1" si="15"/>
        <v>0.11727748691099475</v>
      </c>
      <c r="BT7">
        <f t="shared" ca="1" si="16"/>
        <v>0</v>
      </c>
      <c r="BU7" s="7" t="str">
        <f t="shared" ca="1" si="17"/>
        <v>NO_IniDiv</v>
      </c>
      <c r="BV7">
        <f t="shared" ca="1" si="1"/>
        <v>0</v>
      </c>
      <c r="BW7" s="7">
        <f t="shared" ca="1" si="2"/>
        <v>3.4371537911499428E-5</v>
      </c>
      <c r="BX7" s="7">
        <f t="shared" ca="1" si="3"/>
        <v>1.5095979450730528</v>
      </c>
      <c r="BY7" s="7">
        <f t="shared" ca="1" si="18"/>
        <v>1.0461836851812639E-3</v>
      </c>
      <c r="BZ7" s="7">
        <f t="shared" ca="1" si="19"/>
        <v>676.16684152167466</v>
      </c>
      <c r="CA7" s="10"/>
      <c r="DM7" s="7"/>
      <c r="DN7" s="9"/>
      <c r="DP7" s="7"/>
    </row>
    <row r="8" spans="1:149" ht="16.5" thickTop="1" thickBot="1" x14ac:dyDescent="0.3">
      <c r="A8" t="s">
        <v>183</v>
      </c>
      <c r="B8">
        <v>147</v>
      </c>
      <c r="C8">
        <v>2012</v>
      </c>
      <c r="D8">
        <v>6</v>
      </c>
      <c r="E8">
        <v>1.2329612640000001</v>
      </c>
      <c r="F8" t="s">
        <v>184</v>
      </c>
      <c r="G8" s="7" t="str">
        <f t="shared" si="7"/>
        <v>A00102920126USE</v>
      </c>
      <c r="H8" t="str">
        <f t="shared" si="8"/>
        <v>A0010296USE</v>
      </c>
      <c r="I8" s="35"/>
      <c r="J8" t="s">
        <v>193</v>
      </c>
      <c r="K8">
        <v>0</v>
      </c>
      <c r="L8">
        <v>0</v>
      </c>
      <c r="M8">
        <v>118.9</v>
      </c>
      <c r="N8" t="s">
        <v>185</v>
      </c>
      <c r="O8" s="7"/>
      <c r="P8" s="29" t="s">
        <v>194</v>
      </c>
      <c r="Q8" s="30">
        <f ca="1">COUNTA(_xlfn.UNIQUE(APPL_ID))</f>
        <v>3</v>
      </c>
      <c r="R8" s="28"/>
      <c r="S8" s="24">
        <f ca="1"/>
        <v>0</v>
      </c>
      <c r="T8">
        <f t="shared" ca="1" si="21"/>
        <v>2018</v>
      </c>
      <c r="U8">
        <f t="shared" ca="1" si="9"/>
        <v>1</v>
      </c>
      <c r="V8" t="str" cm="1">
        <f t="array" aca="1" ref="V8" ca="1">INDEX(UniqueApplID,U8)</f>
        <v>A001029</v>
      </c>
      <c r="W8" cm="1">
        <f t="array" aca="1" ref="W8" ca="1">_xlfn.XLOOKUP($V8&amp;$T8&amp;EH$3&amp;"DIRECT",COMPOSITE_MONTHLY,AMOUNT,"")</f>
        <v>0</v>
      </c>
      <c r="X8" cm="1">
        <f t="array" aca="1" ref="X8" ca="1">_xlfn.XLOOKUP($V8&amp;$T8&amp;EI$3&amp;"DIRECT",COMPOSITE_MONTHLY,AMOUNT,"")</f>
        <v>0</v>
      </c>
      <c r="Y8" cm="1">
        <f t="array" aca="1" ref="Y8" ca="1">_xlfn.XLOOKUP($V8&amp;$T8&amp;EJ$3&amp;"DIRECT",COMPOSITE_MONTHLY,AMOUNT,"")</f>
        <v>0</v>
      </c>
      <c r="Z8" cm="1">
        <f t="array" aca="1" ref="Z8" ca="1">_xlfn.XLOOKUP($V8&amp;$T8&amp;EK$3&amp;"DIRECT",COMPOSITE_MONTHLY,AMOUNT,"")</f>
        <v>0</v>
      </c>
      <c r="AA8" cm="1">
        <f t="array" aca="1" ref="AA8" ca="1">_xlfn.XLOOKUP($V8&amp;$T8&amp;EL$3&amp;"DIRECT",COMPOSITE_MONTHLY,AMOUNT,"")</f>
        <v>1</v>
      </c>
      <c r="AB8" cm="1">
        <f t="array" aca="1" ref="AB8" ca="1">_xlfn.XLOOKUP($V8&amp;$T8&amp;EM$3&amp;"DIRECT",COMPOSITE_MONTHLY,AMOUNT,"")</f>
        <v>2.2999999999999998</v>
      </c>
      <c r="AC8" cm="1">
        <f t="array" aca="1" ref="AC8" ca="1">_xlfn.XLOOKUP($V8&amp;$T8&amp;EN$3&amp;"DIRECT",COMPOSITE_MONTHLY,AMOUNT,"")</f>
        <v>2.9</v>
      </c>
      <c r="AD8" cm="1">
        <f t="array" aca="1" ref="AD8" ca="1">_xlfn.XLOOKUP($V8&amp;$T8&amp;EO$3&amp;"DIRECT",COMPOSITE_MONTHLY,AMOUNT,"")</f>
        <v>3.4</v>
      </c>
      <c r="AE8" cm="1">
        <f t="array" aca="1" ref="AE8" ca="1">_xlfn.XLOOKUP($V8&amp;$T8&amp;EP$3&amp;"DIRECT",COMPOSITE_MONTHLY,AMOUNT,"")</f>
        <v>2.1</v>
      </c>
      <c r="AF8" cm="1">
        <f t="array" aca="1" ref="AF8" ca="1">_xlfn.XLOOKUP($V8&amp;$T8&amp;EQ$3&amp;"DIRECT",COMPOSITE_MONTHLY,AMOUNT,"")</f>
        <v>1.8</v>
      </c>
      <c r="AG8" cm="1">
        <f t="array" aca="1" ref="AG8" ca="1">_xlfn.XLOOKUP($V8&amp;$T8&amp;ER$3&amp;"DIRECT",COMPOSITE_MONTHLY,AMOUNT,"")</f>
        <v>0</v>
      </c>
      <c r="AH8" cm="1">
        <f t="array" aca="1" ref="AH8" ca="1">_xlfn.XLOOKUP($V8&amp;$T8&amp;ES$3&amp;"DIRECT",COMPOSITE_MONTHLY,AMOUNT,"")</f>
        <v>0</v>
      </c>
      <c r="AI8" s="7" cm="1">
        <f t="array" aca="1" ref="AI8" ca="1">_xlfn.XLOOKUP($V8&amp;$T8&amp;EH$3&amp;"STORAGE",COMPOSITE_MONTHLY,AMOUNT,"")</f>
        <v>0</v>
      </c>
      <c r="AJ8" cm="1">
        <f t="array" aca="1" ref="AJ8" ca="1">_xlfn.XLOOKUP($V8&amp;$T8&amp;EI$3&amp;"STORAGE",COMPOSITE_MONTHLY,AMOUNT,"")</f>
        <v>0</v>
      </c>
      <c r="AK8" cm="1">
        <f t="array" aca="1" ref="AK8" ca="1">_xlfn.XLOOKUP($V8&amp;$T8&amp;EJ$3&amp;"STORAGE",COMPOSITE_MONTHLY,AMOUNT,"")</f>
        <v>0</v>
      </c>
      <c r="AL8" cm="1">
        <f t="array" aca="1" ref="AL8" ca="1">_xlfn.XLOOKUP($V8&amp;$T8&amp;EK$3&amp;"STORAGE",COMPOSITE_MONTHLY,AMOUNT,"")</f>
        <v>0</v>
      </c>
      <c r="AM8" cm="1">
        <f t="array" aca="1" ref="AM8" ca="1">_xlfn.XLOOKUP($V8&amp;$T8&amp;EL$3&amp;"STORAGE",COMPOSITE_MONTHLY,AMOUNT,"")</f>
        <v>0</v>
      </c>
      <c r="AN8" cm="1">
        <f t="array" aca="1" ref="AN8" ca="1">_xlfn.XLOOKUP($V8&amp;$T8&amp;EM$3&amp;"STORAGE",COMPOSITE_MONTHLY,AMOUNT,"")</f>
        <v>0</v>
      </c>
      <c r="AO8" cm="1">
        <f t="array" aca="1" ref="AO8" ca="1">_xlfn.XLOOKUP($V8&amp;$T8&amp;EN$3&amp;"STORAGE",COMPOSITE_MONTHLY,AMOUNT,"")</f>
        <v>0</v>
      </c>
      <c r="AP8" cm="1">
        <f t="array" aca="1" ref="AP8" ca="1">_xlfn.XLOOKUP($V8&amp;$T8&amp;EO$3&amp;"STORAGE",COMPOSITE_MONTHLY,AMOUNT,"")</f>
        <v>0</v>
      </c>
      <c r="AQ8" cm="1">
        <f t="array" aca="1" ref="AQ8" ca="1">_xlfn.XLOOKUP($V8&amp;$T8&amp;EP$3&amp;"STORAGE",COMPOSITE_MONTHLY,AMOUNT,"")</f>
        <v>0</v>
      </c>
      <c r="AR8" cm="1">
        <f t="array" aca="1" ref="AR8" ca="1">_xlfn.XLOOKUP($V8&amp;$T8&amp;EQ$3&amp;"STORAGE",COMPOSITE_MONTHLY,AMOUNT,"")</f>
        <v>0</v>
      </c>
      <c r="AS8" cm="1">
        <f t="array" aca="1" ref="AS8" ca="1">_xlfn.XLOOKUP($V8&amp;$T8&amp;ER$3&amp;"STORAGE",COMPOSITE_MONTHLY,AMOUNT,"")</f>
        <v>0</v>
      </c>
      <c r="AT8" cm="1">
        <f t="array" aca="1" ref="AT8" ca="1">_xlfn.XLOOKUP($V8&amp;$T8&amp;ES$3&amp;"STORAGE",COMPOSITE_MONTHLY,AMOUNT,"")</f>
        <v>0</v>
      </c>
      <c r="AU8" s="7" cm="1">
        <f t="array" aca="1" ref="AU8" ca="1">_xlfn.XLOOKUP($V8&amp;$T8&amp;EH$3&amp;"USE",COMPOSITE_MONTHLY,AMOUNT,"")</f>
        <v>0</v>
      </c>
      <c r="AV8" cm="1">
        <f t="array" aca="1" ref="AV8" ca="1">_xlfn.XLOOKUP($V8&amp;$T8&amp;EI$3&amp;"USE",COMPOSITE_MONTHLY,AMOUNT,"")</f>
        <v>0</v>
      </c>
      <c r="AW8" cm="1">
        <f t="array" aca="1" ref="AW8" ca="1">_xlfn.XLOOKUP($V8&amp;$T8&amp;EJ$3&amp;"USE",COMPOSITE_MONTHLY,AMOUNT,"")</f>
        <v>0</v>
      </c>
      <c r="AX8" cm="1">
        <f t="array" aca="1" ref="AX8" ca="1">_xlfn.XLOOKUP($V8&amp;$T8&amp;EK$3&amp;"USE",COMPOSITE_MONTHLY,AMOUNT,"")</f>
        <v>0</v>
      </c>
      <c r="AY8" cm="1">
        <f t="array" aca="1" ref="AY8" ca="1">_xlfn.XLOOKUP($V8&amp;$T8&amp;EL$3&amp;"USE",COMPOSITE_MONTHLY,AMOUNT,"")</f>
        <v>1</v>
      </c>
      <c r="AZ8" cm="1">
        <f t="array" aca="1" ref="AZ8" ca="1">_xlfn.XLOOKUP($V8&amp;$T8&amp;EM$3&amp;"USE",COMPOSITE_MONTHLY,AMOUNT,"")</f>
        <v>2.2999999999999998</v>
      </c>
      <c r="BA8" cm="1">
        <f t="array" aca="1" ref="BA8" ca="1">_xlfn.XLOOKUP($V8&amp;$T8&amp;EN$3&amp;"USE",COMPOSITE_MONTHLY,AMOUNT,"")</f>
        <v>2.9</v>
      </c>
      <c r="BB8" cm="1">
        <f t="array" aca="1" ref="BB8" ca="1">_xlfn.XLOOKUP($V8&amp;$T8&amp;EO$3&amp;"USE",COMPOSITE_MONTHLY,AMOUNT,"")</f>
        <v>3.4</v>
      </c>
      <c r="BC8" cm="1">
        <f t="array" aca="1" ref="BC8" ca="1">_xlfn.XLOOKUP($V8&amp;$T8&amp;EP$3&amp;"USE",COMPOSITE_MONTHLY,AMOUNT,"")</f>
        <v>2.1</v>
      </c>
      <c r="BD8" cm="1">
        <f t="array" aca="1" ref="BD8" ca="1">_xlfn.XLOOKUP($V8&amp;$T8&amp;EQ$3&amp;"USE",COMPOSITE_MONTHLY,AMOUNT,"")</f>
        <v>1.8</v>
      </c>
      <c r="BE8" cm="1">
        <f t="array" aca="1" ref="BE8" ca="1">_xlfn.XLOOKUP($V8&amp;$T8&amp;ER$3&amp;"USE",COMPOSITE_MONTHLY,AMOUNT,"")</f>
        <v>0</v>
      </c>
      <c r="BF8" cm="1">
        <f t="array" aca="1" ref="BF8" ca="1">_xlfn.XLOOKUP($V8&amp;$T8&amp;ES$3&amp;"USE",COMPOSITE_MONTHLY,AMOUNT,"")</f>
        <v>0</v>
      </c>
      <c r="BG8" s="7">
        <f t="shared" ca="1" si="10"/>
        <v>13.5</v>
      </c>
      <c r="BH8">
        <f t="shared" ca="1" si="11"/>
        <v>0</v>
      </c>
      <c r="BI8" t="str" cm="1">
        <f t="array" aca="1" ref="BI8" ca="1">IF(IF(BH8&gt;0,SUM(AI8:AT8-AU8:BF8),"")=0,"DUPLICATE_STOR_USE","")</f>
        <v/>
      </c>
      <c r="BJ8" t="str" cm="1">
        <f t="array" aca="1" ref="BJ8" ca="1">IF(IF(BH8&gt;0,SUM(AI8:AT8-W8:AH8),"")=0,"DUPLICATE_DIV_STOR","")</f>
        <v/>
      </c>
      <c r="BK8" s="7">
        <f t="shared" ca="1" si="12"/>
        <v>13.5</v>
      </c>
      <c r="BL8" s="24">
        <f t="shared" ca="1" si="13"/>
        <v>11.7</v>
      </c>
      <c r="BM8" s="7" cm="1">
        <f t="array" aca="1" ref="BM8" ca="1">_xlfn.XLOOKUP(V8,APPLICATION_NUMBER,FACE_VALUE_AMOUNT)</f>
        <v>95.5</v>
      </c>
      <c r="BN8" cm="1">
        <f t="array" aca="1" ref="BN8" ca="1">_xlfn.XLOOKUP(V8,APPLICATION_NUMBER,INI_REPORTED_DIV_AMOUNT)</f>
        <v>0</v>
      </c>
      <c r="BO8" cm="1">
        <f t="array" aca="1" ref="BO8" ca="1">_xlfn.XLOOKUP(V8,APPLICATION_NUMBER,INI_REPORTED_DIV_UNIT)</f>
        <v>0</v>
      </c>
      <c r="BP8">
        <f t="shared" ca="1" si="14"/>
        <v>0</v>
      </c>
      <c r="BQ8" s="7">
        <f t="shared" ca="1" si="0"/>
        <v>13.5</v>
      </c>
      <c r="BR8" s="9" cm="1">
        <f t="array" aca="1" ref="BR8" ca="1">SUM((APPL_ID=$V8)*(YEAR=$T8)*(DIVERSION_TYPE="USE")*AMOUNT)</f>
        <v>13.5</v>
      </c>
      <c r="BS8">
        <f t="shared" ca="1" si="15"/>
        <v>0.14136125654450263</v>
      </c>
      <c r="BT8">
        <f t="shared" ca="1" si="16"/>
        <v>0</v>
      </c>
      <c r="BU8" s="7" t="str">
        <f t="shared" ca="1" si="17"/>
        <v>NO_IniDiv</v>
      </c>
      <c r="BV8">
        <f t="shared" ca="1" si="1"/>
        <v>0</v>
      </c>
      <c r="BW8" s="7">
        <f t="shared" ca="1" si="2"/>
        <v>4.142997873261092E-5</v>
      </c>
      <c r="BX8" s="7">
        <f t="shared" ca="1" si="3"/>
        <v>1.819604665936269</v>
      </c>
      <c r="BY8" s="7">
        <f t="shared" ca="1" si="18"/>
        <v>1.261024977673845E-3</v>
      </c>
      <c r="BZ8" s="7">
        <f t="shared" ca="1" si="19"/>
        <v>815.02253219130432</v>
      </c>
      <c r="CA8" s="10"/>
      <c r="CC8">
        <f ca="1">SUM(CC4:CN4)*7</f>
        <v>76.901286952000021</v>
      </c>
      <c r="CO8" s="7">
        <f ca="1">SUM(CO4:CZ4)*7</f>
        <v>6.7812869520000003</v>
      </c>
      <c r="DM8" s="7"/>
      <c r="DN8" s="9"/>
      <c r="DP8" s="7"/>
    </row>
    <row r="9" spans="1:149" ht="15.75" thickBot="1" x14ac:dyDescent="0.3">
      <c r="A9" t="s">
        <v>183</v>
      </c>
      <c r="B9">
        <v>147</v>
      </c>
      <c r="C9">
        <v>2013</v>
      </c>
      <c r="D9">
        <v>12</v>
      </c>
      <c r="E9">
        <v>0</v>
      </c>
      <c r="F9" t="s">
        <v>184</v>
      </c>
      <c r="G9" s="7" t="str">
        <f t="shared" si="7"/>
        <v>A001029201312USE</v>
      </c>
      <c r="H9" t="str">
        <f t="shared" si="8"/>
        <v>A00102912USE</v>
      </c>
      <c r="I9" s="35"/>
      <c r="J9" t="s">
        <v>195</v>
      </c>
      <c r="K9">
        <v>0</v>
      </c>
      <c r="L9">
        <v>0</v>
      </c>
      <c r="M9">
        <v>2.8</v>
      </c>
      <c r="N9" t="s">
        <v>185</v>
      </c>
      <c r="O9" s="7"/>
      <c r="P9" s="31" t="s">
        <v>196</v>
      </c>
      <c r="Q9" s="32">
        <f ca="1">P6-P4+1</f>
        <v>7</v>
      </c>
      <c r="R9" s="28"/>
      <c r="S9" s="24">
        <f ca="1"/>
        <v>0</v>
      </c>
      <c r="T9">
        <f t="shared" ca="1" si="21"/>
        <v>2019</v>
      </c>
      <c r="U9">
        <f t="shared" ca="1" si="9"/>
        <v>1</v>
      </c>
      <c r="V9" t="str" cm="1">
        <f t="array" aca="1" ref="V9" ca="1">INDEX(UniqueApplID,U9)</f>
        <v>A001029</v>
      </c>
      <c r="W9" cm="1">
        <f t="array" aca="1" ref="W9" ca="1">_xlfn.XLOOKUP($V9&amp;$T9&amp;EH$3&amp;"DIRECT",COMPOSITE_MONTHLY,AMOUNT,"")</f>
        <v>0</v>
      </c>
      <c r="X9" cm="1">
        <f t="array" aca="1" ref="X9" ca="1">_xlfn.XLOOKUP($V9&amp;$T9&amp;EI$3&amp;"DIRECT",COMPOSITE_MONTHLY,AMOUNT,"")</f>
        <v>0</v>
      </c>
      <c r="Y9" cm="1">
        <f t="array" aca="1" ref="Y9" ca="1">_xlfn.XLOOKUP($V9&amp;$T9&amp;EJ$3&amp;"DIRECT",COMPOSITE_MONTHLY,AMOUNT,"")</f>
        <v>0</v>
      </c>
      <c r="Z9" cm="1">
        <f t="array" aca="1" ref="Z9" ca="1">_xlfn.XLOOKUP($V9&amp;$T9&amp;EK$3&amp;"DIRECT",COMPOSITE_MONTHLY,AMOUNT,"")</f>
        <v>0</v>
      </c>
      <c r="AA9" cm="1">
        <f t="array" aca="1" ref="AA9" ca="1">_xlfn.XLOOKUP($V9&amp;$T9&amp;EL$3&amp;"DIRECT",COMPOSITE_MONTHLY,AMOUNT,"")</f>
        <v>1</v>
      </c>
      <c r="AB9" cm="1">
        <f t="array" aca="1" ref="AB9" ca="1">_xlfn.XLOOKUP($V9&amp;$T9&amp;EM$3&amp;"DIRECT",COMPOSITE_MONTHLY,AMOUNT,"")</f>
        <v>2.23</v>
      </c>
      <c r="AC9" cm="1">
        <f t="array" aca="1" ref="AC9" ca="1">_xlfn.XLOOKUP($V9&amp;$T9&amp;EN$3&amp;"DIRECT",COMPOSITE_MONTHLY,AMOUNT,"")</f>
        <v>3.65</v>
      </c>
      <c r="AD9" cm="1">
        <f t="array" aca="1" ref="AD9" ca="1">_xlfn.XLOOKUP($V9&amp;$T9&amp;EO$3&amp;"DIRECT",COMPOSITE_MONTHLY,AMOUNT,"")</f>
        <v>3.59</v>
      </c>
      <c r="AE9" cm="1">
        <f t="array" aca="1" ref="AE9" ca="1">_xlfn.XLOOKUP($V9&amp;$T9&amp;EP$3&amp;"DIRECT",COMPOSITE_MONTHLY,AMOUNT,"")</f>
        <v>3.04</v>
      </c>
      <c r="AF9" cm="1">
        <f t="array" aca="1" ref="AF9" ca="1">_xlfn.XLOOKUP($V9&amp;$T9&amp;EQ$3&amp;"DIRECT",COMPOSITE_MONTHLY,AMOUNT,"")</f>
        <v>2.21</v>
      </c>
      <c r="AG9" cm="1">
        <f t="array" aca="1" ref="AG9" ca="1">_xlfn.XLOOKUP($V9&amp;$T9&amp;ER$3&amp;"DIRECT",COMPOSITE_MONTHLY,AMOUNT,"")</f>
        <v>0</v>
      </c>
      <c r="AH9" cm="1">
        <f t="array" aca="1" ref="AH9" ca="1">_xlfn.XLOOKUP($V9&amp;$T9&amp;ES$3&amp;"DIRECT",COMPOSITE_MONTHLY,AMOUNT,"")</f>
        <v>0</v>
      </c>
      <c r="AI9" s="7" cm="1">
        <f t="array" aca="1" ref="AI9" ca="1">_xlfn.XLOOKUP($V9&amp;$T9&amp;EH$3&amp;"STORAGE",COMPOSITE_MONTHLY,AMOUNT,"")</f>
        <v>0</v>
      </c>
      <c r="AJ9" cm="1">
        <f t="array" aca="1" ref="AJ9" ca="1">_xlfn.XLOOKUP($V9&amp;$T9&amp;EI$3&amp;"STORAGE",COMPOSITE_MONTHLY,AMOUNT,"")</f>
        <v>0</v>
      </c>
      <c r="AK9" cm="1">
        <f t="array" aca="1" ref="AK9" ca="1">_xlfn.XLOOKUP($V9&amp;$T9&amp;EJ$3&amp;"STORAGE",COMPOSITE_MONTHLY,AMOUNT,"")</f>
        <v>0</v>
      </c>
      <c r="AL9" cm="1">
        <f t="array" aca="1" ref="AL9" ca="1">_xlfn.XLOOKUP($V9&amp;$T9&amp;EK$3&amp;"STORAGE",COMPOSITE_MONTHLY,AMOUNT,"")</f>
        <v>0</v>
      </c>
      <c r="AM9" cm="1">
        <f t="array" aca="1" ref="AM9" ca="1">_xlfn.XLOOKUP($V9&amp;$T9&amp;EL$3&amp;"STORAGE",COMPOSITE_MONTHLY,AMOUNT,"")</f>
        <v>0</v>
      </c>
      <c r="AN9" cm="1">
        <f t="array" aca="1" ref="AN9" ca="1">_xlfn.XLOOKUP($V9&amp;$T9&amp;EM$3&amp;"STORAGE",COMPOSITE_MONTHLY,AMOUNT,"")</f>
        <v>0</v>
      </c>
      <c r="AO9" cm="1">
        <f t="array" aca="1" ref="AO9" ca="1">_xlfn.XLOOKUP($V9&amp;$T9&amp;EN$3&amp;"STORAGE",COMPOSITE_MONTHLY,AMOUNT,"")</f>
        <v>0</v>
      </c>
      <c r="AP9" cm="1">
        <f t="array" aca="1" ref="AP9" ca="1">_xlfn.XLOOKUP($V9&amp;$T9&amp;EO$3&amp;"STORAGE",COMPOSITE_MONTHLY,AMOUNT,"")</f>
        <v>0</v>
      </c>
      <c r="AQ9" cm="1">
        <f t="array" aca="1" ref="AQ9" ca="1">_xlfn.XLOOKUP($V9&amp;$T9&amp;EP$3&amp;"STORAGE",COMPOSITE_MONTHLY,AMOUNT,"")</f>
        <v>0</v>
      </c>
      <c r="AR9" cm="1">
        <f t="array" aca="1" ref="AR9" ca="1">_xlfn.XLOOKUP($V9&amp;$T9&amp;EQ$3&amp;"STORAGE",COMPOSITE_MONTHLY,AMOUNT,"")</f>
        <v>0</v>
      </c>
      <c r="AS9" cm="1">
        <f t="array" aca="1" ref="AS9" ca="1">_xlfn.XLOOKUP($V9&amp;$T9&amp;ER$3&amp;"STORAGE",COMPOSITE_MONTHLY,AMOUNT,"")</f>
        <v>0</v>
      </c>
      <c r="AT9" cm="1">
        <f t="array" aca="1" ref="AT9" ca="1">_xlfn.XLOOKUP($V9&amp;$T9&amp;ES$3&amp;"STORAGE",COMPOSITE_MONTHLY,AMOUNT,"")</f>
        <v>0</v>
      </c>
      <c r="AU9" s="7" cm="1">
        <f t="array" aca="1" ref="AU9" ca="1">_xlfn.XLOOKUP($V9&amp;$T9&amp;EH$3&amp;"USE",COMPOSITE_MONTHLY,AMOUNT,"")</f>
        <v>0</v>
      </c>
      <c r="AV9" cm="1">
        <f t="array" aca="1" ref="AV9" ca="1">_xlfn.XLOOKUP($V9&amp;$T9&amp;EI$3&amp;"USE",COMPOSITE_MONTHLY,AMOUNT,"")</f>
        <v>0</v>
      </c>
      <c r="AW9" cm="1">
        <f t="array" aca="1" ref="AW9" ca="1">_xlfn.XLOOKUP($V9&amp;$T9&amp;EJ$3&amp;"USE",COMPOSITE_MONTHLY,AMOUNT,"")</f>
        <v>0</v>
      </c>
      <c r="AX9" cm="1">
        <f t="array" aca="1" ref="AX9" ca="1">_xlfn.XLOOKUP($V9&amp;$T9&amp;EK$3&amp;"USE",COMPOSITE_MONTHLY,AMOUNT,"")</f>
        <v>0</v>
      </c>
      <c r="AY9" cm="1">
        <f t="array" aca="1" ref="AY9" ca="1">_xlfn.XLOOKUP($V9&amp;$T9&amp;EL$3&amp;"USE",COMPOSITE_MONTHLY,AMOUNT,"")</f>
        <v>1</v>
      </c>
      <c r="AZ9" cm="1">
        <f t="array" aca="1" ref="AZ9" ca="1">_xlfn.XLOOKUP($V9&amp;$T9&amp;EM$3&amp;"USE",COMPOSITE_MONTHLY,AMOUNT,"")</f>
        <v>2.23</v>
      </c>
      <c r="BA9" cm="1">
        <f t="array" aca="1" ref="BA9" ca="1">_xlfn.XLOOKUP($V9&amp;$T9&amp;EN$3&amp;"USE",COMPOSITE_MONTHLY,AMOUNT,"")</f>
        <v>3.65</v>
      </c>
      <c r="BB9" cm="1">
        <f t="array" aca="1" ref="BB9" ca="1">_xlfn.XLOOKUP($V9&amp;$T9&amp;EO$3&amp;"USE",COMPOSITE_MONTHLY,AMOUNT,"")</f>
        <v>3.59</v>
      </c>
      <c r="BC9" cm="1">
        <f t="array" aca="1" ref="BC9" ca="1">_xlfn.XLOOKUP($V9&amp;$T9&amp;EP$3&amp;"USE",COMPOSITE_MONTHLY,AMOUNT,"")</f>
        <v>3.04</v>
      </c>
      <c r="BD9" cm="1">
        <f t="array" aca="1" ref="BD9" ca="1">_xlfn.XLOOKUP($V9&amp;$T9&amp;EQ$3&amp;"USE",COMPOSITE_MONTHLY,AMOUNT,"")</f>
        <v>2.21</v>
      </c>
      <c r="BE9" cm="1">
        <f t="array" aca="1" ref="BE9" ca="1">_xlfn.XLOOKUP($V9&amp;$T9&amp;ER$3&amp;"USE",COMPOSITE_MONTHLY,AMOUNT,"")</f>
        <v>0</v>
      </c>
      <c r="BF9" cm="1">
        <f t="array" aca="1" ref="BF9" ca="1">_xlfn.XLOOKUP($V9&amp;$T9&amp;ES$3&amp;"USE",COMPOSITE_MONTHLY,AMOUNT,"")</f>
        <v>0</v>
      </c>
      <c r="BG9" s="7">
        <f t="shared" ca="1" si="10"/>
        <v>15.719999999999999</v>
      </c>
      <c r="BH9">
        <f t="shared" ca="1" si="11"/>
        <v>0</v>
      </c>
      <c r="BI9" t="str" cm="1">
        <f t="array" aca="1" ref="BI9" ca="1">IF(IF(BH9&gt;0,SUM(AI9:AT9-AU9:BF9),"")=0,"DUPLICATE_STOR_USE","")</f>
        <v/>
      </c>
      <c r="BJ9" t="str" cm="1">
        <f t="array" aca="1" ref="BJ9" ca="1">IF(IF(BH9&gt;0,SUM(AI9:AT9-W9:AH9),"")=0,"DUPLICATE_DIV_STOR","")</f>
        <v/>
      </c>
      <c r="BK9" s="7">
        <f t="shared" ca="1" si="12"/>
        <v>15.719999999999999</v>
      </c>
      <c r="BL9" s="24">
        <f t="shared" ca="1" si="13"/>
        <v>13.509999999999998</v>
      </c>
      <c r="BM9" s="7" cm="1">
        <f t="array" aca="1" ref="BM9" ca="1">_xlfn.XLOOKUP(V9,APPLICATION_NUMBER,FACE_VALUE_AMOUNT)</f>
        <v>95.5</v>
      </c>
      <c r="BN9" cm="1">
        <f t="array" aca="1" ref="BN9" ca="1">_xlfn.XLOOKUP(V9,APPLICATION_NUMBER,INI_REPORTED_DIV_AMOUNT)</f>
        <v>0</v>
      </c>
      <c r="BO9" cm="1">
        <f t="array" aca="1" ref="BO9" ca="1">_xlfn.XLOOKUP(V9,APPLICATION_NUMBER,INI_REPORTED_DIV_UNIT)</f>
        <v>0</v>
      </c>
      <c r="BP9">
        <f t="shared" ca="1" si="14"/>
        <v>0</v>
      </c>
      <c r="BQ9" s="7">
        <f t="shared" ca="1" si="0"/>
        <v>15.719999999999999</v>
      </c>
      <c r="BR9" s="9" cm="1">
        <f t="array" aca="1" ref="BR9" ca="1">SUM((APPL_ID=$V9)*(YEAR=$T9)*(DIVERSION_TYPE="USE")*AMOUNT)</f>
        <v>15.719999999999999</v>
      </c>
      <c r="BS9">
        <f t="shared" ca="1" si="15"/>
        <v>0.16460732984293192</v>
      </c>
      <c r="BT9">
        <f t="shared" ca="1" si="16"/>
        <v>0</v>
      </c>
      <c r="BU9" s="7" t="str">
        <f t="shared" ca="1" si="17"/>
        <v>NO_IniDiv</v>
      </c>
      <c r="BV9">
        <f t="shared" ca="1" si="1"/>
        <v>0</v>
      </c>
      <c r="BW9" s="7">
        <f t="shared" ca="1" si="2"/>
        <v>4.8242908568640262E-5</v>
      </c>
      <c r="BX9" s="7">
        <f t="shared" ca="1" si="3"/>
        <v>2.1188285443346775</v>
      </c>
      <c r="BY9" s="7">
        <f t="shared" ca="1" si="18"/>
        <v>1.4683935295579883E-3</v>
      </c>
      <c r="BZ9" s="7">
        <f t="shared" ca="1" si="19"/>
        <v>949.04845970720771</v>
      </c>
      <c r="CA9" s="10"/>
      <c r="DM9" s="7"/>
      <c r="DN9" s="9"/>
      <c r="DP9" s="7"/>
    </row>
    <row r="10" spans="1:149" ht="15.75" thickBot="1" x14ac:dyDescent="0.3">
      <c r="A10" t="s">
        <v>183</v>
      </c>
      <c r="B10">
        <v>147</v>
      </c>
      <c r="C10">
        <v>2013</v>
      </c>
      <c r="D10">
        <v>6</v>
      </c>
      <c r="E10">
        <v>1.2329612640000001</v>
      </c>
      <c r="F10" t="s">
        <v>190</v>
      </c>
      <c r="G10" s="7" t="str">
        <f t="shared" si="7"/>
        <v>A00102920136Combined (Direct + Storage)</v>
      </c>
      <c r="H10" t="str">
        <f t="shared" si="8"/>
        <v>A0010296Combined (Direct + Storage)</v>
      </c>
      <c r="I10" s="35"/>
      <c r="J10" t="s">
        <v>197</v>
      </c>
      <c r="K10">
        <v>0</v>
      </c>
      <c r="L10">
        <v>0</v>
      </c>
      <c r="M10">
        <v>1.1000000000000001</v>
      </c>
      <c r="N10" t="s">
        <v>185</v>
      </c>
      <c r="O10" s="7"/>
      <c r="P10" s="33" t="s">
        <v>198</v>
      </c>
      <c r="Q10" s="34">
        <f ca="1">Q9*Q8</f>
        <v>21</v>
      </c>
      <c r="R10" s="28"/>
      <c r="S10" s="24">
        <f ca="1"/>
        <v>0</v>
      </c>
      <c r="T10">
        <f t="shared" ca="1" si="21"/>
        <v>2020</v>
      </c>
      <c r="U10">
        <f t="shared" ca="1" si="9"/>
        <v>1</v>
      </c>
      <c r="V10" t="str" cm="1">
        <f t="array" aca="1" ref="V10" ca="1">INDEX(UniqueApplID,U10)</f>
        <v>A001029</v>
      </c>
      <c r="W10" cm="1">
        <f t="array" aca="1" ref="W10" ca="1">_xlfn.XLOOKUP($V10&amp;$T10&amp;EH$3&amp;"DIRECT",COMPOSITE_MONTHLY,AMOUNT,"")</f>
        <v>0</v>
      </c>
      <c r="X10" cm="1">
        <f t="array" aca="1" ref="X10" ca="1">_xlfn.XLOOKUP($V10&amp;$T10&amp;EI$3&amp;"DIRECT",COMPOSITE_MONTHLY,AMOUNT,"")</f>
        <v>0</v>
      </c>
      <c r="Y10" cm="1">
        <f t="array" aca="1" ref="Y10" ca="1">_xlfn.XLOOKUP($V10&amp;$T10&amp;EJ$3&amp;"DIRECT",COMPOSITE_MONTHLY,AMOUNT,"")</f>
        <v>0</v>
      </c>
      <c r="Z10" cm="1">
        <f t="array" aca="1" ref="Z10" ca="1">_xlfn.XLOOKUP($V10&amp;$T10&amp;EK$3&amp;"DIRECT",COMPOSITE_MONTHLY,AMOUNT,"")</f>
        <v>0</v>
      </c>
      <c r="AA10" cm="1">
        <f t="array" aca="1" ref="AA10" ca="1">_xlfn.XLOOKUP($V10&amp;$T10&amp;EL$3&amp;"DIRECT",COMPOSITE_MONTHLY,AMOUNT,"")</f>
        <v>0.99</v>
      </c>
      <c r="AB10" cm="1">
        <f t="array" aca="1" ref="AB10" ca="1">_xlfn.XLOOKUP($V10&amp;$T10&amp;EM$3&amp;"DIRECT",COMPOSITE_MONTHLY,AMOUNT,"")</f>
        <v>1.1599999999999999</v>
      </c>
      <c r="AC10" cm="1">
        <f t="array" aca="1" ref="AC10" ca="1">_xlfn.XLOOKUP($V10&amp;$T10&amp;EN$3&amp;"DIRECT",COMPOSITE_MONTHLY,AMOUNT,"")</f>
        <v>3.06</v>
      </c>
      <c r="AD10" cm="1">
        <f t="array" aca="1" ref="AD10" ca="1">_xlfn.XLOOKUP($V10&amp;$T10&amp;EO$3&amp;"DIRECT",COMPOSITE_MONTHLY,AMOUNT,"")</f>
        <v>3.52</v>
      </c>
      <c r="AE10" cm="1">
        <f t="array" aca="1" ref="AE10" ca="1">_xlfn.XLOOKUP($V10&amp;$T10&amp;EP$3&amp;"DIRECT",COMPOSITE_MONTHLY,AMOUNT,"")</f>
        <v>3.73</v>
      </c>
      <c r="AF10" cm="1">
        <f t="array" aca="1" ref="AF10" ca="1">_xlfn.XLOOKUP($V10&amp;$T10&amp;EQ$3&amp;"DIRECT",COMPOSITE_MONTHLY,AMOUNT,"")</f>
        <v>2.66</v>
      </c>
      <c r="AG10" cm="1">
        <f t="array" aca="1" ref="AG10" ca="1">_xlfn.XLOOKUP($V10&amp;$T10&amp;ER$3&amp;"DIRECT",COMPOSITE_MONTHLY,AMOUNT,"")</f>
        <v>1.04</v>
      </c>
      <c r="AH10" cm="1">
        <f t="array" aca="1" ref="AH10" ca="1">_xlfn.XLOOKUP($V10&amp;$T10&amp;ES$3&amp;"DIRECT",COMPOSITE_MONTHLY,AMOUNT,"")</f>
        <v>0</v>
      </c>
      <c r="AI10" s="7" cm="1">
        <f t="array" aca="1" ref="AI10" ca="1">_xlfn.XLOOKUP($V10&amp;$T10&amp;EH$3&amp;"STORAGE",COMPOSITE_MONTHLY,AMOUNT,"")</f>
        <v>0</v>
      </c>
      <c r="AJ10" cm="1">
        <f t="array" aca="1" ref="AJ10" ca="1">_xlfn.XLOOKUP($V10&amp;$T10&amp;EI$3&amp;"STORAGE",COMPOSITE_MONTHLY,AMOUNT,"")</f>
        <v>0</v>
      </c>
      <c r="AK10" cm="1">
        <f t="array" aca="1" ref="AK10" ca="1">_xlfn.XLOOKUP($V10&amp;$T10&amp;EJ$3&amp;"STORAGE",COMPOSITE_MONTHLY,AMOUNT,"")</f>
        <v>0</v>
      </c>
      <c r="AL10" cm="1">
        <f t="array" aca="1" ref="AL10" ca="1">_xlfn.XLOOKUP($V10&amp;$T10&amp;EK$3&amp;"STORAGE",COMPOSITE_MONTHLY,AMOUNT,"")</f>
        <v>0</v>
      </c>
      <c r="AM10" cm="1">
        <f t="array" aca="1" ref="AM10" ca="1">_xlfn.XLOOKUP($V10&amp;$T10&amp;EL$3&amp;"STORAGE",COMPOSITE_MONTHLY,AMOUNT,"")</f>
        <v>0</v>
      </c>
      <c r="AN10" cm="1">
        <f t="array" aca="1" ref="AN10" ca="1">_xlfn.XLOOKUP($V10&amp;$T10&amp;EM$3&amp;"STORAGE",COMPOSITE_MONTHLY,AMOUNT,"")</f>
        <v>0</v>
      </c>
      <c r="AO10" cm="1">
        <f t="array" aca="1" ref="AO10" ca="1">_xlfn.XLOOKUP($V10&amp;$T10&amp;EN$3&amp;"STORAGE",COMPOSITE_MONTHLY,AMOUNT,"")</f>
        <v>0</v>
      </c>
      <c r="AP10" cm="1">
        <f t="array" aca="1" ref="AP10" ca="1">_xlfn.XLOOKUP($V10&amp;$T10&amp;EO$3&amp;"STORAGE",COMPOSITE_MONTHLY,AMOUNT,"")</f>
        <v>0</v>
      </c>
      <c r="AQ10" cm="1">
        <f t="array" aca="1" ref="AQ10" ca="1">_xlfn.XLOOKUP($V10&amp;$T10&amp;EP$3&amp;"STORAGE",COMPOSITE_MONTHLY,AMOUNT,"")</f>
        <v>0</v>
      </c>
      <c r="AR10" cm="1">
        <f t="array" aca="1" ref="AR10" ca="1">_xlfn.XLOOKUP($V10&amp;$T10&amp;EQ$3&amp;"STORAGE",COMPOSITE_MONTHLY,AMOUNT,"")</f>
        <v>0</v>
      </c>
      <c r="AS10" cm="1">
        <f t="array" aca="1" ref="AS10" ca="1">_xlfn.XLOOKUP($V10&amp;$T10&amp;ER$3&amp;"STORAGE",COMPOSITE_MONTHLY,AMOUNT,"")</f>
        <v>0</v>
      </c>
      <c r="AT10" cm="1">
        <f t="array" aca="1" ref="AT10" ca="1">_xlfn.XLOOKUP($V10&amp;$T10&amp;ES$3&amp;"STORAGE",COMPOSITE_MONTHLY,AMOUNT,"")</f>
        <v>0</v>
      </c>
      <c r="AU10" s="7" cm="1">
        <f t="array" aca="1" ref="AU10" ca="1">_xlfn.XLOOKUP($V10&amp;$T10&amp;EH$3&amp;"USE",COMPOSITE_MONTHLY,AMOUNT,"")</f>
        <v>0</v>
      </c>
      <c r="AV10" cm="1">
        <f t="array" aca="1" ref="AV10" ca="1">_xlfn.XLOOKUP($V10&amp;$T10&amp;EI$3&amp;"USE",COMPOSITE_MONTHLY,AMOUNT,"")</f>
        <v>0</v>
      </c>
      <c r="AW10" cm="1">
        <f t="array" aca="1" ref="AW10" ca="1">_xlfn.XLOOKUP($V10&amp;$T10&amp;EJ$3&amp;"USE",COMPOSITE_MONTHLY,AMOUNT,"")</f>
        <v>0</v>
      </c>
      <c r="AX10" cm="1">
        <f t="array" aca="1" ref="AX10" ca="1">_xlfn.XLOOKUP($V10&amp;$T10&amp;EK$3&amp;"USE",COMPOSITE_MONTHLY,AMOUNT,"")</f>
        <v>0</v>
      </c>
      <c r="AY10" cm="1">
        <f t="array" aca="1" ref="AY10" ca="1">_xlfn.XLOOKUP($V10&amp;$T10&amp;EL$3&amp;"USE",COMPOSITE_MONTHLY,AMOUNT,"")</f>
        <v>0.99</v>
      </c>
      <c r="AZ10" cm="1">
        <f t="array" aca="1" ref="AZ10" ca="1">_xlfn.XLOOKUP($V10&amp;$T10&amp;EM$3&amp;"USE",COMPOSITE_MONTHLY,AMOUNT,"")</f>
        <v>1.1599999999999999</v>
      </c>
      <c r="BA10" cm="1">
        <f t="array" aca="1" ref="BA10" ca="1">_xlfn.XLOOKUP($V10&amp;$T10&amp;EN$3&amp;"USE",COMPOSITE_MONTHLY,AMOUNT,"")</f>
        <v>3.06</v>
      </c>
      <c r="BB10" cm="1">
        <f t="array" aca="1" ref="BB10" ca="1">_xlfn.XLOOKUP($V10&amp;$T10&amp;EO$3&amp;"USE",COMPOSITE_MONTHLY,AMOUNT,"")</f>
        <v>3.52</v>
      </c>
      <c r="BC10" cm="1">
        <f t="array" aca="1" ref="BC10" ca="1">_xlfn.XLOOKUP($V10&amp;$T10&amp;EP$3&amp;"USE",COMPOSITE_MONTHLY,AMOUNT,"")</f>
        <v>3.73</v>
      </c>
      <c r="BD10" cm="1">
        <f t="array" aca="1" ref="BD10" ca="1">_xlfn.XLOOKUP($V10&amp;$T10&amp;EQ$3&amp;"USE",COMPOSITE_MONTHLY,AMOUNT,"")</f>
        <v>2.66</v>
      </c>
      <c r="BE10" cm="1">
        <f t="array" aca="1" ref="BE10" ca="1">_xlfn.XLOOKUP($V10&amp;$T10&amp;ER$3&amp;"USE",COMPOSITE_MONTHLY,AMOUNT,"")</f>
        <v>1.04</v>
      </c>
      <c r="BF10" cm="1">
        <f t="array" aca="1" ref="BF10" ca="1">_xlfn.XLOOKUP($V10&amp;$T10&amp;ES$3&amp;"USE",COMPOSITE_MONTHLY,AMOUNT,"")</f>
        <v>0</v>
      </c>
      <c r="BG10" s="7">
        <f t="shared" ca="1" si="10"/>
        <v>16.16</v>
      </c>
      <c r="BH10">
        <f t="shared" ca="1" si="11"/>
        <v>0</v>
      </c>
      <c r="BI10" t="str" cm="1">
        <f t="array" aca="1" ref="BI10" ca="1">IF(IF(BH10&gt;0,SUM(AI10:AT10-AU10:BF10),"")=0,"DUPLICATE_STOR_USE","")</f>
        <v/>
      </c>
      <c r="BJ10" t="str" cm="1">
        <f t="array" aca="1" ref="BJ10" ca="1">IF(IF(BH10&gt;0,SUM(AI10:AT10-W10:AH10),"")=0,"DUPLICATE_DIV_STOR","")</f>
        <v/>
      </c>
      <c r="BK10" s="7">
        <f t="shared" ca="1" si="12"/>
        <v>16.16</v>
      </c>
      <c r="BL10" s="24">
        <f t="shared" ca="1" si="13"/>
        <v>12.46</v>
      </c>
      <c r="BM10" s="7" cm="1">
        <f t="array" aca="1" ref="BM10" ca="1">_xlfn.XLOOKUP(V10,APPLICATION_NUMBER,FACE_VALUE_AMOUNT)</f>
        <v>95.5</v>
      </c>
      <c r="BN10" cm="1">
        <f t="array" aca="1" ref="BN10" ca="1">_xlfn.XLOOKUP(V10,APPLICATION_NUMBER,INI_REPORTED_DIV_AMOUNT)</f>
        <v>0</v>
      </c>
      <c r="BO10" cm="1">
        <f t="array" aca="1" ref="BO10" ca="1">_xlfn.XLOOKUP(V10,APPLICATION_NUMBER,INI_REPORTED_DIV_UNIT)</f>
        <v>0</v>
      </c>
      <c r="BP10">
        <f t="shared" ca="1" si="14"/>
        <v>0</v>
      </c>
      <c r="BQ10" s="7">
        <f t="shared" ca="1" si="0"/>
        <v>16.16</v>
      </c>
      <c r="BR10" s="9" cm="1">
        <f t="array" aca="1" ref="BR10" ca="1">SUM((APPL_ID=$V10)*(YEAR=$T10)*(DIVERSION_TYPE="USE")*AMOUNT)</f>
        <v>16.16</v>
      </c>
      <c r="BS10">
        <f t="shared" ca="1" si="15"/>
        <v>0.16921465968586388</v>
      </c>
      <c r="BT10">
        <f t="shared" ca="1" si="16"/>
        <v>0</v>
      </c>
      <c r="BU10" s="7" t="str">
        <f t="shared" ca="1" si="17"/>
        <v>NO_IniDiv</v>
      </c>
      <c r="BV10">
        <f t="shared" ca="1" si="1"/>
        <v>0</v>
      </c>
      <c r="BW10" s="7">
        <f t="shared" ca="1" si="2"/>
        <v>4.9593218986592034E-5</v>
      </c>
      <c r="BX10" s="7">
        <f t="shared" ca="1" si="3"/>
        <v>2.1781341778911192</v>
      </c>
      <c r="BY10" s="7">
        <f t="shared" ca="1" si="18"/>
        <v>1.5094936029043952E-3</v>
      </c>
      <c r="BZ10" s="7">
        <f t="shared" ca="1" si="19"/>
        <v>975.61215705270217</v>
      </c>
      <c r="CA10" s="10"/>
      <c r="DM10" s="7"/>
      <c r="DN10" s="9"/>
      <c r="DP10" s="7"/>
    </row>
    <row r="11" spans="1:149" ht="15.75" thickTop="1" x14ac:dyDescent="0.25">
      <c r="A11" t="s">
        <v>183</v>
      </c>
      <c r="B11">
        <v>147</v>
      </c>
      <c r="C11">
        <v>2015</v>
      </c>
      <c r="D11">
        <v>6</v>
      </c>
      <c r="E11">
        <v>1.23</v>
      </c>
      <c r="F11" t="s">
        <v>186</v>
      </c>
      <c r="G11" s="7" t="str">
        <f t="shared" si="7"/>
        <v>A00102920156DIRECT</v>
      </c>
      <c r="H11" t="str">
        <f t="shared" si="8"/>
        <v>A0010296DIRECT</v>
      </c>
      <c r="I11" s="35"/>
      <c r="J11" t="s">
        <v>199</v>
      </c>
      <c r="K11">
        <v>0</v>
      </c>
      <c r="L11">
        <v>0</v>
      </c>
      <c r="M11">
        <v>2.2999999999999998</v>
      </c>
      <c r="N11" t="s">
        <v>185</v>
      </c>
      <c r="O11" s="24"/>
      <c r="P11" s="7"/>
      <c r="R11" s="10"/>
      <c r="S11" s="24">
        <f ca="1"/>
        <v>0</v>
      </c>
      <c r="T11">
        <f t="shared" ca="1" si="21"/>
        <v>2014</v>
      </c>
      <c r="U11">
        <f t="shared" ca="1" si="9"/>
        <v>2</v>
      </c>
      <c r="V11" t="str" cm="1">
        <f t="array" aca="1" ref="V11" ca="1">INDEX(UniqueApplID,U11)</f>
        <v>A001205</v>
      </c>
      <c r="W11" cm="1">
        <f t="array" aca="1" ref="W11" ca="1">_xlfn.XLOOKUP($V11&amp;$T11&amp;EH$3&amp;"DIRECT",COMPOSITE_MONTHLY,AMOUNT,"")</f>
        <v>0</v>
      </c>
      <c r="X11" cm="1">
        <f t="array" aca="1" ref="X11" ca="1">_xlfn.XLOOKUP($V11&amp;$T11&amp;EI$3&amp;"DIRECT",COMPOSITE_MONTHLY,AMOUNT,"")</f>
        <v>0</v>
      </c>
      <c r="Y11" cm="1">
        <f t="array" aca="1" ref="Y11" ca="1">_xlfn.XLOOKUP($V11&amp;$T11&amp;EJ$3&amp;"DIRECT",COMPOSITE_MONTHLY,AMOUNT,"")</f>
        <v>0</v>
      </c>
      <c r="Z11" cm="1">
        <f t="array" aca="1" ref="Z11" ca="1">_xlfn.XLOOKUP($V11&amp;$T11&amp;EK$3&amp;"DIRECT",COMPOSITE_MONTHLY,AMOUNT,"")</f>
        <v>0</v>
      </c>
      <c r="AA11" cm="1">
        <f t="array" aca="1" ref="AA11" ca="1">_xlfn.XLOOKUP($V11&amp;$T11&amp;EL$3&amp;"DIRECT",COMPOSITE_MONTHLY,AMOUNT,"")</f>
        <v>0</v>
      </c>
      <c r="AB11" cm="1">
        <f t="array" aca="1" ref="AB11" ca="1">_xlfn.XLOOKUP($V11&amp;$T11&amp;EM$3&amp;"DIRECT",COMPOSITE_MONTHLY,AMOUNT,"")</f>
        <v>0</v>
      </c>
      <c r="AC11" cm="1">
        <f t="array" aca="1" ref="AC11" ca="1">_xlfn.XLOOKUP($V11&amp;$T11&amp;EN$3&amp;"DIRECT",COMPOSITE_MONTHLY,AMOUNT,"")</f>
        <v>0</v>
      </c>
      <c r="AD11" cm="1">
        <f t="array" aca="1" ref="AD11" ca="1">_xlfn.XLOOKUP($V11&amp;$T11&amp;EO$3&amp;"DIRECT",COMPOSITE_MONTHLY,AMOUNT,"")</f>
        <v>0</v>
      </c>
      <c r="AE11" cm="1">
        <f t="array" aca="1" ref="AE11" ca="1">_xlfn.XLOOKUP($V11&amp;$T11&amp;EP$3&amp;"DIRECT",COMPOSITE_MONTHLY,AMOUNT,"")</f>
        <v>0</v>
      </c>
      <c r="AF11" cm="1">
        <f t="array" aca="1" ref="AF11" ca="1">_xlfn.XLOOKUP($V11&amp;$T11&amp;EQ$3&amp;"DIRECT",COMPOSITE_MONTHLY,AMOUNT,"")</f>
        <v>0</v>
      </c>
      <c r="AG11" cm="1">
        <f t="array" aca="1" ref="AG11" ca="1">_xlfn.XLOOKUP($V11&amp;$T11&amp;ER$3&amp;"DIRECT",COMPOSITE_MONTHLY,AMOUNT,"")</f>
        <v>0</v>
      </c>
      <c r="AH11" cm="1">
        <f t="array" aca="1" ref="AH11" ca="1">_xlfn.XLOOKUP($V11&amp;$T11&amp;ES$3&amp;"DIRECT",COMPOSITE_MONTHLY,AMOUNT,"")</f>
        <v>0</v>
      </c>
      <c r="AI11" s="7" cm="1">
        <f t="array" aca="1" ref="AI11" ca="1">_xlfn.XLOOKUP($V11&amp;$T11&amp;EH$3&amp;"STORAGE",COMPOSITE_MONTHLY,AMOUNT,"")</f>
        <v>0</v>
      </c>
      <c r="AJ11" cm="1">
        <f t="array" aca="1" ref="AJ11" ca="1">_xlfn.XLOOKUP($V11&amp;$T11&amp;EI$3&amp;"STORAGE",COMPOSITE_MONTHLY,AMOUNT,"")</f>
        <v>0</v>
      </c>
      <c r="AK11" cm="1">
        <f t="array" aca="1" ref="AK11" ca="1">_xlfn.XLOOKUP($V11&amp;$T11&amp;EJ$3&amp;"STORAGE",COMPOSITE_MONTHLY,AMOUNT,"")</f>
        <v>0</v>
      </c>
      <c r="AL11" cm="1">
        <f t="array" aca="1" ref="AL11" ca="1">_xlfn.XLOOKUP($V11&amp;$T11&amp;EK$3&amp;"STORAGE",COMPOSITE_MONTHLY,AMOUNT,"")</f>
        <v>0</v>
      </c>
      <c r="AM11" cm="1">
        <f t="array" aca="1" ref="AM11" ca="1">_xlfn.XLOOKUP($V11&amp;$T11&amp;EL$3&amp;"STORAGE",COMPOSITE_MONTHLY,AMOUNT,"")</f>
        <v>0</v>
      </c>
      <c r="AN11" cm="1">
        <f t="array" aca="1" ref="AN11" ca="1">_xlfn.XLOOKUP($V11&amp;$T11&amp;EM$3&amp;"STORAGE",COMPOSITE_MONTHLY,AMOUNT,"")</f>
        <v>0</v>
      </c>
      <c r="AO11" cm="1">
        <f t="array" aca="1" ref="AO11" ca="1">_xlfn.XLOOKUP($V11&amp;$T11&amp;EN$3&amp;"STORAGE",COMPOSITE_MONTHLY,AMOUNT,"")</f>
        <v>0</v>
      </c>
      <c r="AP11" cm="1">
        <f t="array" aca="1" ref="AP11" ca="1">_xlfn.XLOOKUP($V11&amp;$T11&amp;EO$3&amp;"STORAGE",COMPOSITE_MONTHLY,AMOUNT,"")</f>
        <v>0</v>
      </c>
      <c r="AQ11" cm="1">
        <f t="array" aca="1" ref="AQ11" ca="1">_xlfn.XLOOKUP($V11&amp;$T11&amp;EP$3&amp;"STORAGE",COMPOSITE_MONTHLY,AMOUNT,"")</f>
        <v>0</v>
      </c>
      <c r="AR11" cm="1">
        <f t="array" aca="1" ref="AR11" ca="1">_xlfn.XLOOKUP($V11&amp;$T11&amp;EQ$3&amp;"STORAGE",COMPOSITE_MONTHLY,AMOUNT,"")</f>
        <v>0</v>
      </c>
      <c r="AS11" cm="1">
        <f t="array" aca="1" ref="AS11" ca="1">_xlfn.XLOOKUP($V11&amp;$T11&amp;ER$3&amp;"STORAGE",COMPOSITE_MONTHLY,AMOUNT,"")</f>
        <v>0</v>
      </c>
      <c r="AT11" cm="1">
        <f t="array" aca="1" ref="AT11" ca="1">_xlfn.XLOOKUP($V11&amp;$T11&amp;ES$3&amp;"STORAGE",COMPOSITE_MONTHLY,AMOUNT,"")</f>
        <v>0</v>
      </c>
      <c r="AU11" s="7" cm="1">
        <f t="array" aca="1" ref="AU11" ca="1">_xlfn.XLOOKUP($V11&amp;$T11&amp;EH$3&amp;"USE",COMPOSITE_MONTHLY,AMOUNT,"")</f>
        <v>0</v>
      </c>
      <c r="AV11" cm="1">
        <f t="array" aca="1" ref="AV11" ca="1">_xlfn.XLOOKUP($V11&amp;$T11&amp;EI$3&amp;"USE",COMPOSITE_MONTHLY,AMOUNT,"")</f>
        <v>0</v>
      </c>
      <c r="AW11" cm="1">
        <f t="array" aca="1" ref="AW11" ca="1">_xlfn.XLOOKUP($V11&amp;$T11&amp;EJ$3&amp;"USE",COMPOSITE_MONTHLY,AMOUNT,"")</f>
        <v>0</v>
      </c>
      <c r="AX11" cm="1">
        <f t="array" aca="1" ref="AX11" ca="1">_xlfn.XLOOKUP($V11&amp;$T11&amp;EK$3&amp;"USE",COMPOSITE_MONTHLY,AMOUNT,"")</f>
        <v>0</v>
      </c>
      <c r="AY11" cm="1">
        <f t="array" aca="1" ref="AY11" ca="1">_xlfn.XLOOKUP($V11&amp;$T11&amp;EL$3&amp;"USE",COMPOSITE_MONTHLY,AMOUNT,"")</f>
        <v>0</v>
      </c>
      <c r="AZ11" cm="1">
        <f t="array" aca="1" ref="AZ11" ca="1">_xlfn.XLOOKUP($V11&amp;$T11&amp;EM$3&amp;"USE",COMPOSITE_MONTHLY,AMOUNT,"")</f>
        <v>0</v>
      </c>
      <c r="BA11" cm="1">
        <f t="array" aca="1" ref="BA11" ca="1">_xlfn.XLOOKUP($V11&amp;$T11&amp;EN$3&amp;"USE",COMPOSITE_MONTHLY,AMOUNT,"")</f>
        <v>0</v>
      </c>
      <c r="BB11" cm="1">
        <f t="array" aca="1" ref="BB11" ca="1">_xlfn.XLOOKUP($V11&amp;$T11&amp;EO$3&amp;"USE",COMPOSITE_MONTHLY,AMOUNT,"")</f>
        <v>0</v>
      </c>
      <c r="BC11" cm="1">
        <f t="array" aca="1" ref="BC11" ca="1">_xlfn.XLOOKUP($V11&amp;$T11&amp;EP$3&amp;"USE",COMPOSITE_MONTHLY,AMOUNT,"")</f>
        <v>0</v>
      </c>
      <c r="BD11" cm="1">
        <f t="array" aca="1" ref="BD11" ca="1">_xlfn.XLOOKUP($V11&amp;$T11&amp;EQ$3&amp;"USE",COMPOSITE_MONTHLY,AMOUNT,"")</f>
        <v>0</v>
      </c>
      <c r="BE11" cm="1">
        <f t="array" aca="1" ref="BE11" ca="1">_xlfn.XLOOKUP($V11&amp;$T11&amp;ER$3&amp;"USE",COMPOSITE_MONTHLY,AMOUNT,"")</f>
        <v>0</v>
      </c>
      <c r="BF11" cm="1">
        <f t="array" aca="1" ref="BF11" ca="1">_xlfn.XLOOKUP($V11&amp;$T11&amp;ES$3&amp;"USE",COMPOSITE_MONTHLY,AMOUNT,"")</f>
        <v>0</v>
      </c>
      <c r="BG11" s="7">
        <f t="shared" ca="1" si="10"/>
        <v>0</v>
      </c>
      <c r="BH11">
        <f t="shared" ca="1" si="11"/>
        <v>0</v>
      </c>
      <c r="BI11" t="str" cm="1">
        <f t="array" aca="1" ref="BI11" ca="1">IF(IF(BH11&gt;0,SUM(AI11:AT11-AU11:BF11),"")=0,"DUPLICATE_STOR_USE","")</f>
        <v/>
      </c>
      <c r="BJ11" t="str" cm="1">
        <f t="array" aca="1" ref="BJ11" ca="1">IF(IF(BH11&gt;0,SUM(AI11:AT11-W11:AH11),"")=0,"DUPLICATE_DIV_STOR","")</f>
        <v/>
      </c>
      <c r="BK11" s="7">
        <f t="shared" ca="1" si="12"/>
        <v>0</v>
      </c>
      <c r="BL11" s="24">
        <f t="shared" ca="1" si="13"/>
        <v>0</v>
      </c>
      <c r="BM11" s="7" cm="1">
        <f t="array" aca="1" ref="BM11" ca="1">_xlfn.XLOOKUP(V11,APPLICATION_NUMBER,FACE_VALUE_AMOUNT)</f>
        <v>343.6</v>
      </c>
      <c r="BN11" cm="1">
        <f t="array" aca="1" ref="BN11" ca="1">_xlfn.XLOOKUP(V11,APPLICATION_NUMBER,INI_REPORTED_DIV_AMOUNT)</f>
        <v>0</v>
      </c>
      <c r="BO11" cm="1">
        <f t="array" aca="1" ref="BO11" ca="1">_xlfn.XLOOKUP(V11,APPLICATION_NUMBER,INI_REPORTED_DIV_UNIT)</f>
        <v>0</v>
      </c>
      <c r="BP11">
        <f t="shared" ca="1" si="14"/>
        <v>0</v>
      </c>
      <c r="BQ11" s="7">
        <f t="shared" ca="1" si="0"/>
        <v>0</v>
      </c>
      <c r="BR11" s="9" cm="1">
        <f t="array" aca="1" ref="BR11" ca="1">SUM((APPL_ID=$V11)*(YEAR=$T11)*(DIVERSION_TYPE="USE")*AMOUNT)</f>
        <v>0</v>
      </c>
      <c r="BS11">
        <f t="shared" ca="1" si="15"/>
        <v>0</v>
      </c>
      <c r="BT11">
        <f t="shared" ca="1" si="16"/>
        <v>0</v>
      </c>
      <c r="BU11" s="7" t="str">
        <f t="shared" ca="1" si="17"/>
        <v>NO_IniDiv</v>
      </c>
      <c r="BV11">
        <f t="shared" ca="1" si="1"/>
        <v>0</v>
      </c>
      <c r="BW11" s="7">
        <f t="shared" ca="1" si="2"/>
        <v>0</v>
      </c>
      <c r="BX11" s="7">
        <f t="shared" ca="1" si="3"/>
        <v>0</v>
      </c>
      <c r="BY11" s="7">
        <f t="shared" ca="1" si="18"/>
        <v>0</v>
      </c>
      <c r="BZ11" s="7">
        <f t="shared" ca="1" si="19"/>
        <v>0</v>
      </c>
      <c r="CA11" s="10"/>
      <c r="DM11" s="7"/>
      <c r="DN11" s="9"/>
      <c r="DP11" s="7"/>
    </row>
    <row r="12" spans="1:149" x14ac:dyDescent="0.25">
      <c r="A12" t="s">
        <v>183</v>
      </c>
      <c r="B12">
        <v>147</v>
      </c>
      <c r="C12">
        <v>2013</v>
      </c>
      <c r="D12">
        <v>7</v>
      </c>
      <c r="E12">
        <v>1.2329612640000001</v>
      </c>
      <c r="F12" t="s">
        <v>190</v>
      </c>
      <c r="G12" s="7" t="str">
        <f t="shared" si="7"/>
        <v>A00102920137Combined (Direct + Storage)</v>
      </c>
      <c r="H12" t="str">
        <f t="shared" si="8"/>
        <v>A0010297Combined (Direct + Storage)</v>
      </c>
      <c r="I12" s="35"/>
      <c r="J12" t="s">
        <v>200</v>
      </c>
      <c r="K12">
        <v>0</v>
      </c>
      <c r="L12">
        <v>0</v>
      </c>
      <c r="M12">
        <v>89321</v>
      </c>
      <c r="N12" t="s">
        <v>185</v>
      </c>
      <c r="O12" s="24"/>
      <c r="P12" s="7"/>
      <c r="R12" s="10"/>
      <c r="S12" s="24">
        <f ca="1"/>
        <v>0</v>
      </c>
      <c r="T12">
        <f t="shared" ca="1" si="21"/>
        <v>2015</v>
      </c>
      <c r="U12">
        <f t="shared" ca="1" si="9"/>
        <v>2</v>
      </c>
      <c r="V12" t="str" cm="1">
        <f t="array" aca="1" ref="V12" ca="1">INDEX(UniqueApplID,U12)</f>
        <v>A001205</v>
      </c>
      <c r="W12" cm="1">
        <f t="array" aca="1" ref="W12" ca="1">_xlfn.XLOOKUP($V12&amp;$T12&amp;EH$3&amp;"DIRECT",COMPOSITE_MONTHLY,AMOUNT,"")</f>
        <v>0</v>
      </c>
      <c r="X12" cm="1">
        <f t="array" aca="1" ref="X12" ca="1">_xlfn.XLOOKUP($V12&amp;$T12&amp;EI$3&amp;"DIRECT",COMPOSITE_MONTHLY,AMOUNT,"")</f>
        <v>0</v>
      </c>
      <c r="Y12" cm="1">
        <f t="array" aca="1" ref="Y12" ca="1">_xlfn.XLOOKUP($V12&amp;$T12&amp;EJ$3&amp;"DIRECT",COMPOSITE_MONTHLY,AMOUNT,"")</f>
        <v>0</v>
      </c>
      <c r="Z12" cm="1">
        <f t="array" aca="1" ref="Z12" ca="1">_xlfn.XLOOKUP($V12&amp;$T12&amp;EK$3&amp;"DIRECT",COMPOSITE_MONTHLY,AMOUNT,"")</f>
        <v>0</v>
      </c>
      <c r="AA12" cm="1">
        <f t="array" aca="1" ref="AA12" ca="1">_xlfn.XLOOKUP($V12&amp;$T12&amp;EL$3&amp;"DIRECT",COMPOSITE_MONTHLY,AMOUNT,"")</f>
        <v>0</v>
      </c>
      <c r="AB12" cm="1">
        <f t="array" aca="1" ref="AB12" ca="1">_xlfn.XLOOKUP($V12&amp;$T12&amp;EM$3&amp;"DIRECT",COMPOSITE_MONTHLY,AMOUNT,"")</f>
        <v>0</v>
      </c>
      <c r="AC12" cm="1">
        <f t="array" aca="1" ref="AC12" ca="1">_xlfn.XLOOKUP($V12&amp;$T12&amp;EN$3&amp;"DIRECT",COMPOSITE_MONTHLY,AMOUNT,"")</f>
        <v>0</v>
      </c>
      <c r="AD12" cm="1">
        <f t="array" aca="1" ref="AD12" ca="1">_xlfn.XLOOKUP($V12&amp;$T12&amp;EO$3&amp;"DIRECT",COMPOSITE_MONTHLY,AMOUNT,"")</f>
        <v>0</v>
      </c>
      <c r="AE12" cm="1">
        <f t="array" aca="1" ref="AE12" ca="1">_xlfn.XLOOKUP($V12&amp;$T12&amp;EP$3&amp;"DIRECT",COMPOSITE_MONTHLY,AMOUNT,"")</f>
        <v>0</v>
      </c>
      <c r="AF12" cm="1">
        <f t="array" aca="1" ref="AF12" ca="1">_xlfn.XLOOKUP($V12&amp;$T12&amp;EQ$3&amp;"DIRECT",COMPOSITE_MONTHLY,AMOUNT,"")</f>
        <v>0</v>
      </c>
      <c r="AG12" cm="1">
        <f t="array" aca="1" ref="AG12" ca="1">_xlfn.XLOOKUP($V12&amp;$T12&amp;ER$3&amp;"DIRECT",COMPOSITE_MONTHLY,AMOUNT,"")</f>
        <v>0</v>
      </c>
      <c r="AH12" cm="1">
        <f t="array" aca="1" ref="AH12" ca="1">_xlfn.XLOOKUP($V12&amp;$T12&amp;ES$3&amp;"DIRECT",COMPOSITE_MONTHLY,AMOUNT,"")</f>
        <v>0</v>
      </c>
      <c r="AI12" s="7" cm="1">
        <f t="array" aca="1" ref="AI12" ca="1">_xlfn.XLOOKUP($V12&amp;$T12&amp;EH$3&amp;"STORAGE",COMPOSITE_MONTHLY,AMOUNT,"")</f>
        <v>0</v>
      </c>
      <c r="AJ12" cm="1">
        <f t="array" aca="1" ref="AJ12" ca="1">_xlfn.XLOOKUP($V12&amp;$T12&amp;EI$3&amp;"STORAGE",COMPOSITE_MONTHLY,AMOUNT,"")</f>
        <v>0</v>
      </c>
      <c r="AK12" cm="1">
        <f t="array" aca="1" ref="AK12" ca="1">_xlfn.XLOOKUP($V12&amp;$T12&amp;EJ$3&amp;"STORAGE",COMPOSITE_MONTHLY,AMOUNT,"")</f>
        <v>0</v>
      </c>
      <c r="AL12" cm="1">
        <f t="array" aca="1" ref="AL12" ca="1">_xlfn.XLOOKUP($V12&amp;$T12&amp;EK$3&amp;"STORAGE",COMPOSITE_MONTHLY,AMOUNT,"")</f>
        <v>0</v>
      </c>
      <c r="AM12" cm="1">
        <f t="array" aca="1" ref="AM12" ca="1">_xlfn.XLOOKUP($V12&amp;$T12&amp;EL$3&amp;"STORAGE",COMPOSITE_MONTHLY,AMOUNT,"")</f>
        <v>0</v>
      </c>
      <c r="AN12" cm="1">
        <f t="array" aca="1" ref="AN12" ca="1">_xlfn.XLOOKUP($V12&amp;$T12&amp;EM$3&amp;"STORAGE",COMPOSITE_MONTHLY,AMOUNT,"")</f>
        <v>0</v>
      </c>
      <c r="AO12" cm="1">
        <f t="array" aca="1" ref="AO12" ca="1">_xlfn.XLOOKUP($V12&amp;$T12&amp;EN$3&amp;"STORAGE",COMPOSITE_MONTHLY,AMOUNT,"")</f>
        <v>0</v>
      </c>
      <c r="AP12" cm="1">
        <f t="array" aca="1" ref="AP12" ca="1">_xlfn.XLOOKUP($V12&amp;$T12&amp;EO$3&amp;"STORAGE",COMPOSITE_MONTHLY,AMOUNT,"")</f>
        <v>0</v>
      </c>
      <c r="AQ12" cm="1">
        <f t="array" aca="1" ref="AQ12" ca="1">_xlfn.XLOOKUP($V12&amp;$T12&amp;EP$3&amp;"STORAGE",COMPOSITE_MONTHLY,AMOUNT,"")</f>
        <v>0</v>
      </c>
      <c r="AR12" cm="1">
        <f t="array" aca="1" ref="AR12" ca="1">_xlfn.XLOOKUP($V12&amp;$T12&amp;EQ$3&amp;"STORAGE",COMPOSITE_MONTHLY,AMOUNT,"")</f>
        <v>0</v>
      </c>
      <c r="AS12" cm="1">
        <f t="array" aca="1" ref="AS12" ca="1">_xlfn.XLOOKUP($V12&amp;$T12&amp;ER$3&amp;"STORAGE",COMPOSITE_MONTHLY,AMOUNT,"")</f>
        <v>0</v>
      </c>
      <c r="AT12" cm="1">
        <f t="array" aca="1" ref="AT12" ca="1">_xlfn.XLOOKUP($V12&amp;$T12&amp;ES$3&amp;"STORAGE",COMPOSITE_MONTHLY,AMOUNT,"")</f>
        <v>0</v>
      </c>
      <c r="AU12" s="7" cm="1">
        <f t="array" aca="1" ref="AU12" ca="1">_xlfn.XLOOKUP($V12&amp;$T12&amp;EH$3&amp;"USE",COMPOSITE_MONTHLY,AMOUNT,"")</f>
        <v>0</v>
      </c>
      <c r="AV12" cm="1">
        <f t="array" aca="1" ref="AV12" ca="1">_xlfn.XLOOKUP($V12&amp;$T12&amp;EI$3&amp;"USE",COMPOSITE_MONTHLY,AMOUNT,"")</f>
        <v>0</v>
      </c>
      <c r="AW12" cm="1">
        <f t="array" aca="1" ref="AW12" ca="1">_xlfn.XLOOKUP($V12&amp;$T12&amp;EJ$3&amp;"USE",COMPOSITE_MONTHLY,AMOUNT,"")</f>
        <v>0</v>
      </c>
      <c r="AX12" cm="1">
        <f t="array" aca="1" ref="AX12" ca="1">_xlfn.XLOOKUP($V12&amp;$T12&amp;EK$3&amp;"USE",COMPOSITE_MONTHLY,AMOUNT,"")</f>
        <v>0</v>
      </c>
      <c r="AY12" cm="1">
        <f t="array" aca="1" ref="AY12" ca="1">_xlfn.XLOOKUP($V12&amp;$T12&amp;EL$3&amp;"USE",COMPOSITE_MONTHLY,AMOUNT,"")</f>
        <v>0</v>
      </c>
      <c r="AZ12" cm="1">
        <f t="array" aca="1" ref="AZ12" ca="1">_xlfn.XLOOKUP($V12&amp;$T12&amp;EM$3&amp;"USE",COMPOSITE_MONTHLY,AMOUNT,"")</f>
        <v>0</v>
      </c>
      <c r="BA12" cm="1">
        <f t="array" aca="1" ref="BA12" ca="1">_xlfn.XLOOKUP($V12&amp;$T12&amp;EN$3&amp;"USE",COMPOSITE_MONTHLY,AMOUNT,"")</f>
        <v>0</v>
      </c>
      <c r="BB12" cm="1">
        <f t="array" aca="1" ref="BB12" ca="1">_xlfn.XLOOKUP($V12&amp;$T12&amp;EO$3&amp;"USE",COMPOSITE_MONTHLY,AMOUNT,"")</f>
        <v>0</v>
      </c>
      <c r="BC12" cm="1">
        <f t="array" aca="1" ref="BC12" ca="1">_xlfn.XLOOKUP($V12&amp;$T12&amp;EP$3&amp;"USE",COMPOSITE_MONTHLY,AMOUNT,"")</f>
        <v>0</v>
      </c>
      <c r="BD12" cm="1">
        <f t="array" aca="1" ref="BD12" ca="1">_xlfn.XLOOKUP($V12&amp;$T12&amp;EQ$3&amp;"USE",COMPOSITE_MONTHLY,AMOUNT,"")</f>
        <v>0</v>
      </c>
      <c r="BE12" cm="1">
        <f t="array" aca="1" ref="BE12" ca="1">_xlfn.XLOOKUP($V12&amp;$T12&amp;ER$3&amp;"USE",COMPOSITE_MONTHLY,AMOUNT,"")</f>
        <v>0</v>
      </c>
      <c r="BF12" cm="1">
        <f t="array" aca="1" ref="BF12" ca="1">_xlfn.XLOOKUP($V12&amp;$T12&amp;ES$3&amp;"USE",COMPOSITE_MONTHLY,AMOUNT,"")</f>
        <v>0</v>
      </c>
      <c r="BG12" s="7">
        <f t="shared" ca="1" si="10"/>
        <v>0</v>
      </c>
      <c r="BH12">
        <f t="shared" ca="1" si="11"/>
        <v>0</v>
      </c>
      <c r="BI12" t="str" cm="1">
        <f t="array" aca="1" ref="BI12" ca="1">IF(IF(BH12&gt;0,SUM(AI12:AT12-AU12:BF12),"")=0,"DUPLICATE_STOR_USE","")</f>
        <v/>
      </c>
      <c r="BJ12" t="str" cm="1">
        <f t="array" aca="1" ref="BJ12" ca="1">IF(IF(BH12&gt;0,SUM(AI12:AT12-W12:AH12),"")=0,"DUPLICATE_DIV_STOR","")</f>
        <v/>
      </c>
      <c r="BK12" s="7">
        <f t="shared" ca="1" si="12"/>
        <v>0</v>
      </c>
      <c r="BL12" s="24">
        <f t="shared" ca="1" si="13"/>
        <v>0</v>
      </c>
      <c r="BM12" s="7" cm="1">
        <f t="array" aca="1" ref="BM12" ca="1">_xlfn.XLOOKUP(V12,APPLICATION_NUMBER,FACE_VALUE_AMOUNT)</f>
        <v>343.6</v>
      </c>
      <c r="BN12" cm="1">
        <f t="array" aca="1" ref="BN12" ca="1">_xlfn.XLOOKUP(V12,APPLICATION_NUMBER,INI_REPORTED_DIV_AMOUNT)</f>
        <v>0</v>
      </c>
      <c r="BO12" cm="1">
        <f t="array" aca="1" ref="BO12" ca="1">_xlfn.XLOOKUP(V12,APPLICATION_NUMBER,INI_REPORTED_DIV_UNIT)</f>
        <v>0</v>
      </c>
      <c r="BP12">
        <f t="shared" ca="1" si="14"/>
        <v>0</v>
      </c>
      <c r="BQ12" s="7">
        <f t="shared" ca="1" si="0"/>
        <v>0</v>
      </c>
      <c r="BR12" s="9" cm="1">
        <f t="array" aca="1" ref="BR12" ca="1">SUM((APPL_ID=$V12)*(YEAR=$T12)*(DIVERSION_TYPE="USE")*AMOUNT)</f>
        <v>0</v>
      </c>
      <c r="BS12">
        <f t="shared" ca="1" si="15"/>
        <v>0</v>
      </c>
      <c r="BT12">
        <f t="shared" ca="1" si="16"/>
        <v>0</v>
      </c>
      <c r="BU12" s="7" t="str">
        <f t="shared" ca="1" si="17"/>
        <v>NO_IniDiv</v>
      </c>
      <c r="BV12">
        <f t="shared" ca="1" si="1"/>
        <v>0</v>
      </c>
      <c r="BW12" s="7">
        <f t="shared" ca="1" si="2"/>
        <v>0</v>
      </c>
      <c r="BX12" s="7">
        <f t="shared" ca="1" si="3"/>
        <v>0</v>
      </c>
      <c r="BY12" s="7">
        <f t="shared" ca="1" si="18"/>
        <v>0</v>
      </c>
      <c r="BZ12" s="7">
        <f t="shared" ca="1" si="19"/>
        <v>0</v>
      </c>
      <c r="CA12" s="10"/>
      <c r="DM12" s="7"/>
      <c r="DN12" s="9"/>
      <c r="DP12" s="7"/>
    </row>
    <row r="13" spans="1:149" x14ac:dyDescent="0.25">
      <c r="A13" t="s">
        <v>183</v>
      </c>
      <c r="B13">
        <v>147</v>
      </c>
      <c r="C13">
        <v>2014</v>
      </c>
      <c r="D13">
        <v>5</v>
      </c>
      <c r="E13">
        <v>1.2329612640000001</v>
      </c>
      <c r="F13" t="s">
        <v>186</v>
      </c>
      <c r="G13" s="7" t="str">
        <f t="shared" si="7"/>
        <v>A00102920145DIRECT</v>
      </c>
      <c r="H13" t="str">
        <f t="shared" si="8"/>
        <v>A0010295DIRECT</v>
      </c>
      <c r="I13" s="35"/>
      <c r="J13" t="s">
        <v>201</v>
      </c>
      <c r="K13">
        <v>0</v>
      </c>
      <c r="L13">
        <v>0</v>
      </c>
      <c r="M13">
        <v>3.8</v>
      </c>
      <c r="N13" t="s">
        <v>185</v>
      </c>
      <c r="O13" s="24"/>
      <c r="P13" s="7"/>
      <c r="R13" s="10"/>
      <c r="S13" s="24">
        <f ca="1"/>
        <v>0</v>
      </c>
      <c r="T13">
        <f t="shared" ca="1" si="21"/>
        <v>2016</v>
      </c>
      <c r="U13">
        <f t="shared" ca="1" si="9"/>
        <v>2</v>
      </c>
      <c r="V13" t="str" cm="1">
        <f t="array" aca="1" ref="V13" ca="1">INDEX(UniqueApplID,U13)</f>
        <v>A001205</v>
      </c>
      <c r="W13" cm="1">
        <f t="array" aca="1" ref="W13" ca="1">_xlfn.XLOOKUP($V13&amp;$T13&amp;EH$3&amp;"DIRECT",COMPOSITE_MONTHLY,AMOUNT,"")</f>
        <v>0</v>
      </c>
      <c r="X13" cm="1">
        <f t="array" aca="1" ref="X13" ca="1">_xlfn.XLOOKUP($V13&amp;$T13&amp;EI$3&amp;"DIRECT",COMPOSITE_MONTHLY,AMOUNT,"")</f>
        <v>0</v>
      </c>
      <c r="Y13" cm="1">
        <f t="array" aca="1" ref="Y13" ca="1">_xlfn.XLOOKUP($V13&amp;$T13&amp;EJ$3&amp;"DIRECT",COMPOSITE_MONTHLY,AMOUNT,"")</f>
        <v>0</v>
      </c>
      <c r="Z13" cm="1">
        <f t="array" aca="1" ref="Z13" ca="1">_xlfn.XLOOKUP($V13&amp;$T13&amp;EK$3&amp;"DIRECT",COMPOSITE_MONTHLY,AMOUNT,"")</f>
        <v>0</v>
      </c>
      <c r="AA13" cm="1">
        <f t="array" aca="1" ref="AA13" ca="1">_xlfn.XLOOKUP($V13&amp;$T13&amp;EL$3&amp;"DIRECT",COMPOSITE_MONTHLY,AMOUNT,"")</f>
        <v>0</v>
      </c>
      <c r="AB13" cm="1">
        <f t="array" aca="1" ref="AB13" ca="1">_xlfn.XLOOKUP($V13&amp;$T13&amp;EM$3&amp;"DIRECT",COMPOSITE_MONTHLY,AMOUNT,"")</f>
        <v>0</v>
      </c>
      <c r="AC13" cm="1">
        <f t="array" aca="1" ref="AC13" ca="1">_xlfn.XLOOKUP($V13&amp;$T13&amp;EN$3&amp;"DIRECT",COMPOSITE_MONTHLY,AMOUNT,"")</f>
        <v>0</v>
      </c>
      <c r="AD13" cm="1">
        <f t="array" aca="1" ref="AD13" ca="1">_xlfn.XLOOKUP($V13&amp;$T13&amp;EO$3&amp;"DIRECT",COMPOSITE_MONTHLY,AMOUNT,"")</f>
        <v>0</v>
      </c>
      <c r="AE13" cm="1">
        <f t="array" aca="1" ref="AE13" ca="1">_xlfn.XLOOKUP($V13&amp;$T13&amp;EP$3&amp;"DIRECT",COMPOSITE_MONTHLY,AMOUNT,"")</f>
        <v>0</v>
      </c>
      <c r="AF13" cm="1">
        <f t="array" aca="1" ref="AF13" ca="1">_xlfn.XLOOKUP($V13&amp;$T13&amp;EQ$3&amp;"DIRECT",COMPOSITE_MONTHLY,AMOUNT,"")</f>
        <v>0</v>
      </c>
      <c r="AG13" cm="1">
        <f t="array" aca="1" ref="AG13" ca="1">_xlfn.XLOOKUP($V13&amp;$T13&amp;ER$3&amp;"DIRECT",COMPOSITE_MONTHLY,AMOUNT,"")</f>
        <v>0</v>
      </c>
      <c r="AH13" cm="1">
        <f t="array" aca="1" ref="AH13" ca="1">_xlfn.XLOOKUP($V13&amp;$T13&amp;ES$3&amp;"DIRECT",COMPOSITE_MONTHLY,AMOUNT,"")</f>
        <v>0</v>
      </c>
      <c r="AI13" s="7" cm="1">
        <f t="array" aca="1" ref="AI13" ca="1">_xlfn.XLOOKUP($V13&amp;$T13&amp;EH$3&amp;"STORAGE",COMPOSITE_MONTHLY,AMOUNT,"")</f>
        <v>0</v>
      </c>
      <c r="AJ13" cm="1">
        <f t="array" aca="1" ref="AJ13" ca="1">_xlfn.XLOOKUP($V13&amp;$T13&amp;EI$3&amp;"STORAGE",COMPOSITE_MONTHLY,AMOUNT,"")</f>
        <v>0</v>
      </c>
      <c r="AK13" cm="1">
        <f t="array" aca="1" ref="AK13" ca="1">_xlfn.XLOOKUP($V13&amp;$T13&amp;EJ$3&amp;"STORAGE",COMPOSITE_MONTHLY,AMOUNT,"")</f>
        <v>0</v>
      </c>
      <c r="AL13" cm="1">
        <f t="array" aca="1" ref="AL13" ca="1">_xlfn.XLOOKUP($V13&amp;$T13&amp;EK$3&amp;"STORAGE",COMPOSITE_MONTHLY,AMOUNT,"")</f>
        <v>0</v>
      </c>
      <c r="AM13" cm="1">
        <f t="array" aca="1" ref="AM13" ca="1">_xlfn.XLOOKUP($V13&amp;$T13&amp;EL$3&amp;"STORAGE",COMPOSITE_MONTHLY,AMOUNT,"")</f>
        <v>0</v>
      </c>
      <c r="AN13" cm="1">
        <f t="array" aca="1" ref="AN13" ca="1">_xlfn.XLOOKUP($V13&amp;$T13&amp;EM$3&amp;"STORAGE",COMPOSITE_MONTHLY,AMOUNT,"")</f>
        <v>0</v>
      </c>
      <c r="AO13" cm="1">
        <f t="array" aca="1" ref="AO13" ca="1">_xlfn.XLOOKUP($V13&amp;$T13&amp;EN$3&amp;"STORAGE",COMPOSITE_MONTHLY,AMOUNT,"")</f>
        <v>0</v>
      </c>
      <c r="AP13" cm="1">
        <f t="array" aca="1" ref="AP13" ca="1">_xlfn.XLOOKUP($V13&amp;$T13&amp;EO$3&amp;"STORAGE",COMPOSITE_MONTHLY,AMOUNT,"")</f>
        <v>0</v>
      </c>
      <c r="AQ13" cm="1">
        <f t="array" aca="1" ref="AQ13" ca="1">_xlfn.XLOOKUP($V13&amp;$T13&amp;EP$3&amp;"STORAGE",COMPOSITE_MONTHLY,AMOUNT,"")</f>
        <v>0</v>
      </c>
      <c r="AR13" cm="1">
        <f t="array" aca="1" ref="AR13" ca="1">_xlfn.XLOOKUP($V13&amp;$T13&amp;EQ$3&amp;"STORAGE",COMPOSITE_MONTHLY,AMOUNT,"")</f>
        <v>0</v>
      </c>
      <c r="AS13" cm="1">
        <f t="array" aca="1" ref="AS13" ca="1">_xlfn.XLOOKUP($V13&amp;$T13&amp;ER$3&amp;"STORAGE",COMPOSITE_MONTHLY,AMOUNT,"")</f>
        <v>0</v>
      </c>
      <c r="AT13" cm="1">
        <f t="array" aca="1" ref="AT13" ca="1">_xlfn.XLOOKUP($V13&amp;$T13&amp;ES$3&amp;"STORAGE",COMPOSITE_MONTHLY,AMOUNT,"")</f>
        <v>0</v>
      </c>
      <c r="AU13" s="7" cm="1">
        <f t="array" aca="1" ref="AU13" ca="1">_xlfn.XLOOKUP($V13&amp;$T13&amp;EH$3&amp;"USE",COMPOSITE_MONTHLY,AMOUNT,"")</f>
        <v>0</v>
      </c>
      <c r="AV13" cm="1">
        <f t="array" aca="1" ref="AV13" ca="1">_xlfn.XLOOKUP($V13&amp;$T13&amp;EI$3&amp;"USE",COMPOSITE_MONTHLY,AMOUNT,"")</f>
        <v>0</v>
      </c>
      <c r="AW13" cm="1">
        <f t="array" aca="1" ref="AW13" ca="1">_xlfn.XLOOKUP($V13&amp;$T13&amp;EJ$3&amp;"USE",COMPOSITE_MONTHLY,AMOUNT,"")</f>
        <v>0</v>
      </c>
      <c r="AX13" cm="1">
        <f t="array" aca="1" ref="AX13" ca="1">_xlfn.XLOOKUP($V13&amp;$T13&amp;EK$3&amp;"USE",COMPOSITE_MONTHLY,AMOUNT,"")</f>
        <v>0</v>
      </c>
      <c r="AY13" cm="1">
        <f t="array" aca="1" ref="AY13" ca="1">_xlfn.XLOOKUP($V13&amp;$T13&amp;EL$3&amp;"USE",COMPOSITE_MONTHLY,AMOUNT,"")</f>
        <v>0</v>
      </c>
      <c r="AZ13" cm="1">
        <f t="array" aca="1" ref="AZ13" ca="1">_xlfn.XLOOKUP($V13&amp;$T13&amp;EM$3&amp;"USE",COMPOSITE_MONTHLY,AMOUNT,"")</f>
        <v>0</v>
      </c>
      <c r="BA13" cm="1">
        <f t="array" aca="1" ref="BA13" ca="1">_xlfn.XLOOKUP($V13&amp;$T13&amp;EN$3&amp;"USE",COMPOSITE_MONTHLY,AMOUNT,"")</f>
        <v>0</v>
      </c>
      <c r="BB13" cm="1">
        <f t="array" aca="1" ref="BB13" ca="1">_xlfn.XLOOKUP($V13&amp;$T13&amp;EO$3&amp;"USE",COMPOSITE_MONTHLY,AMOUNT,"")</f>
        <v>0</v>
      </c>
      <c r="BC13" cm="1">
        <f t="array" aca="1" ref="BC13" ca="1">_xlfn.XLOOKUP($V13&amp;$T13&amp;EP$3&amp;"USE",COMPOSITE_MONTHLY,AMOUNT,"")</f>
        <v>0</v>
      </c>
      <c r="BD13" cm="1">
        <f t="array" aca="1" ref="BD13" ca="1">_xlfn.XLOOKUP($V13&amp;$T13&amp;EQ$3&amp;"USE",COMPOSITE_MONTHLY,AMOUNT,"")</f>
        <v>0</v>
      </c>
      <c r="BE13" cm="1">
        <f t="array" aca="1" ref="BE13" ca="1">_xlfn.XLOOKUP($V13&amp;$T13&amp;ER$3&amp;"USE",COMPOSITE_MONTHLY,AMOUNT,"")</f>
        <v>0</v>
      </c>
      <c r="BF13" cm="1">
        <f t="array" aca="1" ref="BF13" ca="1">_xlfn.XLOOKUP($V13&amp;$T13&amp;ES$3&amp;"USE",COMPOSITE_MONTHLY,AMOUNT,"")</f>
        <v>0</v>
      </c>
      <c r="BG13" s="7">
        <f t="shared" ca="1" si="10"/>
        <v>0</v>
      </c>
      <c r="BH13">
        <f t="shared" ca="1" si="11"/>
        <v>0</v>
      </c>
      <c r="BI13" t="str" cm="1">
        <f t="array" aca="1" ref="BI13" ca="1">IF(IF(BH13&gt;0,SUM(AI13:AT13-AU13:BF13),"")=0,"DUPLICATE_STOR_USE","")</f>
        <v/>
      </c>
      <c r="BJ13" t="str" cm="1">
        <f t="array" aca="1" ref="BJ13" ca="1">IF(IF(BH13&gt;0,SUM(AI13:AT13-W13:AH13),"")=0,"DUPLICATE_DIV_STOR","")</f>
        <v/>
      </c>
      <c r="BK13" s="7">
        <f t="shared" ca="1" si="12"/>
        <v>0</v>
      </c>
      <c r="BL13" s="24">
        <f t="shared" ca="1" si="13"/>
        <v>0</v>
      </c>
      <c r="BM13" s="7" cm="1">
        <f t="array" aca="1" ref="BM13" ca="1">_xlfn.XLOOKUP(V13,APPLICATION_NUMBER,FACE_VALUE_AMOUNT)</f>
        <v>343.6</v>
      </c>
      <c r="BN13" cm="1">
        <f t="array" aca="1" ref="BN13" ca="1">_xlfn.XLOOKUP(V13,APPLICATION_NUMBER,INI_REPORTED_DIV_AMOUNT)</f>
        <v>0</v>
      </c>
      <c r="BO13" cm="1">
        <f t="array" aca="1" ref="BO13" ca="1">_xlfn.XLOOKUP(V13,APPLICATION_NUMBER,INI_REPORTED_DIV_UNIT)</f>
        <v>0</v>
      </c>
      <c r="BP13">
        <f t="shared" ca="1" si="14"/>
        <v>0</v>
      </c>
      <c r="BQ13" s="7">
        <f t="shared" ca="1" si="0"/>
        <v>0</v>
      </c>
      <c r="BR13" s="9" cm="1">
        <f t="array" aca="1" ref="BR13" ca="1">SUM((APPL_ID=$V13)*(YEAR=$T13)*(DIVERSION_TYPE="USE")*AMOUNT)</f>
        <v>0</v>
      </c>
      <c r="BS13">
        <f t="shared" ca="1" si="15"/>
        <v>0</v>
      </c>
      <c r="BT13">
        <f t="shared" ca="1" si="16"/>
        <v>0</v>
      </c>
      <c r="BU13" s="7" t="str">
        <f t="shared" ca="1" si="17"/>
        <v>NO_IniDiv</v>
      </c>
      <c r="BV13">
        <f t="shared" ca="1" si="1"/>
        <v>0</v>
      </c>
      <c r="BW13" s="7">
        <f t="shared" ca="1" si="2"/>
        <v>0</v>
      </c>
      <c r="BX13" s="7">
        <f t="shared" ca="1" si="3"/>
        <v>0</v>
      </c>
      <c r="BY13" s="7">
        <f t="shared" ca="1" si="18"/>
        <v>0</v>
      </c>
      <c r="BZ13" s="7">
        <f t="shared" ca="1" si="19"/>
        <v>0</v>
      </c>
      <c r="CA13" s="10"/>
      <c r="DM13" s="7"/>
      <c r="DN13" s="9"/>
      <c r="DP13" s="7"/>
    </row>
    <row r="14" spans="1:149" x14ac:dyDescent="0.25">
      <c r="A14" t="s">
        <v>183</v>
      </c>
      <c r="B14">
        <v>147</v>
      </c>
      <c r="C14">
        <v>2013</v>
      </c>
      <c r="D14">
        <v>11</v>
      </c>
      <c r="E14">
        <v>0</v>
      </c>
      <c r="F14" t="s">
        <v>184</v>
      </c>
      <c r="G14" s="7" t="str">
        <f t="shared" si="7"/>
        <v>A001029201311USE</v>
      </c>
      <c r="H14" t="str">
        <f t="shared" si="8"/>
        <v>A00102911USE</v>
      </c>
      <c r="I14" s="35"/>
      <c r="J14" t="s">
        <v>202</v>
      </c>
      <c r="K14">
        <v>0</v>
      </c>
      <c r="L14">
        <v>0</v>
      </c>
      <c r="M14">
        <v>2.2999999999999998</v>
      </c>
      <c r="N14" t="s">
        <v>185</v>
      </c>
      <c r="O14" s="24"/>
      <c r="P14" s="7"/>
      <c r="R14" s="10"/>
      <c r="S14" s="24">
        <f ca="1"/>
        <v>0</v>
      </c>
      <c r="T14">
        <f t="shared" ca="1" si="21"/>
        <v>2017</v>
      </c>
      <c r="U14">
        <f t="shared" ca="1" si="9"/>
        <v>2</v>
      </c>
      <c r="V14" t="str" cm="1">
        <f t="array" aca="1" ref="V14" ca="1">INDEX(UniqueApplID,U14)</f>
        <v>A001205</v>
      </c>
      <c r="W14" cm="1">
        <f t="array" aca="1" ref="W14" ca="1">_xlfn.XLOOKUP($V14&amp;$T14&amp;EH$3&amp;"DIRECT",COMPOSITE_MONTHLY,AMOUNT,"")</f>
        <v>0</v>
      </c>
      <c r="X14" cm="1">
        <f t="array" aca="1" ref="X14" ca="1">_xlfn.XLOOKUP($V14&amp;$T14&amp;EI$3&amp;"DIRECT",COMPOSITE_MONTHLY,AMOUNT,"")</f>
        <v>0</v>
      </c>
      <c r="Y14" cm="1">
        <f t="array" aca="1" ref="Y14" ca="1">_xlfn.XLOOKUP($V14&amp;$T14&amp;EJ$3&amp;"DIRECT",COMPOSITE_MONTHLY,AMOUNT,"")</f>
        <v>0</v>
      </c>
      <c r="Z14" cm="1">
        <f t="array" aca="1" ref="Z14" ca="1">_xlfn.XLOOKUP($V14&amp;$T14&amp;EK$3&amp;"DIRECT",COMPOSITE_MONTHLY,AMOUNT,"")</f>
        <v>0</v>
      </c>
      <c r="AA14" cm="1">
        <f t="array" aca="1" ref="AA14" ca="1">_xlfn.XLOOKUP($V14&amp;$T14&amp;EL$3&amp;"DIRECT",COMPOSITE_MONTHLY,AMOUNT,"")</f>
        <v>0</v>
      </c>
      <c r="AB14" cm="1">
        <f t="array" aca="1" ref="AB14" ca="1">_xlfn.XLOOKUP($V14&amp;$T14&amp;EM$3&amp;"DIRECT",COMPOSITE_MONTHLY,AMOUNT,"")</f>
        <v>0</v>
      </c>
      <c r="AC14" cm="1">
        <f t="array" aca="1" ref="AC14" ca="1">_xlfn.XLOOKUP($V14&amp;$T14&amp;EN$3&amp;"DIRECT",COMPOSITE_MONTHLY,AMOUNT,"")</f>
        <v>0</v>
      </c>
      <c r="AD14" cm="1">
        <f t="array" aca="1" ref="AD14" ca="1">_xlfn.XLOOKUP($V14&amp;$T14&amp;EO$3&amp;"DIRECT",COMPOSITE_MONTHLY,AMOUNT,"")</f>
        <v>0</v>
      </c>
      <c r="AE14" cm="1">
        <f t="array" aca="1" ref="AE14" ca="1">_xlfn.XLOOKUP($V14&amp;$T14&amp;EP$3&amp;"DIRECT",COMPOSITE_MONTHLY,AMOUNT,"")</f>
        <v>0</v>
      </c>
      <c r="AF14" cm="1">
        <f t="array" aca="1" ref="AF14" ca="1">_xlfn.XLOOKUP($V14&amp;$T14&amp;EQ$3&amp;"DIRECT",COMPOSITE_MONTHLY,AMOUNT,"")</f>
        <v>0</v>
      </c>
      <c r="AG14" cm="1">
        <f t="array" aca="1" ref="AG14" ca="1">_xlfn.XLOOKUP($V14&amp;$T14&amp;ER$3&amp;"DIRECT",COMPOSITE_MONTHLY,AMOUNT,"")</f>
        <v>0</v>
      </c>
      <c r="AH14" cm="1">
        <f t="array" aca="1" ref="AH14" ca="1">_xlfn.XLOOKUP($V14&amp;$T14&amp;ES$3&amp;"DIRECT",COMPOSITE_MONTHLY,AMOUNT,"")</f>
        <v>0</v>
      </c>
      <c r="AI14" s="7" cm="1">
        <f t="array" aca="1" ref="AI14" ca="1">_xlfn.XLOOKUP($V14&amp;$T14&amp;EH$3&amp;"STORAGE",COMPOSITE_MONTHLY,AMOUNT,"")</f>
        <v>0</v>
      </c>
      <c r="AJ14" cm="1">
        <f t="array" aca="1" ref="AJ14" ca="1">_xlfn.XLOOKUP($V14&amp;$T14&amp;EI$3&amp;"STORAGE",COMPOSITE_MONTHLY,AMOUNT,"")</f>
        <v>0</v>
      </c>
      <c r="AK14" cm="1">
        <f t="array" aca="1" ref="AK14" ca="1">_xlfn.XLOOKUP($V14&amp;$T14&amp;EJ$3&amp;"STORAGE",COMPOSITE_MONTHLY,AMOUNT,"")</f>
        <v>0</v>
      </c>
      <c r="AL14" cm="1">
        <f t="array" aca="1" ref="AL14" ca="1">_xlfn.XLOOKUP($V14&amp;$T14&amp;EK$3&amp;"STORAGE",COMPOSITE_MONTHLY,AMOUNT,"")</f>
        <v>0</v>
      </c>
      <c r="AM14" cm="1">
        <f t="array" aca="1" ref="AM14" ca="1">_xlfn.XLOOKUP($V14&amp;$T14&amp;EL$3&amp;"STORAGE",COMPOSITE_MONTHLY,AMOUNT,"")</f>
        <v>0</v>
      </c>
      <c r="AN14" cm="1">
        <f t="array" aca="1" ref="AN14" ca="1">_xlfn.XLOOKUP($V14&amp;$T14&amp;EM$3&amp;"STORAGE",COMPOSITE_MONTHLY,AMOUNT,"")</f>
        <v>0</v>
      </c>
      <c r="AO14" cm="1">
        <f t="array" aca="1" ref="AO14" ca="1">_xlfn.XLOOKUP($V14&amp;$T14&amp;EN$3&amp;"STORAGE",COMPOSITE_MONTHLY,AMOUNT,"")</f>
        <v>0</v>
      </c>
      <c r="AP14" cm="1">
        <f t="array" aca="1" ref="AP14" ca="1">_xlfn.XLOOKUP($V14&amp;$T14&amp;EO$3&amp;"STORAGE",COMPOSITE_MONTHLY,AMOUNT,"")</f>
        <v>0</v>
      </c>
      <c r="AQ14" cm="1">
        <f t="array" aca="1" ref="AQ14" ca="1">_xlfn.XLOOKUP($V14&amp;$T14&amp;EP$3&amp;"STORAGE",COMPOSITE_MONTHLY,AMOUNT,"")</f>
        <v>0</v>
      </c>
      <c r="AR14" cm="1">
        <f t="array" aca="1" ref="AR14" ca="1">_xlfn.XLOOKUP($V14&amp;$T14&amp;EQ$3&amp;"STORAGE",COMPOSITE_MONTHLY,AMOUNT,"")</f>
        <v>0</v>
      </c>
      <c r="AS14" cm="1">
        <f t="array" aca="1" ref="AS14" ca="1">_xlfn.XLOOKUP($V14&amp;$T14&amp;ER$3&amp;"STORAGE",COMPOSITE_MONTHLY,AMOUNT,"")</f>
        <v>0</v>
      </c>
      <c r="AT14" cm="1">
        <f t="array" aca="1" ref="AT14" ca="1">_xlfn.XLOOKUP($V14&amp;$T14&amp;ES$3&amp;"STORAGE",COMPOSITE_MONTHLY,AMOUNT,"")</f>
        <v>0</v>
      </c>
      <c r="AU14" s="7" cm="1">
        <f t="array" aca="1" ref="AU14" ca="1">_xlfn.XLOOKUP($V14&amp;$T14&amp;EH$3&amp;"USE",COMPOSITE_MONTHLY,AMOUNT,"")</f>
        <v>0</v>
      </c>
      <c r="AV14" cm="1">
        <f t="array" aca="1" ref="AV14" ca="1">_xlfn.XLOOKUP($V14&amp;$T14&amp;EI$3&amp;"USE",COMPOSITE_MONTHLY,AMOUNT,"")</f>
        <v>0</v>
      </c>
      <c r="AW14" cm="1">
        <f t="array" aca="1" ref="AW14" ca="1">_xlfn.XLOOKUP($V14&amp;$T14&amp;EJ$3&amp;"USE",COMPOSITE_MONTHLY,AMOUNT,"")</f>
        <v>0</v>
      </c>
      <c r="AX14" cm="1">
        <f t="array" aca="1" ref="AX14" ca="1">_xlfn.XLOOKUP($V14&amp;$T14&amp;EK$3&amp;"USE",COMPOSITE_MONTHLY,AMOUNT,"")</f>
        <v>0</v>
      </c>
      <c r="AY14" cm="1">
        <f t="array" aca="1" ref="AY14" ca="1">_xlfn.XLOOKUP($V14&amp;$T14&amp;EL$3&amp;"USE",COMPOSITE_MONTHLY,AMOUNT,"")</f>
        <v>0</v>
      </c>
      <c r="AZ14" cm="1">
        <f t="array" aca="1" ref="AZ14" ca="1">_xlfn.XLOOKUP($V14&amp;$T14&amp;EM$3&amp;"USE",COMPOSITE_MONTHLY,AMOUNT,"")</f>
        <v>0</v>
      </c>
      <c r="BA14" cm="1">
        <f t="array" aca="1" ref="BA14" ca="1">_xlfn.XLOOKUP($V14&amp;$T14&amp;EN$3&amp;"USE",COMPOSITE_MONTHLY,AMOUNT,"")</f>
        <v>0</v>
      </c>
      <c r="BB14" cm="1">
        <f t="array" aca="1" ref="BB14" ca="1">_xlfn.XLOOKUP($V14&amp;$T14&amp;EO$3&amp;"USE",COMPOSITE_MONTHLY,AMOUNT,"")</f>
        <v>0</v>
      </c>
      <c r="BC14" cm="1">
        <f t="array" aca="1" ref="BC14" ca="1">_xlfn.XLOOKUP($V14&amp;$T14&amp;EP$3&amp;"USE",COMPOSITE_MONTHLY,AMOUNT,"")</f>
        <v>0</v>
      </c>
      <c r="BD14" cm="1">
        <f t="array" aca="1" ref="BD14" ca="1">_xlfn.XLOOKUP($V14&amp;$T14&amp;EQ$3&amp;"USE",COMPOSITE_MONTHLY,AMOUNT,"")</f>
        <v>0</v>
      </c>
      <c r="BE14" cm="1">
        <f t="array" aca="1" ref="BE14" ca="1">_xlfn.XLOOKUP($V14&amp;$T14&amp;ER$3&amp;"USE",COMPOSITE_MONTHLY,AMOUNT,"")</f>
        <v>0</v>
      </c>
      <c r="BF14" cm="1">
        <f t="array" aca="1" ref="BF14" ca="1">_xlfn.XLOOKUP($V14&amp;$T14&amp;ES$3&amp;"USE",COMPOSITE_MONTHLY,AMOUNT,"")</f>
        <v>0</v>
      </c>
      <c r="BG14" s="7">
        <f t="shared" ca="1" si="10"/>
        <v>0</v>
      </c>
      <c r="BH14">
        <f t="shared" ca="1" si="11"/>
        <v>0</v>
      </c>
      <c r="BI14" t="str" cm="1">
        <f t="array" aca="1" ref="BI14" ca="1">IF(IF(BH14&gt;0,SUM(AI14:AT14-AU14:BF14),"")=0,"DUPLICATE_STOR_USE","")</f>
        <v/>
      </c>
      <c r="BJ14" t="str" cm="1">
        <f t="array" aca="1" ref="BJ14" ca="1">IF(IF(BH14&gt;0,SUM(AI14:AT14-W14:AH14),"")=0,"DUPLICATE_DIV_STOR","")</f>
        <v/>
      </c>
      <c r="BK14" s="7">
        <f t="shared" ca="1" si="12"/>
        <v>0</v>
      </c>
      <c r="BL14" s="24">
        <f t="shared" ca="1" si="13"/>
        <v>0</v>
      </c>
      <c r="BM14" s="7" cm="1">
        <f t="array" aca="1" ref="BM14" ca="1">_xlfn.XLOOKUP(V14,APPLICATION_NUMBER,FACE_VALUE_AMOUNT)</f>
        <v>343.6</v>
      </c>
      <c r="BN14" cm="1">
        <f t="array" aca="1" ref="BN14" ca="1">_xlfn.XLOOKUP(V14,APPLICATION_NUMBER,INI_REPORTED_DIV_AMOUNT)</f>
        <v>0</v>
      </c>
      <c r="BO14" cm="1">
        <f t="array" aca="1" ref="BO14" ca="1">_xlfn.XLOOKUP(V14,APPLICATION_NUMBER,INI_REPORTED_DIV_UNIT)</f>
        <v>0</v>
      </c>
      <c r="BP14">
        <f t="shared" ca="1" si="14"/>
        <v>0</v>
      </c>
      <c r="BQ14" s="7">
        <f t="shared" ca="1" si="0"/>
        <v>0</v>
      </c>
      <c r="BR14" s="9" cm="1">
        <f t="array" aca="1" ref="BR14" ca="1">SUM((APPL_ID=$V14)*(YEAR=$T14)*(DIVERSION_TYPE="USE")*AMOUNT)</f>
        <v>0</v>
      </c>
      <c r="BS14">
        <f t="shared" ca="1" si="15"/>
        <v>0</v>
      </c>
      <c r="BT14">
        <f t="shared" ca="1" si="16"/>
        <v>0</v>
      </c>
      <c r="BU14" s="7" t="str">
        <f t="shared" ca="1" si="17"/>
        <v>NO_IniDiv</v>
      </c>
      <c r="BV14">
        <f t="shared" ca="1" si="1"/>
        <v>0</v>
      </c>
      <c r="BW14" s="7">
        <f t="shared" ca="1" si="2"/>
        <v>0</v>
      </c>
      <c r="BX14" s="7">
        <f t="shared" ca="1" si="3"/>
        <v>0</v>
      </c>
      <c r="BY14" s="7">
        <f t="shared" ca="1" si="18"/>
        <v>0</v>
      </c>
      <c r="BZ14" s="7">
        <f t="shared" ca="1" si="19"/>
        <v>0</v>
      </c>
      <c r="CA14" s="10"/>
      <c r="DM14" s="7"/>
      <c r="DN14" s="9"/>
      <c r="DP14" s="7"/>
    </row>
    <row r="15" spans="1:149" x14ac:dyDescent="0.25">
      <c r="A15" t="s">
        <v>183</v>
      </c>
      <c r="B15">
        <v>147</v>
      </c>
      <c r="C15">
        <v>2014</v>
      </c>
      <c r="D15">
        <v>1</v>
      </c>
      <c r="E15">
        <v>0</v>
      </c>
      <c r="F15" t="s">
        <v>184</v>
      </c>
      <c r="G15" s="7" t="str">
        <f t="shared" si="7"/>
        <v>A00102920141USE</v>
      </c>
      <c r="H15" t="str">
        <f t="shared" si="8"/>
        <v>A0010291USE</v>
      </c>
      <c r="I15" s="35"/>
      <c r="J15" t="s">
        <v>203</v>
      </c>
      <c r="K15">
        <v>0</v>
      </c>
      <c r="L15">
        <v>0</v>
      </c>
      <c r="M15">
        <v>1.3</v>
      </c>
      <c r="N15" t="s">
        <v>185</v>
      </c>
      <c r="O15" s="24"/>
      <c r="P15" s="7"/>
      <c r="R15" s="10"/>
      <c r="S15" s="24">
        <f ca="1"/>
        <v>0</v>
      </c>
      <c r="T15">
        <f t="shared" ca="1" si="21"/>
        <v>2018</v>
      </c>
      <c r="U15">
        <f t="shared" ca="1" si="9"/>
        <v>2</v>
      </c>
      <c r="V15" t="str" cm="1">
        <f t="array" aca="1" ref="V15" ca="1">INDEX(UniqueApplID,U15)</f>
        <v>A001205</v>
      </c>
      <c r="W15" cm="1">
        <f t="array" aca="1" ref="W15" ca="1">_xlfn.XLOOKUP($V15&amp;$T15&amp;EH$3&amp;"DIRECT",COMPOSITE_MONTHLY,AMOUNT,"")</f>
        <v>0</v>
      </c>
      <c r="X15" cm="1">
        <f t="array" aca="1" ref="X15" ca="1">_xlfn.XLOOKUP($V15&amp;$T15&amp;EI$3&amp;"DIRECT",COMPOSITE_MONTHLY,AMOUNT,"")</f>
        <v>0</v>
      </c>
      <c r="Y15" cm="1">
        <f t="array" aca="1" ref="Y15" ca="1">_xlfn.XLOOKUP($V15&amp;$T15&amp;EJ$3&amp;"DIRECT",COMPOSITE_MONTHLY,AMOUNT,"")</f>
        <v>0</v>
      </c>
      <c r="Z15" cm="1">
        <f t="array" aca="1" ref="Z15" ca="1">_xlfn.XLOOKUP($V15&amp;$T15&amp;EK$3&amp;"DIRECT",COMPOSITE_MONTHLY,AMOUNT,"")</f>
        <v>0</v>
      </c>
      <c r="AA15" cm="1">
        <f t="array" aca="1" ref="AA15" ca="1">_xlfn.XLOOKUP($V15&amp;$T15&amp;EL$3&amp;"DIRECT",COMPOSITE_MONTHLY,AMOUNT,"")</f>
        <v>0</v>
      </c>
      <c r="AB15" cm="1">
        <f t="array" aca="1" ref="AB15" ca="1">_xlfn.XLOOKUP($V15&amp;$T15&amp;EM$3&amp;"DIRECT",COMPOSITE_MONTHLY,AMOUNT,"")</f>
        <v>0</v>
      </c>
      <c r="AC15" cm="1">
        <f t="array" aca="1" ref="AC15" ca="1">_xlfn.XLOOKUP($V15&amp;$T15&amp;EN$3&amp;"DIRECT",COMPOSITE_MONTHLY,AMOUNT,"")</f>
        <v>0</v>
      </c>
      <c r="AD15" cm="1">
        <f t="array" aca="1" ref="AD15" ca="1">_xlfn.XLOOKUP($V15&amp;$T15&amp;EO$3&amp;"DIRECT",COMPOSITE_MONTHLY,AMOUNT,"")</f>
        <v>0</v>
      </c>
      <c r="AE15" cm="1">
        <f t="array" aca="1" ref="AE15" ca="1">_xlfn.XLOOKUP($V15&amp;$T15&amp;EP$3&amp;"DIRECT",COMPOSITE_MONTHLY,AMOUNT,"")</f>
        <v>0</v>
      </c>
      <c r="AF15" cm="1">
        <f t="array" aca="1" ref="AF15" ca="1">_xlfn.XLOOKUP($V15&amp;$T15&amp;EQ$3&amp;"DIRECT",COMPOSITE_MONTHLY,AMOUNT,"")</f>
        <v>0</v>
      </c>
      <c r="AG15" cm="1">
        <f t="array" aca="1" ref="AG15" ca="1">_xlfn.XLOOKUP($V15&amp;$T15&amp;ER$3&amp;"DIRECT",COMPOSITE_MONTHLY,AMOUNT,"")</f>
        <v>0</v>
      </c>
      <c r="AH15" cm="1">
        <f t="array" aca="1" ref="AH15" ca="1">_xlfn.XLOOKUP($V15&amp;$T15&amp;ES$3&amp;"DIRECT",COMPOSITE_MONTHLY,AMOUNT,"")</f>
        <v>0</v>
      </c>
      <c r="AI15" s="7" cm="1">
        <f t="array" aca="1" ref="AI15" ca="1">_xlfn.XLOOKUP($V15&amp;$T15&amp;EH$3&amp;"STORAGE",COMPOSITE_MONTHLY,AMOUNT,"")</f>
        <v>0</v>
      </c>
      <c r="AJ15" cm="1">
        <f t="array" aca="1" ref="AJ15" ca="1">_xlfn.XLOOKUP($V15&amp;$T15&amp;EI$3&amp;"STORAGE",COMPOSITE_MONTHLY,AMOUNT,"")</f>
        <v>0</v>
      </c>
      <c r="AK15" cm="1">
        <f t="array" aca="1" ref="AK15" ca="1">_xlfn.XLOOKUP($V15&amp;$T15&amp;EJ$3&amp;"STORAGE",COMPOSITE_MONTHLY,AMOUNT,"")</f>
        <v>0</v>
      </c>
      <c r="AL15" cm="1">
        <f t="array" aca="1" ref="AL15" ca="1">_xlfn.XLOOKUP($V15&amp;$T15&amp;EK$3&amp;"STORAGE",COMPOSITE_MONTHLY,AMOUNT,"")</f>
        <v>0</v>
      </c>
      <c r="AM15" cm="1">
        <f t="array" aca="1" ref="AM15" ca="1">_xlfn.XLOOKUP($V15&amp;$T15&amp;EL$3&amp;"STORAGE",COMPOSITE_MONTHLY,AMOUNT,"")</f>
        <v>0</v>
      </c>
      <c r="AN15" cm="1">
        <f t="array" aca="1" ref="AN15" ca="1">_xlfn.XLOOKUP($V15&amp;$T15&amp;EM$3&amp;"STORAGE",COMPOSITE_MONTHLY,AMOUNT,"")</f>
        <v>0</v>
      </c>
      <c r="AO15" cm="1">
        <f t="array" aca="1" ref="AO15" ca="1">_xlfn.XLOOKUP($V15&amp;$T15&amp;EN$3&amp;"STORAGE",COMPOSITE_MONTHLY,AMOUNT,"")</f>
        <v>0</v>
      </c>
      <c r="AP15" cm="1">
        <f t="array" aca="1" ref="AP15" ca="1">_xlfn.XLOOKUP($V15&amp;$T15&amp;EO$3&amp;"STORAGE",COMPOSITE_MONTHLY,AMOUNT,"")</f>
        <v>0</v>
      </c>
      <c r="AQ15" cm="1">
        <f t="array" aca="1" ref="AQ15" ca="1">_xlfn.XLOOKUP($V15&amp;$T15&amp;EP$3&amp;"STORAGE",COMPOSITE_MONTHLY,AMOUNT,"")</f>
        <v>0</v>
      </c>
      <c r="AR15" cm="1">
        <f t="array" aca="1" ref="AR15" ca="1">_xlfn.XLOOKUP($V15&amp;$T15&amp;EQ$3&amp;"STORAGE",COMPOSITE_MONTHLY,AMOUNT,"")</f>
        <v>0</v>
      </c>
      <c r="AS15" cm="1">
        <f t="array" aca="1" ref="AS15" ca="1">_xlfn.XLOOKUP($V15&amp;$T15&amp;ER$3&amp;"STORAGE",COMPOSITE_MONTHLY,AMOUNT,"")</f>
        <v>0</v>
      </c>
      <c r="AT15" cm="1">
        <f t="array" aca="1" ref="AT15" ca="1">_xlfn.XLOOKUP($V15&amp;$T15&amp;ES$3&amp;"STORAGE",COMPOSITE_MONTHLY,AMOUNT,"")</f>
        <v>0</v>
      </c>
      <c r="AU15" s="7" cm="1">
        <f t="array" aca="1" ref="AU15" ca="1">_xlfn.XLOOKUP($V15&amp;$T15&amp;EH$3&amp;"USE",COMPOSITE_MONTHLY,AMOUNT,"")</f>
        <v>0</v>
      </c>
      <c r="AV15" cm="1">
        <f t="array" aca="1" ref="AV15" ca="1">_xlfn.XLOOKUP($V15&amp;$T15&amp;EI$3&amp;"USE",COMPOSITE_MONTHLY,AMOUNT,"")</f>
        <v>0</v>
      </c>
      <c r="AW15" cm="1">
        <f t="array" aca="1" ref="AW15" ca="1">_xlfn.XLOOKUP($V15&amp;$T15&amp;EJ$3&amp;"USE",COMPOSITE_MONTHLY,AMOUNT,"")</f>
        <v>0</v>
      </c>
      <c r="AX15" cm="1">
        <f t="array" aca="1" ref="AX15" ca="1">_xlfn.XLOOKUP($V15&amp;$T15&amp;EK$3&amp;"USE",COMPOSITE_MONTHLY,AMOUNT,"")</f>
        <v>0</v>
      </c>
      <c r="AY15" cm="1">
        <f t="array" aca="1" ref="AY15" ca="1">_xlfn.XLOOKUP($V15&amp;$T15&amp;EL$3&amp;"USE",COMPOSITE_MONTHLY,AMOUNT,"")</f>
        <v>0</v>
      </c>
      <c r="AZ15" cm="1">
        <f t="array" aca="1" ref="AZ15" ca="1">_xlfn.XLOOKUP($V15&amp;$T15&amp;EM$3&amp;"USE",COMPOSITE_MONTHLY,AMOUNT,"")</f>
        <v>0</v>
      </c>
      <c r="BA15" cm="1">
        <f t="array" aca="1" ref="BA15" ca="1">_xlfn.XLOOKUP($V15&amp;$T15&amp;EN$3&amp;"USE",COMPOSITE_MONTHLY,AMOUNT,"")</f>
        <v>0</v>
      </c>
      <c r="BB15" cm="1">
        <f t="array" aca="1" ref="BB15" ca="1">_xlfn.XLOOKUP($V15&amp;$T15&amp;EO$3&amp;"USE",COMPOSITE_MONTHLY,AMOUNT,"")</f>
        <v>0</v>
      </c>
      <c r="BC15" cm="1">
        <f t="array" aca="1" ref="BC15" ca="1">_xlfn.XLOOKUP($V15&amp;$T15&amp;EP$3&amp;"USE",COMPOSITE_MONTHLY,AMOUNT,"")</f>
        <v>0</v>
      </c>
      <c r="BD15" cm="1">
        <f t="array" aca="1" ref="BD15" ca="1">_xlfn.XLOOKUP($V15&amp;$T15&amp;EQ$3&amp;"USE",COMPOSITE_MONTHLY,AMOUNT,"")</f>
        <v>0</v>
      </c>
      <c r="BE15" cm="1">
        <f t="array" aca="1" ref="BE15" ca="1">_xlfn.XLOOKUP($V15&amp;$T15&amp;ER$3&amp;"USE",COMPOSITE_MONTHLY,AMOUNT,"")</f>
        <v>0</v>
      </c>
      <c r="BF15" cm="1">
        <f t="array" aca="1" ref="BF15" ca="1">_xlfn.XLOOKUP($V15&amp;$T15&amp;ES$3&amp;"USE",COMPOSITE_MONTHLY,AMOUNT,"")</f>
        <v>0</v>
      </c>
      <c r="BG15" s="7">
        <f t="shared" ca="1" si="10"/>
        <v>0</v>
      </c>
      <c r="BH15">
        <f t="shared" ca="1" si="11"/>
        <v>0</v>
      </c>
      <c r="BI15" t="str" cm="1">
        <f t="array" aca="1" ref="BI15" ca="1">IF(IF(BH15&gt;0,SUM(AI15:AT15-AU15:BF15),"")=0,"DUPLICATE_STOR_USE","")</f>
        <v/>
      </c>
      <c r="BJ15" t="str" cm="1">
        <f t="array" aca="1" ref="BJ15" ca="1">IF(IF(BH15&gt;0,SUM(AI15:AT15-W15:AH15),"")=0,"DUPLICATE_DIV_STOR","")</f>
        <v/>
      </c>
      <c r="BK15" s="7">
        <f t="shared" ca="1" si="12"/>
        <v>0</v>
      </c>
      <c r="BL15" s="24">
        <f t="shared" ca="1" si="13"/>
        <v>0</v>
      </c>
      <c r="BM15" s="7" cm="1">
        <f t="array" aca="1" ref="BM15" ca="1">_xlfn.XLOOKUP(V15,APPLICATION_NUMBER,FACE_VALUE_AMOUNT)</f>
        <v>343.6</v>
      </c>
      <c r="BN15" cm="1">
        <f t="array" aca="1" ref="BN15" ca="1">_xlfn.XLOOKUP(V15,APPLICATION_NUMBER,INI_REPORTED_DIV_AMOUNT)</f>
        <v>0</v>
      </c>
      <c r="BO15" cm="1">
        <f t="array" aca="1" ref="BO15" ca="1">_xlfn.XLOOKUP(V15,APPLICATION_NUMBER,INI_REPORTED_DIV_UNIT)</f>
        <v>0</v>
      </c>
      <c r="BP15">
        <f t="shared" ca="1" si="14"/>
        <v>0</v>
      </c>
      <c r="BQ15" s="7">
        <f t="shared" ca="1" si="0"/>
        <v>0</v>
      </c>
      <c r="BR15" s="9" cm="1">
        <f t="array" aca="1" ref="BR15" ca="1">SUM((APPL_ID=$V15)*(YEAR=$T15)*(DIVERSION_TYPE="USE")*AMOUNT)</f>
        <v>0</v>
      </c>
      <c r="BS15">
        <f t="shared" ca="1" si="15"/>
        <v>0</v>
      </c>
      <c r="BT15">
        <f t="shared" ca="1" si="16"/>
        <v>0</v>
      </c>
      <c r="BU15" s="7" t="str">
        <f t="shared" ca="1" si="17"/>
        <v>NO_IniDiv</v>
      </c>
      <c r="BV15">
        <f t="shared" ca="1" si="1"/>
        <v>0</v>
      </c>
      <c r="BW15" s="7">
        <f t="shared" ca="1" si="2"/>
        <v>0</v>
      </c>
      <c r="BX15" s="7">
        <f t="shared" ca="1" si="3"/>
        <v>0</v>
      </c>
      <c r="BY15" s="7">
        <f t="shared" ca="1" si="18"/>
        <v>0</v>
      </c>
      <c r="BZ15" s="7">
        <f t="shared" ca="1" si="19"/>
        <v>0</v>
      </c>
      <c r="CA15" s="10"/>
      <c r="DM15" s="7"/>
      <c r="DN15" s="9"/>
      <c r="DP15" s="7"/>
    </row>
    <row r="16" spans="1:149" x14ac:dyDescent="0.25">
      <c r="A16" t="s">
        <v>183</v>
      </c>
      <c r="B16">
        <v>147</v>
      </c>
      <c r="C16">
        <v>2012</v>
      </c>
      <c r="D16">
        <v>7</v>
      </c>
      <c r="E16">
        <v>1.2329612640000001</v>
      </c>
      <c r="F16" t="s">
        <v>184</v>
      </c>
      <c r="G16" s="7" t="str">
        <f t="shared" si="7"/>
        <v>A00102920127USE</v>
      </c>
      <c r="H16" t="str">
        <f t="shared" si="8"/>
        <v>A0010297USE</v>
      </c>
      <c r="I16" s="35"/>
      <c r="J16" t="s">
        <v>204</v>
      </c>
      <c r="K16">
        <v>0</v>
      </c>
      <c r="L16">
        <v>0</v>
      </c>
      <c r="M16">
        <v>24.6</v>
      </c>
      <c r="N16" t="s">
        <v>185</v>
      </c>
      <c r="O16" s="24"/>
      <c r="P16" s="7"/>
      <c r="R16" s="10"/>
      <c r="S16" s="24">
        <f ca="1"/>
        <v>0</v>
      </c>
      <c r="T16">
        <f t="shared" ca="1" si="21"/>
        <v>2019</v>
      </c>
      <c r="U16">
        <f t="shared" ca="1" si="9"/>
        <v>2</v>
      </c>
      <c r="V16" t="str" cm="1">
        <f t="array" aca="1" ref="V16" ca="1">INDEX(UniqueApplID,U16)</f>
        <v>A001205</v>
      </c>
      <c r="W16" cm="1">
        <f t="array" aca="1" ref="W16" ca="1">_xlfn.XLOOKUP($V16&amp;$T16&amp;EH$3&amp;"DIRECT",COMPOSITE_MONTHLY,AMOUNT,"")</f>
        <v>0</v>
      </c>
      <c r="X16" cm="1">
        <f t="array" aca="1" ref="X16" ca="1">_xlfn.XLOOKUP($V16&amp;$T16&amp;EI$3&amp;"DIRECT",COMPOSITE_MONTHLY,AMOUNT,"")</f>
        <v>0</v>
      </c>
      <c r="Y16" cm="1">
        <f t="array" aca="1" ref="Y16" ca="1">_xlfn.XLOOKUP($V16&amp;$T16&amp;EJ$3&amp;"DIRECT",COMPOSITE_MONTHLY,AMOUNT,"")</f>
        <v>0</v>
      </c>
      <c r="Z16" cm="1">
        <f t="array" aca="1" ref="Z16" ca="1">_xlfn.XLOOKUP($V16&amp;$T16&amp;EK$3&amp;"DIRECT",COMPOSITE_MONTHLY,AMOUNT,"")</f>
        <v>0</v>
      </c>
      <c r="AA16" cm="1">
        <f t="array" aca="1" ref="AA16" ca="1">_xlfn.XLOOKUP($V16&amp;$T16&amp;EL$3&amp;"DIRECT",COMPOSITE_MONTHLY,AMOUNT,"")</f>
        <v>0</v>
      </c>
      <c r="AB16" cm="1">
        <f t="array" aca="1" ref="AB16" ca="1">_xlfn.XLOOKUP($V16&amp;$T16&amp;EM$3&amp;"DIRECT",COMPOSITE_MONTHLY,AMOUNT,"")</f>
        <v>0</v>
      </c>
      <c r="AC16" cm="1">
        <f t="array" aca="1" ref="AC16" ca="1">_xlfn.XLOOKUP($V16&amp;$T16&amp;EN$3&amp;"DIRECT",COMPOSITE_MONTHLY,AMOUNT,"")</f>
        <v>0</v>
      </c>
      <c r="AD16" cm="1">
        <f t="array" aca="1" ref="AD16" ca="1">_xlfn.XLOOKUP($V16&amp;$T16&amp;EO$3&amp;"DIRECT",COMPOSITE_MONTHLY,AMOUNT,"")</f>
        <v>0</v>
      </c>
      <c r="AE16" cm="1">
        <f t="array" aca="1" ref="AE16" ca="1">_xlfn.XLOOKUP($V16&amp;$T16&amp;EP$3&amp;"DIRECT",COMPOSITE_MONTHLY,AMOUNT,"")</f>
        <v>0</v>
      </c>
      <c r="AF16" cm="1">
        <f t="array" aca="1" ref="AF16" ca="1">_xlfn.XLOOKUP($V16&amp;$T16&amp;EQ$3&amp;"DIRECT",COMPOSITE_MONTHLY,AMOUNT,"")</f>
        <v>0</v>
      </c>
      <c r="AG16" cm="1">
        <f t="array" aca="1" ref="AG16" ca="1">_xlfn.XLOOKUP($V16&amp;$T16&amp;ER$3&amp;"DIRECT",COMPOSITE_MONTHLY,AMOUNT,"")</f>
        <v>0</v>
      </c>
      <c r="AH16" cm="1">
        <f t="array" aca="1" ref="AH16" ca="1">_xlfn.XLOOKUP($V16&amp;$T16&amp;ES$3&amp;"DIRECT",COMPOSITE_MONTHLY,AMOUNT,"")</f>
        <v>0</v>
      </c>
      <c r="AI16" s="7" cm="1">
        <f t="array" aca="1" ref="AI16" ca="1">_xlfn.XLOOKUP($V16&amp;$T16&amp;EH$3&amp;"STORAGE",COMPOSITE_MONTHLY,AMOUNT,"")</f>
        <v>0</v>
      </c>
      <c r="AJ16" cm="1">
        <f t="array" aca="1" ref="AJ16" ca="1">_xlfn.XLOOKUP($V16&amp;$T16&amp;EI$3&amp;"STORAGE",COMPOSITE_MONTHLY,AMOUNT,"")</f>
        <v>0</v>
      </c>
      <c r="AK16" cm="1">
        <f t="array" aca="1" ref="AK16" ca="1">_xlfn.XLOOKUP($V16&amp;$T16&amp;EJ$3&amp;"STORAGE",COMPOSITE_MONTHLY,AMOUNT,"")</f>
        <v>0</v>
      </c>
      <c r="AL16" cm="1">
        <f t="array" aca="1" ref="AL16" ca="1">_xlfn.XLOOKUP($V16&amp;$T16&amp;EK$3&amp;"STORAGE",COMPOSITE_MONTHLY,AMOUNT,"")</f>
        <v>0</v>
      </c>
      <c r="AM16" cm="1">
        <f t="array" aca="1" ref="AM16" ca="1">_xlfn.XLOOKUP($V16&amp;$T16&amp;EL$3&amp;"STORAGE",COMPOSITE_MONTHLY,AMOUNT,"")</f>
        <v>0</v>
      </c>
      <c r="AN16" cm="1">
        <f t="array" aca="1" ref="AN16" ca="1">_xlfn.XLOOKUP($V16&amp;$T16&amp;EM$3&amp;"STORAGE",COMPOSITE_MONTHLY,AMOUNT,"")</f>
        <v>0</v>
      </c>
      <c r="AO16" cm="1">
        <f t="array" aca="1" ref="AO16" ca="1">_xlfn.XLOOKUP($V16&amp;$T16&amp;EN$3&amp;"STORAGE",COMPOSITE_MONTHLY,AMOUNT,"")</f>
        <v>0</v>
      </c>
      <c r="AP16" cm="1">
        <f t="array" aca="1" ref="AP16" ca="1">_xlfn.XLOOKUP($V16&amp;$T16&amp;EO$3&amp;"STORAGE",COMPOSITE_MONTHLY,AMOUNT,"")</f>
        <v>0</v>
      </c>
      <c r="AQ16" cm="1">
        <f t="array" aca="1" ref="AQ16" ca="1">_xlfn.XLOOKUP($V16&amp;$T16&amp;EP$3&amp;"STORAGE",COMPOSITE_MONTHLY,AMOUNT,"")</f>
        <v>0</v>
      </c>
      <c r="AR16" cm="1">
        <f t="array" aca="1" ref="AR16" ca="1">_xlfn.XLOOKUP($V16&amp;$T16&amp;EQ$3&amp;"STORAGE",COMPOSITE_MONTHLY,AMOUNT,"")</f>
        <v>0</v>
      </c>
      <c r="AS16" cm="1">
        <f t="array" aca="1" ref="AS16" ca="1">_xlfn.XLOOKUP($V16&amp;$T16&amp;ER$3&amp;"STORAGE",COMPOSITE_MONTHLY,AMOUNT,"")</f>
        <v>0</v>
      </c>
      <c r="AT16" cm="1">
        <f t="array" aca="1" ref="AT16" ca="1">_xlfn.XLOOKUP($V16&amp;$T16&amp;ES$3&amp;"STORAGE",COMPOSITE_MONTHLY,AMOUNT,"")</f>
        <v>0</v>
      </c>
      <c r="AU16" s="7" cm="1">
        <f t="array" aca="1" ref="AU16" ca="1">_xlfn.XLOOKUP($V16&amp;$T16&amp;EH$3&amp;"USE",COMPOSITE_MONTHLY,AMOUNT,"")</f>
        <v>0</v>
      </c>
      <c r="AV16" cm="1">
        <f t="array" aca="1" ref="AV16" ca="1">_xlfn.XLOOKUP($V16&amp;$T16&amp;EI$3&amp;"USE",COMPOSITE_MONTHLY,AMOUNT,"")</f>
        <v>0</v>
      </c>
      <c r="AW16" cm="1">
        <f t="array" aca="1" ref="AW16" ca="1">_xlfn.XLOOKUP($V16&amp;$T16&amp;EJ$3&amp;"USE",COMPOSITE_MONTHLY,AMOUNT,"")</f>
        <v>0</v>
      </c>
      <c r="AX16" cm="1">
        <f t="array" aca="1" ref="AX16" ca="1">_xlfn.XLOOKUP($V16&amp;$T16&amp;EK$3&amp;"USE",COMPOSITE_MONTHLY,AMOUNT,"")</f>
        <v>0</v>
      </c>
      <c r="AY16" cm="1">
        <f t="array" aca="1" ref="AY16" ca="1">_xlfn.XLOOKUP($V16&amp;$T16&amp;EL$3&amp;"USE",COMPOSITE_MONTHLY,AMOUNT,"")</f>
        <v>0</v>
      </c>
      <c r="AZ16" cm="1">
        <f t="array" aca="1" ref="AZ16" ca="1">_xlfn.XLOOKUP($V16&amp;$T16&amp;EM$3&amp;"USE",COMPOSITE_MONTHLY,AMOUNT,"")</f>
        <v>0</v>
      </c>
      <c r="BA16" cm="1">
        <f t="array" aca="1" ref="BA16" ca="1">_xlfn.XLOOKUP($V16&amp;$T16&amp;EN$3&amp;"USE",COMPOSITE_MONTHLY,AMOUNT,"")</f>
        <v>0</v>
      </c>
      <c r="BB16" cm="1">
        <f t="array" aca="1" ref="BB16" ca="1">_xlfn.XLOOKUP($V16&amp;$T16&amp;EO$3&amp;"USE",COMPOSITE_MONTHLY,AMOUNT,"")</f>
        <v>0</v>
      </c>
      <c r="BC16" cm="1">
        <f t="array" aca="1" ref="BC16" ca="1">_xlfn.XLOOKUP($V16&amp;$T16&amp;EP$3&amp;"USE",COMPOSITE_MONTHLY,AMOUNT,"")</f>
        <v>0</v>
      </c>
      <c r="BD16" cm="1">
        <f t="array" aca="1" ref="BD16" ca="1">_xlfn.XLOOKUP($V16&amp;$T16&amp;EQ$3&amp;"USE",COMPOSITE_MONTHLY,AMOUNT,"")</f>
        <v>0</v>
      </c>
      <c r="BE16" cm="1">
        <f t="array" aca="1" ref="BE16" ca="1">_xlfn.XLOOKUP($V16&amp;$T16&amp;ER$3&amp;"USE",COMPOSITE_MONTHLY,AMOUNT,"")</f>
        <v>0</v>
      </c>
      <c r="BF16" cm="1">
        <f t="array" aca="1" ref="BF16" ca="1">_xlfn.XLOOKUP($V16&amp;$T16&amp;ES$3&amp;"USE",COMPOSITE_MONTHLY,AMOUNT,"")</f>
        <v>0</v>
      </c>
      <c r="BG16" s="7">
        <f t="shared" ca="1" si="10"/>
        <v>0</v>
      </c>
      <c r="BH16">
        <f t="shared" ca="1" si="11"/>
        <v>0</v>
      </c>
      <c r="BI16" t="str" cm="1">
        <f t="array" aca="1" ref="BI16" ca="1">IF(IF(BH16&gt;0,SUM(AI16:AT16-AU16:BF16),"")=0,"DUPLICATE_STOR_USE","")</f>
        <v/>
      </c>
      <c r="BJ16" t="str" cm="1">
        <f t="array" aca="1" ref="BJ16" ca="1">IF(IF(BH16&gt;0,SUM(AI16:AT16-W16:AH16),"")=0,"DUPLICATE_DIV_STOR","")</f>
        <v/>
      </c>
      <c r="BK16" s="7">
        <f t="shared" ca="1" si="12"/>
        <v>0</v>
      </c>
      <c r="BL16" s="24">
        <f t="shared" ca="1" si="13"/>
        <v>0</v>
      </c>
      <c r="BM16" s="7" cm="1">
        <f t="array" aca="1" ref="BM16" ca="1">_xlfn.XLOOKUP(V16,APPLICATION_NUMBER,FACE_VALUE_AMOUNT)</f>
        <v>343.6</v>
      </c>
      <c r="BN16" cm="1">
        <f t="array" aca="1" ref="BN16" ca="1">_xlfn.XLOOKUP(V16,APPLICATION_NUMBER,INI_REPORTED_DIV_AMOUNT)</f>
        <v>0</v>
      </c>
      <c r="BO16" cm="1">
        <f t="array" aca="1" ref="BO16" ca="1">_xlfn.XLOOKUP(V16,APPLICATION_NUMBER,INI_REPORTED_DIV_UNIT)</f>
        <v>0</v>
      </c>
      <c r="BP16">
        <f t="shared" ca="1" si="14"/>
        <v>0</v>
      </c>
      <c r="BQ16" s="7">
        <f t="shared" ca="1" si="0"/>
        <v>0</v>
      </c>
      <c r="BR16" s="9" cm="1">
        <f t="array" aca="1" ref="BR16" ca="1">SUM((APPL_ID=$V16)*(YEAR=$T16)*(DIVERSION_TYPE="USE")*AMOUNT)</f>
        <v>0</v>
      </c>
      <c r="BS16">
        <f t="shared" ca="1" si="15"/>
        <v>0</v>
      </c>
      <c r="BT16">
        <f t="shared" ca="1" si="16"/>
        <v>0</v>
      </c>
      <c r="BU16" s="7" t="str">
        <f t="shared" ca="1" si="17"/>
        <v>NO_IniDiv</v>
      </c>
      <c r="BV16">
        <f t="shared" ca="1" si="1"/>
        <v>0</v>
      </c>
      <c r="BW16" s="7">
        <f t="shared" ca="1" si="2"/>
        <v>0</v>
      </c>
      <c r="BX16" s="7">
        <f t="shared" ca="1" si="3"/>
        <v>0</v>
      </c>
      <c r="BY16" s="7">
        <f t="shared" ca="1" si="18"/>
        <v>0</v>
      </c>
      <c r="BZ16" s="7">
        <f t="shared" ca="1" si="19"/>
        <v>0</v>
      </c>
      <c r="CA16" s="10"/>
      <c r="DM16" s="7"/>
      <c r="DN16" s="9"/>
      <c r="DP16" s="7"/>
    </row>
    <row r="17" spans="1:120" x14ac:dyDescent="0.25">
      <c r="A17" t="s">
        <v>183</v>
      </c>
      <c r="B17">
        <v>147</v>
      </c>
      <c r="C17">
        <v>2012</v>
      </c>
      <c r="D17">
        <v>10</v>
      </c>
      <c r="E17">
        <v>0.61648063200000003</v>
      </c>
      <c r="F17" t="s">
        <v>190</v>
      </c>
      <c r="G17" s="7" t="str">
        <f t="shared" si="7"/>
        <v>A001029201210Combined (Direct + Storage)</v>
      </c>
      <c r="H17" t="str">
        <f t="shared" si="8"/>
        <v>A00102910Combined (Direct + Storage)</v>
      </c>
      <c r="I17" s="35"/>
      <c r="J17" t="s">
        <v>205</v>
      </c>
      <c r="K17">
        <v>0</v>
      </c>
      <c r="L17">
        <v>0</v>
      </c>
      <c r="M17">
        <v>8.3000000000000007</v>
      </c>
      <c r="N17" t="s">
        <v>185</v>
      </c>
      <c r="O17" s="24"/>
      <c r="P17" s="7"/>
      <c r="R17" s="10"/>
      <c r="S17" s="24">
        <f ca="1"/>
        <v>0</v>
      </c>
      <c r="T17">
        <f t="shared" ca="1" si="21"/>
        <v>2020</v>
      </c>
      <c r="U17">
        <f t="shared" ca="1" si="9"/>
        <v>2</v>
      </c>
      <c r="V17" t="str" cm="1">
        <f t="array" aca="1" ref="V17" ca="1">INDEX(UniqueApplID,U17)</f>
        <v>A001205</v>
      </c>
      <c r="W17" cm="1">
        <f t="array" aca="1" ref="W17" ca="1">_xlfn.XLOOKUP($V17&amp;$T17&amp;EH$3&amp;"DIRECT",COMPOSITE_MONTHLY,AMOUNT,"")</f>
        <v>0</v>
      </c>
      <c r="X17" cm="1">
        <f t="array" aca="1" ref="X17" ca="1">_xlfn.XLOOKUP($V17&amp;$T17&amp;EI$3&amp;"DIRECT",COMPOSITE_MONTHLY,AMOUNT,"")</f>
        <v>0</v>
      </c>
      <c r="Y17" cm="1">
        <f t="array" aca="1" ref="Y17" ca="1">_xlfn.XLOOKUP($V17&amp;$T17&amp;EJ$3&amp;"DIRECT",COMPOSITE_MONTHLY,AMOUNT,"")</f>
        <v>0</v>
      </c>
      <c r="Z17" cm="1">
        <f t="array" aca="1" ref="Z17" ca="1">_xlfn.XLOOKUP($V17&amp;$T17&amp;EK$3&amp;"DIRECT",COMPOSITE_MONTHLY,AMOUNT,"")</f>
        <v>0</v>
      </c>
      <c r="AA17" cm="1">
        <f t="array" aca="1" ref="AA17" ca="1">_xlfn.XLOOKUP($V17&amp;$T17&amp;EL$3&amp;"DIRECT",COMPOSITE_MONTHLY,AMOUNT,"")</f>
        <v>0</v>
      </c>
      <c r="AB17" cm="1">
        <f t="array" aca="1" ref="AB17" ca="1">_xlfn.XLOOKUP($V17&amp;$T17&amp;EM$3&amp;"DIRECT",COMPOSITE_MONTHLY,AMOUNT,"")</f>
        <v>0</v>
      </c>
      <c r="AC17" cm="1">
        <f t="array" aca="1" ref="AC17" ca="1">_xlfn.XLOOKUP($V17&amp;$T17&amp;EN$3&amp;"DIRECT",COMPOSITE_MONTHLY,AMOUNT,"")</f>
        <v>0</v>
      </c>
      <c r="AD17" cm="1">
        <f t="array" aca="1" ref="AD17" ca="1">_xlfn.XLOOKUP($V17&amp;$T17&amp;EO$3&amp;"DIRECT",COMPOSITE_MONTHLY,AMOUNT,"")</f>
        <v>0</v>
      </c>
      <c r="AE17" cm="1">
        <f t="array" aca="1" ref="AE17" ca="1">_xlfn.XLOOKUP($V17&amp;$T17&amp;EP$3&amp;"DIRECT",COMPOSITE_MONTHLY,AMOUNT,"")</f>
        <v>0</v>
      </c>
      <c r="AF17" cm="1">
        <f t="array" aca="1" ref="AF17" ca="1">_xlfn.XLOOKUP($V17&amp;$T17&amp;EQ$3&amp;"DIRECT",COMPOSITE_MONTHLY,AMOUNT,"")</f>
        <v>0</v>
      </c>
      <c r="AG17" cm="1">
        <f t="array" aca="1" ref="AG17" ca="1">_xlfn.XLOOKUP($V17&amp;$T17&amp;ER$3&amp;"DIRECT",COMPOSITE_MONTHLY,AMOUNT,"")</f>
        <v>0</v>
      </c>
      <c r="AH17" cm="1">
        <f t="array" aca="1" ref="AH17" ca="1">_xlfn.XLOOKUP($V17&amp;$T17&amp;ES$3&amp;"DIRECT",COMPOSITE_MONTHLY,AMOUNT,"")</f>
        <v>0</v>
      </c>
      <c r="AI17" s="7" cm="1">
        <f t="array" aca="1" ref="AI17" ca="1">_xlfn.XLOOKUP($V17&amp;$T17&amp;EH$3&amp;"STORAGE",COMPOSITE_MONTHLY,AMOUNT,"")</f>
        <v>0</v>
      </c>
      <c r="AJ17" cm="1">
        <f t="array" aca="1" ref="AJ17" ca="1">_xlfn.XLOOKUP($V17&amp;$T17&amp;EI$3&amp;"STORAGE",COMPOSITE_MONTHLY,AMOUNT,"")</f>
        <v>0</v>
      </c>
      <c r="AK17" cm="1">
        <f t="array" aca="1" ref="AK17" ca="1">_xlfn.XLOOKUP($V17&amp;$T17&amp;EJ$3&amp;"STORAGE",COMPOSITE_MONTHLY,AMOUNT,"")</f>
        <v>0</v>
      </c>
      <c r="AL17" cm="1">
        <f t="array" aca="1" ref="AL17" ca="1">_xlfn.XLOOKUP($V17&amp;$T17&amp;EK$3&amp;"STORAGE",COMPOSITE_MONTHLY,AMOUNT,"")</f>
        <v>0</v>
      </c>
      <c r="AM17" cm="1">
        <f t="array" aca="1" ref="AM17" ca="1">_xlfn.XLOOKUP($V17&amp;$T17&amp;EL$3&amp;"STORAGE",COMPOSITE_MONTHLY,AMOUNT,"")</f>
        <v>0</v>
      </c>
      <c r="AN17" cm="1">
        <f t="array" aca="1" ref="AN17" ca="1">_xlfn.XLOOKUP($V17&amp;$T17&amp;EM$3&amp;"STORAGE",COMPOSITE_MONTHLY,AMOUNT,"")</f>
        <v>0</v>
      </c>
      <c r="AO17" cm="1">
        <f t="array" aca="1" ref="AO17" ca="1">_xlfn.XLOOKUP($V17&amp;$T17&amp;EN$3&amp;"STORAGE",COMPOSITE_MONTHLY,AMOUNT,"")</f>
        <v>0</v>
      </c>
      <c r="AP17" cm="1">
        <f t="array" aca="1" ref="AP17" ca="1">_xlfn.XLOOKUP($V17&amp;$T17&amp;EO$3&amp;"STORAGE",COMPOSITE_MONTHLY,AMOUNT,"")</f>
        <v>0</v>
      </c>
      <c r="AQ17" cm="1">
        <f t="array" aca="1" ref="AQ17" ca="1">_xlfn.XLOOKUP($V17&amp;$T17&amp;EP$3&amp;"STORAGE",COMPOSITE_MONTHLY,AMOUNT,"")</f>
        <v>0</v>
      </c>
      <c r="AR17" cm="1">
        <f t="array" aca="1" ref="AR17" ca="1">_xlfn.XLOOKUP($V17&amp;$T17&amp;EQ$3&amp;"STORAGE",COMPOSITE_MONTHLY,AMOUNT,"")</f>
        <v>0</v>
      </c>
      <c r="AS17" cm="1">
        <f t="array" aca="1" ref="AS17" ca="1">_xlfn.XLOOKUP($V17&amp;$T17&amp;ER$3&amp;"STORAGE",COMPOSITE_MONTHLY,AMOUNT,"")</f>
        <v>0</v>
      </c>
      <c r="AT17" cm="1">
        <f t="array" aca="1" ref="AT17" ca="1">_xlfn.XLOOKUP($V17&amp;$T17&amp;ES$3&amp;"STORAGE",COMPOSITE_MONTHLY,AMOUNT,"")</f>
        <v>0</v>
      </c>
      <c r="AU17" s="7" cm="1">
        <f t="array" aca="1" ref="AU17" ca="1">_xlfn.XLOOKUP($V17&amp;$T17&amp;EH$3&amp;"USE",COMPOSITE_MONTHLY,AMOUNT,"")</f>
        <v>0</v>
      </c>
      <c r="AV17" cm="1">
        <f t="array" aca="1" ref="AV17" ca="1">_xlfn.XLOOKUP($V17&amp;$T17&amp;EI$3&amp;"USE",COMPOSITE_MONTHLY,AMOUNT,"")</f>
        <v>0</v>
      </c>
      <c r="AW17" cm="1">
        <f t="array" aca="1" ref="AW17" ca="1">_xlfn.XLOOKUP($V17&amp;$T17&amp;EJ$3&amp;"USE",COMPOSITE_MONTHLY,AMOUNT,"")</f>
        <v>0</v>
      </c>
      <c r="AX17" cm="1">
        <f t="array" aca="1" ref="AX17" ca="1">_xlfn.XLOOKUP($V17&amp;$T17&amp;EK$3&amp;"USE",COMPOSITE_MONTHLY,AMOUNT,"")</f>
        <v>0</v>
      </c>
      <c r="AY17" cm="1">
        <f t="array" aca="1" ref="AY17" ca="1">_xlfn.XLOOKUP($V17&amp;$T17&amp;EL$3&amp;"USE",COMPOSITE_MONTHLY,AMOUNT,"")</f>
        <v>0</v>
      </c>
      <c r="AZ17" cm="1">
        <f t="array" aca="1" ref="AZ17" ca="1">_xlfn.XLOOKUP($V17&amp;$T17&amp;EM$3&amp;"USE",COMPOSITE_MONTHLY,AMOUNT,"")</f>
        <v>0</v>
      </c>
      <c r="BA17" cm="1">
        <f t="array" aca="1" ref="BA17" ca="1">_xlfn.XLOOKUP($V17&amp;$T17&amp;EN$3&amp;"USE",COMPOSITE_MONTHLY,AMOUNT,"")</f>
        <v>0</v>
      </c>
      <c r="BB17" cm="1">
        <f t="array" aca="1" ref="BB17" ca="1">_xlfn.XLOOKUP($V17&amp;$T17&amp;EO$3&amp;"USE",COMPOSITE_MONTHLY,AMOUNT,"")</f>
        <v>0</v>
      </c>
      <c r="BC17" cm="1">
        <f t="array" aca="1" ref="BC17" ca="1">_xlfn.XLOOKUP($V17&amp;$T17&amp;EP$3&amp;"USE",COMPOSITE_MONTHLY,AMOUNT,"")</f>
        <v>0</v>
      </c>
      <c r="BD17" cm="1">
        <f t="array" aca="1" ref="BD17" ca="1">_xlfn.XLOOKUP($V17&amp;$T17&amp;EQ$3&amp;"USE",COMPOSITE_MONTHLY,AMOUNT,"")</f>
        <v>0</v>
      </c>
      <c r="BE17" cm="1">
        <f t="array" aca="1" ref="BE17" ca="1">_xlfn.XLOOKUP($V17&amp;$T17&amp;ER$3&amp;"USE",COMPOSITE_MONTHLY,AMOUNT,"")</f>
        <v>0</v>
      </c>
      <c r="BF17" cm="1">
        <f t="array" aca="1" ref="BF17" ca="1">_xlfn.XLOOKUP($V17&amp;$T17&amp;ES$3&amp;"USE",COMPOSITE_MONTHLY,AMOUNT,"")</f>
        <v>0</v>
      </c>
      <c r="BG17" s="7">
        <f t="shared" ca="1" si="10"/>
        <v>0</v>
      </c>
      <c r="BH17">
        <f t="shared" ca="1" si="11"/>
        <v>0</v>
      </c>
      <c r="BI17" t="str" cm="1">
        <f t="array" aca="1" ref="BI17" ca="1">IF(IF(BH17&gt;0,SUM(AI17:AT17-AU17:BF17),"")=0,"DUPLICATE_STOR_USE","")</f>
        <v/>
      </c>
      <c r="BJ17" t="str" cm="1">
        <f t="array" aca="1" ref="BJ17" ca="1">IF(IF(BH17&gt;0,SUM(AI17:AT17-W17:AH17),"")=0,"DUPLICATE_DIV_STOR","")</f>
        <v/>
      </c>
      <c r="BK17" s="7">
        <f t="shared" ca="1" si="12"/>
        <v>0</v>
      </c>
      <c r="BL17" s="24">
        <f t="shared" ca="1" si="13"/>
        <v>0</v>
      </c>
      <c r="BM17" s="7" cm="1">
        <f t="array" aca="1" ref="BM17" ca="1">_xlfn.XLOOKUP(V17,APPLICATION_NUMBER,FACE_VALUE_AMOUNT)</f>
        <v>343.6</v>
      </c>
      <c r="BN17" cm="1">
        <f t="array" aca="1" ref="BN17" ca="1">_xlfn.XLOOKUP(V17,APPLICATION_NUMBER,INI_REPORTED_DIV_AMOUNT)</f>
        <v>0</v>
      </c>
      <c r="BO17" cm="1">
        <f t="array" aca="1" ref="BO17" ca="1">_xlfn.XLOOKUP(V17,APPLICATION_NUMBER,INI_REPORTED_DIV_UNIT)</f>
        <v>0</v>
      </c>
      <c r="BP17">
        <f t="shared" ca="1" si="14"/>
        <v>0</v>
      </c>
      <c r="BQ17" s="7">
        <f t="shared" ca="1" si="0"/>
        <v>0</v>
      </c>
      <c r="BR17" s="9" cm="1">
        <f t="array" aca="1" ref="BR17" ca="1">SUM((APPL_ID=$V17)*(YEAR=$T17)*(DIVERSION_TYPE="USE")*AMOUNT)</f>
        <v>0</v>
      </c>
      <c r="BS17">
        <f t="shared" ca="1" si="15"/>
        <v>0</v>
      </c>
      <c r="BT17">
        <f t="shared" ca="1" si="16"/>
        <v>0</v>
      </c>
      <c r="BU17" s="7" t="str">
        <f t="shared" ca="1" si="17"/>
        <v>NO_IniDiv</v>
      </c>
      <c r="BV17">
        <f t="shared" ca="1" si="1"/>
        <v>0</v>
      </c>
      <c r="BW17" s="7">
        <f t="shared" ca="1" si="2"/>
        <v>0</v>
      </c>
      <c r="BX17" s="7">
        <f t="shared" ca="1" si="3"/>
        <v>0</v>
      </c>
      <c r="BY17" s="7">
        <f t="shared" ca="1" si="18"/>
        <v>0</v>
      </c>
      <c r="BZ17" s="7">
        <f t="shared" ca="1" si="19"/>
        <v>0</v>
      </c>
      <c r="CA17" s="10"/>
      <c r="DM17" s="7"/>
      <c r="DN17" s="9"/>
      <c r="DP17" s="7"/>
    </row>
    <row r="18" spans="1:120" x14ac:dyDescent="0.25">
      <c r="A18" t="s">
        <v>183</v>
      </c>
      <c r="B18">
        <v>147</v>
      </c>
      <c r="C18">
        <v>2012</v>
      </c>
      <c r="D18">
        <v>9</v>
      </c>
      <c r="E18">
        <v>1.2329612640000001</v>
      </c>
      <c r="F18" t="s">
        <v>184</v>
      </c>
      <c r="G18" s="7" t="str">
        <f t="shared" si="7"/>
        <v>A00102920129USE</v>
      </c>
      <c r="H18" t="str">
        <f t="shared" si="8"/>
        <v>A0010299USE</v>
      </c>
      <c r="I18" s="35"/>
      <c r="J18" t="s">
        <v>206</v>
      </c>
      <c r="K18">
        <v>0</v>
      </c>
      <c r="L18">
        <v>0</v>
      </c>
      <c r="M18">
        <v>7</v>
      </c>
      <c r="N18" t="s">
        <v>185</v>
      </c>
      <c r="O18" s="24"/>
      <c r="P18" s="7"/>
      <c r="R18" s="10"/>
      <c r="S18" s="24">
        <f ca="1"/>
        <v>0</v>
      </c>
      <c r="T18">
        <f t="shared" ca="1" si="21"/>
        <v>2014</v>
      </c>
      <c r="U18">
        <f t="shared" ca="1" si="9"/>
        <v>3</v>
      </c>
      <c r="V18" t="str" cm="1">
        <f t="array" aca="1" ref="V18" ca="1">INDEX(UniqueApplID,U18)</f>
        <v>A028668</v>
      </c>
      <c r="W18" t="str" cm="1">
        <f t="array" aca="1" ref="W18" ca="1">_xlfn.XLOOKUP($V18&amp;$T18&amp;EH$3&amp;"DIRECT",COMPOSITE_MONTHLY,AMOUNT,"")</f>
        <v/>
      </c>
      <c r="X18" t="str" cm="1">
        <f t="array" aca="1" ref="X18" ca="1">_xlfn.XLOOKUP($V18&amp;$T18&amp;EI$3&amp;"DIRECT",COMPOSITE_MONTHLY,AMOUNT,"")</f>
        <v/>
      </c>
      <c r="Y18" t="str" cm="1">
        <f t="array" aca="1" ref="Y18" ca="1">_xlfn.XLOOKUP($V18&amp;$T18&amp;EJ$3&amp;"DIRECT",COMPOSITE_MONTHLY,AMOUNT,"")</f>
        <v/>
      </c>
      <c r="Z18" t="str" cm="1">
        <f t="array" aca="1" ref="Z18" ca="1">_xlfn.XLOOKUP($V18&amp;$T18&amp;EK$3&amp;"DIRECT",COMPOSITE_MONTHLY,AMOUNT,"")</f>
        <v/>
      </c>
      <c r="AA18" t="str" cm="1">
        <f t="array" aca="1" ref="AA18" ca="1">_xlfn.XLOOKUP($V18&amp;$T18&amp;EL$3&amp;"DIRECT",COMPOSITE_MONTHLY,AMOUNT,"")</f>
        <v/>
      </c>
      <c r="AB18" t="str" cm="1">
        <f t="array" aca="1" ref="AB18" ca="1">_xlfn.XLOOKUP($V18&amp;$T18&amp;EM$3&amp;"DIRECT",COMPOSITE_MONTHLY,AMOUNT,"")</f>
        <v/>
      </c>
      <c r="AC18" t="str" cm="1">
        <f t="array" aca="1" ref="AC18" ca="1">_xlfn.XLOOKUP($V18&amp;$T18&amp;EN$3&amp;"DIRECT",COMPOSITE_MONTHLY,AMOUNT,"")</f>
        <v/>
      </c>
      <c r="AD18" t="str" cm="1">
        <f t="array" aca="1" ref="AD18" ca="1">_xlfn.XLOOKUP($V18&amp;$T18&amp;EO$3&amp;"DIRECT",COMPOSITE_MONTHLY,AMOUNT,"")</f>
        <v/>
      </c>
      <c r="AE18" t="str" cm="1">
        <f t="array" aca="1" ref="AE18" ca="1">_xlfn.XLOOKUP($V18&amp;$T18&amp;EP$3&amp;"DIRECT",COMPOSITE_MONTHLY,AMOUNT,"")</f>
        <v/>
      </c>
      <c r="AF18" t="str" cm="1">
        <f t="array" aca="1" ref="AF18" ca="1">_xlfn.XLOOKUP($V18&amp;$T18&amp;EQ$3&amp;"DIRECT",COMPOSITE_MONTHLY,AMOUNT,"")</f>
        <v/>
      </c>
      <c r="AG18" t="str" cm="1">
        <f t="array" aca="1" ref="AG18" ca="1">_xlfn.XLOOKUP($V18&amp;$T18&amp;ER$3&amp;"DIRECT",COMPOSITE_MONTHLY,AMOUNT,"")</f>
        <v/>
      </c>
      <c r="AH18" t="str" cm="1">
        <f t="array" aca="1" ref="AH18" ca="1">_xlfn.XLOOKUP($V18&amp;$T18&amp;ES$3&amp;"DIRECT",COMPOSITE_MONTHLY,AMOUNT,"")</f>
        <v/>
      </c>
      <c r="AI18" s="7" t="str" cm="1">
        <f t="array" aca="1" ref="AI18" ca="1">_xlfn.XLOOKUP($V18&amp;$T18&amp;EH$3&amp;"STORAGE",COMPOSITE_MONTHLY,AMOUNT,"")</f>
        <v/>
      </c>
      <c r="AJ18" t="str" cm="1">
        <f t="array" aca="1" ref="AJ18" ca="1">_xlfn.XLOOKUP($V18&amp;$T18&amp;EI$3&amp;"STORAGE",COMPOSITE_MONTHLY,AMOUNT,"")</f>
        <v/>
      </c>
      <c r="AK18" t="str" cm="1">
        <f t="array" aca="1" ref="AK18" ca="1">_xlfn.XLOOKUP($V18&amp;$T18&amp;EJ$3&amp;"STORAGE",COMPOSITE_MONTHLY,AMOUNT,"")</f>
        <v/>
      </c>
      <c r="AL18" t="str" cm="1">
        <f t="array" aca="1" ref="AL18" ca="1">_xlfn.XLOOKUP($V18&amp;$T18&amp;EK$3&amp;"STORAGE",COMPOSITE_MONTHLY,AMOUNT,"")</f>
        <v/>
      </c>
      <c r="AM18" t="str" cm="1">
        <f t="array" aca="1" ref="AM18" ca="1">_xlfn.XLOOKUP($V18&amp;$T18&amp;EL$3&amp;"STORAGE",COMPOSITE_MONTHLY,AMOUNT,"")</f>
        <v/>
      </c>
      <c r="AN18" t="str" cm="1">
        <f t="array" aca="1" ref="AN18" ca="1">_xlfn.XLOOKUP($V18&amp;$T18&amp;EM$3&amp;"STORAGE",COMPOSITE_MONTHLY,AMOUNT,"")</f>
        <v/>
      </c>
      <c r="AO18" t="str" cm="1">
        <f t="array" aca="1" ref="AO18" ca="1">_xlfn.XLOOKUP($V18&amp;$T18&amp;EN$3&amp;"STORAGE",COMPOSITE_MONTHLY,AMOUNT,"")</f>
        <v/>
      </c>
      <c r="AP18" t="str" cm="1">
        <f t="array" aca="1" ref="AP18" ca="1">_xlfn.XLOOKUP($V18&amp;$T18&amp;EO$3&amp;"STORAGE",COMPOSITE_MONTHLY,AMOUNT,"")</f>
        <v/>
      </c>
      <c r="AQ18" t="str" cm="1">
        <f t="array" aca="1" ref="AQ18" ca="1">_xlfn.XLOOKUP($V18&amp;$T18&amp;EP$3&amp;"STORAGE",COMPOSITE_MONTHLY,AMOUNT,"")</f>
        <v/>
      </c>
      <c r="AR18" t="str" cm="1">
        <f t="array" aca="1" ref="AR18" ca="1">_xlfn.XLOOKUP($V18&amp;$T18&amp;EQ$3&amp;"STORAGE",COMPOSITE_MONTHLY,AMOUNT,"")</f>
        <v/>
      </c>
      <c r="AS18" t="str" cm="1">
        <f t="array" aca="1" ref="AS18" ca="1">_xlfn.XLOOKUP($V18&amp;$T18&amp;ER$3&amp;"STORAGE",COMPOSITE_MONTHLY,AMOUNT,"")</f>
        <v/>
      </c>
      <c r="AT18" t="str" cm="1">
        <f t="array" aca="1" ref="AT18" ca="1">_xlfn.XLOOKUP($V18&amp;$T18&amp;ES$3&amp;"STORAGE",COMPOSITE_MONTHLY,AMOUNT,"")</f>
        <v/>
      </c>
      <c r="AU18" s="7" t="str" cm="1">
        <f t="array" aca="1" ref="AU18" ca="1">_xlfn.XLOOKUP($V18&amp;$T18&amp;EH$3&amp;"USE",COMPOSITE_MONTHLY,AMOUNT,"")</f>
        <v/>
      </c>
      <c r="AV18" t="str" cm="1">
        <f t="array" aca="1" ref="AV18" ca="1">_xlfn.XLOOKUP($V18&amp;$T18&amp;EI$3&amp;"USE",COMPOSITE_MONTHLY,AMOUNT,"")</f>
        <v/>
      </c>
      <c r="AW18" t="str" cm="1">
        <f t="array" aca="1" ref="AW18" ca="1">_xlfn.XLOOKUP($V18&amp;$T18&amp;EJ$3&amp;"USE",COMPOSITE_MONTHLY,AMOUNT,"")</f>
        <v/>
      </c>
      <c r="AX18" t="str" cm="1">
        <f t="array" aca="1" ref="AX18" ca="1">_xlfn.XLOOKUP($V18&amp;$T18&amp;EK$3&amp;"USE",COMPOSITE_MONTHLY,AMOUNT,"")</f>
        <v/>
      </c>
      <c r="AY18" t="str" cm="1">
        <f t="array" aca="1" ref="AY18" ca="1">_xlfn.XLOOKUP($V18&amp;$T18&amp;EL$3&amp;"USE",COMPOSITE_MONTHLY,AMOUNT,"")</f>
        <v/>
      </c>
      <c r="AZ18" t="str" cm="1">
        <f t="array" aca="1" ref="AZ18" ca="1">_xlfn.XLOOKUP($V18&amp;$T18&amp;EM$3&amp;"USE",COMPOSITE_MONTHLY,AMOUNT,"")</f>
        <v/>
      </c>
      <c r="BA18" t="str" cm="1">
        <f t="array" aca="1" ref="BA18" ca="1">_xlfn.XLOOKUP($V18&amp;$T18&amp;EN$3&amp;"USE",COMPOSITE_MONTHLY,AMOUNT,"")</f>
        <v/>
      </c>
      <c r="BB18" t="str" cm="1">
        <f t="array" aca="1" ref="BB18" ca="1">_xlfn.XLOOKUP($V18&amp;$T18&amp;EO$3&amp;"USE",COMPOSITE_MONTHLY,AMOUNT,"")</f>
        <v/>
      </c>
      <c r="BC18" t="str" cm="1">
        <f t="array" aca="1" ref="BC18" ca="1">_xlfn.XLOOKUP($V18&amp;$T18&amp;EP$3&amp;"USE",COMPOSITE_MONTHLY,AMOUNT,"")</f>
        <v/>
      </c>
      <c r="BD18" t="str" cm="1">
        <f t="array" aca="1" ref="BD18" ca="1">_xlfn.XLOOKUP($V18&amp;$T18&amp;EQ$3&amp;"USE",COMPOSITE_MONTHLY,AMOUNT,"")</f>
        <v/>
      </c>
      <c r="BE18" t="str" cm="1">
        <f t="array" aca="1" ref="BE18" ca="1">_xlfn.XLOOKUP($V18&amp;$T18&amp;ER$3&amp;"USE",COMPOSITE_MONTHLY,AMOUNT,"")</f>
        <v/>
      </c>
      <c r="BF18" t="str" cm="1">
        <f t="array" aca="1" ref="BF18" ca="1">_xlfn.XLOOKUP($V18&amp;$T18&amp;ES$3&amp;"USE",COMPOSITE_MONTHLY,AMOUNT,"")</f>
        <v/>
      </c>
      <c r="BG18" s="7">
        <f t="shared" ca="1" si="10"/>
        <v>0</v>
      </c>
      <c r="BH18">
        <f t="shared" ca="1" si="11"/>
        <v>0</v>
      </c>
      <c r="BI18" t="str" cm="1">
        <f t="array" aca="1" ref="BI18" ca="1">IF(IF(BH18&gt;0,SUM(AI18:AT18-AU18:BF18),"")=0,"DUPLICATE_STOR_USE","")</f>
        <v/>
      </c>
      <c r="BJ18" t="str" cm="1">
        <f t="array" aca="1" ref="BJ18" ca="1">IF(IF(BH18&gt;0,SUM(AI18:AT18-W18:AH18),"")=0,"DUPLICATE_DIV_STOR","")</f>
        <v/>
      </c>
      <c r="BK18" s="7">
        <f t="shared" ca="1" si="12"/>
        <v>0</v>
      </c>
      <c r="BL18" s="24">
        <f t="shared" ca="1" si="13"/>
        <v>0</v>
      </c>
      <c r="BM18" s="7" cm="1">
        <f t="array" aca="1" ref="BM18" ca="1">_xlfn.XLOOKUP(V18,APPLICATION_NUMBER,FACE_VALUE_AMOUNT)</f>
        <v>89321</v>
      </c>
      <c r="BN18" cm="1">
        <f t="array" aca="1" ref="BN18" ca="1">_xlfn.XLOOKUP(V18,APPLICATION_NUMBER,INI_REPORTED_DIV_AMOUNT)</f>
        <v>0</v>
      </c>
      <c r="BO18" cm="1">
        <f t="array" aca="1" ref="BO18" ca="1">_xlfn.XLOOKUP(V18,APPLICATION_NUMBER,INI_REPORTED_DIV_UNIT)</f>
        <v>0</v>
      </c>
      <c r="BP18">
        <f t="shared" ca="1" si="14"/>
        <v>0</v>
      </c>
      <c r="BQ18" s="7">
        <f t="shared" ca="1" si="0"/>
        <v>0</v>
      </c>
      <c r="BR18" s="9" cm="1">
        <f t="array" aca="1" ref="BR18" ca="1">SUM((APPL_ID=$V18)*(YEAR=$T18)*(DIVERSION_TYPE="USE")*AMOUNT)</f>
        <v>0</v>
      </c>
      <c r="BS18">
        <f t="shared" ca="1" si="15"/>
        <v>0</v>
      </c>
      <c r="BT18">
        <f t="shared" ca="1" si="16"/>
        <v>0</v>
      </c>
      <c r="BU18" s="7" t="str">
        <f t="shared" ca="1" si="17"/>
        <v>NO_IniDiv</v>
      </c>
      <c r="BV18">
        <f t="shared" ca="1" si="1"/>
        <v>0</v>
      </c>
      <c r="BW18" s="7">
        <f t="shared" ca="1" si="2"/>
        <v>0</v>
      </c>
      <c r="BX18" s="7">
        <f t="shared" ca="1" si="3"/>
        <v>0</v>
      </c>
      <c r="BY18" s="7">
        <f t="shared" ca="1" si="18"/>
        <v>0</v>
      </c>
      <c r="BZ18" s="7">
        <f t="shared" ca="1" si="19"/>
        <v>0</v>
      </c>
      <c r="CA18" s="10"/>
      <c r="DM18" s="7"/>
      <c r="DN18" s="9"/>
      <c r="DP18" s="7"/>
    </row>
    <row r="19" spans="1:120" x14ac:dyDescent="0.25">
      <c r="A19" t="s">
        <v>183</v>
      </c>
      <c r="B19">
        <v>147</v>
      </c>
      <c r="C19">
        <v>2015</v>
      </c>
      <c r="D19">
        <v>6</v>
      </c>
      <c r="E19">
        <v>0</v>
      </c>
      <c r="F19" t="s">
        <v>207</v>
      </c>
      <c r="G19" s="7" t="str">
        <f t="shared" si="7"/>
        <v>A00102920156STORAGE</v>
      </c>
      <c r="H19" t="str">
        <f t="shared" si="8"/>
        <v>A0010296STORAGE</v>
      </c>
      <c r="I19" s="35"/>
      <c r="J19" t="s">
        <v>208</v>
      </c>
      <c r="K19">
        <v>0</v>
      </c>
      <c r="L19">
        <v>0</v>
      </c>
      <c r="M19">
        <v>23</v>
      </c>
      <c r="N19" t="s">
        <v>185</v>
      </c>
      <c r="O19" s="24"/>
      <c r="P19" s="7"/>
      <c r="R19" s="10"/>
      <c r="S19" s="24">
        <f ca="1"/>
        <v>0</v>
      </c>
      <c r="T19">
        <f t="shared" ca="1" si="21"/>
        <v>2015</v>
      </c>
      <c r="U19">
        <f t="shared" ca="1" si="9"/>
        <v>3</v>
      </c>
      <c r="V19" t="str" cm="1">
        <f t="array" aca="1" ref="V19" ca="1">INDEX(UniqueApplID,U19)</f>
        <v>A028668</v>
      </c>
      <c r="W19" t="str" cm="1">
        <f t="array" aca="1" ref="W19" ca="1">_xlfn.XLOOKUP($V19&amp;$T19&amp;EH$3&amp;"DIRECT",COMPOSITE_MONTHLY,AMOUNT,"")</f>
        <v/>
      </c>
      <c r="X19" t="str" cm="1">
        <f t="array" aca="1" ref="X19" ca="1">_xlfn.XLOOKUP($V19&amp;$T19&amp;EI$3&amp;"DIRECT",COMPOSITE_MONTHLY,AMOUNT,"")</f>
        <v/>
      </c>
      <c r="Y19" t="str" cm="1">
        <f t="array" aca="1" ref="Y19" ca="1">_xlfn.XLOOKUP($V19&amp;$T19&amp;EJ$3&amp;"DIRECT",COMPOSITE_MONTHLY,AMOUNT,"")</f>
        <v/>
      </c>
      <c r="Z19" t="str" cm="1">
        <f t="array" aca="1" ref="Z19" ca="1">_xlfn.XLOOKUP($V19&amp;$T19&amp;EK$3&amp;"DIRECT",COMPOSITE_MONTHLY,AMOUNT,"")</f>
        <v/>
      </c>
      <c r="AA19" t="str" cm="1">
        <f t="array" aca="1" ref="AA19" ca="1">_xlfn.XLOOKUP($V19&amp;$T19&amp;EL$3&amp;"DIRECT",COMPOSITE_MONTHLY,AMOUNT,"")</f>
        <v/>
      </c>
      <c r="AB19" t="str" cm="1">
        <f t="array" aca="1" ref="AB19" ca="1">_xlfn.XLOOKUP($V19&amp;$T19&amp;EM$3&amp;"DIRECT",COMPOSITE_MONTHLY,AMOUNT,"")</f>
        <v/>
      </c>
      <c r="AC19" t="str" cm="1">
        <f t="array" aca="1" ref="AC19" ca="1">_xlfn.XLOOKUP($V19&amp;$T19&amp;EN$3&amp;"DIRECT",COMPOSITE_MONTHLY,AMOUNT,"")</f>
        <v/>
      </c>
      <c r="AD19" t="str" cm="1">
        <f t="array" aca="1" ref="AD19" ca="1">_xlfn.XLOOKUP($V19&amp;$T19&amp;EO$3&amp;"DIRECT",COMPOSITE_MONTHLY,AMOUNT,"")</f>
        <v/>
      </c>
      <c r="AE19" t="str" cm="1">
        <f t="array" aca="1" ref="AE19" ca="1">_xlfn.XLOOKUP($V19&amp;$T19&amp;EP$3&amp;"DIRECT",COMPOSITE_MONTHLY,AMOUNT,"")</f>
        <v/>
      </c>
      <c r="AF19" t="str" cm="1">
        <f t="array" aca="1" ref="AF19" ca="1">_xlfn.XLOOKUP($V19&amp;$T19&amp;EQ$3&amp;"DIRECT",COMPOSITE_MONTHLY,AMOUNT,"")</f>
        <v/>
      </c>
      <c r="AG19" t="str" cm="1">
        <f t="array" aca="1" ref="AG19" ca="1">_xlfn.XLOOKUP($V19&amp;$T19&amp;ER$3&amp;"DIRECT",COMPOSITE_MONTHLY,AMOUNT,"")</f>
        <v/>
      </c>
      <c r="AH19" t="str" cm="1">
        <f t="array" aca="1" ref="AH19" ca="1">_xlfn.XLOOKUP($V19&amp;$T19&amp;ES$3&amp;"DIRECT",COMPOSITE_MONTHLY,AMOUNT,"")</f>
        <v/>
      </c>
      <c r="AI19" s="7" t="str" cm="1">
        <f t="array" aca="1" ref="AI19" ca="1">_xlfn.XLOOKUP($V19&amp;$T19&amp;EH$3&amp;"STORAGE",COMPOSITE_MONTHLY,AMOUNT,"")</f>
        <v/>
      </c>
      <c r="AJ19" t="str" cm="1">
        <f t="array" aca="1" ref="AJ19" ca="1">_xlfn.XLOOKUP($V19&amp;$T19&amp;EI$3&amp;"STORAGE",COMPOSITE_MONTHLY,AMOUNT,"")</f>
        <v/>
      </c>
      <c r="AK19" t="str" cm="1">
        <f t="array" aca="1" ref="AK19" ca="1">_xlfn.XLOOKUP($V19&amp;$T19&amp;EJ$3&amp;"STORAGE",COMPOSITE_MONTHLY,AMOUNT,"")</f>
        <v/>
      </c>
      <c r="AL19" t="str" cm="1">
        <f t="array" aca="1" ref="AL19" ca="1">_xlfn.XLOOKUP($V19&amp;$T19&amp;EK$3&amp;"STORAGE",COMPOSITE_MONTHLY,AMOUNT,"")</f>
        <v/>
      </c>
      <c r="AM19" t="str" cm="1">
        <f t="array" aca="1" ref="AM19" ca="1">_xlfn.XLOOKUP($V19&amp;$T19&amp;EL$3&amp;"STORAGE",COMPOSITE_MONTHLY,AMOUNT,"")</f>
        <v/>
      </c>
      <c r="AN19" t="str" cm="1">
        <f t="array" aca="1" ref="AN19" ca="1">_xlfn.XLOOKUP($V19&amp;$T19&amp;EM$3&amp;"STORAGE",COMPOSITE_MONTHLY,AMOUNT,"")</f>
        <v/>
      </c>
      <c r="AO19" t="str" cm="1">
        <f t="array" aca="1" ref="AO19" ca="1">_xlfn.XLOOKUP($V19&amp;$T19&amp;EN$3&amp;"STORAGE",COMPOSITE_MONTHLY,AMOUNT,"")</f>
        <v/>
      </c>
      <c r="AP19" t="str" cm="1">
        <f t="array" aca="1" ref="AP19" ca="1">_xlfn.XLOOKUP($V19&amp;$T19&amp;EO$3&amp;"STORAGE",COMPOSITE_MONTHLY,AMOUNT,"")</f>
        <v/>
      </c>
      <c r="AQ19" t="str" cm="1">
        <f t="array" aca="1" ref="AQ19" ca="1">_xlfn.XLOOKUP($V19&amp;$T19&amp;EP$3&amp;"STORAGE",COMPOSITE_MONTHLY,AMOUNT,"")</f>
        <v/>
      </c>
      <c r="AR19" t="str" cm="1">
        <f t="array" aca="1" ref="AR19" ca="1">_xlfn.XLOOKUP($V19&amp;$T19&amp;EQ$3&amp;"STORAGE",COMPOSITE_MONTHLY,AMOUNT,"")</f>
        <v/>
      </c>
      <c r="AS19" t="str" cm="1">
        <f t="array" aca="1" ref="AS19" ca="1">_xlfn.XLOOKUP($V19&amp;$T19&amp;ER$3&amp;"STORAGE",COMPOSITE_MONTHLY,AMOUNT,"")</f>
        <v/>
      </c>
      <c r="AT19" t="str" cm="1">
        <f t="array" aca="1" ref="AT19" ca="1">_xlfn.XLOOKUP($V19&amp;$T19&amp;ES$3&amp;"STORAGE",COMPOSITE_MONTHLY,AMOUNT,"")</f>
        <v/>
      </c>
      <c r="AU19" s="7" t="str" cm="1">
        <f t="array" aca="1" ref="AU19" ca="1">_xlfn.XLOOKUP($V19&amp;$T19&amp;EH$3&amp;"USE",COMPOSITE_MONTHLY,AMOUNT,"")</f>
        <v/>
      </c>
      <c r="AV19" t="str" cm="1">
        <f t="array" aca="1" ref="AV19" ca="1">_xlfn.XLOOKUP($V19&amp;$T19&amp;EI$3&amp;"USE",COMPOSITE_MONTHLY,AMOUNT,"")</f>
        <v/>
      </c>
      <c r="AW19" t="str" cm="1">
        <f t="array" aca="1" ref="AW19" ca="1">_xlfn.XLOOKUP($V19&amp;$T19&amp;EJ$3&amp;"USE",COMPOSITE_MONTHLY,AMOUNT,"")</f>
        <v/>
      </c>
      <c r="AX19" t="str" cm="1">
        <f t="array" aca="1" ref="AX19" ca="1">_xlfn.XLOOKUP($V19&amp;$T19&amp;EK$3&amp;"USE",COMPOSITE_MONTHLY,AMOUNT,"")</f>
        <v/>
      </c>
      <c r="AY19" t="str" cm="1">
        <f t="array" aca="1" ref="AY19" ca="1">_xlfn.XLOOKUP($V19&amp;$T19&amp;EL$3&amp;"USE",COMPOSITE_MONTHLY,AMOUNT,"")</f>
        <v/>
      </c>
      <c r="AZ19" t="str" cm="1">
        <f t="array" aca="1" ref="AZ19" ca="1">_xlfn.XLOOKUP($V19&amp;$T19&amp;EM$3&amp;"USE",COMPOSITE_MONTHLY,AMOUNT,"")</f>
        <v/>
      </c>
      <c r="BA19" t="str" cm="1">
        <f t="array" aca="1" ref="BA19" ca="1">_xlfn.XLOOKUP($V19&amp;$T19&amp;EN$3&amp;"USE",COMPOSITE_MONTHLY,AMOUNT,"")</f>
        <v/>
      </c>
      <c r="BB19" t="str" cm="1">
        <f t="array" aca="1" ref="BB19" ca="1">_xlfn.XLOOKUP($V19&amp;$T19&amp;EO$3&amp;"USE",COMPOSITE_MONTHLY,AMOUNT,"")</f>
        <v/>
      </c>
      <c r="BC19" t="str" cm="1">
        <f t="array" aca="1" ref="BC19" ca="1">_xlfn.XLOOKUP($V19&amp;$T19&amp;EP$3&amp;"USE",COMPOSITE_MONTHLY,AMOUNT,"")</f>
        <v/>
      </c>
      <c r="BD19" t="str" cm="1">
        <f t="array" aca="1" ref="BD19" ca="1">_xlfn.XLOOKUP($V19&amp;$T19&amp;EQ$3&amp;"USE",COMPOSITE_MONTHLY,AMOUNT,"")</f>
        <v/>
      </c>
      <c r="BE19" t="str" cm="1">
        <f t="array" aca="1" ref="BE19" ca="1">_xlfn.XLOOKUP($V19&amp;$T19&amp;ER$3&amp;"USE",COMPOSITE_MONTHLY,AMOUNT,"")</f>
        <v/>
      </c>
      <c r="BF19" t="str" cm="1">
        <f t="array" aca="1" ref="BF19" ca="1">_xlfn.XLOOKUP($V19&amp;$T19&amp;ES$3&amp;"USE",COMPOSITE_MONTHLY,AMOUNT,"")</f>
        <v/>
      </c>
      <c r="BG19" s="7">
        <f t="shared" ca="1" si="10"/>
        <v>0</v>
      </c>
      <c r="BH19">
        <f t="shared" ca="1" si="11"/>
        <v>0</v>
      </c>
      <c r="BI19" t="str" cm="1">
        <f t="array" aca="1" ref="BI19" ca="1">IF(IF(BH19&gt;0,SUM(AI19:AT19-AU19:BF19),"")=0,"DUPLICATE_STOR_USE","")</f>
        <v/>
      </c>
      <c r="BJ19" t="str" cm="1">
        <f t="array" aca="1" ref="BJ19" ca="1">IF(IF(BH19&gt;0,SUM(AI19:AT19-W19:AH19),"")=0,"DUPLICATE_DIV_STOR","")</f>
        <v/>
      </c>
      <c r="BK19" s="7">
        <f t="shared" ca="1" si="12"/>
        <v>0</v>
      </c>
      <c r="BL19" s="24">
        <f t="shared" ca="1" si="13"/>
        <v>0</v>
      </c>
      <c r="BM19" s="7" cm="1">
        <f t="array" aca="1" ref="BM19" ca="1">_xlfn.XLOOKUP(V19,APPLICATION_NUMBER,FACE_VALUE_AMOUNT)</f>
        <v>89321</v>
      </c>
      <c r="BN19" cm="1">
        <f t="array" aca="1" ref="BN19" ca="1">_xlfn.XLOOKUP(V19,APPLICATION_NUMBER,INI_REPORTED_DIV_AMOUNT)</f>
        <v>0</v>
      </c>
      <c r="BO19" cm="1">
        <f t="array" aca="1" ref="BO19" ca="1">_xlfn.XLOOKUP(V19,APPLICATION_NUMBER,INI_REPORTED_DIV_UNIT)</f>
        <v>0</v>
      </c>
      <c r="BP19">
        <f t="shared" ca="1" si="14"/>
        <v>0</v>
      </c>
      <c r="BQ19" s="7">
        <f t="shared" ca="1" si="0"/>
        <v>0</v>
      </c>
      <c r="BR19" s="9" cm="1">
        <f t="array" aca="1" ref="BR19" ca="1">SUM((APPL_ID=$V19)*(YEAR=$T19)*(DIVERSION_TYPE="USE")*AMOUNT)</f>
        <v>0</v>
      </c>
      <c r="BS19">
        <f t="shared" ca="1" si="15"/>
        <v>0</v>
      </c>
      <c r="BT19">
        <f t="shared" ca="1" si="16"/>
        <v>0</v>
      </c>
      <c r="BU19" s="7" t="str">
        <f t="shared" ca="1" si="17"/>
        <v>NO_IniDiv</v>
      </c>
      <c r="BV19">
        <f t="shared" ca="1" si="1"/>
        <v>0</v>
      </c>
      <c r="BW19" s="7">
        <f t="shared" ca="1" si="2"/>
        <v>0</v>
      </c>
      <c r="BX19" s="7">
        <f t="shared" ca="1" si="3"/>
        <v>0</v>
      </c>
      <c r="BY19" s="7">
        <f t="shared" ca="1" si="18"/>
        <v>0</v>
      </c>
      <c r="BZ19" s="7">
        <f t="shared" ca="1" si="19"/>
        <v>0</v>
      </c>
      <c r="CA19" s="10"/>
      <c r="DM19" s="7"/>
      <c r="DN19" s="9"/>
      <c r="DP19" s="7"/>
    </row>
    <row r="20" spans="1:120" x14ac:dyDescent="0.25">
      <c r="A20" t="s">
        <v>183</v>
      </c>
      <c r="B20">
        <v>147</v>
      </c>
      <c r="C20">
        <v>2013</v>
      </c>
      <c r="D20">
        <v>8</v>
      </c>
      <c r="E20">
        <v>1.2329612640000001</v>
      </c>
      <c r="F20" t="s">
        <v>190</v>
      </c>
      <c r="G20" s="7" t="str">
        <f t="shared" si="7"/>
        <v>A00102920138Combined (Direct + Storage)</v>
      </c>
      <c r="H20" t="str">
        <f t="shared" si="8"/>
        <v>A0010298Combined (Direct + Storage)</v>
      </c>
      <c r="I20" s="35"/>
      <c r="J20" t="s">
        <v>209</v>
      </c>
      <c r="K20">
        <v>0</v>
      </c>
      <c r="L20">
        <v>0</v>
      </c>
      <c r="M20">
        <v>3</v>
      </c>
      <c r="N20" t="s">
        <v>185</v>
      </c>
      <c r="O20" s="24"/>
      <c r="P20" s="7"/>
      <c r="R20" s="10"/>
      <c r="S20" s="24">
        <f ca="1"/>
        <v>0</v>
      </c>
      <c r="T20">
        <f t="shared" ca="1" si="21"/>
        <v>2016</v>
      </c>
      <c r="U20">
        <f t="shared" ca="1" si="9"/>
        <v>3</v>
      </c>
      <c r="V20" t="str" cm="1">
        <f t="array" aca="1" ref="V20" ca="1">INDEX(UniqueApplID,U20)</f>
        <v>A028668</v>
      </c>
      <c r="W20" t="str" cm="1">
        <f t="array" aca="1" ref="W20" ca="1">_xlfn.XLOOKUP($V20&amp;$T20&amp;EH$3&amp;"DIRECT",COMPOSITE_MONTHLY,AMOUNT,"")</f>
        <v/>
      </c>
      <c r="X20" t="str" cm="1">
        <f t="array" aca="1" ref="X20" ca="1">_xlfn.XLOOKUP($V20&amp;$T20&amp;EI$3&amp;"DIRECT",COMPOSITE_MONTHLY,AMOUNT,"")</f>
        <v/>
      </c>
      <c r="Y20" t="str" cm="1">
        <f t="array" aca="1" ref="Y20" ca="1">_xlfn.XLOOKUP($V20&amp;$T20&amp;EJ$3&amp;"DIRECT",COMPOSITE_MONTHLY,AMOUNT,"")</f>
        <v/>
      </c>
      <c r="Z20" t="str" cm="1">
        <f t="array" aca="1" ref="Z20" ca="1">_xlfn.XLOOKUP($V20&amp;$T20&amp;EK$3&amp;"DIRECT",COMPOSITE_MONTHLY,AMOUNT,"")</f>
        <v/>
      </c>
      <c r="AA20" t="str" cm="1">
        <f t="array" aca="1" ref="AA20" ca="1">_xlfn.XLOOKUP($V20&amp;$T20&amp;EL$3&amp;"DIRECT",COMPOSITE_MONTHLY,AMOUNT,"")</f>
        <v/>
      </c>
      <c r="AB20" t="str" cm="1">
        <f t="array" aca="1" ref="AB20" ca="1">_xlfn.XLOOKUP($V20&amp;$T20&amp;EM$3&amp;"DIRECT",COMPOSITE_MONTHLY,AMOUNT,"")</f>
        <v/>
      </c>
      <c r="AC20" t="str" cm="1">
        <f t="array" aca="1" ref="AC20" ca="1">_xlfn.XLOOKUP($V20&amp;$T20&amp;EN$3&amp;"DIRECT",COMPOSITE_MONTHLY,AMOUNT,"")</f>
        <v/>
      </c>
      <c r="AD20" t="str" cm="1">
        <f t="array" aca="1" ref="AD20" ca="1">_xlfn.XLOOKUP($V20&amp;$T20&amp;EO$3&amp;"DIRECT",COMPOSITE_MONTHLY,AMOUNT,"")</f>
        <v/>
      </c>
      <c r="AE20" t="str" cm="1">
        <f t="array" aca="1" ref="AE20" ca="1">_xlfn.XLOOKUP($V20&amp;$T20&amp;EP$3&amp;"DIRECT",COMPOSITE_MONTHLY,AMOUNT,"")</f>
        <v/>
      </c>
      <c r="AF20" t="str" cm="1">
        <f t="array" aca="1" ref="AF20" ca="1">_xlfn.XLOOKUP($V20&amp;$T20&amp;EQ$3&amp;"DIRECT",COMPOSITE_MONTHLY,AMOUNT,"")</f>
        <v/>
      </c>
      <c r="AG20" t="str" cm="1">
        <f t="array" aca="1" ref="AG20" ca="1">_xlfn.XLOOKUP($V20&amp;$T20&amp;ER$3&amp;"DIRECT",COMPOSITE_MONTHLY,AMOUNT,"")</f>
        <v/>
      </c>
      <c r="AH20" t="str" cm="1">
        <f t="array" aca="1" ref="AH20" ca="1">_xlfn.XLOOKUP($V20&amp;$T20&amp;ES$3&amp;"DIRECT",COMPOSITE_MONTHLY,AMOUNT,"")</f>
        <v/>
      </c>
      <c r="AI20" s="7" t="str" cm="1">
        <f t="array" aca="1" ref="AI20" ca="1">_xlfn.XLOOKUP($V20&amp;$T20&amp;EH$3&amp;"STORAGE",COMPOSITE_MONTHLY,AMOUNT,"")</f>
        <v/>
      </c>
      <c r="AJ20" t="str" cm="1">
        <f t="array" aca="1" ref="AJ20" ca="1">_xlfn.XLOOKUP($V20&amp;$T20&amp;EI$3&amp;"STORAGE",COMPOSITE_MONTHLY,AMOUNT,"")</f>
        <v/>
      </c>
      <c r="AK20" t="str" cm="1">
        <f t="array" aca="1" ref="AK20" ca="1">_xlfn.XLOOKUP($V20&amp;$T20&amp;EJ$3&amp;"STORAGE",COMPOSITE_MONTHLY,AMOUNT,"")</f>
        <v/>
      </c>
      <c r="AL20" t="str" cm="1">
        <f t="array" aca="1" ref="AL20" ca="1">_xlfn.XLOOKUP($V20&amp;$T20&amp;EK$3&amp;"STORAGE",COMPOSITE_MONTHLY,AMOUNT,"")</f>
        <v/>
      </c>
      <c r="AM20" t="str" cm="1">
        <f t="array" aca="1" ref="AM20" ca="1">_xlfn.XLOOKUP($V20&amp;$T20&amp;EL$3&amp;"STORAGE",COMPOSITE_MONTHLY,AMOUNT,"")</f>
        <v/>
      </c>
      <c r="AN20" t="str" cm="1">
        <f t="array" aca="1" ref="AN20" ca="1">_xlfn.XLOOKUP($V20&amp;$T20&amp;EM$3&amp;"STORAGE",COMPOSITE_MONTHLY,AMOUNT,"")</f>
        <v/>
      </c>
      <c r="AO20" t="str" cm="1">
        <f t="array" aca="1" ref="AO20" ca="1">_xlfn.XLOOKUP($V20&amp;$T20&amp;EN$3&amp;"STORAGE",COMPOSITE_MONTHLY,AMOUNT,"")</f>
        <v/>
      </c>
      <c r="AP20" t="str" cm="1">
        <f t="array" aca="1" ref="AP20" ca="1">_xlfn.XLOOKUP($V20&amp;$T20&amp;EO$3&amp;"STORAGE",COMPOSITE_MONTHLY,AMOUNT,"")</f>
        <v/>
      </c>
      <c r="AQ20" t="str" cm="1">
        <f t="array" aca="1" ref="AQ20" ca="1">_xlfn.XLOOKUP($V20&amp;$T20&amp;EP$3&amp;"STORAGE",COMPOSITE_MONTHLY,AMOUNT,"")</f>
        <v/>
      </c>
      <c r="AR20" t="str" cm="1">
        <f t="array" aca="1" ref="AR20" ca="1">_xlfn.XLOOKUP($V20&amp;$T20&amp;EQ$3&amp;"STORAGE",COMPOSITE_MONTHLY,AMOUNT,"")</f>
        <v/>
      </c>
      <c r="AS20" t="str" cm="1">
        <f t="array" aca="1" ref="AS20" ca="1">_xlfn.XLOOKUP($V20&amp;$T20&amp;ER$3&amp;"STORAGE",COMPOSITE_MONTHLY,AMOUNT,"")</f>
        <v/>
      </c>
      <c r="AT20" t="str" cm="1">
        <f t="array" aca="1" ref="AT20" ca="1">_xlfn.XLOOKUP($V20&amp;$T20&amp;ES$3&amp;"STORAGE",COMPOSITE_MONTHLY,AMOUNT,"")</f>
        <v/>
      </c>
      <c r="AU20" s="7" t="str" cm="1">
        <f t="array" aca="1" ref="AU20" ca="1">_xlfn.XLOOKUP($V20&amp;$T20&amp;EH$3&amp;"USE",COMPOSITE_MONTHLY,AMOUNT,"")</f>
        <v/>
      </c>
      <c r="AV20" t="str" cm="1">
        <f t="array" aca="1" ref="AV20" ca="1">_xlfn.XLOOKUP($V20&amp;$T20&amp;EI$3&amp;"USE",COMPOSITE_MONTHLY,AMOUNT,"")</f>
        <v/>
      </c>
      <c r="AW20" t="str" cm="1">
        <f t="array" aca="1" ref="AW20" ca="1">_xlfn.XLOOKUP($V20&amp;$T20&amp;EJ$3&amp;"USE",COMPOSITE_MONTHLY,AMOUNT,"")</f>
        <v/>
      </c>
      <c r="AX20" t="str" cm="1">
        <f t="array" aca="1" ref="AX20" ca="1">_xlfn.XLOOKUP($V20&amp;$T20&amp;EK$3&amp;"USE",COMPOSITE_MONTHLY,AMOUNT,"")</f>
        <v/>
      </c>
      <c r="AY20" t="str" cm="1">
        <f t="array" aca="1" ref="AY20" ca="1">_xlfn.XLOOKUP($V20&amp;$T20&amp;EL$3&amp;"USE",COMPOSITE_MONTHLY,AMOUNT,"")</f>
        <v/>
      </c>
      <c r="AZ20" t="str" cm="1">
        <f t="array" aca="1" ref="AZ20" ca="1">_xlfn.XLOOKUP($V20&amp;$T20&amp;EM$3&amp;"USE",COMPOSITE_MONTHLY,AMOUNT,"")</f>
        <v/>
      </c>
      <c r="BA20" t="str" cm="1">
        <f t="array" aca="1" ref="BA20" ca="1">_xlfn.XLOOKUP($V20&amp;$T20&amp;EN$3&amp;"USE",COMPOSITE_MONTHLY,AMOUNT,"")</f>
        <v/>
      </c>
      <c r="BB20" t="str" cm="1">
        <f t="array" aca="1" ref="BB20" ca="1">_xlfn.XLOOKUP($V20&amp;$T20&amp;EO$3&amp;"USE",COMPOSITE_MONTHLY,AMOUNT,"")</f>
        <v/>
      </c>
      <c r="BC20" t="str" cm="1">
        <f t="array" aca="1" ref="BC20" ca="1">_xlfn.XLOOKUP($V20&amp;$T20&amp;EP$3&amp;"USE",COMPOSITE_MONTHLY,AMOUNT,"")</f>
        <v/>
      </c>
      <c r="BD20" t="str" cm="1">
        <f t="array" aca="1" ref="BD20" ca="1">_xlfn.XLOOKUP($V20&amp;$T20&amp;EQ$3&amp;"USE",COMPOSITE_MONTHLY,AMOUNT,"")</f>
        <v/>
      </c>
      <c r="BE20" t="str" cm="1">
        <f t="array" aca="1" ref="BE20" ca="1">_xlfn.XLOOKUP($V20&amp;$T20&amp;ER$3&amp;"USE",COMPOSITE_MONTHLY,AMOUNT,"")</f>
        <v/>
      </c>
      <c r="BF20" t="str" cm="1">
        <f t="array" aca="1" ref="BF20" ca="1">_xlfn.XLOOKUP($V20&amp;$T20&amp;ES$3&amp;"USE",COMPOSITE_MONTHLY,AMOUNT,"")</f>
        <v/>
      </c>
      <c r="BG20" s="7">
        <f t="shared" ca="1" si="10"/>
        <v>0</v>
      </c>
      <c r="BH20">
        <f t="shared" ca="1" si="11"/>
        <v>0</v>
      </c>
      <c r="BI20" t="str" cm="1">
        <f t="array" aca="1" ref="BI20" ca="1">IF(IF(BH20&gt;0,SUM(AI20:AT20-AU20:BF20),"")=0,"DUPLICATE_STOR_USE","")</f>
        <v/>
      </c>
      <c r="BJ20" t="str" cm="1">
        <f t="array" aca="1" ref="BJ20" ca="1">IF(IF(BH20&gt;0,SUM(AI20:AT20-W20:AH20),"")=0,"DUPLICATE_DIV_STOR","")</f>
        <v/>
      </c>
      <c r="BK20" s="7">
        <f t="shared" ca="1" si="12"/>
        <v>0</v>
      </c>
      <c r="BL20" s="24">
        <f t="shared" ca="1" si="13"/>
        <v>0</v>
      </c>
      <c r="BM20" s="7" cm="1">
        <f t="array" aca="1" ref="BM20" ca="1">_xlfn.XLOOKUP(V20,APPLICATION_NUMBER,FACE_VALUE_AMOUNT)</f>
        <v>89321</v>
      </c>
      <c r="BN20" cm="1">
        <f t="array" aca="1" ref="BN20" ca="1">_xlfn.XLOOKUP(V20,APPLICATION_NUMBER,INI_REPORTED_DIV_AMOUNT)</f>
        <v>0</v>
      </c>
      <c r="BO20" cm="1">
        <f t="array" aca="1" ref="BO20" ca="1">_xlfn.XLOOKUP(V20,APPLICATION_NUMBER,INI_REPORTED_DIV_UNIT)</f>
        <v>0</v>
      </c>
      <c r="BP20">
        <f t="shared" ca="1" si="14"/>
        <v>0</v>
      </c>
      <c r="BQ20" s="7">
        <f t="shared" ca="1" si="0"/>
        <v>0</v>
      </c>
      <c r="BR20" s="9" cm="1">
        <f t="array" aca="1" ref="BR20" ca="1">SUM((APPL_ID=$V20)*(YEAR=$T20)*(DIVERSION_TYPE="USE")*AMOUNT)</f>
        <v>0</v>
      </c>
      <c r="BS20">
        <f t="shared" ca="1" si="15"/>
        <v>0</v>
      </c>
      <c r="BT20">
        <f t="shared" ca="1" si="16"/>
        <v>0</v>
      </c>
      <c r="BU20" s="7" t="str">
        <f t="shared" ca="1" si="17"/>
        <v>NO_IniDiv</v>
      </c>
      <c r="BV20">
        <f t="shared" ca="1" si="1"/>
        <v>0</v>
      </c>
      <c r="BW20" s="7">
        <f t="shared" ca="1" si="2"/>
        <v>0</v>
      </c>
      <c r="BX20" s="7">
        <f t="shared" ca="1" si="3"/>
        <v>0</v>
      </c>
      <c r="BY20" s="7">
        <f t="shared" ca="1" si="18"/>
        <v>0</v>
      </c>
      <c r="BZ20" s="7">
        <f t="shared" ca="1" si="19"/>
        <v>0</v>
      </c>
      <c r="CA20" s="10"/>
      <c r="DM20" s="7"/>
      <c r="DN20" s="9"/>
      <c r="DP20" s="7"/>
    </row>
    <row r="21" spans="1:120" x14ac:dyDescent="0.25">
      <c r="A21" t="s">
        <v>183</v>
      </c>
      <c r="B21">
        <v>147</v>
      </c>
      <c r="C21">
        <v>2013</v>
      </c>
      <c r="D21">
        <v>9</v>
      </c>
      <c r="E21">
        <v>1.2329612640000001</v>
      </c>
      <c r="F21" t="s">
        <v>184</v>
      </c>
      <c r="G21" s="7" t="str">
        <f t="shared" si="7"/>
        <v>A00102920139USE</v>
      </c>
      <c r="H21" t="str">
        <f t="shared" si="8"/>
        <v>A0010299USE</v>
      </c>
      <c r="I21" s="35"/>
      <c r="J21" t="s">
        <v>210</v>
      </c>
      <c r="K21">
        <v>0</v>
      </c>
      <c r="L21">
        <v>0</v>
      </c>
      <c r="M21">
        <v>100</v>
      </c>
      <c r="N21" t="s">
        <v>185</v>
      </c>
      <c r="O21" s="24"/>
      <c r="P21" s="7"/>
      <c r="R21" s="10"/>
      <c r="S21" s="24">
        <f ca="1"/>
        <v>0</v>
      </c>
      <c r="T21">
        <f t="shared" ca="1" si="21"/>
        <v>2017</v>
      </c>
      <c r="U21">
        <f t="shared" ca="1" si="9"/>
        <v>3</v>
      </c>
      <c r="V21" t="str" cm="1">
        <f t="array" aca="1" ref="V21" ca="1">INDEX(UniqueApplID,U21)</f>
        <v>A028668</v>
      </c>
      <c r="W21" cm="1">
        <f t="array" aca="1" ref="W21" ca="1">_xlfn.XLOOKUP($V21&amp;$T21&amp;EH$3&amp;"DIRECT",COMPOSITE_MONTHLY,AMOUNT,"")</f>
        <v>0</v>
      </c>
      <c r="X21" cm="1">
        <f t="array" aca="1" ref="X21" ca="1">_xlfn.XLOOKUP($V21&amp;$T21&amp;EI$3&amp;"DIRECT",COMPOSITE_MONTHLY,AMOUNT,"")</f>
        <v>4382</v>
      </c>
      <c r="Y21" cm="1">
        <f t="array" aca="1" ref="Y21" ca="1">_xlfn.XLOOKUP($V21&amp;$T21&amp;EJ$3&amp;"DIRECT",COMPOSITE_MONTHLY,AMOUNT,"")</f>
        <v>3586</v>
      </c>
      <c r="Z21" cm="1">
        <f t="array" aca="1" ref="Z21" ca="1">_xlfn.XLOOKUP($V21&amp;$T21&amp;EK$3&amp;"DIRECT",COMPOSITE_MONTHLY,AMOUNT,"")</f>
        <v>0</v>
      </c>
      <c r="AA21" cm="1">
        <f t="array" aca="1" ref="AA21" ca="1">_xlfn.XLOOKUP($V21&amp;$T21&amp;EL$3&amp;"DIRECT",COMPOSITE_MONTHLY,AMOUNT,"")</f>
        <v>5510</v>
      </c>
      <c r="AB21" cm="1">
        <f t="array" aca="1" ref="AB21" ca="1">_xlfn.XLOOKUP($V21&amp;$T21&amp;EM$3&amp;"DIRECT",COMPOSITE_MONTHLY,AMOUNT,"")</f>
        <v>4990</v>
      </c>
      <c r="AC21" cm="1">
        <f t="array" aca="1" ref="AC21" ca="1">_xlfn.XLOOKUP($V21&amp;$T21&amp;EN$3&amp;"DIRECT",COMPOSITE_MONTHLY,AMOUNT,"")</f>
        <v>4472</v>
      </c>
      <c r="AD21" cm="1">
        <f t="array" aca="1" ref="AD21" ca="1">_xlfn.XLOOKUP($V21&amp;$T21&amp;EO$3&amp;"DIRECT",COMPOSITE_MONTHLY,AMOUNT,"")</f>
        <v>4529</v>
      </c>
      <c r="AE21" cm="1">
        <f t="array" aca="1" ref="AE21" ca="1">_xlfn.XLOOKUP($V21&amp;$T21&amp;EP$3&amp;"DIRECT",COMPOSITE_MONTHLY,AMOUNT,"")</f>
        <v>4055</v>
      </c>
      <c r="AF21" cm="1">
        <f t="array" aca="1" ref="AF21" ca="1">_xlfn.XLOOKUP($V21&amp;$T21&amp;EQ$3&amp;"DIRECT",COMPOSITE_MONTHLY,AMOUNT,"")</f>
        <v>0</v>
      </c>
      <c r="AG21" cm="1">
        <f t="array" aca="1" ref="AG21" ca="1">_xlfn.XLOOKUP($V21&amp;$T21&amp;ER$3&amp;"DIRECT",COMPOSITE_MONTHLY,AMOUNT,"")</f>
        <v>0</v>
      </c>
      <c r="AH21" cm="1">
        <f t="array" aca="1" ref="AH21" ca="1">_xlfn.XLOOKUP($V21&amp;$T21&amp;ES$3&amp;"DIRECT",COMPOSITE_MONTHLY,AMOUNT,"")</f>
        <v>0</v>
      </c>
      <c r="AI21" s="7" cm="1">
        <f t="array" aca="1" ref="AI21" ca="1">_xlfn.XLOOKUP($V21&amp;$T21&amp;EH$3&amp;"STORAGE",COMPOSITE_MONTHLY,AMOUNT,"")</f>
        <v>0</v>
      </c>
      <c r="AJ21" cm="1">
        <f t="array" aca="1" ref="AJ21" ca="1">_xlfn.XLOOKUP($V21&amp;$T21&amp;EI$3&amp;"STORAGE",COMPOSITE_MONTHLY,AMOUNT,"")</f>
        <v>0</v>
      </c>
      <c r="AK21" cm="1">
        <f t="array" aca="1" ref="AK21" ca="1">_xlfn.XLOOKUP($V21&amp;$T21&amp;EJ$3&amp;"STORAGE",COMPOSITE_MONTHLY,AMOUNT,"")</f>
        <v>0</v>
      </c>
      <c r="AL21" cm="1">
        <f t="array" aca="1" ref="AL21" ca="1">_xlfn.XLOOKUP($V21&amp;$T21&amp;EK$3&amp;"STORAGE",COMPOSITE_MONTHLY,AMOUNT,"")</f>
        <v>0</v>
      </c>
      <c r="AM21" cm="1">
        <f t="array" aca="1" ref="AM21" ca="1">_xlfn.XLOOKUP($V21&amp;$T21&amp;EL$3&amp;"STORAGE",COMPOSITE_MONTHLY,AMOUNT,"")</f>
        <v>0</v>
      </c>
      <c r="AN21" cm="1">
        <f t="array" aca="1" ref="AN21" ca="1">_xlfn.XLOOKUP($V21&amp;$T21&amp;EM$3&amp;"STORAGE",COMPOSITE_MONTHLY,AMOUNT,"")</f>
        <v>0</v>
      </c>
      <c r="AO21" cm="1">
        <f t="array" aca="1" ref="AO21" ca="1">_xlfn.XLOOKUP($V21&amp;$T21&amp;EN$3&amp;"STORAGE",COMPOSITE_MONTHLY,AMOUNT,"")</f>
        <v>0</v>
      </c>
      <c r="AP21" cm="1">
        <f t="array" aca="1" ref="AP21" ca="1">_xlfn.XLOOKUP($V21&amp;$T21&amp;EO$3&amp;"STORAGE",COMPOSITE_MONTHLY,AMOUNT,"")</f>
        <v>0</v>
      </c>
      <c r="AQ21" cm="1">
        <f t="array" aca="1" ref="AQ21" ca="1">_xlfn.XLOOKUP($V21&amp;$T21&amp;EP$3&amp;"STORAGE",COMPOSITE_MONTHLY,AMOUNT,"")</f>
        <v>0</v>
      </c>
      <c r="AR21" cm="1">
        <f t="array" aca="1" ref="AR21" ca="1">_xlfn.XLOOKUP($V21&amp;$T21&amp;EQ$3&amp;"STORAGE",COMPOSITE_MONTHLY,AMOUNT,"")</f>
        <v>0</v>
      </c>
      <c r="AS21" cm="1">
        <f t="array" aca="1" ref="AS21" ca="1">_xlfn.XLOOKUP($V21&amp;$T21&amp;ER$3&amp;"STORAGE",COMPOSITE_MONTHLY,AMOUNT,"")</f>
        <v>0</v>
      </c>
      <c r="AT21" cm="1">
        <f t="array" aca="1" ref="AT21" ca="1">_xlfn.XLOOKUP($V21&amp;$T21&amp;ES$3&amp;"STORAGE",COMPOSITE_MONTHLY,AMOUNT,"")</f>
        <v>0</v>
      </c>
      <c r="AU21" s="7" cm="1">
        <f t="array" aca="1" ref="AU21" ca="1">_xlfn.XLOOKUP($V21&amp;$T21&amp;EH$3&amp;"USE",COMPOSITE_MONTHLY,AMOUNT,"")</f>
        <v>0</v>
      </c>
      <c r="AV21" cm="1">
        <f t="array" aca="1" ref="AV21" ca="1">_xlfn.XLOOKUP($V21&amp;$T21&amp;EI$3&amp;"USE",COMPOSITE_MONTHLY,AMOUNT,"")</f>
        <v>4382</v>
      </c>
      <c r="AW21" cm="1">
        <f t="array" aca="1" ref="AW21" ca="1">_xlfn.XLOOKUP($V21&amp;$T21&amp;EJ$3&amp;"USE",COMPOSITE_MONTHLY,AMOUNT,"")</f>
        <v>3586</v>
      </c>
      <c r="AX21" cm="1">
        <f t="array" aca="1" ref="AX21" ca="1">_xlfn.XLOOKUP($V21&amp;$T21&amp;EK$3&amp;"USE",COMPOSITE_MONTHLY,AMOUNT,"")</f>
        <v>0</v>
      </c>
      <c r="AY21" cm="1">
        <f t="array" aca="1" ref="AY21" ca="1">_xlfn.XLOOKUP($V21&amp;$T21&amp;EL$3&amp;"USE",COMPOSITE_MONTHLY,AMOUNT,"")</f>
        <v>5510</v>
      </c>
      <c r="AZ21" cm="1">
        <f t="array" aca="1" ref="AZ21" ca="1">_xlfn.XLOOKUP($V21&amp;$T21&amp;EM$3&amp;"USE",COMPOSITE_MONTHLY,AMOUNT,"")</f>
        <v>4990</v>
      </c>
      <c r="BA21" cm="1">
        <f t="array" aca="1" ref="BA21" ca="1">_xlfn.XLOOKUP($V21&amp;$T21&amp;EN$3&amp;"USE",COMPOSITE_MONTHLY,AMOUNT,"")</f>
        <v>4472</v>
      </c>
      <c r="BB21" cm="1">
        <f t="array" aca="1" ref="BB21" ca="1">_xlfn.XLOOKUP($V21&amp;$T21&amp;EO$3&amp;"USE",COMPOSITE_MONTHLY,AMOUNT,"")</f>
        <v>4529</v>
      </c>
      <c r="BC21" cm="1">
        <f t="array" aca="1" ref="BC21" ca="1">_xlfn.XLOOKUP($V21&amp;$T21&amp;EP$3&amp;"USE",COMPOSITE_MONTHLY,AMOUNT,"")</f>
        <v>4055</v>
      </c>
      <c r="BD21" cm="1">
        <f t="array" aca="1" ref="BD21" ca="1">_xlfn.XLOOKUP($V21&amp;$T21&amp;EQ$3&amp;"USE",COMPOSITE_MONTHLY,AMOUNT,"")</f>
        <v>0</v>
      </c>
      <c r="BE21" cm="1">
        <f t="array" aca="1" ref="BE21" ca="1">_xlfn.XLOOKUP($V21&amp;$T21&amp;ER$3&amp;"USE",COMPOSITE_MONTHLY,AMOUNT,"")</f>
        <v>0</v>
      </c>
      <c r="BF21" cm="1">
        <f t="array" aca="1" ref="BF21" ca="1">_xlfn.XLOOKUP($V21&amp;$T21&amp;ES$3&amp;"USE",COMPOSITE_MONTHLY,AMOUNT,"")</f>
        <v>0</v>
      </c>
      <c r="BG21" s="7">
        <f t="shared" ca="1" si="10"/>
        <v>31524</v>
      </c>
      <c r="BH21">
        <f t="shared" ca="1" si="11"/>
        <v>0</v>
      </c>
      <c r="BI21" t="str" cm="1">
        <f t="array" aca="1" ref="BI21" ca="1">IF(IF(BH21&gt;0,SUM(AI21:AT21-AU21:BF21),"")=0,"DUPLICATE_STOR_USE","")</f>
        <v/>
      </c>
      <c r="BJ21" t="str" cm="1">
        <f t="array" aca="1" ref="BJ21" ca="1">IF(IF(BH21&gt;0,SUM(AI21:AT21-W21:AH21),"")=0,"DUPLICATE_DIV_STOR","")</f>
        <v/>
      </c>
      <c r="BK21" s="7">
        <f t="shared" ca="1" si="12"/>
        <v>31524</v>
      </c>
      <c r="BL21" s="24">
        <f t="shared" ca="1" si="13"/>
        <v>23556</v>
      </c>
      <c r="BM21" s="7" cm="1">
        <f t="array" aca="1" ref="BM21" ca="1">_xlfn.XLOOKUP(V21,APPLICATION_NUMBER,FACE_VALUE_AMOUNT)</f>
        <v>89321</v>
      </c>
      <c r="BN21" cm="1">
        <f t="array" aca="1" ref="BN21" ca="1">_xlfn.XLOOKUP(V21,APPLICATION_NUMBER,INI_REPORTED_DIV_AMOUNT)</f>
        <v>0</v>
      </c>
      <c r="BO21" cm="1">
        <f t="array" aca="1" ref="BO21" ca="1">_xlfn.XLOOKUP(V21,APPLICATION_NUMBER,INI_REPORTED_DIV_UNIT)</f>
        <v>0</v>
      </c>
      <c r="BP21">
        <f t="shared" ca="1" si="14"/>
        <v>0</v>
      </c>
      <c r="BQ21" s="7">
        <f t="shared" ca="1" si="0"/>
        <v>31524</v>
      </c>
      <c r="BR21" s="9" cm="1">
        <f t="array" aca="1" ref="BR21" ca="1">SUM((APPL_ID=$V21)*(YEAR=$T21)*(DIVERSION_TYPE="USE")*AMOUNT)</f>
        <v>31524</v>
      </c>
      <c r="BS21">
        <f t="shared" ca="1" si="15"/>
        <v>0.35292932233181445</v>
      </c>
      <c r="BT21">
        <f t="shared" ca="1" si="16"/>
        <v>0</v>
      </c>
      <c r="BU21" s="7" t="str">
        <f t="shared" ca="1" si="17"/>
        <v>NO_IniDiv</v>
      </c>
      <c r="BV21">
        <f t="shared" ca="1" si="1"/>
        <v>0</v>
      </c>
      <c r="BW21" s="7">
        <f t="shared" ca="1" si="2"/>
        <v>9.6743603671616787E-2</v>
      </c>
      <c r="BX21" s="7">
        <f t="shared" ca="1" si="3"/>
        <v>4248.9790732574038</v>
      </c>
      <c r="BY21" s="7">
        <f t="shared" ca="1" si="18"/>
        <v>2.9446334367548364</v>
      </c>
      <c r="BZ21" s="7">
        <f t="shared" ca="1" si="19"/>
        <v>1903168.170725828</v>
      </c>
      <c r="CA21" s="10"/>
      <c r="DM21" s="7"/>
      <c r="DN21" s="9"/>
      <c r="DP21" s="7"/>
    </row>
    <row r="22" spans="1:120" x14ac:dyDescent="0.25">
      <c r="A22" t="s">
        <v>183</v>
      </c>
      <c r="B22">
        <v>147</v>
      </c>
      <c r="C22">
        <v>2014</v>
      </c>
      <c r="D22">
        <v>3</v>
      </c>
      <c r="E22">
        <v>0</v>
      </c>
      <c r="F22" t="s">
        <v>207</v>
      </c>
      <c r="G22" s="7" t="str">
        <f t="shared" si="7"/>
        <v>A00102920143STORAGE</v>
      </c>
      <c r="H22" t="str">
        <f t="shared" si="8"/>
        <v>A0010293STORAGE</v>
      </c>
      <c r="I22" s="35"/>
      <c r="J22" t="s">
        <v>211</v>
      </c>
      <c r="K22">
        <v>0</v>
      </c>
      <c r="L22">
        <v>0</v>
      </c>
      <c r="M22">
        <v>16</v>
      </c>
      <c r="N22" t="s">
        <v>185</v>
      </c>
      <c r="O22" s="24"/>
      <c r="P22" s="7"/>
      <c r="R22" s="10"/>
      <c r="S22" s="24">
        <f ca="1"/>
        <v>0</v>
      </c>
      <c r="T22">
        <f t="shared" ca="1" si="21"/>
        <v>2018</v>
      </c>
      <c r="U22">
        <f t="shared" ca="1" si="9"/>
        <v>3</v>
      </c>
      <c r="V22" t="str" cm="1">
        <f t="array" aca="1" ref="V22" ca="1">INDEX(UniqueApplID,U22)</f>
        <v>A028668</v>
      </c>
      <c r="W22" cm="1">
        <f t="array" aca="1" ref="W22" ca="1">_xlfn.XLOOKUP($V22&amp;$T22&amp;EH$3&amp;"DIRECT",COMPOSITE_MONTHLY,AMOUNT,"")</f>
        <v>0</v>
      </c>
      <c r="X22" cm="1">
        <f t="array" aca="1" ref="X22" ca="1">_xlfn.XLOOKUP($V22&amp;$T22&amp;EI$3&amp;"DIRECT",COMPOSITE_MONTHLY,AMOUNT,"")</f>
        <v>0</v>
      </c>
      <c r="Y22" cm="1">
        <f t="array" aca="1" ref="Y22" ca="1">_xlfn.XLOOKUP($V22&amp;$T22&amp;EJ$3&amp;"DIRECT",COMPOSITE_MONTHLY,AMOUNT,"")</f>
        <v>0</v>
      </c>
      <c r="Z22" cm="1">
        <f t="array" aca="1" ref="Z22" ca="1">_xlfn.XLOOKUP($V22&amp;$T22&amp;EK$3&amp;"DIRECT",COMPOSITE_MONTHLY,AMOUNT,"")</f>
        <v>0</v>
      </c>
      <c r="AA22" cm="1">
        <f t="array" aca="1" ref="AA22" ca="1">_xlfn.XLOOKUP($V22&amp;$T22&amp;EL$3&amp;"DIRECT",COMPOSITE_MONTHLY,AMOUNT,"")</f>
        <v>0</v>
      </c>
      <c r="AB22" cm="1">
        <f t="array" aca="1" ref="AB22" ca="1">_xlfn.XLOOKUP($V22&amp;$T22&amp;EM$3&amp;"DIRECT",COMPOSITE_MONTHLY,AMOUNT,"")</f>
        <v>0</v>
      </c>
      <c r="AC22" cm="1">
        <f t="array" aca="1" ref="AC22" ca="1">_xlfn.XLOOKUP($V22&amp;$T22&amp;EN$3&amp;"DIRECT",COMPOSITE_MONTHLY,AMOUNT,"")</f>
        <v>0</v>
      </c>
      <c r="AD22" cm="1">
        <f t="array" aca="1" ref="AD22" ca="1">_xlfn.XLOOKUP($V22&amp;$T22&amp;EO$3&amp;"DIRECT",COMPOSITE_MONTHLY,AMOUNT,"")</f>
        <v>0</v>
      </c>
      <c r="AE22" cm="1">
        <f t="array" aca="1" ref="AE22" ca="1">_xlfn.XLOOKUP($V22&amp;$T22&amp;EP$3&amp;"DIRECT",COMPOSITE_MONTHLY,AMOUNT,"")</f>
        <v>0</v>
      </c>
      <c r="AF22" cm="1">
        <f t="array" aca="1" ref="AF22" ca="1">_xlfn.XLOOKUP($V22&amp;$T22&amp;EQ$3&amp;"DIRECT",COMPOSITE_MONTHLY,AMOUNT,"")</f>
        <v>0</v>
      </c>
      <c r="AG22" cm="1">
        <f t="array" aca="1" ref="AG22" ca="1">_xlfn.XLOOKUP($V22&amp;$T22&amp;ER$3&amp;"DIRECT",COMPOSITE_MONTHLY,AMOUNT,"")</f>
        <v>0</v>
      </c>
      <c r="AH22" cm="1">
        <f t="array" aca="1" ref="AH22" ca="1">_xlfn.XLOOKUP($V22&amp;$T22&amp;ES$3&amp;"DIRECT",COMPOSITE_MONTHLY,AMOUNT,"")</f>
        <v>0</v>
      </c>
      <c r="AI22" s="7" cm="1">
        <f t="array" aca="1" ref="AI22" ca="1">_xlfn.XLOOKUP($V22&amp;$T22&amp;EH$3&amp;"STORAGE",COMPOSITE_MONTHLY,AMOUNT,"")</f>
        <v>0</v>
      </c>
      <c r="AJ22" cm="1">
        <f t="array" aca="1" ref="AJ22" ca="1">_xlfn.XLOOKUP($V22&amp;$T22&amp;EI$3&amp;"STORAGE",COMPOSITE_MONTHLY,AMOUNT,"")</f>
        <v>0</v>
      </c>
      <c r="AK22" cm="1">
        <f t="array" aca="1" ref="AK22" ca="1">_xlfn.XLOOKUP($V22&amp;$T22&amp;EJ$3&amp;"STORAGE",COMPOSITE_MONTHLY,AMOUNT,"")</f>
        <v>0</v>
      </c>
      <c r="AL22" cm="1">
        <f t="array" aca="1" ref="AL22" ca="1">_xlfn.XLOOKUP($V22&amp;$T22&amp;EK$3&amp;"STORAGE",COMPOSITE_MONTHLY,AMOUNT,"")</f>
        <v>0</v>
      </c>
      <c r="AM22" cm="1">
        <f t="array" aca="1" ref="AM22" ca="1">_xlfn.XLOOKUP($V22&amp;$T22&amp;EL$3&amp;"STORAGE",COMPOSITE_MONTHLY,AMOUNT,"")</f>
        <v>0</v>
      </c>
      <c r="AN22" cm="1">
        <f t="array" aca="1" ref="AN22" ca="1">_xlfn.XLOOKUP($V22&amp;$T22&amp;EM$3&amp;"STORAGE",COMPOSITE_MONTHLY,AMOUNT,"")</f>
        <v>0</v>
      </c>
      <c r="AO22" cm="1">
        <f t="array" aca="1" ref="AO22" ca="1">_xlfn.XLOOKUP($V22&amp;$T22&amp;EN$3&amp;"STORAGE",COMPOSITE_MONTHLY,AMOUNT,"")</f>
        <v>0</v>
      </c>
      <c r="AP22" cm="1">
        <f t="array" aca="1" ref="AP22" ca="1">_xlfn.XLOOKUP($V22&amp;$T22&amp;EO$3&amp;"STORAGE",COMPOSITE_MONTHLY,AMOUNT,"")</f>
        <v>0</v>
      </c>
      <c r="AQ22" cm="1">
        <f t="array" aca="1" ref="AQ22" ca="1">_xlfn.XLOOKUP($V22&amp;$T22&amp;EP$3&amp;"STORAGE",COMPOSITE_MONTHLY,AMOUNT,"")</f>
        <v>0</v>
      </c>
      <c r="AR22" cm="1">
        <f t="array" aca="1" ref="AR22" ca="1">_xlfn.XLOOKUP($V22&amp;$T22&amp;EQ$3&amp;"STORAGE",COMPOSITE_MONTHLY,AMOUNT,"")</f>
        <v>0</v>
      </c>
      <c r="AS22" cm="1">
        <f t="array" aca="1" ref="AS22" ca="1">_xlfn.XLOOKUP($V22&amp;$T22&amp;ER$3&amp;"STORAGE",COMPOSITE_MONTHLY,AMOUNT,"")</f>
        <v>0</v>
      </c>
      <c r="AT22" cm="1">
        <f t="array" aca="1" ref="AT22" ca="1">_xlfn.XLOOKUP($V22&amp;$T22&amp;ES$3&amp;"STORAGE",COMPOSITE_MONTHLY,AMOUNT,"")</f>
        <v>0</v>
      </c>
      <c r="AU22" s="7" cm="1">
        <f t="array" aca="1" ref="AU22" ca="1">_xlfn.XLOOKUP($V22&amp;$T22&amp;EH$3&amp;"USE",COMPOSITE_MONTHLY,AMOUNT,"")</f>
        <v>0</v>
      </c>
      <c r="AV22" cm="1">
        <f t="array" aca="1" ref="AV22" ca="1">_xlfn.XLOOKUP($V22&amp;$T22&amp;EI$3&amp;"USE",COMPOSITE_MONTHLY,AMOUNT,"")</f>
        <v>0</v>
      </c>
      <c r="AW22" cm="1">
        <f t="array" aca="1" ref="AW22" ca="1">_xlfn.XLOOKUP($V22&amp;$T22&amp;EJ$3&amp;"USE",COMPOSITE_MONTHLY,AMOUNT,"")</f>
        <v>0</v>
      </c>
      <c r="AX22" cm="1">
        <f t="array" aca="1" ref="AX22" ca="1">_xlfn.XLOOKUP($V22&amp;$T22&amp;EK$3&amp;"USE",COMPOSITE_MONTHLY,AMOUNT,"")</f>
        <v>0</v>
      </c>
      <c r="AY22" cm="1">
        <f t="array" aca="1" ref="AY22" ca="1">_xlfn.XLOOKUP($V22&amp;$T22&amp;EL$3&amp;"USE",COMPOSITE_MONTHLY,AMOUNT,"")</f>
        <v>0</v>
      </c>
      <c r="AZ22" cm="1">
        <f t="array" aca="1" ref="AZ22" ca="1">_xlfn.XLOOKUP($V22&amp;$T22&amp;EM$3&amp;"USE",COMPOSITE_MONTHLY,AMOUNT,"")</f>
        <v>0</v>
      </c>
      <c r="BA22" cm="1">
        <f t="array" aca="1" ref="BA22" ca="1">_xlfn.XLOOKUP($V22&amp;$T22&amp;EN$3&amp;"USE",COMPOSITE_MONTHLY,AMOUNT,"")</f>
        <v>0</v>
      </c>
      <c r="BB22" cm="1">
        <f t="array" aca="1" ref="BB22" ca="1">_xlfn.XLOOKUP($V22&amp;$T22&amp;EO$3&amp;"USE",COMPOSITE_MONTHLY,AMOUNT,"")</f>
        <v>0</v>
      </c>
      <c r="BC22" cm="1">
        <f t="array" aca="1" ref="BC22" ca="1">_xlfn.XLOOKUP($V22&amp;$T22&amp;EP$3&amp;"USE",COMPOSITE_MONTHLY,AMOUNT,"")</f>
        <v>0</v>
      </c>
      <c r="BD22" cm="1">
        <f t="array" aca="1" ref="BD22" ca="1">_xlfn.XLOOKUP($V22&amp;$T22&amp;EQ$3&amp;"USE",COMPOSITE_MONTHLY,AMOUNT,"")</f>
        <v>0</v>
      </c>
      <c r="BE22" cm="1">
        <f t="array" aca="1" ref="BE22" ca="1">_xlfn.XLOOKUP($V22&amp;$T22&amp;ER$3&amp;"USE",COMPOSITE_MONTHLY,AMOUNT,"")</f>
        <v>0</v>
      </c>
      <c r="BF22" cm="1">
        <f t="array" aca="1" ref="BF22" ca="1">_xlfn.XLOOKUP($V22&amp;$T22&amp;ES$3&amp;"USE",COMPOSITE_MONTHLY,AMOUNT,"")</f>
        <v>0</v>
      </c>
      <c r="BG22" s="7">
        <f t="shared" ca="1" si="10"/>
        <v>0</v>
      </c>
      <c r="BH22">
        <f t="shared" ca="1" si="11"/>
        <v>0</v>
      </c>
      <c r="BI22" t="str" cm="1">
        <f t="array" aca="1" ref="BI22" ca="1">IF(IF(BH22&gt;0,SUM(AI22:AT22-AU22:BF22),"")=0,"DUPLICATE_STOR_USE","")</f>
        <v/>
      </c>
      <c r="BJ22" t="str" cm="1">
        <f t="array" aca="1" ref="BJ22" ca="1">IF(IF(BH22&gt;0,SUM(AI22:AT22-W22:AH22),"")=0,"DUPLICATE_DIV_STOR","")</f>
        <v/>
      </c>
      <c r="BK22" s="7">
        <f t="shared" ca="1" si="12"/>
        <v>0</v>
      </c>
      <c r="BL22" s="24">
        <f t="shared" ca="1" si="13"/>
        <v>0</v>
      </c>
      <c r="BM22" s="7" cm="1">
        <f t="array" aca="1" ref="BM22" ca="1">_xlfn.XLOOKUP(V22,APPLICATION_NUMBER,FACE_VALUE_AMOUNT)</f>
        <v>89321</v>
      </c>
      <c r="BN22" cm="1">
        <f t="array" aca="1" ref="BN22" ca="1">_xlfn.XLOOKUP(V22,APPLICATION_NUMBER,INI_REPORTED_DIV_AMOUNT)</f>
        <v>0</v>
      </c>
      <c r="BO22" cm="1">
        <f t="array" aca="1" ref="BO22" ca="1">_xlfn.XLOOKUP(V22,APPLICATION_NUMBER,INI_REPORTED_DIV_UNIT)</f>
        <v>0</v>
      </c>
      <c r="BP22">
        <f t="shared" ca="1" si="14"/>
        <v>0</v>
      </c>
      <c r="BQ22" s="7">
        <f t="shared" ca="1" si="0"/>
        <v>0</v>
      </c>
      <c r="BR22" s="9" cm="1">
        <f t="array" aca="1" ref="BR22" ca="1">SUM((APPL_ID=$V22)*(YEAR=$T22)*(DIVERSION_TYPE="USE")*AMOUNT)</f>
        <v>0</v>
      </c>
      <c r="BS22">
        <f t="shared" ca="1" si="15"/>
        <v>0</v>
      </c>
      <c r="BT22">
        <f t="shared" ca="1" si="16"/>
        <v>0</v>
      </c>
      <c r="BU22" s="7" t="str">
        <f t="shared" ca="1" si="17"/>
        <v>NO_IniDiv</v>
      </c>
      <c r="BV22">
        <f t="shared" ca="1" si="1"/>
        <v>0</v>
      </c>
      <c r="BW22" s="7">
        <f t="shared" ca="1" si="2"/>
        <v>0</v>
      </c>
      <c r="BX22" s="7">
        <f t="shared" ca="1" si="3"/>
        <v>0</v>
      </c>
      <c r="BY22" s="7">
        <f t="shared" ca="1" si="18"/>
        <v>0</v>
      </c>
      <c r="BZ22" s="7">
        <f t="shared" ca="1" si="19"/>
        <v>0</v>
      </c>
      <c r="CA22" s="10"/>
      <c r="DM22" s="7"/>
      <c r="DN22" s="9"/>
      <c r="DP22" s="7"/>
    </row>
    <row r="23" spans="1:120" x14ac:dyDescent="0.25">
      <c r="A23" t="s">
        <v>183</v>
      </c>
      <c r="B23">
        <v>147</v>
      </c>
      <c r="C23">
        <v>2014</v>
      </c>
      <c r="D23">
        <v>5</v>
      </c>
      <c r="E23">
        <v>1.2329612640000001</v>
      </c>
      <c r="F23" t="s">
        <v>184</v>
      </c>
      <c r="G23" s="7" t="str">
        <f t="shared" si="7"/>
        <v>A00102920145USE</v>
      </c>
      <c r="H23" t="str">
        <f t="shared" si="8"/>
        <v>A0010295USE</v>
      </c>
      <c r="I23" s="35"/>
      <c r="J23" t="s">
        <v>212</v>
      </c>
      <c r="K23">
        <v>0</v>
      </c>
      <c r="L23">
        <v>0</v>
      </c>
      <c r="M23">
        <v>108.6</v>
      </c>
      <c r="N23" t="s">
        <v>185</v>
      </c>
      <c r="O23" s="24"/>
      <c r="P23" s="7"/>
      <c r="R23" s="10"/>
      <c r="S23" s="24">
        <f ca="1"/>
        <v>0</v>
      </c>
      <c r="T23">
        <f t="shared" ca="1" si="21"/>
        <v>2019</v>
      </c>
      <c r="U23">
        <f t="shared" ca="1" si="9"/>
        <v>3</v>
      </c>
      <c r="V23" t="str" cm="1">
        <f t="array" aca="1" ref="V23" ca="1">INDEX(UniqueApplID,U23)</f>
        <v>A028668</v>
      </c>
      <c r="W23" cm="1">
        <f t="array" aca="1" ref="W23" ca="1">_xlfn.XLOOKUP($V23&amp;$T23&amp;EH$3&amp;"DIRECT",COMPOSITE_MONTHLY,AMOUNT,"")</f>
        <v>0</v>
      </c>
      <c r="X23" cm="1">
        <f t="array" aca="1" ref="X23" ca="1">_xlfn.XLOOKUP($V23&amp;$T23&amp;EI$3&amp;"DIRECT",COMPOSITE_MONTHLY,AMOUNT,"")</f>
        <v>0</v>
      </c>
      <c r="Y23" cm="1">
        <f t="array" aca="1" ref="Y23" ca="1">_xlfn.XLOOKUP($V23&amp;$T23&amp;EJ$3&amp;"DIRECT",COMPOSITE_MONTHLY,AMOUNT,"")</f>
        <v>0</v>
      </c>
      <c r="Z23" cm="1">
        <f t="array" aca="1" ref="Z23" ca="1">_xlfn.XLOOKUP($V23&amp;$T23&amp;EK$3&amp;"DIRECT",COMPOSITE_MONTHLY,AMOUNT,"")</f>
        <v>0</v>
      </c>
      <c r="AA23" cm="1">
        <f t="array" aca="1" ref="AA23" ca="1">_xlfn.XLOOKUP($V23&amp;$T23&amp;EL$3&amp;"DIRECT",COMPOSITE_MONTHLY,AMOUNT,"")</f>
        <v>0</v>
      </c>
      <c r="AB23" cm="1">
        <f t="array" aca="1" ref="AB23" ca="1">_xlfn.XLOOKUP($V23&amp;$T23&amp;EM$3&amp;"DIRECT",COMPOSITE_MONTHLY,AMOUNT,"")</f>
        <v>0</v>
      </c>
      <c r="AC23" cm="1">
        <f t="array" aca="1" ref="AC23" ca="1">_xlfn.XLOOKUP($V23&amp;$T23&amp;EN$3&amp;"DIRECT",COMPOSITE_MONTHLY,AMOUNT,"")</f>
        <v>0</v>
      </c>
      <c r="AD23" cm="1">
        <f t="array" aca="1" ref="AD23" ca="1">_xlfn.XLOOKUP($V23&amp;$T23&amp;EO$3&amp;"DIRECT",COMPOSITE_MONTHLY,AMOUNT,"")</f>
        <v>0</v>
      </c>
      <c r="AE23" cm="1">
        <f t="array" aca="1" ref="AE23" ca="1">_xlfn.XLOOKUP($V23&amp;$T23&amp;EP$3&amp;"DIRECT",COMPOSITE_MONTHLY,AMOUNT,"")</f>
        <v>0</v>
      </c>
      <c r="AF23" cm="1">
        <f t="array" aca="1" ref="AF23" ca="1">_xlfn.XLOOKUP($V23&amp;$T23&amp;EQ$3&amp;"DIRECT",COMPOSITE_MONTHLY,AMOUNT,"")</f>
        <v>0</v>
      </c>
      <c r="AG23" cm="1">
        <f t="array" aca="1" ref="AG23" ca="1">_xlfn.XLOOKUP($V23&amp;$T23&amp;ER$3&amp;"DIRECT",COMPOSITE_MONTHLY,AMOUNT,"")</f>
        <v>0</v>
      </c>
      <c r="AH23" cm="1">
        <f t="array" aca="1" ref="AH23" ca="1">_xlfn.XLOOKUP($V23&amp;$T23&amp;ES$3&amp;"DIRECT",COMPOSITE_MONTHLY,AMOUNT,"")</f>
        <v>0</v>
      </c>
      <c r="AI23" s="7" cm="1">
        <f t="array" aca="1" ref="AI23" ca="1">_xlfn.XLOOKUP($V23&amp;$T23&amp;EH$3&amp;"STORAGE",COMPOSITE_MONTHLY,AMOUNT,"")</f>
        <v>0</v>
      </c>
      <c r="AJ23" cm="1">
        <f t="array" aca="1" ref="AJ23" ca="1">_xlfn.XLOOKUP($V23&amp;$T23&amp;EI$3&amp;"STORAGE",COMPOSITE_MONTHLY,AMOUNT,"")</f>
        <v>0</v>
      </c>
      <c r="AK23" cm="1">
        <f t="array" aca="1" ref="AK23" ca="1">_xlfn.XLOOKUP($V23&amp;$T23&amp;EJ$3&amp;"STORAGE",COMPOSITE_MONTHLY,AMOUNT,"")</f>
        <v>0</v>
      </c>
      <c r="AL23" cm="1">
        <f t="array" aca="1" ref="AL23" ca="1">_xlfn.XLOOKUP($V23&amp;$T23&amp;EK$3&amp;"STORAGE",COMPOSITE_MONTHLY,AMOUNT,"")</f>
        <v>0</v>
      </c>
      <c r="AM23" cm="1">
        <f t="array" aca="1" ref="AM23" ca="1">_xlfn.XLOOKUP($V23&amp;$T23&amp;EL$3&amp;"STORAGE",COMPOSITE_MONTHLY,AMOUNT,"")</f>
        <v>0</v>
      </c>
      <c r="AN23" cm="1">
        <f t="array" aca="1" ref="AN23" ca="1">_xlfn.XLOOKUP($V23&amp;$T23&amp;EM$3&amp;"STORAGE",COMPOSITE_MONTHLY,AMOUNT,"")</f>
        <v>0</v>
      </c>
      <c r="AO23" cm="1">
        <f t="array" aca="1" ref="AO23" ca="1">_xlfn.XLOOKUP($V23&amp;$T23&amp;EN$3&amp;"STORAGE",COMPOSITE_MONTHLY,AMOUNT,"")</f>
        <v>0</v>
      </c>
      <c r="AP23" cm="1">
        <f t="array" aca="1" ref="AP23" ca="1">_xlfn.XLOOKUP($V23&amp;$T23&amp;EO$3&amp;"STORAGE",COMPOSITE_MONTHLY,AMOUNT,"")</f>
        <v>0</v>
      </c>
      <c r="AQ23" cm="1">
        <f t="array" aca="1" ref="AQ23" ca="1">_xlfn.XLOOKUP($V23&amp;$T23&amp;EP$3&amp;"STORAGE",COMPOSITE_MONTHLY,AMOUNT,"")</f>
        <v>0</v>
      </c>
      <c r="AR23" cm="1">
        <f t="array" aca="1" ref="AR23" ca="1">_xlfn.XLOOKUP($V23&amp;$T23&amp;EQ$3&amp;"STORAGE",COMPOSITE_MONTHLY,AMOUNT,"")</f>
        <v>0</v>
      </c>
      <c r="AS23" cm="1">
        <f t="array" aca="1" ref="AS23" ca="1">_xlfn.XLOOKUP($V23&amp;$T23&amp;ER$3&amp;"STORAGE",COMPOSITE_MONTHLY,AMOUNT,"")</f>
        <v>0</v>
      </c>
      <c r="AT23" cm="1">
        <f t="array" aca="1" ref="AT23" ca="1">_xlfn.XLOOKUP($V23&amp;$T23&amp;ES$3&amp;"STORAGE",COMPOSITE_MONTHLY,AMOUNT,"")</f>
        <v>0</v>
      </c>
      <c r="AU23" s="7" cm="1">
        <f t="array" aca="1" ref="AU23" ca="1">_xlfn.XLOOKUP($V23&amp;$T23&amp;EH$3&amp;"USE",COMPOSITE_MONTHLY,AMOUNT,"")</f>
        <v>0</v>
      </c>
      <c r="AV23" cm="1">
        <f t="array" aca="1" ref="AV23" ca="1">_xlfn.XLOOKUP($V23&amp;$T23&amp;EI$3&amp;"USE",COMPOSITE_MONTHLY,AMOUNT,"")</f>
        <v>0</v>
      </c>
      <c r="AW23" cm="1">
        <f t="array" aca="1" ref="AW23" ca="1">_xlfn.XLOOKUP($V23&amp;$T23&amp;EJ$3&amp;"USE",COMPOSITE_MONTHLY,AMOUNT,"")</f>
        <v>0</v>
      </c>
      <c r="AX23" cm="1">
        <f t="array" aca="1" ref="AX23" ca="1">_xlfn.XLOOKUP($V23&amp;$T23&amp;EK$3&amp;"USE",COMPOSITE_MONTHLY,AMOUNT,"")</f>
        <v>0</v>
      </c>
      <c r="AY23" cm="1">
        <f t="array" aca="1" ref="AY23" ca="1">_xlfn.XLOOKUP($V23&amp;$T23&amp;EL$3&amp;"USE",COMPOSITE_MONTHLY,AMOUNT,"")</f>
        <v>0</v>
      </c>
      <c r="AZ23" cm="1">
        <f t="array" aca="1" ref="AZ23" ca="1">_xlfn.XLOOKUP($V23&amp;$T23&amp;EM$3&amp;"USE",COMPOSITE_MONTHLY,AMOUNT,"")</f>
        <v>0</v>
      </c>
      <c r="BA23" cm="1">
        <f t="array" aca="1" ref="BA23" ca="1">_xlfn.XLOOKUP($V23&amp;$T23&amp;EN$3&amp;"USE",COMPOSITE_MONTHLY,AMOUNT,"")</f>
        <v>0</v>
      </c>
      <c r="BB23" cm="1">
        <f t="array" aca="1" ref="BB23" ca="1">_xlfn.XLOOKUP($V23&amp;$T23&amp;EO$3&amp;"USE",COMPOSITE_MONTHLY,AMOUNT,"")</f>
        <v>0</v>
      </c>
      <c r="BC23" cm="1">
        <f t="array" aca="1" ref="BC23" ca="1">_xlfn.XLOOKUP($V23&amp;$T23&amp;EP$3&amp;"USE",COMPOSITE_MONTHLY,AMOUNT,"")</f>
        <v>0</v>
      </c>
      <c r="BD23" cm="1">
        <f t="array" aca="1" ref="BD23" ca="1">_xlfn.XLOOKUP($V23&amp;$T23&amp;EQ$3&amp;"USE",COMPOSITE_MONTHLY,AMOUNT,"")</f>
        <v>0</v>
      </c>
      <c r="BE23" cm="1">
        <f t="array" aca="1" ref="BE23" ca="1">_xlfn.XLOOKUP($V23&amp;$T23&amp;ER$3&amp;"USE",COMPOSITE_MONTHLY,AMOUNT,"")</f>
        <v>0</v>
      </c>
      <c r="BF23" cm="1">
        <f t="array" aca="1" ref="BF23" ca="1">_xlfn.XLOOKUP($V23&amp;$T23&amp;ES$3&amp;"USE",COMPOSITE_MONTHLY,AMOUNT,"")</f>
        <v>0</v>
      </c>
      <c r="BG23" s="7">
        <f t="shared" ca="1" si="10"/>
        <v>0</v>
      </c>
      <c r="BH23">
        <f t="shared" ca="1" si="11"/>
        <v>0</v>
      </c>
      <c r="BI23" t="str" cm="1">
        <f t="array" aca="1" ref="BI23" ca="1">IF(IF(BH23&gt;0,SUM(AI23:AT23-AU23:BF23),"")=0,"DUPLICATE_STOR_USE","")</f>
        <v/>
      </c>
      <c r="BJ23" t="str" cm="1">
        <f t="array" aca="1" ref="BJ23" ca="1">IF(IF(BH23&gt;0,SUM(AI23:AT23-W23:AH23),"")=0,"DUPLICATE_DIV_STOR","")</f>
        <v/>
      </c>
      <c r="BK23" s="7">
        <f t="shared" ca="1" si="12"/>
        <v>0</v>
      </c>
      <c r="BL23" s="24">
        <f t="shared" ca="1" si="13"/>
        <v>0</v>
      </c>
      <c r="BM23" s="7" cm="1">
        <f t="array" aca="1" ref="BM23" ca="1">_xlfn.XLOOKUP(V23,APPLICATION_NUMBER,FACE_VALUE_AMOUNT)</f>
        <v>89321</v>
      </c>
      <c r="BN23" cm="1">
        <f t="array" aca="1" ref="BN23" ca="1">_xlfn.XLOOKUP(V23,APPLICATION_NUMBER,INI_REPORTED_DIV_AMOUNT)</f>
        <v>0</v>
      </c>
      <c r="BO23" cm="1">
        <f t="array" aca="1" ref="BO23" ca="1">_xlfn.XLOOKUP(V23,APPLICATION_NUMBER,INI_REPORTED_DIV_UNIT)</f>
        <v>0</v>
      </c>
      <c r="BP23">
        <f t="shared" ca="1" si="14"/>
        <v>0</v>
      </c>
      <c r="BQ23" s="7">
        <f t="shared" ca="1" si="0"/>
        <v>0</v>
      </c>
      <c r="BR23" s="9" cm="1">
        <f t="array" aca="1" ref="BR23" ca="1">SUM((APPL_ID=$V23)*(YEAR=$T23)*(DIVERSION_TYPE="USE")*AMOUNT)</f>
        <v>0</v>
      </c>
      <c r="BS23">
        <f t="shared" ca="1" si="15"/>
        <v>0</v>
      </c>
      <c r="BT23">
        <f t="shared" ca="1" si="16"/>
        <v>0</v>
      </c>
      <c r="BU23" s="7" t="str">
        <f t="shared" ca="1" si="17"/>
        <v>NO_IniDiv</v>
      </c>
      <c r="BV23">
        <f t="shared" ca="1" si="1"/>
        <v>0</v>
      </c>
      <c r="BW23" s="7">
        <f t="shared" ca="1" si="2"/>
        <v>0</v>
      </c>
      <c r="BX23" s="7">
        <f t="shared" ca="1" si="3"/>
        <v>0</v>
      </c>
      <c r="BY23" s="7">
        <f t="shared" ca="1" si="18"/>
        <v>0</v>
      </c>
      <c r="BZ23" s="7">
        <f t="shared" ca="1" si="19"/>
        <v>0</v>
      </c>
      <c r="CA23" s="10"/>
      <c r="DM23" s="7"/>
      <c r="DN23" s="9"/>
      <c r="DP23" s="7"/>
    </row>
    <row r="24" spans="1:120" x14ac:dyDescent="0.25">
      <c r="A24" t="s">
        <v>183</v>
      </c>
      <c r="B24">
        <v>147</v>
      </c>
      <c r="C24">
        <v>2013</v>
      </c>
      <c r="D24">
        <v>11</v>
      </c>
      <c r="E24">
        <v>0</v>
      </c>
      <c r="F24" t="s">
        <v>190</v>
      </c>
      <c r="G24" s="7" t="str">
        <f t="shared" si="7"/>
        <v>A001029201311Combined (Direct + Storage)</v>
      </c>
      <c r="H24" t="str">
        <f t="shared" si="8"/>
        <v>A00102911Combined (Direct + Storage)</v>
      </c>
      <c r="I24" s="35"/>
      <c r="J24" t="s">
        <v>213</v>
      </c>
      <c r="K24">
        <v>0</v>
      </c>
      <c r="L24">
        <v>0</v>
      </c>
      <c r="M24">
        <v>0.8</v>
      </c>
      <c r="N24" t="s">
        <v>185</v>
      </c>
      <c r="O24" s="24"/>
      <c r="P24" s="7"/>
      <c r="R24" s="10"/>
      <c r="S24" s="24">
        <f ca="1"/>
        <v>0</v>
      </c>
      <c r="T24">
        <f t="shared" ca="1" si="21"/>
        <v>2020</v>
      </c>
      <c r="U24">
        <f t="shared" ca="1" si="9"/>
        <v>3</v>
      </c>
      <c r="V24" t="str" cm="1">
        <f t="array" aca="1" ref="V24" ca="1">INDEX(UniqueApplID,U24)</f>
        <v>A028668</v>
      </c>
      <c r="W24" cm="1">
        <f t="array" aca="1" ref="W24" ca="1">_xlfn.XLOOKUP($V24&amp;$T24&amp;EH$3&amp;"DIRECT",COMPOSITE_MONTHLY,AMOUNT,"")</f>
        <v>0</v>
      </c>
      <c r="X24" cm="1">
        <f t="array" aca="1" ref="X24" ca="1">_xlfn.XLOOKUP($V24&amp;$T24&amp;EI$3&amp;"DIRECT",COMPOSITE_MONTHLY,AMOUNT,"")</f>
        <v>0</v>
      </c>
      <c r="Y24" cm="1">
        <f t="array" aca="1" ref="Y24" ca="1">_xlfn.XLOOKUP($V24&amp;$T24&amp;EJ$3&amp;"DIRECT",COMPOSITE_MONTHLY,AMOUNT,"")</f>
        <v>0</v>
      </c>
      <c r="Z24" cm="1">
        <f t="array" aca="1" ref="Z24" ca="1">_xlfn.XLOOKUP($V24&amp;$T24&amp;EK$3&amp;"DIRECT",COMPOSITE_MONTHLY,AMOUNT,"")</f>
        <v>0</v>
      </c>
      <c r="AA24" cm="1">
        <f t="array" aca="1" ref="AA24" ca="1">_xlfn.XLOOKUP($V24&amp;$T24&amp;EL$3&amp;"DIRECT",COMPOSITE_MONTHLY,AMOUNT,"")</f>
        <v>0</v>
      </c>
      <c r="AB24" cm="1">
        <f t="array" aca="1" ref="AB24" ca="1">_xlfn.XLOOKUP($V24&amp;$T24&amp;EM$3&amp;"DIRECT",COMPOSITE_MONTHLY,AMOUNT,"")</f>
        <v>0</v>
      </c>
      <c r="AC24" cm="1">
        <f t="array" aca="1" ref="AC24" ca="1">_xlfn.XLOOKUP($V24&amp;$T24&amp;EN$3&amp;"DIRECT",COMPOSITE_MONTHLY,AMOUNT,"")</f>
        <v>0</v>
      </c>
      <c r="AD24" cm="1">
        <f t="array" aca="1" ref="AD24" ca="1">_xlfn.XLOOKUP($V24&amp;$T24&amp;EO$3&amp;"DIRECT",COMPOSITE_MONTHLY,AMOUNT,"")</f>
        <v>0</v>
      </c>
      <c r="AE24" cm="1">
        <f t="array" aca="1" ref="AE24" ca="1">_xlfn.XLOOKUP($V24&amp;$T24&amp;EP$3&amp;"DIRECT",COMPOSITE_MONTHLY,AMOUNT,"")</f>
        <v>0</v>
      </c>
      <c r="AF24" cm="1">
        <f t="array" aca="1" ref="AF24" ca="1">_xlfn.XLOOKUP($V24&amp;$T24&amp;EQ$3&amp;"DIRECT",COMPOSITE_MONTHLY,AMOUNT,"")</f>
        <v>0</v>
      </c>
      <c r="AG24" cm="1">
        <f t="array" aca="1" ref="AG24" ca="1">_xlfn.XLOOKUP($V24&amp;$T24&amp;ER$3&amp;"DIRECT",COMPOSITE_MONTHLY,AMOUNT,"")</f>
        <v>0</v>
      </c>
      <c r="AH24" cm="1">
        <f t="array" aca="1" ref="AH24" ca="1">_xlfn.XLOOKUP($V24&amp;$T24&amp;ES$3&amp;"DIRECT",COMPOSITE_MONTHLY,AMOUNT,"")</f>
        <v>0</v>
      </c>
      <c r="AI24" s="7" cm="1">
        <f t="array" aca="1" ref="AI24" ca="1">_xlfn.XLOOKUP($V24&amp;$T24&amp;EH$3&amp;"STORAGE",COMPOSITE_MONTHLY,AMOUNT,"")</f>
        <v>0</v>
      </c>
      <c r="AJ24" cm="1">
        <f t="array" aca="1" ref="AJ24" ca="1">_xlfn.XLOOKUP($V24&amp;$T24&amp;EI$3&amp;"STORAGE",COMPOSITE_MONTHLY,AMOUNT,"")</f>
        <v>0</v>
      </c>
      <c r="AK24" cm="1">
        <f t="array" aca="1" ref="AK24" ca="1">_xlfn.XLOOKUP($V24&amp;$T24&amp;EJ$3&amp;"STORAGE",COMPOSITE_MONTHLY,AMOUNT,"")</f>
        <v>0</v>
      </c>
      <c r="AL24" cm="1">
        <f t="array" aca="1" ref="AL24" ca="1">_xlfn.XLOOKUP($V24&amp;$T24&amp;EK$3&amp;"STORAGE",COMPOSITE_MONTHLY,AMOUNT,"")</f>
        <v>0</v>
      </c>
      <c r="AM24" cm="1">
        <f t="array" aca="1" ref="AM24" ca="1">_xlfn.XLOOKUP($V24&amp;$T24&amp;EL$3&amp;"STORAGE",COMPOSITE_MONTHLY,AMOUNT,"")</f>
        <v>0</v>
      </c>
      <c r="AN24" cm="1">
        <f t="array" aca="1" ref="AN24" ca="1">_xlfn.XLOOKUP($V24&amp;$T24&amp;EM$3&amp;"STORAGE",COMPOSITE_MONTHLY,AMOUNT,"")</f>
        <v>0</v>
      </c>
      <c r="AO24" cm="1">
        <f t="array" aca="1" ref="AO24" ca="1">_xlfn.XLOOKUP($V24&amp;$T24&amp;EN$3&amp;"STORAGE",COMPOSITE_MONTHLY,AMOUNT,"")</f>
        <v>0</v>
      </c>
      <c r="AP24" cm="1">
        <f t="array" aca="1" ref="AP24" ca="1">_xlfn.XLOOKUP($V24&amp;$T24&amp;EO$3&amp;"STORAGE",COMPOSITE_MONTHLY,AMOUNT,"")</f>
        <v>0</v>
      </c>
      <c r="AQ24" cm="1">
        <f t="array" aca="1" ref="AQ24" ca="1">_xlfn.XLOOKUP($V24&amp;$T24&amp;EP$3&amp;"STORAGE",COMPOSITE_MONTHLY,AMOUNT,"")</f>
        <v>0</v>
      </c>
      <c r="AR24" cm="1">
        <f t="array" aca="1" ref="AR24" ca="1">_xlfn.XLOOKUP($V24&amp;$T24&amp;EQ$3&amp;"STORAGE",COMPOSITE_MONTHLY,AMOUNT,"")</f>
        <v>0</v>
      </c>
      <c r="AS24" cm="1">
        <f t="array" aca="1" ref="AS24" ca="1">_xlfn.XLOOKUP($V24&amp;$T24&amp;ER$3&amp;"STORAGE",COMPOSITE_MONTHLY,AMOUNT,"")</f>
        <v>0</v>
      </c>
      <c r="AT24" cm="1">
        <f t="array" aca="1" ref="AT24" ca="1">_xlfn.XLOOKUP($V24&amp;$T24&amp;ES$3&amp;"STORAGE",COMPOSITE_MONTHLY,AMOUNT,"")</f>
        <v>0</v>
      </c>
      <c r="AU24" s="7" cm="1">
        <f t="array" aca="1" ref="AU24" ca="1">_xlfn.XLOOKUP($V24&amp;$T24&amp;EH$3&amp;"USE",COMPOSITE_MONTHLY,AMOUNT,"")</f>
        <v>0</v>
      </c>
      <c r="AV24" cm="1">
        <f t="array" aca="1" ref="AV24" ca="1">_xlfn.XLOOKUP($V24&amp;$T24&amp;EI$3&amp;"USE",COMPOSITE_MONTHLY,AMOUNT,"")</f>
        <v>0</v>
      </c>
      <c r="AW24" cm="1">
        <f t="array" aca="1" ref="AW24" ca="1">_xlfn.XLOOKUP($V24&amp;$T24&amp;EJ$3&amp;"USE",COMPOSITE_MONTHLY,AMOUNT,"")</f>
        <v>0</v>
      </c>
      <c r="AX24" cm="1">
        <f t="array" aca="1" ref="AX24" ca="1">_xlfn.XLOOKUP($V24&amp;$T24&amp;EK$3&amp;"USE",COMPOSITE_MONTHLY,AMOUNT,"")</f>
        <v>0</v>
      </c>
      <c r="AY24" cm="1">
        <f t="array" aca="1" ref="AY24" ca="1">_xlfn.XLOOKUP($V24&amp;$T24&amp;EL$3&amp;"USE",COMPOSITE_MONTHLY,AMOUNT,"")</f>
        <v>0</v>
      </c>
      <c r="AZ24" cm="1">
        <f t="array" aca="1" ref="AZ24" ca="1">_xlfn.XLOOKUP($V24&amp;$T24&amp;EM$3&amp;"USE",COMPOSITE_MONTHLY,AMOUNT,"")</f>
        <v>0</v>
      </c>
      <c r="BA24" cm="1">
        <f t="array" aca="1" ref="BA24" ca="1">_xlfn.XLOOKUP($V24&amp;$T24&amp;EN$3&amp;"USE",COMPOSITE_MONTHLY,AMOUNT,"")</f>
        <v>0</v>
      </c>
      <c r="BB24" cm="1">
        <f t="array" aca="1" ref="BB24" ca="1">_xlfn.XLOOKUP($V24&amp;$T24&amp;EO$3&amp;"USE",COMPOSITE_MONTHLY,AMOUNT,"")</f>
        <v>0</v>
      </c>
      <c r="BC24" cm="1">
        <f t="array" aca="1" ref="BC24" ca="1">_xlfn.XLOOKUP($V24&amp;$T24&amp;EP$3&amp;"USE",COMPOSITE_MONTHLY,AMOUNT,"")</f>
        <v>0</v>
      </c>
      <c r="BD24" cm="1">
        <f t="array" aca="1" ref="BD24" ca="1">_xlfn.XLOOKUP($V24&amp;$T24&amp;EQ$3&amp;"USE",COMPOSITE_MONTHLY,AMOUNT,"")</f>
        <v>0</v>
      </c>
      <c r="BE24" cm="1">
        <f t="array" aca="1" ref="BE24" ca="1">_xlfn.XLOOKUP($V24&amp;$T24&amp;ER$3&amp;"USE",COMPOSITE_MONTHLY,AMOUNT,"")</f>
        <v>0</v>
      </c>
      <c r="BF24" cm="1">
        <f t="array" aca="1" ref="BF24" ca="1">_xlfn.XLOOKUP($V24&amp;$T24&amp;ES$3&amp;"USE",COMPOSITE_MONTHLY,AMOUNT,"")</f>
        <v>0</v>
      </c>
      <c r="BG24" s="7">
        <f t="shared" ca="1" si="10"/>
        <v>0</v>
      </c>
      <c r="BH24">
        <f t="shared" ca="1" si="11"/>
        <v>0</v>
      </c>
      <c r="BI24" t="str" cm="1">
        <f t="array" aca="1" ref="BI24" ca="1">IF(IF(BH24&gt;0,SUM(AI24:AT24-AU24:BF24),"")=0,"DUPLICATE_STOR_USE","")</f>
        <v/>
      </c>
      <c r="BJ24" t="str" cm="1">
        <f t="array" aca="1" ref="BJ24" ca="1">IF(IF(BH24&gt;0,SUM(AI24:AT24-W24:AH24),"")=0,"DUPLICATE_DIV_STOR","")</f>
        <v/>
      </c>
      <c r="BK24" s="7">
        <f t="shared" ca="1" si="12"/>
        <v>0</v>
      </c>
      <c r="BL24" s="24">
        <f t="shared" ca="1" si="13"/>
        <v>0</v>
      </c>
      <c r="BM24" s="7" cm="1">
        <f t="array" aca="1" ref="BM24" ca="1">_xlfn.XLOOKUP(V24,APPLICATION_NUMBER,FACE_VALUE_AMOUNT)</f>
        <v>89321</v>
      </c>
      <c r="BN24" cm="1">
        <f t="array" aca="1" ref="BN24" ca="1">_xlfn.XLOOKUP(V24,APPLICATION_NUMBER,INI_REPORTED_DIV_AMOUNT)</f>
        <v>0</v>
      </c>
      <c r="BO24" cm="1">
        <f t="array" aca="1" ref="BO24" ca="1">_xlfn.XLOOKUP(V24,APPLICATION_NUMBER,INI_REPORTED_DIV_UNIT)</f>
        <v>0</v>
      </c>
      <c r="BP24">
        <f t="shared" ca="1" si="14"/>
        <v>0</v>
      </c>
      <c r="BQ24" s="7">
        <f t="shared" ca="1" si="0"/>
        <v>0</v>
      </c>
      <c r="BR24" s="9" cm="1">
        <f t="array" aca="1" ref="BR24" ca="1">SUM((APPL_ID=$V24)*(YEAR=$T24)*(DIVERSION_TYPE="USE")*AMOUNT)</f>
        <v>0</v>
      </c>
      <c r="BS24">
        <f t="shared" ca="1" si="15"/>
        <v>0</v>
      </c>
      <c r="BT24">
        <f t="shared" ca="1" si="16"/>
        <v>0</v>
      </c>
      <c r="BU24" s="7" t="str">
        <f t="shared" ca="1" si="17"/>
        <v>NO_IniDiv</v>
      </c>
      <c r="BV24">
        <f t="shared" ca="1" si="1"/>
        <v>0</v>
      </c>
      <c r="BW24" s="7">
        <f t="shared" ca="1" si="2"/>
        <v>0</v>
      </c>
      <c r="BX24" s="7">
        <f t="shared" ca="1" si="3"/>
        <v>0</v>
      </c>
      <c r="BY24" s="7">
        <f t="shared" ca="1" si="18"/>
        <v>0</v>
      </c>
      <c r="BZ24" s="7">
        <f t="shared" ca="1" si="19"/>
        <v>0</v>
      </c>
      <c r="CA24" s="10"/>
      <c r="DM24" s="7"/>
      <c r="DN24" s="9"/>
      <c r="DP24" s="7"/>
    </row>
    <row r="25" spans="1:120" x14ac:dyDescent="0.25">
      <c r="A25" t="s">
        <v>183</v>
      </c>
      <c r="B25">
        <v>147</v>
      </c>
      <c r="C25">
        <v>2013</v>
      </c>
      <c r="D25">
        <v>9</v>
      </c>
      <c r="E25">
        <v>1.2329612640000001</v>
      </c>
      <c r="F25" t="s">
        <v>190</v>
      </c>
      <c r="G25" s="7" t="str">
        <f t="shared" si="7"/>
        <v>A00102920139Combined (Direct + Storage)</v>
      </c>
      <c r="H25" t="str">
        <f t="shared" si="8"/>
        <v>A0010299Combined (Direct + Storage)</v>
      </c>
      <c r="I25" s="35"/>
      <c r="J25" t="s">
        <v>214</v>
      </c>
      <c r="K25" t="s">
        <v>215</v>
      </c>
      <c r="M25">
        <v>0</v>
      </c>
      <c r="N25" t="s">
        <v>185</v>
      </c>
      <c r="O25" s="24"/>
      <c r="P25" s="7"/>
      <c r="R25" s="10"/>
      <c r="BK25" s="7"/>
      <c r="BL25" s="24"/>
      <c r="BU25" s="7"/>
      <c r="BW25" s="7"/>
      <c r="BX25" s="7"/>
      <c r="BY25" s="7"/>
      <c r="BZ25" s="7"/>
      <c r="CA25" s="10"/>
      <c r="DM25" s="7"/>
      <c r="DN25" s="9"/>
      <c r="DP25" s="7"/>
    </row>
    <row r="26" spans="1:120" x14ac:dyDescent="0.25">
      <c r="A26" t="s">
        <v>183</v>
      </c>
      <c r="B26">
        <v>147</v>
      </c>
      <c r="C26">
        <v>2012</v>
      </c>
      <c r="D26">
        <v>10</v>
      </c>
      <c r="E26">
        <v>0.61648063200000003</v>
      </c>
      <c r="F26" t="s">
        <v>184</v>
      </c>
      <c r="G26" s="7" t="str">
        <f t="shared" si="7"/>
        <v>A001029201210USE</v>
      </c>
      <c r="H26" t="str">
        <f t="shared" si="8"/>
        <v>A00102910USE</v>
      </c>
      <c r="I26" s="35"/>
      <c r="J26" t="s">
        <v>216</v>
      </c>
      <c r="K26">
        <v>0.624</v>
      </c>
      <c r="L26" t="s">
        <v>217</v>
      </c>
      <c r="M26">
        <v>0</v>
      </c>
      <c r="N26" t="s">
        <v>185</v>
      </c>
      <c r="O26" s="24"/>
      <c r="P26" s="7"/>
      <c r="R26" s="10"/>
      <c r="BK26" s="7"/>
      <c r="BL26" s="24"/>
      <c r="BU26" s="7"/>
      <c r="BW26" s="7"/>
      <c r="BX26" s="7"/>
      <c r="BY26" s="7"/>
      <c r="BZ26" s="7"/>
      <c r="CA26" s="10"/>
      <c r="DM26" s="7"/>
      <c r="DN26" s="9"/>
      <c r="DP26" s="7"/>
    </row>
    <row r="27" spans="1:120" x14ac:dyDescent="0.25">
      <c r="A27" t="s">
        <v>183</v>
      </c>
      <c r="B27">
        <v>147</v>
      </c>
      <c r="C27">
        <v>2013</v>
      </c>
      <c r="D27">
        <v>8</v>
      </c>
      <c r="E27">
        <v>1.2329612640000001</v>
      </c>
      <c r="F27" t="s">
        <v>184</v>
      </c>
      <c r="G27" s="7" t="str">
        <f t="shared" si="7"/>
        <v>A00102920138USE</v>
      </c>
      <c r="H27" t="str">
        <f t="shared" si="8"/>
        <v>A0010298USE</v>
      </c>
      <c r="I27" s="35"/>
      <c r="J27" t="s">
        <v>218</v>
      </c>
      <c r="K27">
        <v>4.3887999999999998</v>
      </c>
      <c r="L27" t="s">
        <v>217</v>
      </c>
      <c r="M27">
        <v>0</v>
      </c>
      <c r="N27" t="s">
        <v>185</v>
      </c>
      <c r="O27" s="24"/>
      <c r="P27" s="7"/>
      <c r="R27" s="10"/>
      <c r="BK27" s="7"/>
      <c r="BL27" s="24"/>
      <c r="BU27" s="7"/>
      <c r="BW27" s="7"/>
      <c r="BX27" s="7"/>
      <c r="BY27" s="7"/>
      <c r="BZ27" s="7"/>
      <c r="CA27" s="10"/>
      <c r="DM27" s="7"/>
      <c r="DN27" s="9"/>
      <c r="DP27" s="7"/>
    </row>
    <row r="28" spans="1:120" x14ac:dyDescent="0.25">
      <c r="A28" t="s">
        <v>183</v>
      </c>
      <c r="B28">
        <v>147</v>
      </c>
      <c r="C28">
        <v>2014</v>
      </c>
      <c r="D28">
        <v>6</v>
      </c>
      <c r="E28">
        <v>1.2329612640000001</v>
      </c>
      <c r="F28" t="s">
        <v>184</v>
      </c>
      <c r="G28" s="7" t="str">
        <f t="shared" si="7"/>
        <v>A00102920146USE</v>
      </c>
      <c r="H28" t="str">
        <f t="shared" si="8"/>
        <v>A0010296USE</v>
      </c>
      <c r="I28" s="35"/>
      <c r="J28" t="s">
        <v>219</v>
      </c>
      <c r="K28">
        <v>200</v>
      </c>
      <c r="L28" t="s">
        <v>220</v>
      </c>
      <c r="M28">
        <v>0</v>
      </c>
      <c r="N28" t="s">
        <v>185</v>
      </c>
      <c r="O28" s="24"/>
      <c r="P28" s="7"/>
      <c r="R28" s="10"/>
      <c r="BK28" s="7"/>
      <c r="BL28" s="24"/>
      <c r="BU28" s="7"/>
      <c r="BW28" s="7"/>
      <c r="BX28" s="7"/>
      <c r="BY28" s="7"/>
      <c r="BZ28" s="7"/>
      <c r="CA28" s="10"/>
      <c r="DM28" s="7"/>
      <c r="DN28" s="9"/>
      <c r="DP28" s="7"/>
    </row>
    <row r="29" spans="1:120" x14ac:dyDescent="0.25">
      <c r="A29" t="s">
        <v>183</v>
      </c>
      <c r="B29">
        <v>147</v>
      </c>
      <c r="C29">
        <v>2014</v>
      </c>
      <c r="D29">
        <v>7</v>
      </c>
      <c r="E29">
        <v>1.2329612640000001</v>
      </c>
      <c r="F29" t="s">
        <v>184</v>
      </c>
      <c r="G29" s="7" t="str">
        <f t="shared" si="7"/>
        <v>A00102920147USE</v>
      </c>
      <c r="H29" t="str">
        <f t="shared" si="8"/>
        <v>A0010297USE</v>
      </c>
      <c r="I29" s="35"/>
      <c r="O29" s="24"/>
      <c r="P29" s="7"/>
      <c r="R29" s="10"/>
      <c r="BK29" s="7"/>
      <c r="BL29" s="24"/>
      <c r="BU29" s="7"/>
      <c r="BW29" s="7"/>
      <c r="BX29" s="7"/>
      <c r="BY29" s="7"/>
      <c r="BZ29" s="7"/>
      <c r="CA29" s="10"/>
      <c r="DM29" s="7"/>
      <c r="DN29" s="9"/>
      <c r="DP29" s="7"/>
    </row>
    <row r="30" spans="1:120" x14ac:dyDescent="0.25">
      <c r="A30" t="s">
        <v>183</v>
      </c>
      <c r="B30">
        <v>147</v>
      </c>
      <c r="C30">
        <v>2014</v>
      </c>
      <c r="D30">
        <v>2</v>
      </c>
      <c r="E30">
        <v>0</v>
      </c>
      <c r="F30" t="s">
        <v>186</v>
      </c>
      <c r="G30" s="7" t="str">
        <f t="shared" si="7"/>
        <v>A00102920142DIRECT</v>
      </c>
      <c r="H30" t="str">
        <f t="shared" si="8"/>
        <v>A0010292DIRECT</v>
      </c>
      <c r="I30" s="35"/>
      <c r="O30" s="24"/>
      <c r="P30" s="7"/>
      <c r="R30" s="10"/>
      <c r="BK30" s="7"/>
      <c r="BL30" s="24"/>
      <c r="BU30" s="7"/>
      <c r="BW30" s="7"/>
      <c r="BX30" s="7"/>
      <c r="BY30" s="7"/>
      <c r="BZ30" s="7"/>
      <c r="CA30" s="10"/>
      <c r="DM30" s="7"/>
      <c r="DN30" s="9"/>
      <c r="DP30" s="7"/>
    </row>
    <row r="31" spans="1:120" x14ac:dyDescent="0.25">
      <c r="A31" t="s">
        <v>183</v>
      </c>
      <c r="B31">
        <v>147</v>
      </c>
      <c r="C31">
        <v>2017</v>
      </c>
      <c r="D31">
        <v>9</v>
      </c>
      <c r="E31">
        <v>1.6</v>
      </c>
      <c r="F31" t="s">
        <v>186</v>
      </c>
      <c r="G31" s="7" t="str">
        <f t="shared" si="7"/>
        <v>A00102920179DIRECT</v>
      </c>
      <c r="H31" t="str">
        <f t="shared" si="8"/>
        <v>A0010299DIRECT</v>
      </c>
      <c r="I31" s="35"/>
      <c r="O31" s="24"/>
      <c r="P31" s="7"/>
      <c r="R31" s="10"/>
      <c r="BK31" s="7"/>
      <c r="BL31" s="24"/>
      <c r="BU31" s="7"/>
      <c r="BW31" s="7"/>
      <c r="BX31" s="7"/>
      <c r="BY31" s="7"/>
      <c r="BZ31" s="7"/>
      <c r="CA31" s="10"/>
      <c r="DM31" s="7"/>
      <c r="DN31" s="9"/>
      <c r="DP31" s="7"/>
    </row>
    <row r="32" spans="1:120" x14ac:dyDescent="0.25">
      <c r="A32" t="s">
        <v>183</v>
      </c>
      <c r="B32">
        <v>147</v>
      </c>
      <c r="C32">
        <v>2017</v>
      </c>
      <c r="D32">
        <v>9</v>
      </c>
      <c r="E32">
        <v>0</v>
      </c>
      <c r="F32" t="s">
        <v>207</v>
      </c>
      <c r="G32" s="7" t="str">
        <f t="shared" si="7"/>
        <v>A00102920179STORAGE</v>
      </c>
      <c r="H32" t="str">
        <f t="shared" si="8"/>
        <v>A0010299STORAGE</v>
      </c>
      <c r="I32" s="35"/>
      <c r="O32" s="24"/>
      <c r="P32" s="7"/>
      <c r="R32" s="10"/>
      <c r="BK32" s="7"/>
      <c r="BL32" s="24"/>
      <c r="BU32" s="7"/>
      <c r="BW32" s="7"/>
      <c r="BX32" s="7"/>
      <c r="BY32" s="7"/>
      <c r="BZ32" s="7"/>
      <c r="CA32" s="10"/>
      <c r="DM32" s="7"/>
      <c r="DN32" s="9"/>
      <c r="DP32" s="7"/>
    </row>
    <row r="33" spans="1:120" x14ac:dyDescent="0.25">
      <c r="A33" t="s">
        <v>183</v>
      </c>
      <c r="B33">
        <v>147</v>
      </c>
      <c r="C33">
        <v>2014</v>
      </c>
      <c r="D33">
        <v>3</v>
      </c>
      <c r="E33">
        <v>0</v>
      </c>
      <c r="F33" t="s">
        <v>184</v>
      </c>
      <c r="G33" s="7" t="str">
        <f t="shared" si="7"/>
        <v>A00102920143USE</v>
      </c>
      <c r="H33" t="str">
        <f t="shared" si="8"/>
        <v>A0010293USE</v>
      </c>
      <c r="I33" s="35"/>
      <c r="O33" s="24"/>
      <c r="P33" s="7"/>
      <c r="R33" s="10"/>
      <c r="BK33" s="7"/>
      <c r="BL33" s="24"/>
      <c r="BU33" s="7"/>
      <c r="BW33" s="7"/>
      <c r="BX33" s="7"/>
      <c r="BY33" s="7"/>
      <c r="BZ33" s="7"/>
      <c r="CA33" s="10"/>
      <c r="DM33" s="7"/>
      <c r="DN33" s="9"/>
      <c r="DP33" s="7"/>
    </row>
    <row r="34" spans="1:120" x14ac:dyDescent="0.25">
      <c r="A34" t="s">
        <v>183</v>
      </c>
      <c r="B34">
        <v>147</v>
      </c>
      <c r="C34">
        <v>2014</v>
      </c>
      <c r="D34">
        <v>5</v>
      </c>
      <c r="E34">
        <v>1.2329612640000001</v>
      </c>
      <c r="F34" t="s">
        <v>207</v>
      </c>
      <c r="G34" s="7" t="str">
        <f t="shared" si="7"/>
        <v>A00102920145STORAGE</v>
      </c>
      <c r="H34" t="str">
        <f t="shared" si="8"/>
        <v>A0010295STORAGE</v>
      </c>
      <c r="I34" s="35"/>
      <c r="O34" s="24"/>
      <c r="P34" s="7"/>
      <c r="R34" s="10"/>
      <c r="BK34" s="7"/>
      <c r="BL34" s="24"/>
      <c r="BU34" s="7"/>
      <c r="BW34" s="7"/>
      <c r="BX34" s="7"/>
      <c r="BY34" s="7"/>
      <c r="BZ34" s="7"/>
      <c r="CA34" s="10"/>
      <c r="DM34" s="7"/>
      <c r="DN34" s="9"/>
      <c r="DP34" s="7"/>
    </row>
    <row r="35" spans="1:120" x14ac:dyDescent="0.25">
      <c r="A35" t="s">
        <v>183</v>
      </c>
      <c r="B35">
        <v>147</v>
      </c>
      <c r="C35">
        <v>2009</v>
      </c>
      <c r="D35">
        <v>6</v>
      </c>
      <c r="E35">
        <v>1.2329612640000001</v>
      </c>
      <c r="F35" t="s">
        <v>190</v>
      </c>
      <c r="G35" s="7" t="str">
        <f t="shared" si="7"/>
        <v>A00102920096Combined (Direct + Storage)</v>
      </c>
      <c r="H35" t="str">
        <f t="shared" si="8"/>
        <v>A0010296Combined (Direct + Storage)</v>
      </c>
      <c r="I35" s="35"/>
      <c r="O35" s="24"/>
      <c r="P35" s="7"/>
      <c r="R35" s="10"/>
      <c r="BK35" s="7"/>
      <c r="BL35" s="24"/>
      <c r="BU35" s="7"/>
      <c r="BW35" s="7"/>
      <c r="BX35" s="7"/>
      <c r="BY35" s="7"/>
      <c r="BZ35" s="7"/>
      <c r="CA35" s="10"/>
      <c r="DM35" s="7"/>
      <c r="DN35" s="9"/>
      <c r="DP35" s="7"/>
    </row>
    <row r="36" spans="1:120" x14ac:dyDescent="0.25">
      <c r="A36" t="s">
        <v>183</v>
      </c>
      <c r="B36">
        <v>147</v>
      </c>
      <c r="C36">
        <v>2014</v>
      </c>
      <c r="D36">
        <v>2</v>
      </c>
      <c r="E36">
        <v>0</v>
      </c>
      <c r="F36" t="s">
        <v>184</v>
      </c>
      <c r="G36" s="7" t="str">
        <f t="shared" si="7"/>
        <v>A00102920142USE</v>
      </c>
      <c r="H36" t="str">
        <f t="shared" si="8"/>
        <v>A0010292USE</v>
      </c>
      <c r="I36" s="35"/>
      <c r="O36" s="24"/>
      <c r="P36" s="7"/>
      <c r="R36" s="10"/>
      <c r="BK36" s="7"/>
      <c r="BL36" s="24"/>
      <c r="BU36" s="7"/>
      <c r="BW36" s="7"/>
      <c r="BX36" s="7"/>
      <c r="BY36" s="7"/>
      <c r="BZ36" s="7"/>
      <c r="CA36" s="10"/>
      <c r="DM36" s="7"/>
      <c r="DN36" s="9"/>
      <c r="DP36" s="7"/>
    </row>
    <row r="37" spans="1:120" x14ac:dyDescent="0.25">
      <c r="A37" t="s">
        <v>183</v>
      </c>
      <c r="B37">
        <v>147</v>
      </c>
      <c r="C37">
        <v>2017</v>
      </c>
      <c r="D37">
        <v>1</v>
      </c>
      <c r="E37">
        <v>0</v>
      </c>
      <c r="F37" t="s">
        <v>186</v>
      </c>
      <c r="G37" s="7" t="str">
        <f t="shared" si="7"/>
        <v>A00102920171DIRECT</v>
      </c>
      <c r="H37" t="str">
        <f t="shared" si="8"/>
        <v>A0010291DIRECT</v>
      </c>
      <c r="I37" s="35"/>
      <c r="O37" s="24"/>
      <c r="P37" s="7"/>
      <c r="R37" s="10"/>
      <c r="BK37" s="7"/>
      <c r="BL37" s="24"/>
      <c r="BU37" s="7"/>
      <c r="BW37" s="7"/>
      <c r="BX37" s="7"/>
      <c r="BY37" s="7"/>
      <c r="BZ37" s="7"/>
      <c r="CA37" s="10"/>
      <c r="DM37" s="7"/>
      <c r="DN37" s="9"/>
      <c r="DP37" s="7"/>
    </row>
    <row r="38" spans="1:120" x14ac:dyDescent="0.25">
      <c r="A38" t="s">
        <v>183</v>
      </c>
      <c r="B38">
        <v>147</v>
      </c>
      <c r="C38">
        <v>2014</v>
      </c>
      <c r="D38">
        <v>9</v>
      </c>
      <c r="E38">
        <v>1.2329612640000001</v>
      </c>
      <c r="F38" t="s">
        <v>184</v>
      </c>
      <c r="G38" s="7" t="str">
        <f t="shared" si="7"/>
        <v>A00102920149USE</v>
      </c>
      <c r="H38" t="str">
        <f t="shared" si="8"/>
        <v>A0010299USE</v>
      </c>
      <c r="I38" s="35"/>
      <c r="O38" s="24"/>
      <c r="P38" s="7"/>
      <c r="R38" s="10"/>
      <c r="BK38" s="7"/>
      <c r="BL38" s="24"/>
      <c r="BU38" s="7"/>
      <c r="BW38" s="7"/>
      <c r="BX38" s="7"/>
      <c r="BY38" s="7"/>
      <c r="BZ38" s="7"/>
      <c r="CA38" s="10"/>
      <c r="DM38" s="7"/>
      <c r="DN38" s="9"/>
      <c r="DP38" s="7"/>
    </row>
    <row r="39" spans="1:120" x14ac:dyDescent="0.25">
      <c r="A39" t="s">
        <v>183</v>
      </c>
      <c r="B39">
        <v>147</v>
      </c>
      <c r="C39">
        <v>2015</v>
      </c>
      <c r="D39">
        <v>5</v>
      </c>
      <c r="E39">
        <v>1.23</v>
      </c>
      <c r="F39" t="s">
        <v>184</v>
      </c>
      <c r="G39" s="7" t="str">
        <f t="shared" si="7"/>
        <v>A00102920155USE</v>
      </c>
      <c r="H39" t="str">
        <f t="shared" si="8"/>
        <v>A0010295USE</v>
      </c>
      <c r="I39" s="35"/>
      <c r="O39" s="24"/>
      <c r="P39" s="7"/>
      <c r="R39" s="10"/>
      <c r="BK39" s="7"/>
      <c r="BL39" s="24"/>
      <c r="BU39" s="7"/>
      <c r="BW39" s="7"/>
      <c r="BX39" s="7"/>
      <c r="BY39" s="7"/>
      <c r="BZ39" s="7"/>
      <c r="CA39" s="10"/>
      <c r="DM39" s="7"/>
      <c r="DN39" s="9"/>
      <c r="DP39" s="7"/>
    </row>
    <row r="40" spans="1:120" x14ac:dyDescent="0.25">
      <c r="A40" t="s">
        <v>183</v>
      </c>
      <c r="B40">
        <v>147</v>
      </c>
      <c r="C40">
        <v>2014</v>
      </c>
      <c r="D40">
        <v>1</v>
      </c>
      <c r="E40">
        <v>0</v>
      </c>
      <c r="F40" t="s">
        <v>207</v>
      </c>
      <c r="G40" s="7" t="str">
        <f t="shared" si="7"/>
        <v>A00102920141STORAGE</v>
      </c>
      <c r="H40" t="str">
        <f t="shared" si="8"/>
        <v>A0010291STORAGE</v>
      </c>
      <c r="I40" s="35"/>
      <c r="O40" s="24"/>
      <c r="P40" s="7"/>
      <c r="R40" s="10"/>
      <c r="BK40" s="7"/>
      <c r="BL40" s="24"/>
      <c r="BU40" s="7"/>
      <c r="BW40" s="7"/>
      <c r="BX40" s="7"/>
      <c r="BY40" s="7"/>
      <c r="BZ40" s="7"/>
      <c r="CA40" s="10"/>
      <c r="DM40" s="7"/>
      <c r="DN40" s="9"/>
      <c r="DP40" s="7"/>
    </row>
    <row r="41" spans="1:120" x14ac:dyDescent="0.25">
      <c r="A41" t="s">
        <v>183</v>
      </c>
      <c r="B41">
        <v>147</v>
      </c>
      <c r="C41">
        <v>2015</v>
      </c>
      <c r="D41">
        <v>3</v>
      </c>
      <c r="E41">
        <v>0</v>
      </c>
      <c r="F41" t="s">
        <v>184</v>
      </c>
      <c r="G41" s="7" t="str">
        <f t="shared" si="7"/>
        <v>A00102920153USE</v>
      </c>
      <c r="H41" t="str">
        <f t="shared" si="8"/>
        <v>A0010293USE</v>
      </c>
      <c r="I41" s="35"/>
      <c r="O41" s="24"/>
      <c r="P41" s="7"/>
      <c r="R41" s="10"/>
      <c r="BK41" s="7"/>
      <c r="BL41" s="24"/>
      <c r="BU41" s="7"/>
      <c r="BW41" s="7"/>
      <c r="BX41" s="7"/>
      <c r="BY41" s="7"/>
      <c r="BZ41" s="7"/>
      <c r="CA41" s="10"/>
      <c r="DM41" s="7"/>
      <c r="DN41" s="9"/>
      <c r="DP41" s="7"/>
    </row>
    <row r="42" spans="1:120" x14ac:dyDescent="0.25">
      <c r="A42" t="s">
        <v>183</v>
      </c>
      <c r="B42">
        <v>147</v>
      </c>
      <c r="C42">
        <v>2014</v>
      </c>
      <c r="D42">
        <v>6</v>
      </c>
      <c r="E42">
        <v>1.2329612640000001</v>
      </c>
      <c r="F42" t="s">
        <v>207</v>
      </c>
      <c r="G42" s="7" t="str">
        <f t="shared" si="7"/>
        <v>A00102920146STORAGE</v>
      </c>
      <c r="H42" t="str">
        <f t="shared" si="8"/>
        <v>A0010296STORAGE</v>
      </c>
      <c r="I42" s="35"/>
      <c r="O42" s="24"/>
      <c r="P42" s="7"/>
      <c r="R42" s="10"/>
      <c r="BK42" s="7"/>
      <c r="BL42" s="24"/>
      <c r="BU42" s="7"/>
      <c r="BW42" s="7"/>
      <c r="BX42" s="7"/>
      <c r="BY42" s="7"/>
      <c r="BZ42" s="7"/>
      <c r="CA42" s="10"/>
      <c r="DM42" s="7"/>
      <c r="DN42" s="9"/>
      <c r="DP42" s="7"/>
    </row>
    <row r="43" spans="1:120" x14ac:dyDescent="0.25">
      <c r="A43" t="s">
        <v>183</v>
      </c>
      <c r="B43">
        <v>147</v>
      </c>
      <c r="C43">
        <v>2020</v>
      </c>
      <c r="D43">
        <v>6</v>
      </c>
      <c r="E43">
        <v>1.1599999999999999</v>
      </c>
      <c r="F43" t="s">
        <v>186</v>
      </c>
      <c r="G43" s="7" t="str">
        <f t="shared" si="7"/>
        <v>A00102920206DIRECT</v>
      </c>
      <c r="H43" t="str">
        <f t="shared" si="8"/>
        <v>A0010296DIRECT</v>
      </c>
      <c r="I43" s="35"/>
      <c r="O43" s="24"/>
      <c r="P43" s="7"/>
      <c r="R43" s="10"/>
      <c r="BK43" s="7"/>
      <c r="BL43" s="24"/>
      <c r="BU43" s="7"/>
      <c r="BW43" s="7"/>
      <c r="BX43" s="7"/>
      <c r="BY43" s="7"/>
      <c r="BZ43" s="7"/>
      <c r="CA43" s="10"/>
      <c r="DM43" s="7"/>
      <c r="DN43" s="9"/>
      <c r="DP43" s="7"/>
    </row>
    <row r="44" spans="1:120" x14ac:dyDescent="0.25">
      <c r="A44" t="s">
        <v>183</v>
      </c>
      <c r="B44">
        <v>147</v>
      </c>
      <c r="C44">
        <v>2012</v>
      </c>
      <c r="D44">
        <v>9</v>
      </c>
      <c r="E44">
        <v>1.2329612640000001</v>
      </c>
      <c r="F44" t="s">
        <v>190</v>
      </c>
      <c r="G44" s="7" t="str">
        <f t="shared" si="7"/>
        <v>A00102920129Combined (Direct + Storage)</v>
      </c>
      <c r="H44" t="str">
        <f t="shared" si="8"/>
        <v>A0010299Combined (Direct + Storage)</v>
      </c>
      <c r="I44" s="35"/>
      <c r="O44" s="24"/>
      <c r="P44" s="7"/>
      <c r="R44" s="10"/>
      <c r="BK44" s="7"/>
      <c r="BL44" s="24"/>
      <c r="BU44" s="7"/>
      <c r="BW44" s="7"/>
      <c r="BX44" s="7"/>
      <c r="BY44" s="7"/>
      <c r="BZ44" s="7"/>
      <c r="CA44" s="10"/>
      <c r="DM44" s="7"/>
      <c r="DN44" s="9"/>
      <c r="DP44" s="7"/>
    </row>
    <row r="45" spans="1:120" x14ac:dyDescent="0.25">
      <c r="A45" t="s">
        <v>183</v>
      </c>
      <c r="B45">
        <v>147</v>
      </c>
      <c r="C45">
        <v>2013</v>
      </c>
      <c r="D45">
        <v>7</v>
      </c>
      <c r="E45">
        <v>1.2329612640000001</v>
      </c>
      <c r="F45" t="s">
        <v>184</v>
      </c>
      <c r="G45" s="7" t="str">
        <f t="shared" si="7"/>
        <v>A00102920137USE</v>
      </c>
      <c r="H45" t="str">
        <f t="shared" si="8"/>
        <v>A0010297USE</v>
      </c>
      <c r="I45" s="35"/>
      <c r="O45" s="24"/>
      <c r="P45" s="7"/>
      <c r="R45" s="10"/>
      <c r="BK45" s="7"/>
      <c r="BL45" s="24"/>
      <c r="BU45" s="7"/>
      <c r="BW45" s="7"/>
      <c r="BX45" s="7"/>
      <c r="BY45" s="7"/>
      <c r="BZ45" s="7"/>
      <c r="CA45" s="10"/>
      <c r="DM45" s="7"/>
      <c r="DN45" s="9"/>
      <c r="DP45" s="7"/>
    </row>
    <row r="46" spans="1:120" x14ac:dyDescent="0.25">
      <c r="A46" t="s">
        <v>183</v>
      </c>
      <c r="B46">
        <v>147</v>
      </c>
      <c r="C46">
        <v>2017</v>
      </c>
      <c r="D46">
        <v>8</v>
      </c>
      <c r="E46">
        <v>3.5</v>
      </c>
      <c r="F46" t="s">
        <v>186</v>
      </c>
      <c r="G46" s="7" t="str">
        <f t="shared" si="7"/>
        <v>A00102920178DIRECT</v>
      </c>
      <c r="H46" t="str">
        <f t="shared" si="8"/>
        <v>A0010298DIRECT</v>
      </c>
      <c r="I46" s="35"/>
      <c r="O46" s="24"/>
      <c r="P46" s="7"/>
      <c r="R46" s="10"/>
      <c r="BK46" s="7"/>
      <c r="BL46" s="24"/>
      <c r="BU46" s="7"/>
      <c r="BW46" s="7"/>
      <c r="BX46" s="7"/>
      <c r="BY46" s="7"/>
      <c r="BZ46" s="7"/>
      <c r="CA46" s="10"/>
      <c r="DM46" s="7"/>
      <c r="DN46" s="9"/>
      <c r="DP46" s="7"/>
    </row>
    <row r="47" spans="1:120" x14ac:dyDescent="0.25">
      <c r="A47" t="s">
        <v>183</v>
      </c>
      <c r="B47">
        <v>147</v>
      </c>
      <c r="C47">
        <v>2017</v>
      </c>
      <c r="D47">
        <v>10</v>
      </c>
      <c r="E47">
        <v>0.6</v>
      </c>
      <c r="F47" t="s">
        <v>186</v>
      </c>
      <c r="G47" s="7" t="str">
        <f t="shared" si="7"/>
        <v>A001029201710DIRECT</v>
      </c>
      <c r="H47" t="str">
        <f t="shared" si="8"/>
        <v>A00102910DIRECT</v>
      </c>
      <c r="I47" s="35"/>
      <c r="O47" s="24"/>
      <c r="P47" s="7"/>
      <c r="R47" s="10"/>
      <c r="BK47" s="7"/>
      <c r="BL47" s="24"/>
      <c r="BU47" s="7"/>
      <c r="BW47" s="7"/>
      <c r="BX47" s="7"/>
      <c r="BY47" s="7"/>
      <c r="BZ47" s="7"/>
      <c r="CA47" s="10"/>
      <c r="DM47" s="7"/>
      <c r="DN47" s="9"/>
      <c r="DP47" s="7"/>
    </row>
    <row r="48" spans="1:120" x14ac:dyDescent="0.25">
      <c r="A48" t="s">
        <v>183</v>
      </c>
      <c r="B48">
        <v>147</v>
      </c>
      <c r="C48">
        <v>2014</v>
      </c>
      <c r="D48">
        <v>7</v>
      </c>
      <c r="E48">
        <v>1.2329612640000001</v>
      </c>
      <c r="F48" t="s">
        <v>207</v>
      </c>
      <c r="G48" s="7" t="str">
        <f t="shared" si="7"/>
        <v>A00102920147STORAGE</v>
      </c>
      <c r="H48" t="str">
        <f t="shared" si="8"/>
        <v>A0010297STORAGE</v>
      </c>
      <c r="I48" s="35"/>
      <c r="O48" s="24"/>
      <c r="P48" s="7"/>
      <c r="R48" s="10"/>
      <c r="BK48" s="7"/>
      <c r="BL48" s="24"/>
      <c r="BU48" s="7"/>
      <c r="BW48" s="7"/>
      <c r="BX48" s="7"/>
      <c r="BY48" s="7"/>
      <c r="BZ48" s="7"/>
      <c r="CA48" s="10"/>
      <c r="DM48" s="7"/>
      <c r="DN48" s="9"/>
      <c r="DP48" s="7"/>
    </row>
    <row r="49" spans="1:120" x14ac:dyDescent="0.25">
      <c r="A49" t="s">
        <v>183</v>
      </c>
      <c r="B49">
        <v>147</v>
      </c>
      <c r="C49">
        <v>2014</v>
      </c>
      <c r="D49">
        <v>2</v>
      </c>
      <c r="E49">
        <v>0</v>
      </c>
      <c r="F49" t="s">
        <v>207</v>
      </c>
      <c r="G49" s="7" t="str">
        <f t="shared" si="7"/>
        <v>A00102920142STORAGE</v>
      </c>
      <c r="H49" t="str">
        <f t="shared" si="8"/>
        <v>A0010292STORAGE</v>
      </c>
      <c r="I49" s="35"/>
      <c r="O49" s="24"/>
      <c r="P49" s="7"/>
      <c r="R49" s="10"/>
      <c r="BK49" s="7"/>
      <c r="BL49" s="24"/>
      <c r="BU49" s="7"/>
      <c r="BW49" s="7"/>
      <c r="BX49" s="7"/>
      <c r="BY49" s="7"/>
      <c r="BZ49" s="7"/>
      <c r="CA49" s="10"/>
      <c r="DM49" s="7"/>
      <c r="DN49" s="9"/>
      <c r="DP49" s="7"/>
    </row>
    <row r="50" spans="1:120" x14ac:dyDescent="0.25">
      <c r="A50" t="s">
        <v>183</v>
      </c>
      <c r="B50">
        <v>147</v>
      </c>
      <c r="C50">
        <v>2012</v>
      </c>
      <c r="D50">
        <v>11</v>
      </c>
      <c r="E50">
        <v>0</v>
      </c>
      <c r="F50" t="s">
        <v>184</v>
      </c>
      <c r="G50" s="7" t="str">
        <f t="shared" si="7"/>
        <v>A001029201211USE</v>
      </c>
      <c r="H50" t="str">
        <f t="shared" si="8"/>
        <v>A00102911USE</v>
      </c>
      <c r="I50" s="35"/>
      <c r="O50" s="24"/>
      <c r="P50" s="7"/>
      <c r="R50" s="10"/>
      <c r="BK50" s="7"/>
      <c r="BL50" s="24"/>
      <c r="BU50" s="7"/>
      <c r="BW50" s="7"/>
      <c r="BX50" s="7"/>
      <c r="BY50" s="7"/>
      <c r="BZ50" s="7"/>
      <c r="CA50" s="10"/>
      <c r="DM50" s="7"/>
      <c r="DN50" s="9"/>
      <c r="DP50" s="7"/>
    </row>
    <row r="51" spans="1:120" x14ac:dyDescent="0.25">
      <c r="A51" t="s">
        <v>183</v>
      </c>
      <c r="B51">
        <v>147</v>
      </c>
      <c r="C51">
        <v>2013</v>
      </c>
      <c r="D51">
        <v>3</v>
      </c>
      <c r="E51">
        <v>0</v>
      </c>
      <c r="F51" t="s">
        <v>184</v>
      </c>
      <c r="G51" s="7" t="str">
        <f t="shared" si="7"/>
        <v>A00102920133USE</v>
      </c>
      <c r="H51" t="str">
        <f t="shared" si="8"/>
        <v>A0010293USE</v>
      </c>
      <c r="I51" s="35"/>
      <c r="O51" s="24"/>
      <c r="P51" s="7"/>
      <c r="R51" s="10"/>
      <c r="BK51" s="7"/>
      <c r="BL51" s="24"/>
      <c r="BU51" s="7"/>
      <c r="BW51" s="7"/>
      <c r="BX51" s="7"/>
      <c r="BY51" s="7"/>
      <c r="BZ51" s="7"/>
      <c r="CA51" s="10"/>
      <c r="DM51" s="7"/>
      <c r="DN51" s="9"/>
      <c r="DP51" s="7"/>
    </row>
    <row r="52" spans="1:120" x14ac:dyDescent="0.25">
      <c r="A52" t="s">
        <v>183</v>
      </c>
      <c r="B52">
        <v>147</v>
      </c>
      <c r="C52">
        <v>2017</v>
      </c>
      <c r="D52">
        <v>4</v>
      </c>
      <c r="E52">
        <v>0</v>
      </c>
      <c r="F52" t="s">
        <v>184</v>
      </c>
      <c r="G52" s="7" t="str">
        <f t="shared" si="7"/>
        <v>A00102920174USE</v>
      </c>
      <c r="H52" t="str">
        <f t="shared" si="8"/>
        <v>A0010294USE</v>
      </c>
      <c r="I52" s="35"/>
      <c r="O52" s="24"/>
      <c r="P52" s="7"/>
      <c r="R52" s="10"/>
      <c r="BK52" s="7"/>
      <c r="BL52" s="24"/>
      <c r="BU52" s="7"/>
      <c r="BW52" s="7"/>
      <c r="BX52" s="7"/>
      <c r="BY52" s="7"/>
      <c r="BZ52" s="7"/>
      <c r="CA52" s="10"/>
      <c r="DM52" s="7"/>
      <c r="DN52" s="9"/>
      <c r="DP52" s="7"/>
    </row>
    <row r="53" spans="1:120" x14ac:dyDescent="0.25">
      <c r="A53" t="s">
        <v>183</v>
      </c>
      <c r="B53">
        <v>147</v>
      </c>
      <c r="C53">
        <v>2015</v>
      </c>
      <c r="D53">
        <v>4</v>
      </c>
      <c r="E53">
        <v>0</v>
      </c>
      <c r="F53" t="s">
        <v>186</v>
      </c>
      <c r="G53" s="7" t="str">
        <f t="shared" si="7"/>
        <v>A00102920154DIRECT</v>
      </c>
      <c r="H53" t="str">
        <f t="shared" si="8"/>
        <v>A0010294DIRECT</v>
      </c>
      <c r="I53" s="35"/>
      <c r="O53" s="24"/>
      <c r="P53" s="7"/>
      <c r="R53" s="10"/>
      <c r="BK53" s="7"/>
      <c r="BL53" s="24"/>
      <c r="BU53" s="7"/>
      <c r="BW53" s="7"/>
      <c r="BX53" s="7"/>
      <c r="BY53" s="7"/>
      <c r="BZ53" s="7"/>
      <c r="CA53" s="10"/>
      <c r="DM53" s="7"/>
      <c r="DN53" s="9"/>
      <c r="DP53" s="7"/>
    </row>
    <row r="54" spans="1:120" x14ac:dyDescent="0.25">
      <c r="A54" t="s">
        <v>183</v>
      </c>
      <c r="B54">
        <v>147</v>
      </c>
      <c r="C54">
        <v>2015</v>
      </c>
      <c r="D54">
        <v>3</v>
      </c>
      <c r="E54">
        <v>0</v>
      </c>
      <c r="F54" t="s">
        <v>186</v>
      </c>
      <c r="G54" s="7" t="str">
        <f t="shared" si="7"/>
        <v>A00102920153DIRECT</v>
      </c>
      <c r="H54" t="str">
        <f t="shared" si="8"/>
        <v>A0010293DIRECT</v>
      </c>
      <c r="I54" s="35"/>
      <c r="O54" s="24"/>
      <c r="P54" s="7"/>
      <c r="R54" s="10"/>
      <c r="BK54" s="7"/>
      <c r="BL54" s="24"/>
      <c r="BU54" s="7"/>
      <c r="BW54" s="7"/>
      <c r="BX54" s="7"/>
      <c r="BY54" s="7"/>
      <c r="BZ54" s="7"/>
      <c r="CA54" s="10"/>
      <c r="DM54" s="7"/>
      <c r="DN54" s="9"/>
      <c r="DP54" s="7"/>
    </row>
    <row r="55" spans="1:120" x14ac:dyDescent="0.25">
      <c r="A55" t="s">
        <v>183</v>
      </c>
      <c r="B55">
        <v>147</v>
      </c>
      <c r="C55">
        <v>2011</v>
      </c>
      <c r="D55">
        <v>6</v>
      </c>
      <c r="E55">
        <v>1.2329612640000001</v>
      </c>
      <c r="F55" t="s">
        <v>190</v>
      </c>
      <c r="G55" s="7" t="str">
        <f t="shared" si="7"/>
        <v>A00102920116Combined (Direct + Storage)</v>
      </c>
      <c r="H55" t="str">
        <f t="shared" si="8"/>
        <v>A0010296Combined (Direct + Storage)</v>
      </c>
      <c r="I55" s="35"/>
      <c r="O55" s="24"/>
      <c r="P55" s="7"/>
      <c r="R55" s="10"/>
      <c r="BK55" s="7"/>
      <c r="BL55" s="24"/>
      <c r="BU55" s="7"/>
      <c r="BW55" s="7"/>
      <c r="BX55" s="7"/>
      <c r="BY55" s="7"/>
      <c r="BZ55" s="7"/>
      <c r="CA55" s="10"/>
      <c r="DM55" s="7"/>
      <c r="DN55" s="9"/>
      <c r="DP55" s="7"/>
    </row>
    <row r="56" spans="1:120" x14ac:dyDescent="0.25">
      <c r="A56" t="s">
        <v>183</v>
      </c>
      <c r="B56">
        <v>147</v>
      </c>
      <c r="C56">
        <v>2013</v>
      </c>
      <c r="D56">
        <v>4</v>
      </c>
      <c r="E56">
        <v>0</v>
      </c>
      <c r="F56" t="s">
        <v>190</v>
      </c>
      <c r="G56" s="7" t="str">
        <f t="shared" si="7"/>
        <v>A00102920134Combined (Direct + Storage)</v>
      </c>
      <c r="H56" t="str">
        <f t="shared" si="8"/>
        <v>A0010294Combined (Direct + Storage)</v>
      </c>
      <c r="I56" s="35"/>
      <c r="O56" s="24"/>
      <c r="P56" s="7"/>
      <c r="R56" s="10"/>
      <c r="BK56" s="7"/>
      <c r="BL56" s="24"/>
      <c r="BU56" s="7"/>
      <c r="BW56" s="7"/>
      <c r="BX56" s="7"/>
      <c r="BY56" s="7"/>
      <c r="BZ56" s="7"/>
      <c r="CA56" s="10"/>
      <c r="DM56" s="7"/>
      <c r="DN56" s="9"/>
      <c r="DP56" s="7"/>
    </row>
    <row r="57" spans="1:120" x14ac:dyDescent="0.25">
      <c r="A57" t="s">
        <v>183</v>
      </c>
      <c r="B57">
        <v>147</v>
      </c>
      <c r="C57">
        <v>2020</v>
      </c>
      <c r="D57">
        <v>5</v>
      </c>
      <c r="E57">
        <v>0.99</v>
      </c>
      <c r="F57" t="s">
        <v>186</v>
      </c>
      <c r="G57" s="7" t="str">
        <f t="shared" si="7"/>
        <v>A00102920205DIRECT</v>
      </c>
      <c r="H57" t="str">
        <f t="shared" si="8"/>
        <v>A0010295DIRECT</v>
      </c>
      <c r="I57" s="35"/>
      <c r="O57" s="24"/>
      <c r="P57" s="7"/>
      <c r="R57" s="10"/>
      <c r="BK57" s="7"/>
      <c r="BL57" s="24"/>
      <c r="BU57" s="7"/>
      <c r="BW57" s="7"/>
      <c r="BX57" s="7"/>
      <c r="BY57" s="7"/>
      <c r="BZ57" s="7"/>
      <c r="CA57" s="10"/>
      <c r="DM57" s="7"/>
      <c r="DN57" s="9"/>
      <c r="DP57" s="7"/>
    </row>
    <row r="58" spans="1:120" x14ac:dyDescent="0.25">
      <c r="A58" t="s">
        <v>183</v>
      </c>
      <c r="B58">
        <v>147</v>
      </c>
      <c r="C58">
        <v>2017</v>
      </c>
      <c r="D58">
        <v>10</v>
      </c>
      <c r="E58">
        <v>0</v>
      </c>
      <c r="F58" t="s">
        <v>207</v>
      </c>
      <c r="G58" s="7" t="str">
        <f t="shared" si="7"/>
        <v>A001029201710STORAGE</v>
      </c>
      <c r="H58" t="str">
        <f t="shared" si="8"/>
        <v>A00102910STORAGE</v>
      </c>
      <c r="I58" s="35"/>
      <c r="O58" s="24"/>
      <c r="P58" s="7"/>
      <c r="R58" s="10"/>
      <c r="BK58" s="7"/>
      <c r="BL58" s="24"/>
      <c r="BU58" s="7"/>
      <c r="BW58" s="7"/>
      <c r="BX58" s="7"/>
      <c r="BY58" s="7"/>
      <c r="BZ58" s="7"/>
      <c r="CA58" s="10"/>
      <c r="DM58" s="7"/>
      <c r="DN58" s="9"/>
      <c r="DP58" s="7"/>
    </row>
    <row r="59" spans="1:120" x14ac:dyDescent="0.25">
      <c r="A59" t="s">
        <v>183</v>
      </c>
      <c r="B59">
        <v>147</v>
      </c>
      <c r="C59">
        <v>2017</v>
      </c>
      <c r="D59">
        <v>11</v>
      </c>
      <c r="E59">
        <v>0.3</v>
      </c>
      <c r="F59" t="s">
        <v>184</v>
      </c>
      <c r="G59" s="7" t="str">
        <f t="shared" si="7"/>
        <v>A001029201711USE</v>
      </c>
      <c r="H59" t="str">
        <f t="shared" si="8"/>
        <v>A00102911USE</v>
      </c>
      <c r="I59" s="35"/>
      <c r="O59" s="24"/>
      <c r="P59" s="7"/>
      <c r="R59" s="10"/>
      <c r="BK59" s="7"/>
      <c r="BL59" s="24"/>
      <c r="BU59" s="7"/>
      <c r="BW59" s="7"/>
      <c r="BX59" s="7"/>
      <c r="BY59" s="7"/>
      <c r="BZ59" s="7"/>
      <c r="CA59" s="10"/>
      <c r="DM59" s="7"/>
      <c r="DN59" s="9"/>
      <c r="DP59" s="7"/>
    </row>
    <row r="60" spans="1:120" x14ac:dyDescent="0.25">
      <c r="A60" t="s">
        <v>183</v>
      </c>
      <c r="B60">
        <v>147</v>
      </c>
      <c r="C60">
        <v>2017</v>
      </c>
      <c r="D60">
        <v>10</v>
      </c>
      <c r="E60">
        <v>0.6</v>
      </c>
      <c r="F60" t="s">
        <v>184</v>
      </c>
      <c r="G60" s="7" t="str">
        <f t="shared" si="7"/>
        <v>A001029201710USE</v>
      </c>
      <c r="H60" t="str">
        <f t="shared" si="8"/>
        <v>A00102910USE</v>
      </c>
      <c r="I60" s="35"/>
      <c r="O60" s="24"/>
      <c r="P60" s="7"/>
      <c r="R60" s="10"/>
      <c r="BK60" s="7"/>
      <c r="BL60" s="24"/>
      <c r="BU60" s="7"/>
      <c r="BW60" s="7"/>
      <c r="BX60" s="7"/>
      <c r="BY60" s="7"/>
      <c r="BZ60" s="7"/>
      <c r="CA60" s="10"/>
      <c r="DM60" s="7"/>
      <c r="DN60" s="9"/>
      <c r="DP60" s="7"/>
    </row>
    <row r="61" spans="1:120" x14ac:dyDescent="0.25">
      <c r="A61" t="s">
        <v>183</v>
      </c>
      <c r="B61">
        <v>147</v>
      </c>
      <c r="C61">
        <v>2011</v>
      </c>
      <c r="D61">
        <v>2</v>
      </c>
      <c r="E61">
        <v>0</v>
      </c>
      <c r="F61" t="s">
        <v>190</v>
      </c>
      <c r="G61" s="7" t="str">
        <f t="shared" si="7"/>
        <v>A00102920112Combined (Direct + Storage)</v>
      </c>
      <c r="H61" t="str">
        <f t="shared" si="8"/>
        <v>A0010292Combined (Direct + Storage)</v>
      </c>
      <c r="I61" s="35"/>
      <c r="O61" s="24"/>
      <c r="P61" s="7"/>
      <c r="R61" s="10"/>
      <c r="BK61" s="7"/>
      <c r="BL61" s="24"/>
      <c r="BU61" s="7"/>
      <c r="BW61" s="7"/>
      <c r="BX61" s="7"/>
      <c r="BY61" s="7"/>
      <c r="BZ61" s="7"/>
      <c r="CA61" s="10"/>
      <c r="DM61" s="7"/>
      <c r="DN61" s="9"/>
      <c r="DP61" s="7"/>
    </row>
    <row r="62" spans="1:120" x14ac:dyDescent="0.25">
      <c r="A62" t="s">
        <v>183</v>
      </c>
      <c r="B62">
        <v>147</v>
      </c>
      <c r="C62">
        <v>2014</v>
      </c>
      <c r="D62">
        <v>6</v>
      </c>
      <c r="E62">
        <v>1.2329612640000001</v>
      </c>
      <c r="F62" t="s">
        <v>186</v>
      </c>
      <c r="G62" s="7" t="str">
        <f t="shared" si="7"/>
        <v>A00102920146DIRECT</v>
      </c>
      <c r="H62" t="str">
        <f t="shared" si="8"/>
        <v>A0010296DIRECT</v>
      </c>
      <c r="I62" s="35"/>
      <c r="O62" s="24"/>
      <c r="P62" s="7"/>
      <c r="R62" s="10"/>
      <c r="BK62" s="7"/>
      <c r="BL62" s="24"/>
      <c r="BU62" s="7"/>
      <c r="BW62" s="7"/>
      <c r="BX62" s="7"/>
      <c r="BY62" s="7"/>
      <c r="BZ62" s="7"/>
      <c r="CA62" s="10"/>
      <c r="DM62" s="7"/>
      <c r="DN62" s="9"/>
      <c r="DP62" s="7"/>
    </row>
    <row r="63" spans="1:120" x14ac:dyDescent="0.25">
      <c r="A63" t="s">
        <v>183</v>
      </c>
      <c r="B63">
        <v>147</v>
      </c>
      <c r="C63">
        <v>2015</v>
      </c>
      <c r="D63">
        <v>5</v>
      </c>
      <c r="E63">
        <v>0</v>
      </c>
      <c r="F63" t="s">
        <v>207</v>
      </c>
      <c r="G63" s="7" t="str">
        <f t="shared" si="7"/>
        <v>A00102920155STORAGE</v>
      </c>
      <c r="H63" t="str">
        <f t="shared" si="8"/>
        <v>A0010295STORAGE</v>
      </c>
      <c r="I63" s="35"/>
      <c r="O63" s="24"/>
      <c r="P63" s="7"/>
      <c r="R63" s="10"/>
      <c r="BK63" s="7"/>
      <c r="BL63" s="24"/>
      <c r="BU63" s="7"/>
      <c r="BW63" s="7"/>
      <c r="BX63" s="7"/>
      <c r="BY63" s="7"/>
      <c r="BZ63" s="7"/>
      <c r="CA63" s="10"/>
      <c r="DM63" s="7"/>
      <c r="DN63" s="9"/>
      <c r="DP63" s="7"/>
    </row>
    <row r="64" spans="1:120" x14ac:dyDescent="0.25">
      <c r="A64" t="s">
        <v>183</v>
      </c>
      <c r="B64">
        <v>147</v>
      </c>
      <c r="C64">
        <v>2017</v>
      </c>
      <c r="D64">
        <v>12</v>
      </c>
      <c r="E64">
        <v>0</v>
      </c>
      <c r="F64" t="s">
        <v>186</v>
      </c>
      <c r="G64" s="7" t="str">
        <f t="shared" si="7"/>
        <v>A001029201712DIRECT</v>
      </c>
      <c r="H64" t="str">
        <f t="shared" si="8"/>
        <v>A00102912DIRECT</v>
      </c>
      <c r="I64" s="35"/>
      <c r="O64" s="24"/>
      <c r="P64" s="7"/>
      <c r="R64" s="10"/>
      <c r="BK64" s="7"/>
      <c r="BL64" s="24"/>
      <c r="BU64" s="7"/>
      <c r="BW64" s="7"/>
      <c r="BX64" s="7"/>
      <c r="BY64" s="7"/>
      <c r="BZ64" s="7"/>
      <c r="CA64" s="10"/>
      <c r="DM64" s="7"/>
      <c r="DN64" s="9"/>
      <c r="DP64" s="7"/>
    </row>
    <row r="65" spans="1:120" x14ac:dyDescent="0.25">
      <c r="A65" t="s">
        <v>183</v>
      </c>
      <c r="B65">
        <v>147</v>
      </c>
      <c r="C65">
        <v>2013</v>
      </c>
      <c r="D65">
        <v>5</v>
      </c>
      <c r="E65">
        <v>1.2329612640000001</v>
      </c>
      <c r="F65" t="s">
        <v>184</v>
      </c>
      <c r="G65" s="7" t="str">
        <f t="shared" si="7"/>
        <v>A00102920135USE</v>
      </c>
      <c r="H65" t="str">
        <f t="shared" si="8"/>
        <v>A0010295USE</v>
      </c>
      <c r="I65" s="35"/>
      <c r="O65" s="24"/>
      <c r="P65" s="7"/>
      <c r="R65" s="10"/>
      <c r="BK65" s="7"/>
      <c r="BL65" s="24"/>
      <c r="BU65" s="7"/>
      <c r="BW65" s="7"/>
      <c r="BX65" s="7"/>
      <c r="BY65" s="7"/>
      <c r="BZ65" s="7"/>
      <c r="CA65" s="10"/>
      <c r="DM65" s="7"/>
      <c r="DN65" s="9"/>
      <c r="DP65" s="7"/>
    </row>
    <row r="66" spans="1:120" x14ac:dyDescent="0.25">
      <c r="A66" t="s">
        <v>183</v>
      </c>
      <c r="B66">
        <v>147</v>
      </c>
      <c r="C66">
        <v>2012</v>
      </c>
      <c r="D66">
        <v>12</v>
      </c>
      <c r="E66">
        <v>0</v>
      </c>
      <c r="F66" t="s">
        <v>190</v>
      </c>
      <c r="G66" s="7" t="str">
        <f t="shared" si="7"/>
        <v>A001029201212Combined (Direct + Storage)</v>
      </c>
      <c r="H66" t="str">
        <f t="shared" si="8"/>
        <v>A00102912Combined (Direct + Storage)</v>
      </c>
      <c r="I66" s="35"/>
      <c r="O66" s="24"/>
      <c r="P66" s="7"/>
      <c r="R66" s="10"/>
      <c r="BK66" s="7"/>
      <c r="BL66" s="24"/>
      <c r="BU66" s="7"/>
      <c r="BW66" s="7"/>
      <c r="BX66" s="7"/>
      <c r="BY66" s="7"/>
      <c r="BZ66" s="7"/>
      <c r="CA66" s="10"/>
      <c r="DM66" s="7"/>
      <c r="DN66" s="9"/>
      <c r="DP66" s="7"/>
    </row>
    <row r="67" spans="1:120" x14ac:dyDescent="0.25">
      <c r="A67" t="s">
        <v>183</v>
      </c>
      <c r="B67">
        <v>147</v>
      </c>
      <c r="C67">
        <v>2020</v>
      </c>
      <c r="D67">
        <v>5</v>
      </c>
      <c r="E67">
        <v>0</v>
      </c>
      <c r="F67" t="s">
        <v>207</v>
      </c>
      <c r="G67" s="7" t="str">
        <f t="shared" si="7"/>
        <v>A00102920205STORAGE</v>
      </c>
      <c r="H67" t="str">
        <f t="shared" si="8"/>
        <v>A0010295STORAGE</v>
      </c>
      <c r="I67" s="35"/>
      <c r="O67" s="24"/>
      <c r="P67" s="7"/>
      <c r="R67" s="10"/>
      <c r="BK67" s="7"/>
      <c r="BL67" s="24"/>
      <c r="BU67" s="7"/>
      <c r="BW67" s="7"/>
      <c r="BX67" s="7"/>
      <c r="BY67" s="7"/>
      <c r="BZ67" s="7"/>
      <c r="CA67" s="10"/>
      <c r="DM67" s="7"/>
      <c r="DN67" s="9"/>
      <c r="DP67" s="7"/>
    </row>
    <row r="68" spans="1:120" x14ac:dyDescent="0.25">
      <c r="A68" t="s">
        <v>183</v>
      </c>
      <c r="B68">
        <v>147</v>
      </c>
      <c r="C68">
        <v>2014</v>
      </c>
      <c r="D68">
        <v>3</v>
      </c>
      <c r="E68">
        <v>0</v>
      </c>
      <c r="F68" t="s">
        <v>186</v>
      </c>
      <c r="G68" s="7" t="str">
        <f t="shared" si="7"/>
        <v>A00102920143DIRECT</v>
      </c>
      <c r="H68" t="str">
        <f t="shared" si="8"/>
        <v>A0010293DIRECT</v>
      </c>
      <c r="I68" s="35"/>
      <c r="O68" s="24"/>
      <c r="P68" s="7"/>
      <c r="R68" s="10"/>
      <c r="BK68" s="7"/>
      <c r="BL68" s="24"/>
      <c r="BU68" s="7"/>
      <c r="BW68" s="7"/>
      <c r="BX68" s="7"/>
      <c r="BY68" s="7"/>
      <c r="BZ68" s="7"/>
      <c r="CA68" s="10"/>
      <c r="DM68" s="7"/>
      <c r="DN68" s="9"/>
      <c r="DP68" s="7"/>
    </row>
    <row r="69" spans="1:120" x14ac:dyDescent="0.25">
      <c r="A69" t="s">
        <v>183</v>
      </c>
      <c r="B69">
        <v>147</v>
      </c>
      <c r="C69">
        <v>2017</v>
      </c>
      <c r="D69">
        <v>12</v>
      </c>
      <c r="E69">
        <v>0</v>
      </c>
      <c r="F69" t="s">
        <v>207</v>
      </c>
      <c r="G69" s="7" t="str">
        <f t="shared" ref="G69:G132" si="22">A69&amp;C69&amp;D69&amp;F69</f>
        <v>A001029201712STORAGE</v>
      </c>
      <c r="H69" t="str">
        <f t="shared" ref="H69:H132" si="23">A69&amp;D69&amp;F69</f>
        <v>A00102912STORAGE</v>
      </c>
      <c r="I69" s="35"/>
      <c r="O69" s="24"/>
      <c r="P69" s="7"/>
      <c r="R69" s="10"/>
      <c r="BK69" s="7"/>
      <c r="BL69" s="24"/>
      <c r="BU69" s="7"/>
      <c r="BW69" s="7"/>
      <c r="BX69" s="7"/>
      <c r="BY69" s="7"/>
      <c r="BZ69" s="7"/>
      <c r="CA69" s="10"/>
      <c r="DM69" s="7"/>
      <c r="DN69" s="9"/>
      <c r="DP69" s="7"/>
    </row>
    <row r="70" spans="1:120" x14ac:dyDescent="0.25">
      <c r="A70" t="s">
        <v>183</v>
      </c>
      <c r="B70">
        <v>147</v>
      </c>
      <c r="C70">
        <v>2013</v>
      </c>
      <c r="D70">
        <v>10</v>
      </c>
      <c r="E70">
        <v>0.61648063200000003</v>
      </c>
      <c r="F70" t="s">
        <v>190</v>
      </c>
      <c r="G70" s="7" t="str">
        <f t="shared" si="22"/>
        <v>A001029201310Combined (Direct + Storage)</v>
      </c>
      <c r="H70" t="str">
        <f t="shared" si="23"/>
        <v>A00102910Combined (Direct + Storage)</v>
      </c>
      <c r="I70" s="35"/>
      <c r="O70" s="24"/>
      <c r="P70" s="7"/>
      <c r="R70" s="10"/>
      <c r="BK70" s="7"/>
      <c r="BL70" s="24"/>
      <c r="BU70" s="7"/>
      <c r="BW70" s="7"/>
      <c r="BX70" s="7"/>
      <c r="BY70" s="7"/>
      <c r="BZ70" s="7"/>
      <c r="CA70" s="10"/>
      <c r="DM70" s="7"/>
      <c r="DN70" s="9"/>
      <c r="DP70" s="7"/>
    </row>
    <row r="71" spans="1:120" x14ac:dyDescent="0.25">
      <c r="A71" t="s">
        <v>183</v>
      </c>
      <c r="B71">
        <v>147</v>
      </c>
      <c r="C71">
        <v>2017</v>
      </c>
      <c r="D71">
        <v>8</v>
      </c>
      <c r="E71">
        <v>0</v>
      </c>
      <c r="F71" t="s">
        <v>207</v>
      </c>
      <c r="G71" s="7" t="str">
        <f t="shared" si="22"/>
        <v>A00102920178STORAGE</v>
      </c>
      <c r="H71" t="str">
        <f t="shared" si="23"/>
        <v>A0010298STORAGE</v>
      </c>
      <c r="I71" s="35"/>
      <c r="O71" s="24"/>
      <c r="P71" s="7"/>
      <c r="R71" s="10"/>
      <c r="BK71" s="7"/>
      <c r="BL71" s="24"/>
      <c r="BU71" s="7"/>
      <c r="BW71" s="7"/>
      <c r="BX71" s="7"/>
      <c r="BY71" s="7"/>
      <c r="BZ71" s="7"/>
      <c r="CA71" s="10"/>
      <c r="DM71" s="7"/>
      <c r="DN71" s="9"/>
      <c r="DP71" s="7"/>
    </row>
    <row r="72" spans="1:120" x14ac:dyDescent="0.25">
      <c r="A72" t="s">
        <v>183</v>
      </c>
      <c r="B72">
        <v>147</v>
      </c>
      <c r="C72">
        <v>2010</v>
      </c>
      <c r="D72">
        <v>5</v>
      </c>
      <c r="E72">
        <v>1.2329612640000001</v>
      </c>
      <c r="F72" t="s">
        <v>184</v>
      </c>
      <c r="G72" s="7" t="str">
        <f t="shared" si="22"/>
        <v>A00102920105USE</v>
      </c>
      <c r="H72" t="str">
        <f t="shared" si="23"/>
        <v>A0010295USE</v>
      </c>
      <c r="I72" s="35"/>
      <c r="O72" s="24"/>
      <c r="P72" s="7"/>
      <c r="R72" s="10"/>
      <c r="BK72" s="7"/>
      <c r="BL72" s="24"/>
      <c r="BU72" s="7"/>
      <c r="BW72" s="7"/>
      <c r="BX72" s="7"/>
      <c r="BY72" s="7"/>
      <c r="BZ72" s="7"/>
      <c r="CA72" s="10"/>
      <c r="DM72" s="7"/>
      <c r="DN72" s="9"/>
      <c r="DP72" s="7"/>
    </row>
    <row r="73" spans="1:120" x14ac:dyDescent="0.25">
      <c r="A73" t="s">
        <v>183</v>
      </c>
      <c r="B73">
        <v>147</v>
      </c>
      <c r="C73">
        <v>2014</v>
      </c>
      <c r="D73">
        <v>9</v>
      </c>
      <c r="E73">
        <v>1.2329612640000001</v>
      </c>
      <c r="F73" t="s">
        <v>186</v>
      </c>
      <c r="G73" s="7" t="str">
        <f t="shared" si="22"/>
        <v>A00102920149DIRECT</v>
      </c>
      <c r="H73" t="str">
        <f t="shared" si="23"/>
        <v>A0010299DIRECT</v>
      </c>
      <c r="I73" s="35"/>
      <c r="O73" s="24"/>
      <c r="P73" s="7"/>
      <c r="R73" s="10"/>
      <c r="BK73" s="7"/>
      <c r="BL73" s="24"/>
      <c r="BU73" s="7"/>
      <c r="BW73" s="7"/>
      <c r="BX73" s="7"/>
      <c r="BY73" s="7"/>
      <c r="BZ73" s="7"/>
      <c r="CA73" s="10"/>
      <c r="DM73" s="7"/>
      <c r="DN73" s="9"/>
      <c r="DP73" s="7"/>
    </row>
    <row r="74" spans="1:120" x14ac:dyDescent="0.25">
      <c r="A74" t="s">
        <v>183</v>
      </c>
      <c r="B74">
        <v>147</v>
      </c>
      <c r="C74">
        <v>2015</v>
      </c>
      <c r="D74">
        <v>7</v>
      </c>
      <c r="E74">
        <v>0</v>
      </c>
      <c r="F74" t="s">
        <v>207</v>
      </c>
      <c r="G74" s="7" t="str">
        <f t="shared" si="22"/>
        <v>A00102920157STORAGE</v>
      </c>
      <c r="H74" t="str">
        <f t="shared" si="23"/>
        <v>A0010297STORAGE</v>
      </c>
      <c r="I74" s="35"/>
      <c r="O74" s="24"/>
      <c r="P74" s="7"/>
      <c r="R74" s="10"/>
      <c r="BK74" s="7"/>
      <c r="BL74" s="24"/>
      <c r="BU74" s="7"/>
      <c r="BW74" s="7"/>
      <c r="BX74" s="7"/>
      <c r="BY74" s="7"/>
      <c r="BZ74" s="7"/>
      <c r="CA74" s="10"/>
      <c r="DM74" s="7"/>
      <c r="DN74" s="9"/>
      <c r="DP74" s="7"/>
    </row>
    <row r="75" spans="1:120" x14ac:dyDescent="0.25">
      <c r="A75" t="s">
        <v>183</v>
      </c>
      <c r="B75">
        <v>147</v>
      </c>
      <c r="C75">
        <v>2011</v>
      </c>
      <c r="D75">
        <v>5</v>
      </c>
      <c r="E75">
        <v>1.2329612640000001</v>
      </c>
      <c r="F75" t="s">
        <v>184</v>
      </c>
      <c r="G75" s="7" t="str">
        <f t="shared" si="22"/>
        <v>A00102920115USE</v>
      </c>
      <c r="H75" t="str">
        <f t="shared" si="23"/>
        <v>A0010295USE</v>
      </c>
      <c r="I75" s="35"/>
      <c r="O75" s="24"/>
      <c r="P75" s="7"/>
      <c r="R75" s="10"/>
      <c r="BK75" s="7"/>
      <c r="BL75" s="24"/>
      <c r="BU75" s="7"/>
      <c r="BW75" s="7"/>
      <c r="BX75" s="7"/>
      <c r="BY75" s="7"/>
      <c r="BZ75" s="7"/>
      <c r="CA75" s="10"/>
      <c r="DM75" s="7"/>
      <c r="DN75" s="9"/>
      <c r="DP75" s="7"/>
    </row>
    <row r="76" spans="1:120" x14ac:dyDescent="0.25">
      <c r="A76" t="s">
        <v>183</v>
      </c>
      <c r="B76">
        <v>147</v>
      </c>
      <c r="C76">
        <v>2012</v>
      </c>
      <c r="D76">
        <v>7</v>
      </c>
      <c r="E76">
        <v>1.2329612640000001</v>
      </c>
      <c r="F76" t="s">
        <v>190</v>
      </c>
      <c r="G76" s="7" t="str">
        <f t="shared" si="22"/>
        <v>A00102920127Combined (Direct + Storage)</v>
      </c>
      <c r="H76" t="str">
        <f t="shared" si="23"/>
        <v>A0010297Combined (Direct + Storage)</v>
      </c>
      <c r="I76" s="35"/>
      <c r="O76" s="24"/>
      <c r="P76" s="7"/>
      <c r="R76" s="10"/>
      <c r="BK76" s="7"/>
      <c r="BL76" s="24"/>
      <c r="BU76" s="7"/>
      <c r="BW76" s="7"/>
      <c r="BX76" s="7"/>
      <c r="BY76" s="7"/>
      <c r="BZ76" s="7"/>
      <c r="CA76" s="10"/>
      <c r="DM76" s="7"/>
      <c r="DN76" s="9"/>
      <c r="DP76" s="7"/>
    </row>
    <row r="77" spans="1:120" x14ac:dyDescent="0.25">
      <c r="A77" t="s">
        <v>183</v>
      </c>
      <c r="B77">
        <v>147</v>
      </c>
      <c r="C77">
        <v>2012</v>
      </c>
      <c r="D77">
        <v>8</v>
      </c>
      <c r="E77">
        <v>1.2329612640000001</v>
      </c>
      <c r="F77" t="s">
        <v>184</v>
      </c>
      <c r="G77" s="7" t="str">
        <f t="shared" si="22"/>
        <v>A00102920128USE</v>
      </c>
      <c r="H77" t="str">
        <f t="shared" si="23"/>
        <v>A0010298USE</v>
      </c>
      <c r="I77" s="35"/>
      <c r="O77" s="24"/>
      <c r="P77" s="7"/>
      <c r="R77" s="10"/>
      <c r="BK77" s="7"/>
      <c r="BL77" s="24"/>
      <c r="BU77" s="7"/>
      <c r="BW77" s="7"/>
      <c r="BX77" s="7"/>
      <c r="BY77" s="7"/>
      <c r="BZ77" s="7"/>
      <c r="CA77" s="10"/>
      <c r="DM77" s="7"/>
      <c r="DN77" s="9"/>
      <c r="DP77" s="7"/>
    </row>
    <row r="78" spans="1:120" x14ac:dyDescent="0.25">
      <c r="A78" t="s">
        <v>183</v>
      </c>
      <c r="B78">
        <v>147</v>
      </c>
      <c r="C78">
        <v>2010</v>
      </c>
      <c r="D78">
        <v>10</v>
      </c>
      <c r="E78">
        <v>0.61648063200000003</v>
      </c>
      <c r="F78" t="s">
        <v>190</v>
      </c>
      <c r="G78" s="7" t="str">
        <f t="shared" si="22"/>
        <v>A001029201010Combined (Direct + Storage)</v>
      </c>
      <c r="H78" t="str">
        <f t="shared" si="23"/>
        <v>A00102910Combined (Direct + Storage)</v>
      </c>
      <c r="I78" s="35"/>
      <c r="O78" s="24"/>
      <c r="P78" s="7"/>
      <c r="R78" s="10"/>
      <c r="BK78" s="7"/>
      <c r="BL78" s="24"/>
      <c r="BU78" s="7"/>
      <c r="BW78" s="7"/>
      <c r="BX78" s="7"/>
      <c r="BY78" s="7"/>
      <c r="BZ78" s="7"/>
      <c r="CA78" s="10"/>
      <c r="DM78" s="7"/>
      <c r="DN78" s="9"/>
      <c r="DP78" s="7"/>
    </row>
    <row r="79" spans="1:120" x14ac:dyDescent="0.25">
      <c r="A79" t="s">
        <v>183</v>
      </c>
      <c r="B79">
        <v>147</v>
      </c>
      <c r="C79">
        <v>2014</v>
      </c>
      <c r="D79">
        <v>8</v>
      </c>
      <c r="E79">
        <v>1.2329612640000001</v>
      </c>
      <c r="F79" t="s">
        <v>207</v>
      </c>
      <c r="G79" s="7" t="str">
        <f t="shared" si="22"/>
        <v>A00102920148STORAGE</v>
      </c>
      <c r="H79" t="str">
        <f t="shared" si="23"/>
        <v>A0010298STORAGE</v>
      </c>
      <c r="I79" s="35"/>
      <c r="O79" s="24"/>
      <c r="P79" s="7"/>
      <c r="R79" s="10"/>
      <c r="BK79" s="7"/>
      <c r="BL79" s="24"/>
      <c r="BU79" s="7"/>
      <c r="BW79" s="7"/>
      <c r="BX79" s="7"/>
      <c r="BY79" s="7"/>
      <c r="BZ79" s="7"/>
      <c r="CA79" s="10"/>
      <c r="DM79" s="7"/>
      <c r="DN79" s="9"/>
      <c r="DP79" s="7"/>
    </row>
    <row r="80" spans="1:120" x14ac:dyDescent="0.25">
      <c r="A80" t="s">
        <v>183</v>
      </c>
      <c r="B80">
        <v>147</v>
      </c>
      <c r="C80">
        <v>2008</v>
      </c>
      <c r="D80">
        <v>9</v>
      </c>
      <c r="E80">
        <v>1.2329612640000001</v>
      </c>
      <c r="F80" t="s">
        <v>190</v>
      </c>
      <c r="G80" s="7" t="str">
        <f t="shared" si="22"/>
        <v>A00102920089Combined (Direct + Storage)</v>
      </c>
      <c r="H80" t="str">
        <f t="shared" si="23"/>
        <v>A0010299Combined (Direct + Storage)</v>
      </c>
      <c r="I80" s="35"/>
      <c r="O80" s="24"/>
      <c r="P80" s="7"/>
      <c r="R80" s="10"/>
      <c r="BK80" s="7"/>
      <c r="BL80" s="24"/>
      <c r="BU80" s="7"/>
      <c r="BW80" s="7"/>
      <c r="BX80" s="7"/>
      <c r="BY80" s="7"/>
      <c r="BZ80" s="7"/>
      <c r="CA80" s="10"/>
      <c r="DM80" s="7"/>
      <c r="DN80" s="9"/>
      <c r="DP80" s="7"/>
    </row>
    <row r="81" spans="1:120" x14ac:dyDescent="0.25">
      <c r="A81" t="s">
        <v>183</v>
      </c>
      <c r="B81">
        <v>147</v>
      </c>
      <c r="C81">
        <v>2012</v>
      </c>
      <c r="D81">
        <v>6</v>
      </c>
      <c r="E81">
        <v>1.2329612640000001</v>
      </c>
      <c r="F81" t="s">
        <v>190</v>
      </c>
      <c r="G81" s="7" t="str">
        <f t="shared" si="22"/>
        <v>A00102920126Combined (Direct + Storage)</v>
      </c>
      <c r="H81" t="str">
        <f t="shared" si="23"/>
        <v>A0010296Combined (Direct + Storage)</v>
      </c>
      <c r="I81" s="35"/>
      <c r="O81" s="24"/>
      <c r="P81" s="7"/>
      <c r="R81" s="10"/>
      <c r="BK81" s="7"/>
      <c r="BL81" s="24"/>
      <c r="BU81" s="7"/>
      <c r="BW81" s="7"/>
      <c r="BX81" s="7"/>
      <c r="BY81" s="7"/>
      <c r="BZ81" s="7"/>
      <c r="CA81" s="10"/>
      <c r="DM81" s="7"/>
      <c r="DN81" s="9"/>
      <c r="DP81" s="7"/>
    </row>
    <row r="82" spans="1:120" x14ac:dyDescent="0.25">
      <c r="A82" t="s">
        <v>183</v>
      </c>
      <c r="B82">
        <v>147</v>
      </c>
      <c r="C82">
        <v>2014</v>
      </c>
      <c r="D82">
        <v>1</v>
      </c>
      <c r="E82">
        <v>0</v>
      </c>
      <c r="F82" t="s">
        <v>186</v>
      </c>
      <c r="G82" s="7" t="str">
        <f t="shared" si="22"/>
        <v>A00102920141DIRECT</v>
      </c>
      <c r="H82" t="str">
        <f t="shared" si="23"/>
        <v>A0010291DIRECT</v>
      </c>
      <c r="I82" s="35"/>
      <c r="O82" s="24"/>
      <c r="P82" s="7"/>
      <c r="R82" s="10"/>
      <c r="BK82" s="7"/>
      <c r="BL82" s="24"/>
      <c r="BU82" s="7"/>
      <c r="BW82" s="7"/>
      <c r="BX82" s="7"/>
      <c r="BY82" s="7"/>
      <c r="BZ82" s="7"/>
      <c r="CA82" s="10"/>
      <c r="DM82" s="7"/>
      <c r="DN82" s="9"/>
      <c r="DP82" s="7"/>
    </row>
    <row r="83" spans="1:120" x14ac:dyDescent="0.25">
      <c r="A83" t="s">
        <v>183</v>
      </c>
      <c r="B83">
        <v>147</v>
      </c>
      <c r="C83">
        <v>2017</v>
      </c>
      <c r="D83">
        <v>9</v>
      </c>
      <c r="E83">
        <v>1.6</v>
      </c>
      <c r="F83" t="s">
        <v>184</v>
      </c>
      <c r="G83" s="7" t="str">
        <f t="shared" si="22"/>
        <v>A00102920179USE</v>
      </c>
      <c r="H83" t="str">
        <f t="shared" si="23"/>
        <v>A0010299USE</v>
      </c>
      <c r="I83" s="35"/>
      <c r="O83" s="24"/>
      <c r="P83" s="7"/>
      <c r="R83" s="10"/>
      <c r="BK83" s="7"/>
      <c r="BL83" s="24"/>
      <c r="BU83" s="7"/>
      <c r="BW83" s="7"/>
      <c r="BX83" s="7"/>
      <c r="BY83" s="7"/>
      <c r="BZ83" s="7"/>
      <c r="CA83" s="10"/>
      <c r="DM83" s="7"/>
      <c r="DN83" s="9"/>
      <c r="DP83" s="7"/>
    </row>
    <row r="84" spans="1:120" x14ac:dyDescent="0.25">
      <c r="A84" t="s">
        <v>183</v>
      </c>
      <c r="B84">
        <v>147</v>
      </c>
      <c r="C84">
        <v>2013</v>
      </c>
      <c r="D84">
        <v>10</v>
      </c>
      <c r="E84">
        <v>0.61648063200000003</v>
      </c>
      <c r="F84" t="s">
        <v>184</v>
      </c>
      <c r="G84" s="7" t="str">
        <f t="shared" si="22"/>
        <v>A001029201310USE</v>
      </c>
      <c r="H84" t="str">
        <f t="shared" si="23"/>
        <v>A00102910USE</v>
      </c>
      <c r="I84" s="35"/>
      <c r="O84" s="24"/>
      <c r="P84" s="7"/>
      <c r="R84" s="10"/>
      <c r="BK84" s="7"/>
      <c r="BL84" s="24"/>
      <c r="BU84" s="7"/>
      <c r="BW84" s="7"/>
      <c r="BX84" s="7"/>
      <c r="BY84" s="7"/>
      <c r="BZ84" s="7"/>
      <c r="CA84" s="10"/>
      <c r="DM84" s="7"/>
      <c r="DN84" s="9"/>
      <c r="DP84" s="7"/>
    </row>
    <row r="85" spans="1:120" x14ac:dyDescent="0.25">
      <c r="A85" t="s">
        <v>183</v>
      </c>
      <c r="B85">
        <v>147</v>
      </c>
      <c r="C85">
        <v>2011</v>
      </c>
      <c r="D85">
        <v>3</v>
      </c>
      <c r="E85">
        <v>0</v>
      </c>
      <c r="F85" t="s">
        <v>190</v>
      </c>
      <c r="G85" s="7" t="str">
        <f t="shared" si="22"/>
        <v>A00102920113Combined (Direct + Storage)</v>
      </c>
      <c r="H85" t="str">
        <f t="shared" si="23"/>
        <v>A0010293Combined (Direct + Storage)</v>
      </c>
      <c r="I85" s="35"/>
      <c r="O85" s="24"/>
      <c r="P85" s="7"/>
      <c r="R85" s="10"/>
      <c r="BK85" s="7"/>
      <c r="BL85" s="24"/>
      <c r="BU85" s="7"/>
      <c r="BW85" s="7"/>
      <c r="BX85" s="7"/>
      <c r="BY85" s="7"/>
      <c r="BZ85" s="7"/>
      <c r="CA85" s="10"/>
      <c r="DM85" s="7"/>
      <c r="DN85" s="9"/>
      <c r="DP85" s="7"/>
    </row>
    <row r="86" spans="1:120" x14ac:dyDescent="0.25">
      <c r="A86" t="s">
        <v>183</v>
      </c>
      <c r="B86">
        <v>147</v>
      </c>
      <c r="C86">
        <v>2017</v>
      </c>
      <c r="D86">
        <v>11</v>
      </c>
      <c r="E86">
        <v>0.3</v>
      </c>
      <c r="F86" t="s">
        <v>186</v>
      </c>
      <c r="G86" s="7" t="str">
        <f t="shared" si="22"/>
        <v>A001029201711DIRECT</v>
      </c>
      <c r="H86" t="str">
        <f t="shared" si="23"/>
        <v>A00102911DIRECT</v>
      </c>
      <c r="I86" s="35"/>
      <c r="O86" s="24"/>
      <c r="P86" s="7"/>
      <c r="R86" s="10"/>
      <c r="BK86" s="7"/>
      <c r="BL86" s="24"/>
      <c r="BU86" s="7"/>
      <c r="BW86" s="7"/>
      <c r="BX86" s="7"/>
      <c r="BY86" s="7"/>
      <c r="BZ86" s="7"/>
      <c r="CA86" s="10"/>
      <c r="DM86" s="7"/>
      <c r="DN86" s="9"/>
      <c r="DP86" s="7"/>
    </row>
    <row r="87" spans="1:120" x14ac:dyDescent="0.25">
      <c r="A87" t="s">
        <v>183</v>
      </c>
      <c r="B87">
        <v>147</v>
      </c>
      <c r="C87">
        <v>2017</v>
      </c>
      <c r="D87">
        <v>11</v>
      </c>
      <c r="E87">
        <v>0</v>
      </c>
      <c r="F87" t="s">
        <v>207</v>
      </c>
      <c r="G87" s="7" t="str">
        <f t="shared" si="22"/>
        <v>A001029201711STORAGE</v>
      </c>
      <c r="H87" t="str">
        <f t="shared" si="23"/>
        <v>A00102911STORAGE</v>
      </c>
      <c r="I87" s="35"/>
      <c r="O87" s="24"/>
      <c r="P87" s="7"/>
      <c r="R87" s="10"/>
      <c r="BK87" s="7"/>
      <c r="BL87" s="24"/>
      <c r="BU87" s="7"/>
      <c r="BW87" s="7"/>
      <c r="BX87" s="7"/>
      <c r="BY87" s="7"/>
      <c r="BZ87" s="7"/>
      <c r="CA87" s="10"/>
      <c r="DM87" s="7"/>
      <c r="DN87" s="9"/>
      <c r="DP87" s="7"/>
    </row>
    <row r="88" spans="1:120" x14ac:dyDescent="0.25">
      <c r="A88" t="s">
        <v>183</v>
      </c>
      <c r="B88">
        <v>147</v>
      </c>
      <c r="C88">
        <v>2011</v>
      </c>
      <c r="D88">
        <v>7</v>
      </c>
      <c r="E88">
        <v>1.2329612640000001</v>
      </c>
      <c r="F88" t="s">
        <v>190</v>
      </c>
      <c r="G88" s="7" t="str">
        <f t="shared" si="22"/>
        <v>A00102920117Combined (Direct + Storage)</v>
      </c>
      <c r="H88" t="str">
        <f t="shared" si="23"/>
        <v>A0010297Combined (Direct + Storage)</v>
      </c>
      <c r="I88" s="35"/>
      <c r="O88" s="24"/>
      <c r="P88" s="7"/>
      <c r="R88" s="10"/>
      <c r="BK88" s="7"/>
      <c r="BL88" s="24"/>
      <c r="BU88" s="7"/>
      <c r="BW88" s="7"/>
      <c r="BX88" s="7"/>
      <c r="BY88" s="7"/>
      <c r="BZ88" s="7"/>
      <c r="CA88" s="10"/>
      <c r="DM88" s="7"/>
      <c r="DN88" s="9"/>
      <c r="DP88" s="7"/>
    </row>
    <row r="89" spans="1:120" x14ac:dyDescent="0.25">
      <c r="A89" t="s">
        <v>183</v>
      </c>
      <c r="B89">
        <v>147</v>
      </c>
      <c r="C89">
        <v>2015</v>
      </c>
      <c r="D89">
        <v>4</v>
      </c>
      <c r="E89">
        <v>0</v>
      </c>
      <c r="F89" t="s">
        <v>184</v>
      </c>
      <c r="G89" s="7" t="str">
        <f t="shared" si="22"/>
        <v>A00102920154USE</v>
      </c>
      <c r="H89" t="str">
        <f t="shared" si="23"/>
        <v>A0010294USE</v>
      </c>
      <c r="I89" s="35"/>
      <c r="O89" s="24"/>
      <c r="P89" s="7"/>
      <c r="R89" s="10"/>
      <c r="BK89" s="7"/>
      <c r="BL89" s="24"/>
      <c r="BU89" s="7"/>
      <c r="BW89" s="7"/>
      <c r="BX89" s="7"/>
      <c r="BY89" s="7"/>
      <c r="BZ89" s="7"/>
      <c r="CA89" s="10"/>
      <c r="DM89" s="7"/>
      <c r="DN89" s="9"/>
      <c r="DP89" s="7"/>
    </row>
    <row r="90" spans="1:120" x14ac:dyDescent="0.25">
      <c r="A90" t="s">
        <v>183</v>
      </c>
      <c r="B90">
        <v>147</v>
      </c>
      <c r="C90">
        <v>2015</v>
      </c>
      <c r="D90">
        <v>4</v>
      </c>
      <c r="E90">
        <v>0</v>
      </c>
      <c r="F90" t="s">
        <v>207</v>
      </c>
      <c r="G90" s="7" t="str">
        <f t="shared" si="22"/>
        <v>A00102920154STORAGE</v>
      </c>
      <c r="H90" t="str">
        <f t="shared" si="23"/>
        <v>A0010294STORAGE</v>
      </c>
      <c r="I90" s="35"/>
      <c r="O90" s="24"/>
      <c r="P90" s="7"/>
      <c r="R90" s="10"/>
      <c r="BK90" s="7"/>
      <c r="BL90" s="24"/>
      <c r="BU90" s="7"/>
      <c r="BW90" s="7"/>
      <c r="BX90" s="7"/>
      <c r="BY90" s="7"/>
      <c r="BZ90" s="7"/>
      <c r="CA90" s="10"/>
      <c r="DM90" s="7"/>
      <c r="DN90" s="9"/>
      <c r="DP90" s="7"/>
    </row>
    <row r="91" spans="1:120" x14ac:dyDescent="0.25">
      <c r="A91" t="s">
        <v>183</v>
      </c>
      <c r="B91">
        <v>147</v>
      </c>
      <c r="C91">
        <v>2017</v>
      </c>
      <c r="D91">
        <v>2</v>
      </c>
      <c r="E91">
        <v>0</v>
      </c>
      <c r="F91" t="s">
        <v>186</v>
      </c>
      <c r="G91" s="7" t="str">
        <f t="shared" si="22"/>
        <v>A00102920172DIRECT</v>
      </c>
      <c r="H91" t="str">
        <f t="shared" si="23"/>
        <v>A0010292DIRECT</v>
      </c>
      <c r="I91" s="35"/>
      <c r="O91" s="24"/>
      <c r="P91" s="7"/>
      <c r="R91" s="10"/>
      <c r="BK91" s="7"/>
      <c r="BL91" s="24"/>
      <c r="BU91" s="7"/>
      <c r="BW91" s="7"/>
      <c r="BX91" s="7"/>
      <c r="BY91" s="7"/>
      <c r="BZ91" s="7"/>
      <c r="CA91" s="10"/>
      <c r="DM91" s="7"/>
      <c r="DN91" s="9"/>
      <c r="DP91" s="7"/>
    </row>
    <row r="92" spans="1:120" x14ac:dyDescent="0.25">
      <c r="A92" t="s">
        <v>183</v>
      </c>
      <c r="B92">
        <v>147</v>
      </c>
      <c r="C92">
        <v>2010</v>
      </c>
      <c r="D92">
        <v>9</v>
      </c>
      <c r="E92">
        <v>1.2329612640000001</v>
      </c>
      <c r="F92" t="s">
        <v>190</v>
      </c>
      <c r="G92" s="7" t="str">
        <f t="shared" si="22"/>
        <v>A00102920109Combined (Direct + Storage)</v>
      </c>
      <c r="H92" t="str">
        <f t="shared" si="23"/>
        <v>A0010299Combined (Direct + Storage)</v>
      </c>
      <c r="I92" s="35"/>
      <c r="O92" s="24"/>
      <c r="P92" s="7"/>
      <c r="R92" s="10"/>
      <c r="BK92" s="7"/>
      <c r="BL92" s="24"/>
      <c r="BU92" s="7"/>
      <c r="BW92" s="7"/>
      <c r="BX92" s="7"/>
      <c r="BY92" s="7"/>
      <c r="BZ92" s="7"/>
      <c r="CA92" s="10"/>
      <c r="DM92" s="7"/>
      <c r="DN92" s="9"/>
      <c r="DP92" s="7"/>
    </row>
    <row r="93" spans="1:120" x14ac:dyDescent="0.25">
      <c r="A93" t="s">
        <v>183</v>
      </c>
      <c r="B93">
        <v>147</v>
      </c>
      <c r="C93">
        <v>2020</v>
      </c>
      <c r="D93">
        <v>4</v>
      </c>
      <c r="E93">
        <v>0</v>
      </c>
      <c r="F93" t="s">
        <v>186</v>
      </c>
      <c r="G93" s="7" t="str">
        <f t="shared" si="22"/>
        <v>A00102920204DIRECT</v>
      </c>
      <c r="H93" t="str">
        <f t="shared" si="23"/>
        <v>A0010294DIRECT</v>
      </c>
      <c r="I93" s="35"/>
      <c r="O93" s="24"/>
      <c r="P93" s="7"/>
      <c r="R93" s="10"/>
      <c r="BK93" s="7"/>
      <c r="BL93" s="24"/>
      <c r="BU93" s="7"/>
      <c r="BW93" s="7"/>
      <c r="BX93" s="7"/>
      <c r="BY93" s="7"/>
      <c r="BZ93" s="7"/>
      <c r="CA93" s="10"/>
      <c r="DM93" s="7"/>
      <c r="DN93" s="9"/>
      <c r="DP93" s="7"/>
    </row>
    <row r="94" spans="1:120" x14ac:dyDescent="0.25">
      <c r="A94" t="s">
        <v>183</v>
      </c>
      <c r="B94">
        <v>147</v>
      </c>
      <c r="C94">
        <v>2014</v>
      </c>
      <c r="D94">
        <v>4</v>
      </c>
      <c r="E94">
        <v>0</v>
      </c>
      <c r="F94" t="s">
        <v>184</v>
      </c>
      <c r="G94" s="7" t="str">
        <f t="shared" si="22"/>
        <v>A00102920144USE</v>
      </c>
      <c r="H94" t="str">
        <f t="shared" si="23"/>
        <v>A0010294USE</v>
      </c>
      <c r="I94" s="35"/>
      <c r="O94" s="24"/>
      <c r="P94" s="7"/>
      <c r="R94" s="10"/>
      <c r="BK94" s="7"/>
      <c r="BL94" s="24"/>
      <c r="BU94" s="7"/>
      <c r="BW94" s="7"/>
      <c r="BX94" s="7"/>
      <c r="BY94" s="7"/>
      <c r="BZ94" s="7"/>
      <c r="CA94" s="10"/>
      <c r="DM94" s="7"/>
      <c r="DN94" s="9"/>
      <c r="DP94" s="7"/>
    </row>
    <row r="95" spans="1:120" x14ac:dyDescent="0.25">
      <c r="A95" t="s">
        <v>183</v>
      </c>
      <c r="B95">
        <v>147</v>
      </c>
      <c r="C95">
        <v>2020</v>
      </c>
      <c r="D95">
        <v>5</v>
      </c>
      <c r="E95">
        <v>0.99</v>
      </c>
      <c r="F95" t="s">
        <v>184</v>
      </c>
      <c r="G95" s="7" t="str">
        <f t="shared" si="22"/>
        <v>A00102920205USE</v>
      </c>
      <c r="H95" t="str">
        <f t="shared" si="23"/>
        <v>A0010295USE</v>
      </c>
      <c r="I95" s="35"/>
      <c r="O95" s="24"/>
      <c r="P95" s="7"/>
      <c r="R95" s="10"/>
      <c r="BK95" s="7"/>
      <c r="BL95" s="24"/>
      <c r="BU95" s="7"/>
      <c r="BW95" s="7"/>
      <c r="BX95" s="7"/>
      <c r="BY95" s="7"/>
      <c r="BZ95" s="7"/>
      <c r="CA95" s="10"/>
      <c r="DM95" s="7"/>
      <c r="DN95" s="9"/>
      <c r="DP95" s="7"/>
    </row>
    <row r="96" spans="1:120" x14ac:dyDescent="0.25">
      <c r="A96" t="s">
        <v>183</v>
      </c>
      <c r="B96">
        <v>147</v>
      </c>
      <c r="C96">
        <v>2011</v>
      </c>
      <c r="D96">
        <v>6</v>
      </c>
      <c r="E96">
        <v>1.2329612640000001</v>
      </c>
      <c r="F96" t="s">
        <v>184</v>
      </c>
      <c r="G96" s="7" t="str">
        <f t="shared" si="22"/>
        <v>A00102920116USE</v>
      </c>
      <c r="H96" t="str">
        <f t="shared" si="23"/>
        <v>A0010296USE</v>
      </c>
      <c r="I96" s="35"/>
      <c r="O96" s="24"/>
      <c r="P96" s="7"/>
      <c r="R96" s="10"/>
      <c r="BK96" s="7"/>
      <c r="BL96" s="24"/>
      <c r="BU96" s="7"/>
      <c r="BW96" s="7"/>
      <c r="BX96" s="7"/>
      <c r="BY96" s="7"/>
      <c r="BZ96" s="7"/>
      <c r="CA96" s="10"/>
      <c r="DM96" s="7"/>
      <c r="DN96" s="9"/>
      <c r="DP96" s="7"/>
    </row>
    <row r="97" spans="1:120" x14ac:dyDescent="0.25">
      <c r="A97" t="s">
        <v>183</v>
      </c>
      <c r="B97">
        <v>147</v>
      </c>
      <c r="C97">
        <v>2017</v>
      </c>
      <c r="D97">
        <v>8</v>
      </c>
      <c r="E97">
        <v>3.5</v>
      </c>
      <c r="F97" t="s">
        <v>184</v>
      </c>
      <c r="G97" s="7" t="str">
        <f t="shared" si="22"/>
        <v>A00102920178USE</v>
      </c>
      <c r="H97" t="str">
        <f t="shared" si="23"/>
        <v>A0010298USE</v>
      </c>
      <c r="I97" s="35"/>
      <c r="O97" s="24"/>
      <c r="P97" s="7"/>
      <c r="R97" s="10"/>
      <c r="BK97" s="7"/>
      <c r="BL97" s="24"/>
      <c r="BU97" s="7"/>
      <c r="BW97" s="7"/>
      <c r="BX97" s="7"/>
      <c r="BY97" s="7"/>
      <c r="BZ97" s="7"/>
      <c r="CA97" s="10"/>
      <c r="DM97" s="7"/>
      <c r="DN97" s="9"/>
      <c r="DP97" s="7"/>
    </row>
    <row r="98" spans="1:120" x14ac:dyDescent="0.25">
      <c r="A98" t="s">
        <v>183</v>
      </c>
      <c r="B98">
        <v>147</v>
      </c>
      <c r="C98">
        <v>2008</v>
      </c>
      <c r="D98">
        <v>8</v>
      </c>
      <c r="E98">
        <v>1.2329612640000001</v>
      </c>
      <c r="F98" t="s">
        <v>190</v>
      </c>
      <c r="G98" s="7" t="str">
        <f t="shared" si="22"/>
        <v>A00102920088Combined (Direct + Storage)</v>
      </c>
      <c r="H98" t="str">
        <f t="shared" si="23"/>
        <v>A0010298Combined (Direct + Storage)</v>
      </c>
      <c r="I98" s="35"/>
      <c r="O98" s="24"/>
      <c r="P98" s="7"/>
      <c r="R98" s="10"/>
      <c r="BK98" s="7"/>
      <c r="BL98" s="24"/>
      <c r="BU98" s="7"/>
      <c r="BW98" s="7"/>
      <c r="BX98" s="7"/>
      <c r="BY98" s="7"/>
      <c r="BZ98" s="7"/>
      <c r="CA98" s="10"/>
      <c r="DM98" s="7"/>
      <c r="DN98" s="9"/>
      <c r="DP98" s="7"/>
    </row>
    <row r="99" spans="1:120" x14ac:dyDescent="0.25">
      <c r="A99" t="s">
        <v>183</v>
      </c>
      <c r="B99">
        <v>147</v>
      </c>
      <c r="C99">
        <v>2011</v>
      </c>
      <c r="D99">
        <v>1</v>
      </c>
      <c r="E99">
        <v>0</v>
      </c>
      <c r="F99" t="s">
        <v>184</v>
      </c>
      <c r="G99" s="7" t="str">
        <f t="shared" si="22"/>
        <v>A00102920111USE</v>
      </c>
      <c r="H99" t="str">
        <f t="shared" si="23"/>
        <v>A0010291USE</v>
      </c>
      <c r="I99" s="35"/>
      <c r="O99" s="24"/>
      <c r="P99" s="7"/>
      <c r="R99" s="10"/>
      <c r="BK99" s="7"/>
      <c r="BL99" s="24"/>
      <c r="BU99" s="7"/>
      <c r="BW99" s="7"/>
      <c r="BX99" s="7"/>
      <c r="BY99" s="7"/>
      <c r="BZ99" s="7"/>
      <c r="CA99" s="10"/>
      <c r="DM99" s="7"/>
      <c r="DN99" s="9"/>
      <c r="DP99" s="7"/>
    </row>
    <row r="100" spans="1:120" x14ac:dyDescent="0.25">
      <c r="A100" t="s">
        <v>183</v>
      </c>
      <c r="B100">
        <v>147</v>
      </c>
      <c r="C100">
        <v>2011</v>
      </c>
      <c r="D100">
        <v>3</v>
      </c>
      <c r="E100">
        <v>0</v>
      </c>
      <c r="F100" t="s">
        <v>184</v>
      </c>
      <c r="G100" s="7" t="str">
        <f t="shared" si="22"/>
        <v>A00102920113USE</v>
      </c>
      <c r="H100" t="str">
        <f t="shared" si="23"/>
        <v>A0010293USE</v>
      </c>
      <c r="I100" s="35"/>
      <c r="O100" s="24"/>
      <c r="P100" s="7"/>
      <c r="R100" s="10"/>
      <c r="BK100" s="7"/>
      <c r="BL100" s="24"/>
      <c r="BU100" s="7"/>
      <c r="BW100" s="7"/>
      <c r="BX100" s="7"/>
      <c r="BY100" s="7"/>
      <c r="BZ100" s="7"/>
      <c r="CA100" s="10"/>
      <c r="DM100" s="7"/>
      <c r="DN100" s="9"/>
      <c r="DP100" s="7"/>
    </row>
    <row r="101" spans="1:120" x14ac:dyDescent="0.25">
      <c r="A101" t="s">
        <v>183</v>
      </c>
      <c r="B101">
        <v>147</v>
      </c>
      <c r="C101">
        <v>2017</v>
      </c>
      <c r="D101">
        <v>5</v>
      </c>
      <c r="E101">
        <v>1</v>
      </c>
      <c r="F101" t="s">
        <v>186</v>
      </c>
      <c r="G101" s="7" t="str">
        <f t="shared" si="22"/>
        <v>A00102920175DIRECT</v>
      </c>
      <c r="H101" t="str">
        <f t="shared" si="23"/>
        <v>A0010295DIRECT</v>
      </c>
      <c r="I101" s="35"/>
      <c r="O101" s="24"/>
      <c r="P101" s="7"/>
      <c r="R101" s="10"/>
      <c r="BK101" s="7"/>
      <c r="BL101" s="24"/>
      <c r="BU101" s="7"/>
      <c r="BW101" s="7"/>
      <c r="BX101" s="7"/>
      <c r="BY101" s="7"/>
      <c r="BZ101" s="7"/>
      <c r="CA101" s="10"/>
      <c r="DM101" s="7"/>
      <c r="DN101" s="9"/>
      <c r="DP101" s="7"/>
    </row>
    <row r="102" spans="1:120" x14ac:dyDescent="0.25">
      <c r="A102" t="s">
        <v>183</v>
      </c>
      <c r="B102">
        <v>147</v>
      </c>
      <c r="C102">
        <v>2014</v>
      </c>
      <c r="D102">
        <v>8</v>
      </c>
      <c r="E102">
        <v>1.2329612640000001</v>
      </c>
      <c r="F102" t="s">
        <v>184</v>
      </c>
      <c r="G102" s="7" t="str">
        <f t="shared" si="22"/>
        <v>A00102920148USE</v>
      </c>
      <c r="H102" t="str">
        <f t="shared" si="23"/>
        <v>A0010298USE</v>
      </c>
      <c r="I102" s="35"/>
      <c r="O102" s="24"/>
      <c r="P102" s="7"/>
      <c r="R102" s="10"/>
      <c r="BK102" s="7"/>
      <c r="BL102" s="24"/>
      <c r="BU102" s="7"/>
      <c r="BW102" s="7"/>
      <c r="BX102" s="7"/>
      <c r="BY102" s="7"/>
      <c r="BZ102" s="7"/>
      <c r="CA102" s="10"/>
      <c r="DM102" s="7"/>
      <c r="DN102" s="9"/>
      <c r="DP102" s="7"/>
    </row>
    <row r="103" spans="1:120" x14ac:dyDescent="0.25">
      <c r="A103" t="s">
        <v>183</v>
      </c>
      <c r="B103">
        <v>147</v>
      </c>
      <c r="C103">
        <v>2013</v>
      </c>
      <c r="D103">
        <v>2</v>
      </c>
      <c r="E103">
        <v>0</v>
      </c>
      <c r="F103" t="s">
        <v>190</v>
      </c>
      <c r="G103" s="7" t="str">
        <f t="shared" si="22"/>
        <v>A00102920132Combined (Direct + Storage)</v>
      </c>
      <c r="H103" t="str">
        <f t="shared" si="23"/>
        <v>A0010292Combined (Direct + Storage)</v>
      </c>
      <c r="I103" s="35"/>
      <c r="O103" s="24"/>
      <c r="P103" s="7"/>
      <c r="R103" s="10"/>
      <c r="BK103" s="7"/>
      <c r="BL103" s="24"/>
      <c r="BU103" s="7"/>
      <c r="BW103" s="7"/>
      <c r="BX103" s="7"/>
      <c r="BY103" s="7"/>
      <c r="BZ103" s="7"/>
      <c r="CA103" s="10"/>
      <c r="DM103" s="7"/>
      <c r="DN103" s="9"/>
      <c r="DP103" s="7"/>
    </row>
    <row r="104" spans="1:120" x14ac:dyDescent="0.25">
      <c r="A104" t="s">
        <v>183</v>
      </c>
      <c r="B104">
        <v>147</v>
      </c>
      <c r="C104">
        <v>2018</v>
      </c>
      <c r="D104">
        <v>1</v>
      </c>
      <c r="E104">
        <v>0</v>
      </c>
      <c r="F104" t="s">
        <v>184</v>
      </c>
      <c r="G104" s="7" t="str">
        <f t="shared" si="22"/>
        <v>A00102920181USE</v>
      </c>
      <c r="H104" t="str">
        <f t="shared" si="23"/>
        <v>A0010291USE</v>
      </c>
      <c r="I104" s="35"/>
      <c r="O104" s="24"/>
      <c r="P104" s="7"/>
      <c r="R104" s="10"/>
      <c r="BK104" s="7"/>
      <c r="BL104" s="24"/>
      <c r="BU104" s="7"/>
      <c r="BW104" s="7"/>
      <c r="BX104" s="7"/>
      <c r="BY104" s="7"/>
      <c r="BZ104" s="7"/>
      <c r="CA104" s="10"/>
      <c r="DM104" s="7"/>
      <c r="DN104" s="9"/>
      <c r="DP104" s="7"/>
    </row>
    <row r="105" spans="1:120" x14ac:dyDescent="0.25">
      <c r="A105" t="s">
        <v>183</v>
      </c>
      <c r="B105">
        <v>147</v>
      </c>
      <c r="C105">
        <v>2012</v>
      </c>
      <c r="D105">
        <v>11</v>
      </c>
      <c r="E105">
        <v>0</v>
      </c>
      <c r="F105" t="s">
        <v>190</v>
      </c>
      <c r="G105" s="7" t="str">
        <f t="shared" si="22"/>
        <v>A001029201211Combined (Direct + Storage)</v>
      </c>
      <c r="H105" t="str">
        <f t="shared" si="23"/>
        <v>A00102911Combined (Direct + Storage)</v>
      </c>
      <c r="I105" s="35"/>
      <c r="O105" s="24"/>
      <c r="P105" s="7"/>
      <c r="R105" s="10"/>
      <c r="BK105" s="7"/>
      <c r="BL105" s="24"/>
      <c r="BU105" s="7"/>
      <c r="BW105" s="7"/>
      <c r="BX105" s="7"/>
      <c r="BY105" s="7"/>
      <c r="BZ105" s="7"/>
      <c r="CA105" s="10"/>
      <c r="DM105" s="7"/>
      <c r="DN105" s="9"/>
      <c r="DP105" s="7"/>
    </row>
    <row r="106" spans="1:120" x14ac:dyDescent="0.25">
      <c r="A106" t="s">
        <v>183</v>
      </c>
      <c r="B106">
        <v>147</v>
      </c>
      <c r="C106">
        <v>2014</v>
      </c>
      <c r="D106">
        <v>8</v>
      </c>
      <c r="E106">
        <v>1.2329612640000001</v>
      </c>
      <c r="F106" t="s">
        <v>186</v>
      </c>
      <c r="G106" s="7" t="str">
        <f t="shared" si="22"/>
        <v>A00102920148DIRECT</v>
      </c>
      <c r="H106" t="str">
        <f t="shared" si="23"/>
        <v>A0010298DIRECT</v>
      </c>
      <c r="I106" s="35"/>
      <c r="O106" s="24"/>
      <c r="P106" s="7"/>
      <c r="R106" s="10"/>
      <c r="BK106" s="7"/>
      <c r="BL106" s="24"/>
      <c r="BU106" s="7"/>
      <c r="BW106" s="7"/>
      <c r="BX106" s="7"/>
      <c r="BY106" s="7"/>
      <c r="BZ106" s="7"/>
      <c r="CA106" s="10"/>
      <c r="DM106" s="7"/>
      <c r="DN106" s="9"/>
      <c r="DP106" s="7"/>
    </row>
    <row r="107" spans="1:120" x14ac:dyDescent="0.25">
      <c r="A107" t="s">
        <v>183</v>
      </c>
      <c r="B107">
        <v>147</v>
      </c>
      <c r="C107">
        <v>2020</v>
      </c>
      <c r="D107">
        <v>3</v>
      </c>
      <c r="E107">
        <v>0</v>
      </c>
      <c r="F107" t="s">
        <v>207</v>
      </c>
      <c r="G107" s="7" t="str">
        <f t="shared" si="22"/>
        <v>A00102920203STORAGE</v>
      </c>
      <c r="H107" t="str">
        <f t="shared" si="23"/>
        <v>A0010293STORAGE</v>
      </c>
      <c r="I107" s="35"/>
      <c r="O107" s="24"/>
      <c r="P107" s="7"/>
      <c r="R107" s="10"/>
      <c r="BK107" s="7"/>
      <c r="BL107" s="24"/>
      <c r="BU107" s="7"/>
      <c r="BW107" s="7"/>
      <c r="BX107" s="7"/>
      <c r="BY107" s="7"/>
      <c r="BZ107" s="7"/>
      <c r="CA107" s="10"/>
      <c r="DM107" s="7"/>
      <c r="DN107" s="9"/>
      <c r="DP107" s="7"/>
    </row>
    <row r="108" spans="1:120" x14ac:dyDescent="0.25">
      <c r="A108" t="s">
        <v>183</v>
      </c>
      <c r="B108">
        <v>147</v>
      </c>
      <c r="C108">
        <v>2008</v>
      </c>
      <c r="D108">
        <v>10</v>
      </c>
      <c r="E108">
        <v>0.61648063200000003</v>
      </c>
      <c r="F108" t="s">
        <v>190</v>
      </c>
      <c r="G108" s="7" t="str">
        <f t="shared" si="22"/>
        <v>A001029200810Combined (Direct + Storage)</v>
      </c>
      <c r="H108" t="str">
        <f t="shared" si="23"/>
        <v>A00102910Combined (Direct + Storage)</v>
      </c>
      <c r="I108" s="35"/>
      <c r="O108" s="24"/>
      <c r="P108" s="7"/>
      <c r="R108" s="10"/>
      <c r="BK108" s="7"/>
      <c r="BL108" s="24"/>
      <c r="BU108" s="7"/>
      <c r="BW108" s="7"/>
      <c r="BX108" s="7"/>
      <c r="BY108" s="7"/>
      <c r="BZ108" s="7"/>
      <c r="CA108" s="10"/>
      <c r="DM108" s="7"/>
      <c r="DN108" s="9"/>
      <c r="DP108" s="7"/>
    </row>
    <row r="109" spans="1:120" x14ac:dyDescent="0.25">
      <c r="A109" t="s">
        <v>183</v>
      </c>
      <c r="B109">
        <v>147</v>
      </c>
      <c r="C109">
        <v>2018</v>
      </c>
      <c r="D109">
        <v>3</v>
      </c>
      <c r="E109">
        <v>0</v>
      </c>
      <c r="F109" t="s">
        <v>207</v>
      </c>
      <c r="G109" s="7" t="str">
        <f t="shared" si="22"/>
        <v>A00102920183STORAGE</v>
      </c>
      <c r="H109" t="str">
        <f t="shared" si="23"/>
        <v>A0010293STORAGE</v>
      </c>
      <c r="I109" s="35"/>
      <c r="O109" s="24"/>
      <c r="P109" s="7"/>
      <c r="R109" s="10"/>
      <c r="BK109" s="7"/>
      <c r="BL109" s="24"/>
      <c r="BU109" s="7"/>
      <c r="BW109" s="7"/>
      <c r="BX109" s="7"/>
      <c r="BY109" s="7"/>
      <c r="BZ109" s="7"/>
      <c r="CA109" s="10"/>
      <c r="DM109" s="7"/>
      <c r="DN109" s="9"/>
      <c r="DP109" s="7"/>
    </row>
    <row r="110" spans="1:120" x14ac:dyDescent="0.25">
      <c r="A110" t="s">
        <v>183</v>
      </c>
      <c r="B110">
        <v>147</v>
      </c>
      <c r="C110">
        <v>2011</v>
      </c>
      <c r="D110">
        <v>2</v>
      </c>
      <c r="E110">
        <v>0</v>
      </c>
      <c r="F110" t="s">
        <v>184</v>
      </c>
      <c r="G110" s="7" t="str">
        <f t="shared" si="22"/>
        <v>A00102920112USE</v>
      </c>
      <c r="H110" t="str">
        <f t="shared" si="23"/>
        <v>A0010292USE</v>
      </c>
      <c r="I110" s="35"/>
      <c r="O110" s="24"/>
      <c r="P110" s="7"/>
      <c r="R110" s="10"/>
      <c r="BK110" s="7"/>
      <c r="BL110" s="24"/>
      <c r="BU110" s="7"/>
      <c r="BW110" s="7"/>
      <c r="BX110" s="7"/>
      <c r="BY110" s="7"/>
      <c r="BZ110" s="7"/>
      <c r="CA110" s="10"/>
      <c r="DM110" s="7"/>
      <c r="DN110" s="9"/>
      <c r="DP110" s="7"/>
    </row>
    <row r="111" spans="1:120" x14ac:dyDescent="0.25">
      <c r="A111" t="s">
        <v>183</v>
      </c>
      <c r="B111">
        <v>147</v>
      </c>
      <c r="C111">
        <v>2015</v>
      </c>
      <c r="D111">
        <v>3</v>
      </c>
      <c r="E111">
        <v>0</v>
      </c>
      <c r="F111" t="s">
        <v>207</v>
      </c>
      <c r="G111" s="7" t="str">
        <f t="shared" si="22"/>
        <v>A00102920153STORAGE</v>
      </c>
      <c r="H111" t="str">
        <f t="shared" si="23"/>
        <v>A0010293STORAGE</v>
      </c>
      <c r="I111" s="35"/>
      <c r="O111" s="24"/>
      <c r="P111" s="7"/>
      <c r="R111" s="10"/>
      <c r="BK111" s="7"/>
      <c r="BL111" s="24"/>
      <c r="BU111" s="7"/>
      <c r="BW111" s="7"/>
      <c r="BX111" s="7"/>
      <c r="BY111" s="7"/>
      <c r="BZ111" s="7"/>
      <c r="CA111" s="10"/>
      <c r="DM111" s="7"/>
      <c r="DN111" s="9"/>
      <c r="DP111" s="7"/>
    </row>
    <row r="112" spans="1:120" x14ac:dyDescent="0.25">
      <c r="A112" t="s">
        <v>183</v>
      </c>
      <c r="B112">
        <v>147</v>
      </c>
      <c r="C112">
        <v>2008</v>
      </c>
      <c r="D112">
        <v>6</v>
      </c>
      <c r="E112">
        <v>1.2329612640000001</v>
      </c>
      <c r="F112" t="s">
        <v>190</v>
      </c>
      <c r="G112" s="7" t="str">
        <f t="shared" si="22"/>
        <v>A00102920086Combined (Direct + Storage)</v>
      </c>
      <c r="H112" t="str">
        <f t="shared" si="23"/>
        <v>A0010296Combined (Direct + Storage)</v>
      </c>
      <c r="I112" s="35"/>
      <c r="O112" s="24"/>
      <c r="P112" s="7"/>
      <c r="R112" s="10"/>
      <c r="BK112" s="7"/>
      <c r="BL112" s="24"/>
      <c r="BU112" s="7"/>
      <c r="BW112" s="7"/>
      <c r="BX112" s="7"/>
      <c r="BY112" s="7"/>
      <c r="BZ112" s="7"/>
      <c r="CA112" s="10"/>
      <c r="DM112" s="7"/>
      <c r="DN112" s="9"/>
      <c r="DP112" s="7"/>
    </row>
    <row r="113" spans="1:120" x14ac:dyDescent="0.25">
      <c r="A113" t="s">
        <v>183</v>
      </c>
      <c r="B113">
        <v>147</v>
      </c>
      <c r="C113">
        <v>2018</v>
      </c>
      <c r="D113">
        <v>6</v>
      </c>
      <c r="E113">
        <v>2.2999999999999998</v>
      </c>
      <c r="F113" t="s">
        <v>184</v>
      </c>
      <c r="G113" s="7" t="str">
        <f t="shared" si="22"/>
        <v>A00102920186USE</v>
      </c>
      <c r="H113" t="str">
        <f t="shared" si="23"/>
        <v>A0010296USE</v>
      </c>
      <c r="I113" s="35"/>
      <c r="O113" s="24"/>
      <c r="P113" s="7"/>
      <c r="R113" s="10"/>
      <c r="BK113" s="7"/>
      <c r="BL113" s="24"/>
      <c r="BU113" s="7"/>
      <c r="BW113" s="7"/>
      <c r="BX113" s="7"/>
      <c r="BY113" s="7"/>
      <c r="BZ113" s="7"/>
      <c r="CA113" s="10"/>
      <c r="DM113" s="7"/>
      <c r="DN113" s="9"/>
      <c r="DP113" s="7"/>
    </row>
    <row r="114" spans="1:120" x14ac:dyDescent="0.25">
      <c r="A114" t="s">
        <v>183</v>
      </c>
      <c r="B114">
        <v>147</v>
      </c>
      <c r="C114">
        <v>2015</v>
      </c>
      <c r="D114">
        <v>8</v>
      </c>
      <c r="E114">
        <v>1.23</v>
      </c>
      <c r="F114" t="s">
        <v>186</v>
      </c>
      <c r="G114" s="7" t="str">
        <f t="shared" si="22"/>
        <v>A00102920158DIRECT</v>
      </c>
      <c r="H114" t="str">
        <f t="shared" si="23"/>
        <v>A0010298DIRECT</v>
      </c>
      <c r="I114" s="35"/>
      <c r="O114" s="24"/>
      <c r="P114" s="7"/>
      <c r="R114" s="10"/>
      <c r="BK114" s="7"/>
      <c r="BL114" s="24"/>
      <c r="BU114" s="7"/>
      <c r="BW114" s="7"/>
      <c r="BX114" s="7"/>
      <c r="BY114" s="7"/>
      <c r="BZ114" s="7"/>
      <c r="CA114" s="10"/>
      <c r="DM114" s="7"/>
      <c r="DN114" s="9"/>
      <c r="DP114" s="7"/>
    </row>
    <row r="115" spans="1:120" x14ac:dyDescent="0.25">
      <c r="A115" t="s">
        <v>183</v>
      </c>
      <c r="B115">
        <v>147</v>
      </c>
      <c r="C115">
        <v>2018</v>
      </c>
      <c r="D115">
        <v>3</v>
      </c>
      <c r="E115">
        <v>0</v>
      </c>
      <c r="F115" t="s">
        <v>186</v>
      </c>
      <c r="G115" s="7" t="str">
        <f t="shared" si="22"/>
        <v>A00102920183DIRECT</v>
      </c>
      <c r="H115" t="str">
        <f t="shared" si="23"/>
        <v>A0010293DIRECT</v>
      </c>
      <c r="I115" s="35"/>
      <c r="O115" s="24"/>
      <c r="P115" s="7"/>
      <c r="R115" s="10"/>
      <c r="BK115" s="7"/>
      <c r="BL115" s="24"/>
      <c r="BU115" s="7"/>
      <c r="BW115" s="7"/>
      <c r="BX115" s="7"/>
      <c r="BY115" s="7"/>
      <c r="BZ115" s="7"/>
      <c r="CA115" s="10"/>
      <c r="DM115" s="7"/>
      <c r="DN115" s="9"/>
      <c r="DP115" s="7"/>
    </row>
    <row r="116" spans="1:120" x14ac:dyDescent="0.25">
      <c r="A116" t="s">
        <v>183</v>
      </c>
      <c r="B116">
        <v>147</v>
      </c>
      <c r="C116">
        <v>2011</v>
      </c>
      <c r="D116">
        <v>5</v>
      </c>
      <c r="E116">
        <v>1.2329612640000001</v>
      </c>
      <c r="F116" t="s">
        <v>190</v>
      </c>
      <c r="G116" s="7" t="str">
        <f t="shared" si="22"/>
        <v>A00102920115Combined (Direct + Storage)</v>
      </c>
      <c r="H116" t="str">
        <f t="shared" si="23"/>
        <v>A0010295Combined (Direct + Storage)</v>
      </c>
      <c r="I116" s="35"/>
      <c r="O116" s="24"/>
      <c r="P116" s="7"/>
      <c r="R116" s="10"/>
      <c r="BK116" s="7"/>
      <c r="BL116" s="24"/>
      <c r="BU116" s="7"/>
      <c r="BW116" s="7"/>
      <c r="BX116" s="7"/>
      <c r="BY116" s="7"/>
      <c r="BZ116" s="7"/>
      <c r="CA116" s="10"/>
      <c r="DM116" s="7"/>
      <c r="DN116" s="9"/>
      <c r="DP116" s="7"/>
    </row>
    <row r="117" spans="1:120" x14ac:dyDescent="0.25">
      <c r="A117" t="s">
        <v>183</v>
      </c>
      <c r="B117">
        <v>147</v>
      </c>
      <c r="C117">
        <v>2013</v>
      </c>
      <c r="D117">
        <v>2</v>
      </c>
      <c r="E117">
        <v>0</v>
      </c>
      <c r="F117" t="s">
        <v>184</v>
      </c>
      <c r="G117" s="7" t="str">
        <f t="shared" si="22"/>
        <v>A00102920132USE</v>
      </c>
      <c r="H117" t="str">
        <f t="shared" si="23"/>
        <v>A0010292USE</v>
      </c>
      <c r="I117" s="35"/>
      <c r="O117" s="24"/>
      <c r="P117" s="7"/>
      <c r="R117" s="10"/>
      <c r="BK117" s="7"/>
      <c r="BL117" s="24"/>
      <c r="BU117" s="7"/>
      <c r="BW117" s="7"/>
      <c r="BX117" s="7"/>
      <c r="BY117" s="7"/>
      <c r="BZ117" s="7"/>
      <c r="CA117" s="10"/>
      <c r="DM117" s="7"/>
      <c r="DN117" s="9"/>
      <c r="DP117" s="7"/>
    </row>
    <row r="118" spans="1:120" x14ac:dyDescent="0.25">
      <c r="A118" t="s">
        <v>183</v>
      </c>
      <c r="B118">
        <v>147</v>
      </c>
      <c r="C118">
        <v>2018</v>
      </c>
      <c r="D118">
        <v>1</v>
      </c>
      <c r="E118">
        <v>0</v>
      </c>
      <c r="F118" t="s">
        <v>186</v>
      </c>
      <c r="G118" s="7" t="str">
        <f t="shared" si="22"/>
        <v>A00102920181DIRECT</v>
      </c>
      <c r="H118" t="str">
        <f t="shared" si="23"/>
        <v>A0010291DIRECT</v>
      </c>
      <c r="I118" s="35"/>
      <c r="O118" s="24"/>
      <c r="P118" s="7"/>
      <c r="R118" s="10"/>
      <c r="BK118" s="7"/>
      <c r="BL118" s="24"/>
      <c r="BU118" s="7"/>
      <c r="BW118" s="7"/>
      <c r="BX118" s="7"/>
      <c r="BY118" s="7"/>
      <c r="BZ118" s="7"/>
      <c r="CA118" s="10"/>
      <c r="DM118" s="7"/>
      <c r="DN118" s="9"/>
      <c r="DP118" s="7"/>
    </row>
    <row r="119" spans="1:120" x14ac:dyDescent="0.25">
      <c r="A119" t="s">
        <v>183</v>
      </c>
      <c r="B119">
        <v>147</v>
      </c>
      <c r="C119">
        <v>2013</v>
      </c>
      <c r="D119">
        <v>4</v>
      </c>
      <c r="E119">
        <v>0</v>
      </c>
      <c r="F119" t="s">
        <v>184</v>
      </c>
      <c r="G119" s="7" t="str">
        <f t="shared" si="22"/>
        <v>A00102920134USE</v>
      </c>
      <c r="H119" t="str">
        <f t="shared" si="23"/>
        <v>A0010294USE</v>
      </c>
      <c r="I119" s="35"/>
      <c r="O119" s="24"/>
      <c r="P119" s="7"/>
      <c r="R119" s="10"/>
      <c r="BK119" s="7"/>
      <c r="BL119" s="24"/>
      <c r="BU119" s="7"/>
      <c r="BW119" s="7"/>
      <c r="BX119" s="7"/>
      <c r="BY119" s="7"/>
      <c r="BZ119" s="7"/>
      <c r="CA119" s="10"/>
      <c r="DM119" s="7"/>
      <c r="DN119" s="9"/>
      <c r="DP119" s="7"/>
    </row>
    <row r="120" spans="1:120" x14ac:dyDescent="0.25">
      <c r="A120" t="s">
        <v>183</v>
      </c>
      <c r="B120">
        <v>147</v>
      </c>
      <c r="C120">
        <v>2020</v>
      </c>
      <c r="D120">
        <v>6</v>
      </c>
      <c r="E120">
        <v>1.1599999999999999</v>
      </c>
      <c r="F120" t="s">
        <v>184</v>
      </c>
      <c r="G120" s="7" t="str">
        <f t="shared" si="22"/>
        <v>A00102920206USE</v>
      </c>
      <c r="H120" t="str">
        <f t="shared" si="23"/>
        <v>A0010296USE</v>
      </c>
      <c r="I120" s="35"/>
      <c r="O120" s="24"/>
      <c r="P120" s="7"/>
      <c r="R120" s="10"/>
      <c r="BK120" s="7"/>
      <c r="BL120" s="24"/>
      <c r="BU120" s="7"/>
      <c r="BW120" s="7"/>
      <c r="BX120" s="7"/>
      <c r="BY120" s="7"/>
      <c r="BZ120" s="7"/>
      <c r="CA120" s="10"/>
      <c r="DM120" s="7"/>
      <c r="DN120" s="9"/>
      <c r="DP120" s="7"/>
    </row>
    <row r="121" spans="1:120" x14ac:dyDescent="0.25">
      <c r="A121" t="s">
        <v>183</v>
      </c>
      <c r="B121">
        <v>147</v>
      </c>
      <c r="C121">
        <v>2008</v>
      </c>
      <c r="D121">
        <v>9</v>
      </c>
      <c r="E121">
        <v>1.2329612640000001</v>
      </c>
      <c r="F121" t="s">
        <v>184</v>
      </c>
      <c r="G121" s="7" t="str">
        <f t="shared" si="22"/>
        <v>A00102920089USE</v>
      </c>
      <c r="H121" t="str">
        <f t="shared" si="23"/>
        <v>A0010299USE</v>
      </c>
      <c r="I121" s="35"/>
      <c r="O121" s="24"/>
      <c r="P121" s="7"/>
      <c r="R121" s="10"/>
      <c r="BK121" s="7"/>
      <c r="BL121" s="24"/>
      <c r="BU121" s="7"/>
      <c r="BW121" s="7"/>
      <c r="BX121" s="7"/>
      <c r="BY121" s="7"/>
      <c r="BZ121" s="7"/>
      <c r="CA121" s="10"/>
      <c r="DM121" s="7"/>
      <c r="DN121" s="9"/>
      <c r="DP121" s="7"/>
    </row>
    <row r="122" spans="1:120" x14ac:dyDescent="0.25">
      <c r="A122" t="s">
        <v>183</v>
      </c>
      <c r="B122">
        <v>147</v>
      </c>
      <c r="C122">
        <v>2016</v>
      </c>
      <c r="D122">
        <v>6</v>
      </c>
      <c r="E122">
        <v>0</v>
      </c>
      <c r="F122" t="s">
        <v>207</v>
      </c>
      <c r="G122" s="7" t="str">
        <f t="shared" si="22"/>
        <v>A00102920166STORAGE</v>
      </c>
      <c r="H122" t="str">
        <f t="shared" si="23"/>
        <v>A0010296STORAGE</v>
      </c>
      <c r="I122" s="35"/>
      <c r="O122" s="24"/>
      <c r="P122" s="7"/>
      <c r="R122" s="10"/>
      <c r="BK122" s="7"/>
      <c r="BL122" s="24"/>
      <c r="BU122" s="7"/>
      <c r="BW122" s="7"/>
      <c r="BX122" s="7"/>
      <c r="BY122" s="7"/>
      <c r="BZ122" s="7"/>
      <c r="CA122" s="10"/>
      <c r="DM122" s="7"/>
      <c r="DN122" s="9"/>
      <c r="DP122" s="7"/>
    </row>
    <row r="123" spans="1:120" x14ac:dyDescent="0.25">
      <c r="A123" t="s">
        <v>183</v>
      </c>
      <c r="B123">
        <v>147</v>
      </c>
      <c r="C123">
        <v>2020</v>
      </c>
      <c r="D123">
        <v>1</v>
      </c>
      <c r="E123">
        <v>0</v>
      </c>
      <c r="F123" t="s">
        <v>207</v>
      </c>
      <c r="G123" s="7" t="str">
        <f t="shared" si="22"/>
        <v>A00102920201STORAGE</v>
      </c>
      <c r="H123" t="str">
        <f t="shared" si="23"/>
        <v>A0010291STORAGE</v>
      </c>
      <c r="I123" s="35"/>
      <c r="O123" s="24"/>
      <c r="P123" s="7"/>
      <c r="R123" s="10"/>
      <c r="BK123" s="7"/>
      <c r="BL123" s="24"/>
      <c r="BU123" s="7"/>
      <c r="BW123" s="7"/>
      <c r="BX123" s="7"/>
      <c r="BY123" s="7"/>
      <c r="BZ123" s="7"/>
      <c r="CA123" s="10"/>
      <c r="DM123" s="7"/>
      <c r="DN123" s="9"/>
      <c r="DP123" s="7"/>
    </row>
    <row r="124" spans="1:120" x14ac:dyDescent="0.25">
      <c r="A124" t="s">
        <v>183</v>
      </c>
      <c r="B124">
        <v>147</v>
      </c>
      <c r="C124">
        <v>2012</v>
      </c>
      <c r="D124">
        <v>8</v>
      </c>
      <c r="E124">
        <v>1.2329612640000001</v>
      </c>
      <c r="F124" t="s">
        <v>190</v>
      </c>
      <c r="G124" s="7" t="str">
        <f t="shared" si="22"/>
        <v>A00102920128Combined (Direct + Storage)</v>
      </c>
      <c r="H124" t="str">
        <f t="shared" si="23"/>
        <v>A0010298Combined (Direct + Storage)</v>
      </c>
      <c r="I124" s="35"/>
      <c r="O124" s="24"/>
      <c r="P124" s="7"/>
      <c r="R124" s="10"/>
      <c r="BK124" s="7"/>
      <c r="BL124" s="24"/>
      <c r="BU124" s="7"/>
      <c r="BW124" s="7"/>
      <c r="BX124" s="7"/>
      <c r="BY124" s="7"/>
      <c r="BZ124" s="7"/>
      <c r="CA124" s="10"/>
      <c r="DM124" s="7"/>
      <c r="DN124" s="9"/>
      <c r="DP124" s="7"/>
    </row>
    <row r="125" spans="1:120" x14ac:dyDescent="0.25">
      <c r="A125" t="s">
        <v>183</v>
      </c>
      <c r="B125">
        <v>147</v>
      </c>
      <c r="C125">
        <v>2010</v>
      </c>
      <c r="D125">
        <v>4</v>
      </c>
      <c r="E125">
        <v>0</v>
      </c>
      <c r="F125" t="s">
        <v>190</v>
      </c>
      <c r="G125" s="7" t="str">
        <f t="shared" si="22"/>
        <v>A00102920104Combined (Direct + Storage)</v>
      </c>
      <c r="H125" t="str">
        <f t="shared" si="23"/>
        <v>A0010294Combined (Direct + Storage)</v>
      </c>
      <c r="I125" s="35"/>
      <c r="O125" s="24"/>
      <c r="P125" s="7"/>
      <c r="R125" s="10"/>
      <c r="BK125" s="7"/>
      <c r="BL125" s="24"/>
      <c r="BU125" s="7"/>
      <c r="BW125" s="7"/>
      <c r="BX125" s="7"/>
      <c r="BY125" s="7"/>
      <c r="BZ125" s="7"/>
      <c r="CA125" s="10"/>
      <c r="DM125" s="7"/>
      <c r="DN125" s="9"/>
      <c r="DP125" s="7"/>
    </row>
    <row r="126" spans="1:120" x14ac:dyDescent="0.25">
      <c r="A126" t="s">
        <v>183</v>
      </c>
      <c r="B126">
        <v>147</v>
      </c>
      <c r="C126">
        <v>2010</v>
      </c>
      <c r="D126">
        <v>3</v>
      </c>
      <c r="E126">
        <v>0</v>
      </c>
      <c r="F126" t="s">
        <v>190</v>
      </c>
      <c r="G126" s="7" t="str">
        <f t="shared" si="22"/>
        <v>A00102920103Combined (Direct + Storage)</v>
      </c>
      <c r="H126" t="str">
        <f t="shared" si="23"/>
        <v>A0010293Combined (Direct + Storage)</v>
      </c>
      <c r="I126" s="35"/>
      <c r="O126" s="24"/>
      <c r="P126" s="7"/>
      <c r="R126" s="10"/>
      <c r="BK126" s="7"/>
      <c r="BL126" s="24"/>
      <c r="BU126" s="7"/>
      <c r="BW126" s="7"/>
      <c r="BX126" s="7"/>
      <c r="BY126" s="7"/>
      <c r="BZ126" s="7"/>
      <c r="CA126" s="10"/>
      <c r="DM126" s="7"/>
      <c r="DN126" s="9"/>
      <c r="DP126" s="7"/>
    </row>
    <row r="127" spans="1:120" x14ac:dyDescent="0.25">
      <c r="A127" t="s">
        <v>183</v>
      </c>
      <c r="B127">
        <v>147</v>
      </c>
      <c r="C127">
        <v>2018</v>
      </c>
      <c r="D127">
        <v>6</v>
      </c>
      <c r="E127">
        <v>0</v>
      </c>
      <c r="F127" t="s">
        <v>207</v>
      </c>
      <c r="G127" s="7" t="str">
        <f t="shared" si="22"/>
        <v>A00102920186STORAGE</v>
      </c>
      <c r="H127" t="str">
        <f t="shared" si="23"/>
        <v>A0010296STORAGE</v>
      </c>
      <c r="I127" s="35"/>
      <c r="O127" s="24"/>
      <c r="P127" s="7"/>
      <c r="R127" s="10"/>
      <c r="BK127" s="7"/>
      <c r="BL127" s="24"/>
      <c r="BU127" s="7"/>
      <c r="BW127" s="7"/>
      <c r="BX127" s="7"/>
      <c r="BY127" s="7"/>
      <c r="BZ127" s="7"/>
      <c r="CA127" s="10"/>
      <c r="DM127" s="7"/>
      <c r="DN127" s="9"/>
      <c r="DP127" s="7"/>
    </row>
    <row r="128" spans="1:120" x14ac:dyDescent="0.25">
      <c r="A128" t="s">
        <v>183</v>
      </c>
      <c r="B128">
        <v>147</v>
      </c>
      <c r="C128">
        <v>2008</v>
      </c>
      <c r="D128">
        <v>7</v>
      </c>
      <c r="E128">
        <v>1.2329612640000001</v>
      </c>
      <c r="F128" t="s">
        <v>184</v>
      </c>
      <c r="G128" s="7" t="str">
        <f t="shared" si="22"/>
        <v>A00102920087USE</v>
      </c>
      <c r="H128" t="str">
        <f t="shared" si="23"/>
        <v>A0010297USE</v>
      </c>
      <c r="I128" s="35"/>
      <c r="O128" s="24"/>
      <c r="P128" s="7"/>
      <c r="R128" s="10"/>
      <c r="BK128" s="7"/>
      <c r="BL128" s="24"/>
      <c r="BU128" s="7"/>
      <c r="BW128" s="7"/>
      <c r="BX128" s="7"/>
      <c r="BY128" s="7"/>
      <c r="BZ128" s="7"/>
      <c r="CA128" s="10"/>
      <c r="DM128" s="7"/>
      <c r="DN128" s="9"/>
      <c r="DP128" s="7"/>
    </row>
    <row r="129" spans="1:120" x14ac:dyDescent="0.25">
      <c r="A129" t="s">
        <v>183</v>
      </c>
      <c r="B129">
        <v>147</v>
      </c>
      <c r="C129">
        <v>2011</v>
      </c>
      <c r="D129">
        <v>4</v>
      </c>
      <c r="E129">
        <v>0</v>
      </c>
      <c r="F129" t="s">
        <v>184</v>
      </c>
      <c r="G129" s="7" t="str">
        <f t="shared" si="22"/>
        <v>A00102920114USE</v>
      </c>
      <c r="H129" t="str">
        <f t="shared" si="23"/>
        <v>A0010294USE</v>
      </c>
      <c r="I129" s="35"/>
      <c r="O129" s="24"/>
      <c r="P129" s="7"/>
      <c r="R129" s="10"/>
      <c r="BK129" s="7"/>
      <c r="BL129" s="24"/>
      <c r="BU129" s="7"/>
      <c r="BW129" s="7"/>
      <c r="BX129" s="7"/>
      <c r="BY129" s="7"/>
      <c r="BZ129" s="7"/>
      <c r="CA129" s="10"/>
      <c r="DM129" s="7"/>
      <c r="DN129" s="9"/>
      <c r="DP129" s="7"/>
    </row>
    <row r="130" spans="1:120" x14ac:dyDescent="0.25">
      <c r="A130" t="s">
        <v>183</v>
      </c>
      <c r="B130">
        <v>147</v>
      </c>
      <c r="C130">
        <v>2010</v>
      </c>
      <c r="D130">
        <v>11</v>
      </c>
      <c r="E130">
        <v>0</v>
      </c>
      <c r="F130" t="s">
        <v>184</v>
      </c>
      <c r="G130" s="7" t="str">
        <f t="shared" si="22"/>
        <v>A001029201011USE</v>
      </c>
      <c r="H130" t="str">
        <f t="shared" si="23"/>
        <v>A00102911USE</v>
      </c>
      <c r="I130" s="35"/>
      <c r="O130" s="24"/>
      <c r="P130" s="7"/>
      <c r="R130" s="10"/>
      <c r="BK130" s="7"/>
      <c r="BL130" s="24"/>
      <c r="BU130" s="7"/>
      <c r="BW130" s="7"/>
      <c r="BX130" s="7"/>
      <c r="BY130" s="7"/>
      <c r="BZ130" s="7"/>
      <c r="CA130" s="10"/>
      <c r="DM130" s="7"/>
      <c r="DN130" s="9"/>
      <c r="DP130" s="7"/>
    </row>
    <row r="131" spans="1:120" x14ac:dyDescent="0.25">
      <c r="A131" t="s">
        <v>183</v>
      </c>
      <c r="B131">
        <v>147</v>
      </c>
      <c r="C131">
        <v>2015</v>
      </c>
      <c r="D131">
        <v>6</v>
      </c>
      <c r="E131">
        <v>1.23</v>
      </c>
      <c r="F131" t="s">
        <v>184</v>
      </c>
      <c r="G131" s="7" t="str">
        <f t="shared" si="22"/>
        <v>A00102920156USE</v>
      </c>
      <c r="H131" t="str">
        <f t="shared" si="23"/>
        <v>A0010296USE</v>
      </c>
      <c r="I131" s="35"/>
      <c r="O131" s="24"/>
      <c r="P131" s="7"/>
      <c r="R131" s="10"/>
      <c r="BK131" s="7"/>
      <c r="BL131" s="24"/>
      <c r="BU131" s="7"/>
      <c r="BW131" s="7"/>
      <c r="BX131" s="7"/>
      <c r="BY131" s="7"/>
      <c r="BZ131" s="7"/>
      <c r="CA131" s="10"/>
      <c r="DM131" s="7"/>
      <c r="DN131" s="9"/>
      <c r="DP131" s="7"/>
    </row>
    <row r="132" spans="1:120" x14ac:dyDescent="0.25">
      <c r="A132" t="s">
        <v>183</v>
      </c>
      <c r="B132">
        <v>147</v>
      </c>
      <c r="C132">
        <v>2018</v>
      </c>
      <c r="D132">
        <v>1</v>
      </c>
      <c r="E132">
        <v>0</v>
      </c>
      <c r="F132" t="s">
        <v>207</v>
      </c>
      <c r="G132" s="7" t="str">
        <f t="shared" si="22"/>
        <v>A00102920181STORAGE</v>
      </c>
      <c r="H132" t="str">
        <f t="shared" si="23"/>
        <v>A0010291STORAGE</v>
      </c>
      <c r="I132" s="35"/>
      <c r="O132" s="24"/>
      <c r="P132" s="7"/>
      <c r="R132" s="10"/>
      <c r="BK132" s="7"/>
      <c r="BL132" s="24"/>
      <c r="BU132" s="7"/>
      <c r="BW132" s="7"/>
      <c r="BX132" s="7"/>
      <c r="BY132" s="7"/>
      <c r="BZ132" s="7"/>
      <c r="CA132" s="10"/>
      <c r="DM132" s="7"/>
      <c r="DN132" s="9"/>
      <c r="DP132" s="7"/>
    </row>
    <row r="133" spans="1:120" x14ac:dyDescent="0.25">
      <c r="A133" t="s">
        <v>183</v>
      </c>
      <c r="B133">
        <v>147</v>
      </c>
      <c r="C133">
        <v>2014</v>
      </c>
      <c r="D133">
        <v>7</v>
      </c>
      <c r="E133">
        <v>1.2329612640000001</v>
      </c>
      <c r="F133" t="s">
        <v>186</v>
      </c>
      <c r="G133" s="7" t="str">
        <f t="shared" ref="G133:G196" si="24">A133&amp;C133&amp;D133&amp;F133</f>
        <v>A00102920147DIRECT</v>
      </c>
      <c r="H133" t="str">
        <f t="shared" ref="H133:H196" si="25">A133&amp;D133&amp;F133</f>
        <v>A0010297DIRECT</v>
      </c>
      <c r="I133" s="35"/>
      <c r="O133" s="24"/>
      <c r="P133" s="7"/>
      <c r="R133" s="10"/>
      <c r="BK133" s="7"/>
      <c r="BL133" s="24"/>
      <c r="BU133" s="7"/>
      <c r="BW133" s="7"/>
      <c r="BX133" s="7"/>
      <c r="BY133" s="7"/>
      <c r="BZ133" s="7"/>
      <c r="CA133" s="10"/>
      <c r="DM133" s="7"/>
      <c r="DN133" s="9"/>
      <c r="DP133" s="7"/>
    </row>
    <row r="134" spans="1:120" x14ac:dyDescent="0.25">
      <c r="A134" t="s">
        <v>183</v>
      </c>
      <c r="B134">
        <v>147</v>
      </c>
      <c r="C134">
        <v>2020</v>
      </c>
      <c r="D134">
        <v>4</v>
      </c>
      <c r="E134">
        <v>0</v>
      </c>
      <c r="F134" t="s">
        <v>184</v>
      </c>
      <c r="G134" s="7" t="str">
        <f t="shared" si="24"/>
        <v>A00102920204USE</v>
      </c>
      <c r="H134" t="str">
        <f t="shared" si="25"/>
        <v>A0010294USE</v>
      </c>
      <c r="I134" s="35"/>
      <c r="O134" s="24"/>
      <c r="P134" s="7"/>
      <c r="R134" s="10"/>
      <c r="BK134" s="7"/>
      <c r="BL134" s="24"/>
      <c r="BU134" s="7"/>
      <c r="BW134" s="7"/>
      <c r="BX134" s="7"/>
      <c r="BY134" s="7"/>
      <c r="BZ134" s="7"/>
      <c r="CA134" s="10"/>
      <c r="DM134" s="7"/>
      <c r="DN134" s="9"/>
      <c r="DP134" s="7"/>
    </row>
    <row r="135" spans="1:120" x14ac:dyDescent="0.25">
      <c r="A135" t="s">
        <v>183</v>
      </c>
      <c r="B135">
        <v>147</v>
      </c>
      <c r="C135">
        <v>2012</v>
      </c>
      <c r="D135">
        <v>5</v>
      </c>
      <c r="E135">
        <v>1.2329612640000001</v>
      </c>
      <c r="F135" t="s">
        <v>190</v>
      </c>
      <c r="G135" s="7" t="str">
        <f t="shared" si="24"/>
        <v>A00102920125Combined (Direct + Storage)</v>
      </c>
      <c r="H135" t="str">
        <f t="shared" si="25"/>
        <v>A0010295Combined (Direct + Storage)</v>
      </c>
      <c r="I135" s="35"/>
      <c r="O135" s="24"/>
      <c r="P135" s="7"/>
      <c r="R135" s="10"/>
      <c r="BK135" s="7"/>
      <c r="BL135" s="24"/>
      <c r="BU135" s="7"/>
      <c r="BW135" s="7"/>
      <c r="BX135" s="7"/>
      <c r="BY135" s="7"/>
      <c r="BZ135" s="7"/>
      <c r="CA135" s="10"/>
      <c r="DM135" s="7"/>
      <c r="DN135" s="9"/>
      <c r="DP135" s="7"/>
    </row>
    <row r="136" spans="1:120" x14ac:dyDescent="0.25">
      <c r="A136" t="s">
        <v>183</v>
      </c>
      <c r="B136">
        <v>147</v>
      </c>
      <c r="C136">
        <v>2016</v>
      </c>
      <c r="D136">
        <v>6</v>
      </c>
      <c r="E136">
        <v>1.23</v>
      </c>
      <c r="F136" t="s">
        <v>184</v>
      </c>
      <c r="G136" s="7" t="str">
        <f t="shared" si="24"/>
        <v>A00102920166USE</v>
      </c>
      <c r="H136" t="str">
        <f t="shared" si="25"/>
        <v>A0010296USE</v>
      </c>
      <c r="I136" s="35"/>
      <c r="O136" s="24"/>
      <c r="P136" s="7"/>
      <c r="R136" s="10"/>
      <c r="BK136" s="7"/>
      <c r="BL136" s="24"/>
      <c r="BU136" s="7"/>
      <c r="BW136" s="7"/>
      <c r="BX136" s="7"/>
      <c r="BY136" s="7"/>
      <c r="BZ136" s="7"/>
      <c r="CA136" s="10"/>
      <c r="DM136" s="7"/>
      <c r="DN136" s="9"/>
      <c r="DP136" s="7"/>
    </row>
    <row r="137" spans="1:120" x14ac:dyDescent="0.25">
      <c r="A137" t="s">
        <v>183</v>
      </c>
      <c r="B137">
        <v>147</v>
      </c>
      <c r="C137">
        <v>2015</v>
      </c>
      <c r="D137">
        <v>12</v>
      </c>
      <c r="E137">
        <v>0</v>
      </c>
      <c r="F137" t="s">
        <v>186</v>
      </c>
      <c r="G137" s="7" t="str">
        <f t="shared" si="24"/>
        <v>A001029201512DIRECT</v>
      </c>
      <c r="H137" t="str">
        <f t="shared" si="25"/>
        <v>A00102912DIRECT</v>
      </c>
      <c r="I137" s="35"/>
      <c r="O137" s="24"/>
      <c r="P137" s="7"/>
      <c r="R137" s="10"/>
      <c r="BK137" s="7"/>
      <c r="BL137" s="24"/>
      <c r="BU137" s="7"/>
      <c r="BW137" s="7"/>
      <c r="BX137" s="7"/>
      <c r="BY137" s="7"/>
      <c r="BZ137" s="7"/>
      <c r="CA137" s="10"/>
      <c r="DM137" s="7"/>
      <c r="DN137" s="9"/>
      <c r="DP137" s="7"/>
    </row>
    <row r="138" spans="1:120" x14ac:dyDescent="0.25">
      <c r="A138" t="s">
        <v>183</v>
      </c>
      <c r="B138">
        <v>147</v>
      </c>
      <c r="C138">
        <v>2018</v>
      </c>
      <c r="D138">
        <v>4</v>
      </c>
      <c r="E138">
        <v>0</v>
      </c>
      <c r="F138" t="s">
        <v>186</v>
      </c>
      <c r="G138" s="7" t="str">
        <f t="shared" si="24"/>
        <v>A00102920184DIRECT</v>
      </c>
      <c r="H138" t="str">
        <f t="shared" si="25"/>
        <v>A0010294DIRECT</v>
      </c>
      <c r="I138" s="35"/>
      <c r="O138" s="24"/>
      <c r="P138" s="7"/>
      <c r="R138" s="10"/>
      <c r="BK138" s="7"/>
      <c r="BL138" s="24"/>
      <c r="BU138" s="7"/>
      <c r="BW138" s="7"/>
      <c r="BX138" s="7"/>
      <c r="BY138" s="7"/>
      <c r="BZ138" s="7"/>
      <c r="CA138" s="10"/>
      <c r="DM138" s="7"/>
      <c r="DN138" s="9"/>
      <c r="DP138" s="7"/>
    </row>
    <row r="139" spans="1:120" x14ac:dyDescent="0.25">
      <c r="A139" t="s">
        <v>183</v>
      </c>
      <c r="B139">
        <v>147</v>
      </c>
      <c r="C139">
        <v>2018</v>
      </c>
      <c r="D139">
        <v>8</v>
      </c>
      <c r="E139">
        <v>3.4</v>
      </c>
      <c r="F139" t="s">
        <v>184</v>
      </c>
      <c r="G139" s="7" t="str">
        <f t="shared" si="24"/>
        <v>A00102920188USE</v>
      </c>
      <c r="H139" t="str">
        <f t="shared" si="25"/>
        <v>A0010298USE</v>
      </c>
      <c r="I139" s="35"/>
      <c r="O139" s="24"/>
      <c r="P139" s="7"/>
      <c r="R139" s="10"/>
      <c r="BK139" s="7"/>
      <c r="BL139" s="24"/>
      <c r="BU139" s="7"/>
      <c r="BW139" s="7"/>
      <c r="BX139" s="7"/>
      <c r="BY139" s="7"/>
      <c r="BZ139" s="7"/>
      <c r="CA139" s="10"/>
      <c r="DM139" s="7"/>
      <c r="DN139" s="9"/>
      <c r="DP139" s="7"/>
    </row>
    <row r="140" spans="1:120" x14ac:dyDescent="0.25">
      <c r="A140" t="s">
        <v>183</v>
      </c>
      <c r="B140">
        <v>147</v>
      </c>
      <c r="C140">
        <v>2014</v>
      </c>
      <c r="D140">
        <v>12</v>
      </c>
      <c r="E140">
        <v>0</v>
      </c>
      <c r="F140" t="s">
        <v>186</v>
      </c>
      <c r="G140" s="7" t="str">
        <f t="shared" si="24"/>
        <v>A001029201412DIRECT</v>
      </c>
      <c r="H140" t="str">
        <f t="shared" si="25"/>
        <v>A00102912DIRECT</v>
      </c>
      <c r="I140" s="35"/>
      <c r="O140" s="24"/>
      <c r="P140" s="7"/>
      <c r="R140" s="10"/>
      <c r="BK140" s="7"/>
      <c r="BL140" s="24"/>
      <c r="BU140" s="7"/>
      <c r="BW140" s="7"/>
      <c r="BX140" s="7"/>
      <c r="BY140" s="7"/>
      <c r="BZ140" s="7"/>
      <c r="CA140" s="10"/>
      <c r="DM140" s="7"/>
      <c r="DN140" s="9"/>
      <c r="DP140" s="7"/>
    </row>
    <row r="141" spans="1:120" x14ac:dyDescent="0.25">
      <c r="A141" t="s">
        <v>183</v>
      </c>
      <c r="B141">
        <v>147</v>
      </c>
      <c r="C141">
        <v>2017</v>
      </c>
      <c r="D141">
        <v>5</v>
      </c>
      <c r="E141">
        <v>0</v>
      </c>
      <c r="F141" t="s">
        <v>207</v>
      </c>
      <c r="G141" s="7" t="str">
        <f t="shared" si="24"/>
        <v>A00102920175STORAGE</v>
      </c>
      <c r="H141" t="str">
        <f t="shared" si="25"/>
        <v>A0010295STORAGE</v>
      </c>
      <c r="I141" s="35"/>
      <c r="O141" s="24"/>
      <c r="P141" s="7"/>
      <c r="R141" s="10"/>
      <c r="BK141" s="7"/>
      <c r="BL141" s="24"/>
      <c r="BU141" s="7"/>
      <c r="BW141" s="7"/>
      <c r="BX141" s="7"/>
      <c r="BY141" s="7"/>
      <c r="BZ141" s="7"/>
      <c r="CA141" s="10"/>
      <c r="DM141" s="7"/>
      <c r="DN141" s="9"/>
      <c r="DP141" s="7"/>
    </row>
    <row r="142" spans="1:120" x14ac:dyDescent="0.25">
      <c r="A142" t="s">
        <v>183</v>
      </c>
      <c r="B142">
        <v>147</v>
      </c>
      <c r="C142">
        <v>2017</v>
      </c>
      <c r="D142">
        <v>3</v>
      </c>
      <c r="E142">
        <v>0</v>
      </c>
      <c r="F142" t="s">
        <v>186</v>
      </c>
      <c r="G142" s="7" t="str">
        <f t="shared" si="24"/>
        <v>A00102920173DIRECT</v>
      </c>
      <c r="H142" t="str">
        <f t="shared" si="25"/>
        <v>A0010293DIRECT</v>
      </c>
      <c r="I142" s="35"/>
      <c r="O142" s="24"/>
      <c r="P142" s="7"/>
      <c r="R142" s="10"/>
      <c r="BK142" s="7"/>
      <c r="BL142" s="24"/>
      <c r="BU142" s="7"/>
      <c r="BW142" s="7"/>
      <c r="BX142" s="7"/>
      <c r="BY142" s="7"/>
      <c r="BZ142" s="7"/>
      <c r="CA142" s="10"/>
      <c r="DM142" s="7"/>
      <c r="DN142" s="9"/>
      <c r="DP142" s="7"/>
    </row>
    <row r="143" spans="1:120" x14ac:dyDescent="0.25">
      <c r="A143" t="s">
        <v>183</v>
      </c>
      <c r="B143">
        <v>147</v>
      </c>
      <c r="C143">
        <v>2020</v>
      </c>
      <c r="D143">
        <v>2</v>
      </c>
      <c r="E143">
        <v>0</v>
      </c>
      <c r="F143" t="s">
        <v>207</v>
      </c>
      <c r="G143" s="7" t="str">
        <f t="shared" si="24"/>
        <v>A00102920202STORAGE</v>
      </c>
      <c r="H143" t="str">
        <f t="shared" si="25"/>
        <v>A0010292STORAGE</v>
      </c>
      <c r="I143" s="35"/>
      <c r="O143" s="24"/>
      <c r="P143" s="7"/>
      <c r="R143" s="10"/>
      <c r="BK143" s="7"/>
      <c r="BL143" s="24"/>
      <c r="BU143" s="7"/>
      <c r="BW143" s="7"/>
      <c r="BX143" s="7"/>
      <c r="BY143" s="7"/>
      <c r="BZ143" s="7"/>
      <c r="CA143" s="10"/>
      <c r="DM143" s="7"/>
      <c r="DN143" s="9"/>
      <c r="DP143" s="7"/>
    </row>
    <row r="144" spans="1:120" x14ac:dyDescent="0.25">
      <c r="A144" t="s">
        <v>183</v>
      </c>
      <c r="B144">
        <v>147</v>
      </c>
      <c r="C144">
        <v>2013</v>
      </c>
      <c r="D144">
        <v>3</v>
      </c>
      <c r="E144">
        <v>0</v>
      </c>
      <c r="F144" t="s">
        <v>190</v>
      </c>
      <c r="G144" s="7" t="str">
        <f t="shared" si="24"/>
        <v>A00102920133Combined (Direct + Storage)</v>
      </c>
      <c r="H144" t="str">
        <f t="shared" si="25"/>
        <v>A0010293Combined (Direct + Storage)</v>
      </c>
      <c r="I144" s="35"/>
      <c r="O144" s="24"/>
      <c r="P144" s="7"/>
      <c r="R144" s="10"/>
      <c r="BK144" s="7"/>
      <c r="BL144" s="24"/>
      <c r="BU144" s="7"/>
      <c r="BW144" s="7"/>
      <c r="BX144" s="7"/>
      <c r="BY144" s="7"/>
      <c r="BZ144" s="7"/>
      <c r="CA144" s="10"/>
      <c r="DM144" s="7"/>
      <c r="DN144" s="9"/>
      <c r="DP144" s="7"/>
    </row>
    <row r="145" spans="1:120" x14ac:dyDescent="0.25">
      <c r="A145" t="s">
        <v>183</v>
      </c>
      <c r="B145">
        <v>147</v>
      </c>
      <c r="C145">
        <v>2017</v>
      </c>
      <c r="D145">
        <v>3</v>
      </c>
      <c r="E145">
        <v>0</v>
      </c>
      <c r="F145" t="s">
        <v>184</v>
      </c>
      <c r="G145" s="7" t="str">
        <f t="shared" si="24"/>
        <v>A00102920173USE</v>
      </c>
      <c r="H145" t="str">
        <f t="shared" si="25"/>
        <v>A0010293USE</v>
      </c>
      <c r="I145" s="35"/>
      <c r="O145" s="24"/>
      <c r="P145" s="7"/>
      <c r="R145" s="10"/>
      <c r="BK145" s="7"/>
      <c r="BL145" s="24"/>
      <c r="BU145" s="7"/>
      <c r="BW145" s="7"/>
      <c r="BX145" s="7"/>
      <c r="BY145" s="7"/>
      <c r="BZ145" s="7"/>
      <c r="CA145" s="10"/>
      <c r="DM145" s="7"/>
      <c r="DN145" s="9"/>
      <c r="DP145" s="7"/>
    </row>
    <row r="146" spans="1:120" x14ac:dyDescent="0.25">
      <c r="A146" t="s">
        <v>183</v>
      </c>
      <c r="B146">
        <v>147</v>
      </c>
      <c r="C146">
        <v>2017</v>
      </c>
      <c r="D146">
        <v>12</v>
      </c>
      <c r="E146">
        <v>0</v>
      </c>
      <c r="F146" t="s">
        <v>184</v>
      </c>
      <c r="G146" s="7" t="str">
        <f t="shared" si="24"/>
        <v>A001029201712USE</v>
      </c>
      <c r="H146" t="str">
        <f t="shared" si="25"/>
        <v>A00102912USE</v>
      </c>
      <c r="I146" s="35"/>
      <c r="O146" s="24"/>
      <c r="P146" s="7"/>
      <c r="R146" s="10"/>
      <c r="BK146" s="7"/>
      <c r="BL146" s="24"/>
      <c r="BU146" s="7"/>
      <c r="BW146" s="7"/>
      <c r="BX146" s="7"/>
      <c r="BY146" s="7"/>
      <c r="BZ146" s="7"/>
      <c r="CA146" s="10"/>
      <c r="DM146" s="7"/>
      <c r="DN146" s="9"/>
      <c r="DP146" s="7"/>
    </row>
    <row r="147" spans="1:120" x14ac:dyDescent="0.25">
      <c r="A147" t="s">
        <v>183</v>
      </c>
      <c r="B147">
        <v>147</v>
      </c>
      <c r="C147">
        <v>2008</v>
      </c>
      <c r="D147">
        <v>10</v>
      </c>
      <c r="E147">
        <v>0.61648063200000003</v>
      </c>
      <c r="F147" t="s">
        <v>184</v>
      </c>
      <c r="G147" s="7" t="str">
        <f t="shared" si="24"/>
        <v>A001029200810USE</v>
      </c>
      <c r="H147" t="str">
        <f t="shared" si="25"/>
        <v>A00102910USE</v>
      </c>
      <c r="I147" s="35"/>
      <c r="O147" s="24"/>
      <c r="P147" s="7"/>
      <c r="R147" s="10"/>
      <c r="BK147" s="7"/>
      <c r="BL147" s="24"/>
      <c r="BU147" s="7"/>
      <c r="BW147" s="7"/>
      <c r="BX147" s="7"/>
      <c r="BY147" s="7"/>
      <c r="BZ147" s="7"/>
      <c r="CA147" s="10"/>
      <c r="DM147" s="7"/>
      <c r="DN147" s="9"/>
      <c r="DP147" s="7"/>
    </row>
    <row r="148" spans="1:120" x14ac:dyDescent="0.25">
      <c r="A148" t="s">
        <v>183</v>
      </c>
      <c r="B148">
        <v>147</v>
      </c>
      <c r="C148">
        <v>2017</v>
      </c>
      <c r="D148">
        <v>1</v>
      </c>
      <c r="E148">
        <v>0</v>
      </c>
      <c r="F148" t="s">
        <v>207</v>
      </c>
      <c r="G148" s="7" t="str">
        <f t="shared" si="24"/>
        <v>A00102920171STORAGE</v>
      </c>
      <c r="H148" t="str">
        <f t="shared" si="25"/>
        <v>A0010291STORAGE</v>
      </c>
      <c r="I148" s="35"/>
      <c r="O148" s="24"/>
      <c r="P148" s="7"/>
      <c r="R148" s="10"/>
      <c r="BK148" s="7"/>
      <c r="BL148" s="24"/>
      <c r="BU148" s="7"/>
      <c r="BW148" s="7"/>
      <c r="BX148" s="7"/>
      <c r="BY148" s="7"/>
      <c r="BZ148" s="7"/>
      <c r="CA148" s="10"/>
      <c r="DM148" s="7"/>
      <c r="DN148" s="9"/>
      <c r="DP148" s="7"/>
    </row>
    <row r="149" spans="1:120" x14ac:dyDescent="0.25">
      <c r="A149" t="s">
        <v>183</v>
      </c>
      <c r="B149">
        <v>147</v>
      </c>
      <c r="C149">
        <v>2016</v>
      </c>
      <c r="D149">
        <v>4</v>
      </c>
      <c r="E149">
        <v>0</v>
      </c>
      <c r="F149" t="s">
        <v>207</v>
      </c>
      <c r="G149" s="7" t="str">
        <f t="shared" si="24"/>
        <v>A00102920164STORAGE</v>
      </c>
      <c r="H149" t="str">
        <f t="shared" si="25"/>
        <v>A0010294STORAGE</v>
      </c>
      <c r="I149" s="35"/>
      <c r="O149" s="24"/>
      <c r="P149" s="7"/>
      <c r="R149" s="10"/>
      <c r="BK149" s="7"/>
      <c r="BL149" s="24"/>
      <c r="BU149" s="7"/>
      <c r="BW149" s="7"/>
      <c r="BX149" s="7"/>
      <c r="BY149" s="7"/>
      <c r="BZ149" s="7"/>
      <c r="CA149" s="10"/>
      <c r="DM149" s="7"/>
      <c r="DN149" s="9"/>
      <c r="DP149" s="7"/>
    </row>
    <row r="150" spans="1:120" x14ac:dyDescent="0.25">
      <c r="A150" t="s">
        <v>183</v>
      </c>
      <c r="B150">
        <v>147</v>
      </c>
      <c r="C150">
        <v>2016</v>
      </c>
      <c r="D150">
        <v>5</v>
      </c>
      <c r="E150">
        <v>0</v>
      </c>
      <c r="F150" t="s">
        <v>207</v>
      </c>
      <c r="G150" s="7" t="str">
        <f t="shared" si="24"/>
        <v>A00102920165STORAGE</v>
      </c>
      <c r="H150" t="str">
        <f t="shared" si="25"/>
        <v>A0010295STORAGE</v>
      </c>
      <c r="I150" s="35"/>
      <c r="O150" s="24"/>
      <c r="P150" s="7"/>
      <c r="R150" s="10"/>
      <c r="BK150" s="7"/>
      <c r="BL150" s="24"/>
      <c r="BU150" s="7"/>
      <c r="BW150" s="7"/>
      <c r="BX150" s="7"/>
      <c r="BY150" s="7"/>
      <c r="BZ150" s="7"/>
      <c r="CA150" s="10"/>
      <c r="DM150" s="7"/>
      <c r="DN150" s="9"/>
      <c r="DP150" s="7"/>
    </row>
    <row r="151" spans="1:120" x14ac:dyDescent="0.25">
      <c r="A151" t="s">
        <v>183</v>
      </c>
      <c r="B151">
        <v>147</v>
      </c>
      <c r="C151">
        <v>2015</v>
      </c>
      <c r="D151">
        <v>12</v>
      </c>
      <c r="E151">
        <v>0</v>
      </c>
      <c r="F151" t="s">
        <v>184</v>
      </c>
      <c r="G151" s="7" t="str">
        <f t="shared" si="24"/>
        <v>A001029201512USE</v>
      </c>
      <c r="H151" t="str">
        <f t="shared" si="25"/>
        <v>A00102912USE</v>
      </c>
      <c r="I151" s="35"/>
      <c r="O151" s="24"/>
      <c r="P151" s="7"/>
      <c r="R151" s="10"/>
      <c r="BK151" s="7"/>
      <c r="BL151" s="24"/>
      <c r="BU151" s="7"/>
      <c r="BW151" s="7"/>
      <c r="BX151" s="7"/>
      <c r="BY151" s="7"/>
      <c r="BZ151" s="7"/>
      <c r="CA151" s="10"/>
      <c r="DM151" s="7"/>
      <c r="DN151" s="9"/>
      <c r="DP151" s="7"/>
    </row>
    <row r="152" spans="1:120" x14ac:dyDescent="0.25">
      <c r="A152" t="s">
        <v>183</v>
      </c>
      <c r="B152">
        <v>147</v>
      </c>
      <c r="C152">
        <v>2010</v>
      </c>
      <c r="D152">
        <v>9</v>
      </c>
      <c r="E152">
        <v>1.2329612640000001</v>
      </c>
      <c r="F152" t="s">
        <v>184</v>
      </c>
      <c r="G152" s="7" t="str">
        <f t="shared" si="24"/>
        <v>A00102920109USE</v>
      </c>
      <c r="H152" t="str">
        <f t="shared" si="25"/>
        <v>A0010299USE</v>
      </c>
      <c r="I152" s="35"/>
      <c r="O152" s="24"/>
      <c r="P152" s="7"/>
      <c r="R152" s="10"/>
      <c r="BK152" s="7"/>
      <c r="BL152" s="24"/>
      <c r="BU152" s="7"/>
      <c r="BW152" s="7"/>
      <c r="BX152" s="7"/>
      <c r="BY152" s="7"/>
      <c r="BZ152" s="7"/>
      <c r="CA152" s="10"/>
      <c r="DM152" s="7"/>
      <c r="DN152" s="9"/>
      <c r="DP152" s="7"/>
    </row>
    <row r="153" spans="1:120" x14ac:dyDescent="0.25">
      <c r="A153" t="s">
        <v>183</v>
      </c>
      <c r="B153">
        <v>147</v>
      </c>
      <c r="C153">
        <v>2008</v>
      </c>
      <c r="D153">
        <v>3</v>
      </c>
      <c r="E153">
        <v>0</v>
      </c>
      <c r="F153" t="s">
        <v>184</v>
      </c>
      <c r="G153" s="7" t="str">
        <f t="shared" si="24"/>
        <v>A00102920083USE</v>
      </c>
      <c r="H153" t="str">
        <f t="shared" si="25"/>
        <v>A0010293USE</v>
      </c>
      <c r="I153" s="35"/>
      <c r="O153" s="24"/>
      <c r="P153" s="7"/>
      <c r="R153" s="10"/>
      <c r="BK153" s="7"/>
      <c r="BL153" s="24"/>
      <c r="BU153" s="7"/>
      <c r="BW153" s="7"/>
      <c r="BX153" s="7"/>
      <c r="BY153" s="7"/>
      <c r="BZ153" s="7"/>
      <c r="CA153" s="10"/>
      <c r="DM153" s="7"/>
      <c r="DN153" s="9"/>
      <c r="DP153" s="7"/>
    </row>
    <row r="154" spans="1:120" x14ac:dyDescent="0.25">
      <c r="A154" t="s">
        <v>183</v>
      </c>
      <c r="B154">
        <v>147</v>
      </c>
      <c r="C154">
        <v>2018</v>
      </c>
      <c r="D154">
        <v>4</v>
      </c>
      <c r="E154">
        <v>0</v>
      </c>
      <c r="F154" t="s">
        <v>207</v>
      </c>
      <c r="G154" s="7" t="str">
        <f t="shared" si="24"/>
        <v>A00102920184STORAGE</v>
      </c>
      <c r="H154" t="str">
        <f t="shared" si="25"/>
        <v>A0010294STORAGE</v>
      </c>
      <c r="I154" s="35"/>
      <c r="O154" s="24"/>
      <c r="P154" s="7"/>
      <c r="R154" s="10"/>
      <c r="BK154" s="7"/>
      <c r="BL154" s="24"/>
      <c r="BU154" s="7"/>
      <c r="BW154" s="7"/>
      <c r="BX154" s="7"/>
      <c r="BY154" s="7"/>
      <c r="BZ154" s="7"/>
      <c r="CA154" s="10"/>
      <c r="DM154" s="7"/>
      <c r="DN154" s="9"/>
      <c r="DP154" s="7"/>
    </row>
    <row r="155" spans="1:120" x14ac:dyDescent="0.25">
      <c r="A155" t="s">
        <v>183</v>
      </c>
      <c r="B155">
        <v>147</v>
      </c>
      <c r="C155">
        <v>2015</v>
      </c>
      <c r="D155">
        <v>10</v>
      </c>
      <c r="E155">
        <v>0</v>
      </c>
      <c r="F155" t="s">
        <v>207</v>
      </c>
      <c r="G155" s="7" t="str">
        <f t="shared" si="24"/>
        <v>A001029201510STORAGE</v>
      </c>
      <c r="H155" t="str">
        <f t="shared" si="25"/>
        <v>A00102910STORAGE</v>
      </c>
      <c r="I155" s="35"/>
      <c r="O155" s="24"/>
      <c r="P155" s="7"/>
      <c r="R155" s="10"/>
      <c r="BK155" s="7"/>
      <c r="BL155" s="24"/>
      <c r="BU155" s="7"/>
      <c r="BW155" s="7"/>
      <c r="BX155" s="7"/>
      <c r="BY155" s="7"/>
      <c r="BZ155" s="7"/>
      <c r="CA155" s="10"/>
      <c r="DM155" s="7"/>
      <c r="DN155" s="9"/>
      <c r="DP155" s="7"/>
    </row>
    <row r="156" spans="1:120" x14ac:dyDescent="0.25">
      <c r="A156" t="s">
        <v>183</v>
      </c>
      <c r="B156">
        <v>147</v>
      </c>
      <c r="C156">
        <v>2017</v>
      </c>
      <c r="D156">
        <v>4</v>
      </c>
      <c r="E156">
        <v>0</v>
      </c>
      <c r="F156" t="s">
        <v>207</v>
      </c>
      <c r="G156" s="7" t="str">
        <f t="shared" si="24"/>
        <v>A00102920174STORAGE</v>
      </c>
      <c r="H156" t="str">
        <f t="shared" si="25"/>
        <v>A0010294STORAGE</v>
      </c>
      <c r="I156" s="35"/>
      <c r="O156" s="24"/>
      <c r="P156" s="7"/>
      <c r="R156" s="10"/>
      <c r="BK156" s="7"/>
      <c r="BL156" s="24"/>
      <c r="BU156" s="7"/>
      <c r="BW156" s="7"/>
      <c r="BX156" s="7"/>
      <c r="BY156" s="7"/>
      <c r="BZ156" s="7"/>
      <c r="CA156" s="10"/>
      <c r="DM156" s="7"/>
      <c r="DN156" s="9"/>
      <c r="DP156" s="7"/>
    </row>
    <row r="157" spans="1:120" x14ac:dyDescent="0.25">
      <c r="A157" t="s">
        <v>183</v>
      </c>
      <c r="B157">
        <v>147</v>
      </c>
      <c r="C157">
        <v>2018</v>
      </c>
      <c r="D157">
        <v>3</v>
      </c>
      <c r="E157">
        <v>0</v>
      </c>
      <c r="F157" t="s">
        <v>184</v>
      </c>
      <c r="G157" s="7" t="str">
        <f t="shared" si="24"/>
        <v>A00102920183USE</v>
      </c>
      <c r="H157" t="str">
        <f t="shared" si="25"/>
        <v>A0010293USE</v>
      </c>
      <c r="I157" s="35"/>
      <c r="O157" s="24"/>
      <c r="P157" s="7"/>
      <c r="R157" s="10"/>
      <c r="BK157" s="7"/>
      <c r="BL157" s="24"/>
      <c r="BU157" s="7"/>
      <c r="BW157" s="7"/>
      <c r="BX157" s="7"/>
      <c r="BY157" s="7"/>
      <c r="BZ157" s="7"/>
      <c r="CA157" s="10"/>
      <c r="DM157" s="7"/>
      <c r="DN157" s="9"/>
      <c r="DP157" s="7"/>
    </row>
    <row r="158" spans="1:120" x14ac:dyDescent="0.25">
      <c r="A158" t="s">
        <v>183</v>
      </c>
      <c r="B158">
        <v>147</v>
      </c>
      <c r="C158">
        <v>2011</v>
      </c>
      <c r="D158">
        <v>1</v>
      </c>
      <c r="E158">
        <v>0</v>
      </c>
      <c r="F158" t="s">
        <v>190</v>
      </c>
      <c r="G158" s="7" t="str">
        <f t="shared" si="24"/>
        <v>A00102920111Combined (Direct + Storage)</v>
      </c>
      <c r="H158" t="str">
        <f t="shared" si="25"/>
        <v>A0010291Combined (Direct + Storage)</v>
      </c>
      <c r="I158" s="35"/>
      <c r="O158" s="24"/>
      <c r="P158" s="7"/>
      <c r="R158" s="10"/>
      <c r="BK158" s="7"/>
      <c r="BL158" s="24"/>
      <c r="BU158" s="7"/>
      <c r="BW158" s="7"/>
      <c r="BX158" s="7"/>
      <c r="BY158" s="7"/>
      <c r="BZ158" s="7"/>
      <c r="CA158" s="10"/>
      <c r="DM158" s="7"/>
      <c r="DN158" s="9"/>
      <c r="DP158" s="7"/>
    </row>
    <row r="159" spans="1:120" x14ac:dyDescent="0.25">
      <c r="A159" t="s">
        <v>183</v>
      </c>
      <c r="B159">
        <v>147</v>
      </c>
      <c r="C159">
        <v>2010</v>
      </c>
      <c r="D159">
        <v>1</v>
      </c>
      <c r="E159">
        <v>0</v>
      </c>
      <c r="F159" t="s">
        <v>190</v>
      </c>
      <c r="G159" s="7" t="str">
        <f t="shared" si="24"/>
        <v>A00102920101Combined (Direct + Storage)</v>
      </c>
      <c r="H159" t="str">
        <f t="shared" si="25"/>
        <v>A0010291Combined (Direct + Storage)</v>
      </c>
      <c r="I159" s="35"/>
      <c r="O159" s="24"/>
      <c r="P159" s="7"/>
      <c r="R159" s="10"/>
      <c r="BK159" s="7"/>
      <c r="BL159" s="24"/>
      <c r="BU159" s="7"/>
      <c r="BW159" s="7"/>
      <c r="BX159" s="7"/>
      <c r="BY159" s="7"/>
      <c r="BZ159" s="7"/>
      <c r="CA159" s="10"/>
      <c r="DM159" s="7"/>
      <c r="DN159" s="9"/>
      <c r="DP159" s="7"/>
    </row>
    <row r="160" spans="1:120" x14ac:dyDescent="0.25">
      <c r="A160" t="s">
        <v>183</v>
      </c>
      <c r="B160">
        <v>147</v>
      </c>
      <c r="C160">
        <v>2020</v>
      </c>
      <c r="D160">
        <v>9</v>
      </c>
      <c r="E160">
        <v>0</v>
      </c>
      <c r="F160" t="s">
        <v>207</v>
      </c>
      <c r="G160" s="7" t="str">
        <f t="shared" si="24"/>
        <v>A00102920209STORAGE</v>
      </c>
      <c r="H160" t="str">
        <f t="shared" si="25"/>
        <v>A0010299STORAGE</v>
      </c>
      <c r="I160" s="35"/>
      <c r="O160" s="24"/>
      <c r="P160" s="7"/>
      <c r="R160" s="10"/>
      <c r="BK160" s="7"/>
      <c r="BL160" s="24"/>
      <c r="BU160" s="7"/>
      <c r="BW160" s="7"/>
      <c r="BX160" s="7"/>
      <c r="BY160" s="7"/>
      <c r="BZ160" s="7"/>
      <c r="CA160" s="10"/>
      <c r="DM160" s="7"/>
      <c r="DN160" s="9"/>
      <c r="DP160" s="7"/>
    </row>
    <row r="161" spans="1:120" x14ac:dyDescent="0.25">
      <c r="A161" t="s">
        <v>183</v>
      </c>
      <c r="B161">
        <v>147</v>
      </c>
      <c r="C161">
        <v>2009</v>
      </c>
      <c r="D161">
        <v>5</v>
      </c>
      <c r="E161">
        <v>1.2329612640000001</v>
      </c>
      <c r="F161" t="s">
        <v>190</v>
      </c>
      <c r="G161" s="7" t="str">
        <f t="shared" si="24"/>
        <v>A00102920095Combined (Direct + Storage)</v>
      </c>
      <c r="H161" t="str">
        <f t="shared" si="25"/>
        <v>A0010295Combined (Direct + Storage)</v>
      </c>
      <c r="I161" s="35"/>
      <c r="O161" s="24"/>
      <c r="P161" s="7"/>
      <c r="R161" s="10"/>
      <c r="BK161" s="7"/>
      <c r="BL161" s="24"/>
      <c r="BU161" s="7"/>
      <c r="BW161" s="7"/>
      <c r="BX161" s="7"/>
      <c r="BY161" s="7"/>
      <c r="BZ161" s="7"/>
      <c r="CA161" s="10"/>
      <c r="DM161" s="7"/>
      <c r="DN161" s="9"/>
      <c r="DP161" s="7"/>
    </row>
    <row r="162" spans="1:120" x14ac:dyDescent="0.25">
      <c r="A162" t="s">
        <v>183</v>
      </c>
      <c r="B162">
        <v>147</v>
      </c>
      <c r="C162">
        <v>2020</v>
      </c>
      <c r="D162">
        <v>4</v>
      </c>
      <c r="E162">
        <v>0</v>
      </c>
      <c r="F162" t="s">
        <v>207</v>
      </c>
      <c r="G162" s="7" t="str">
        <f t="shared" si="24"/>
        <v>A00102920204STORAGE</v>
      </c>
      <c r="H162" t="str">
        <f t="shared" si="25"/>
        <v>A0010294STORAGE</v>
      </c>
      <c r="I162" s="35"/>
      <c r="O162" s="24"/>
      <c r="P162" s="7"/>
      <c r="R162" s="10"/>
      <c r="BK162" s="7"/>
      <c r="BL162" s="24"/>
      <c r="BU162" s="7"/>
      <c r="BW162" s="7"/>
      <c r="BX162" s="7"/>
      <c r="BY162" s="7"/>
      <c r="BZ162" s="7"/>
      <c r="CA162" s="10"/>
      <c r="DM162" s="7"/>
      <c r="DN162" s="9"/>
      <c r="DP162" s="7"/>
    </row>
    <row r="163" spans="1:120" x14ac:dyDescent="0.25">
      <c r="A163" t="s">
        <v>183</v>
      </c>
      <c r="B163">
        <v>147</v>
      </c>
      <c r="C163">
        <v>2012</v>
      </c>
      <c r="D163">
        <v>5</v>
      </c>
      <c r="E163">
        <v>1.2329612640000001</v>
      </c>
      <c r="F163" t="s">
        <v>184</v>
      </c>
      <c r="G163" s="7" t="str">
        <f t="shared" si="24"/>
        <v>A00102920125USE</v>
      </c>
      <c r="H163" t="str">
        <f t="shared" si="25"/>
        <v>A0010295USE</v>
      </c>
      <c r="I163" s="35"/>
      <c r="O163" s="24"/>
      <c r="P163" s="7"/>
      <c r="R163" s="10"/>
      <c r="BK163" s="7"/>
      <c r="BL163" s="24"/>
      <c r="BU163" s="7"/>
      <c r="BW163" s="7"/>
      <c r="BX163" s="7"/>
      <c r="BY163" s="7"/>
      <c r="BZ163" s="7"/>
      <c r="CA163" s="10"/>
      <c r="DM163" s="7"/>
      <c r="DN163" s="9"/>
      <c r="DP163" s="7"/>
    </row>
    <row r="164" spans="1:120" x14ac:dyDescent="0.25">
      <c r="A164" t="s">
        <v>183</v>
      </c>
      <c r="B164">
        <v>147</v>
      </c>
      <c r="C164">
        <v>2008</v>
      </c>
      <c r="D164">
        <v>7</v>
      </c>
      <c r="E164">
        <v>1.2329612640000001</v>
      </c>
      <c r="F164" t="s">
        <v>190</v>
      </c>
      <c r="G164" s="7" t="str">
        <f t="shared" si="24"/>
        <v>A00102920087Combined (Direct + Storage)</v>
      </c>
      <c r="H164" t="str">
        <f t="shared" si="25"/>
        <v>A0010297Combined (Direct + Storage)</v>
      </c>
      <c r="I164" s="35"/>
      <c r="O164" s="24"/>
      <c r="P164" s="7"/>
      <c r="R164" s="10"/>
      <c r="BK164" s="7"/>
      <c r="BL164" s="24"/>
      <c r="BU164" s="7"/>
      <c r="BW164" s="7"/>
      <c r="BX164" s="7"/>
      <c r="BY164" s="7"/>
      <c r="BZ164" s="7"/>
      <c r="CA164" s="10"/>
      <c r="DM164" s="7"/>
      <c r="DN164" s="9"/>
      <c r="DP164" s="7"/>
    </row>
    <row r="165" spans="1:120" x14ac:dyDescent="0.25">
      <c r="A165" t="s">
        <v>183</v>
      </c>
      <c r="B165">
        <v>147</v>
      </c>
      <c r="C165">
        <v>2010</v>
      </c>
      <c r="D165">
        <v>6</v>
      </c>
      <c r="E165">
        <v>1.2329612640000001</v>
      </c>
      <c r="F165" t="s">
        <v>190</v>
      </c>
      <c r="G165" s="7" t="str">
        <f t="shared" si="24"/>
        <v>A00102920106Combined (Direct + Storage)</v>
      </c>
      <c r="H165" t="str">
        <f t="shared" si="25"/>
        <v>A0010296Combined (Direct + Storage)</v>
      </c>
      <c r="I165" s="35"/>
      <c r="O165" s="24"/>
      <c r="P165" s="7"/>
      <c r="R165" s="10"/>
      <c r="BK165" s="7"/>
      <c r="BL165" s="24"/>
      <c r="BU165" s="7"/>
      <c r="BW165" s="7"/>
      <c r="BX165" s="7"/>
      <c r="BY165" s="7"/>
      <c r="BZ165" s="7"/>
      <c r="CA165" s="10"/>
      <c r="DM165" s="7"/>
      <c r="DN165" s="9"/>
      <c r="DP165" s="7"/>
    </row>
    <row r="166" spans="1:120" x14ac:dyDescent="0.25">
      <c r="A166" t="s">
        <v>183</v>
      </c>
      <c r="B166">
        <v>147</v>
      </c>
      <c r="C166">
        <v>2010</v>
      </c>
      <c r="D166">
        <v>4</v>
      </c>
      <c r="E166">
        <v>0</v>
      </c>
      <c r="F166" t="s">
        <v>184</v>
      </c>
      <c r="G166" s="7" t="str">
        <f t="shared" si="24"/>
        <v>A00102920104USE</v>
      </c>
      <c r="H166" t="str">
        <f t="shared" si="25"/>
        <v>A0010294USE</v>
      </c>
      <c r="I166" s="35"/>
      <c r="O166" s="24"/>
      <c r="P166" s="7"/>
      <c r="R166" s="10"/>
      <c r="BK166" s="7"/>
      <c r="BL166" s="24"/>
      <c r="BU166" s="7"/>
      <c r="BW166" s="7"/>
      <c r="BX166" s="7"/>
      <c r="BY166" s="7"/>
      <c r="BZ166" s="7"/>
      <c r="CA166" s="10"/>
      <c r="DM166" s="7"/>
      <c r="DN166" s="9"/>
      <c r="DP166" s="7"/>
    </row>
    <row r="167" spans="1:120" x14ac:dyDescent="0.25">
      <c r="A167" t="s">
        <v>183</v>
      </c>
      <c r="B167">
        <v>147</v>
      </c>
      <c r="C167">
        <v>2008</v>
      </c>
      <c r="D167">
        <v>1</v>
      </c>
      <c r="E167">
        <v>0</v>
      </c>
      <c r="F167" t="s">
        <v>184</v>
      </c>
      <c r="G167" s="7" t="str">
        <f t="shared" si="24"/>
        <v>A00102920081USE</v>
      </c>
      <c r="H167" t="str">
        <f t="shared" si="25"/>
        <v>A0010291USE</v>
      </c>
      <c r="I167" s="35"/>
      <c r="O167" s="24"/>
      <c r="P167" s="7"/>
      <c r="R167" s="10"/>
      <c r="BK167" s="7"/>
      <c r="BL167" s="24"/>
      <c r="BU167" s="7"/>
      <c r="BW167" s="7"/>
      <c r="BX167" s="7"/>
      <c r="BY167" s="7"/>
      <c r="BZ167" s="7"/>
      <c r="CA167" s="10"/>
      <c r="DM167" s="7"/>
      <c r="DN167" s="9"/>
      <c r="DP167" s="7"/>
    </row>
    <row r="168" spans="1:120" x14ac:dyDescent="0.25">
      <c r="A168" t="s">
        <v>183</v>
      </c>
      <c r="B168">
        <v>147</v>
      </c>
      <c r="C168">
        <v>2014</v>
      </c>
      <c r="D168">
        <v>4</v>
      </c>
      <c r="E168">
        <v>0</v>
      </c>
      <c r="F168" t="s">
        <v>207</v>
      </c>
      <c r="G168" s="7" t="str">
        <f t="shared" si="24"/>
        <v>A00102920144STORAGE</v>
      </c>
      <c r="H168" t="str">
        <f t="shared" si="25"/>
        <v>A0010294STORAGE</v>
      </c>
      <c r="I168" s="35"/>
      <c r="O168" s="24"/>
      <c r="P168" s="7"/>
      <c r="R168" s="10"/>
      <c r="BK168" s="7"/>
      <c r="BL168" s="24"/>
      <c r="BU168" s="7"/>
      <c r="BW168" s="7"/>
      <c r="BX168" s="7"/>
      <c r="BY168" s="7"/>
      <c r="BZ168" s="7"/>
      <c r="CA168" s="10"/>
      <c r="DM168" s="7"/>
      <c r="DN168" s="9"/>
      <c r="DP168" s="7"/>
    </row>
    <row r="169" spans="1:120" x14ac:dyDescent="0.25">
      <c r="A169" t="s">
        <v>183</v>
      </c>
      <c r="B169">
        <v>147</v>
      </c>
      <c r="C169">
        <v>2019</v>
      </c>
      <c r="D169">
        <v>1</v>
      </c>
      <c r="E169">
        <v>0</v>
      </c>
      <c r="F169" t="s">
        <v>186</v>
      </c>
      <c r="G169" s="7" t="str">
        <f t="shared" si="24"/>
        <v>A00102920191DIRECT</v>
      </c>
      <c r="H169" t="str">
        <f t="shared" si="25"/>
        <v>A0010291DIRECT</v>
      </c>
      <c r="I169" s="35"/>
      <c r="O169" s="24"/>
      <c r="P169" s="7"/>
      <c r="R169" s="10"/>
      <c r="BK169" s="7"/>
      <c r="BL169" s="24"/>
      <c r="BU169" s="7"/>
      <c r="BW169" s="7"/>
      <c r="BX169" s="7"/>
      <c r="BY169" s="7"/>
      <c r="BZ169" s="7"/>
      <c r="CA169" s="10"/>
      <c r="DM169" s="7"/>
      <c r="DN169" s="9"/>
      <c r="DP169" s="7"/>
    </row>
    <row r="170" spans="1:120" x14ac:dyDescent="0.25">
      <c r="A170" t="s">
        <v>183</v>
      </c>
      <c r="B170">
        <v>147</v>
      </c>
      <c r="C170">
        <v>2016</v>
      </c>
      <c r="D170">
        <v>1</v>
      </c>
      <c r="E170">
        <v>0</v>
      </c>
      <c r="F170" t="s">
        <v>184</v>
      </c>
      <c r="G170" s="7" t="str">
        <f t="shared" si="24"/>
        <v>A00102920161USE</v>
      </c>
      <c r="H170" t="str">
        <f t="shared" si="25"/>
        <v>A0010291USE</v>
      </c>
      <c r="I170" s="35"/>
      <c r="O170" s="24"/>
      <c r="P170" s="7"/>
      <c r="R170" s="10"/>
      <c r="BK170" s="7"/>
      <c r="BL170" s="24"/>
      <c r="BU170" s="7"/>
      <c r="BW170" s="7"/>
      <c r="BX170" s="7"/>
      <c r="BY170" s="7"/>
      <c r="BZ170" s="7"/>
      <c r="CA170" s="10"/>
      <c r="DM170" s="7"/>
      <c r="DN170" s="9"/>
      <c r="DP170" s="7"/>
    </row>
    <row r="171" spans="1:120" x14ac:dyDescent="0.25">
      <c r="A171" t="s">
        <v>183</v>
      </c>
      <c r="B171">
        <v>147</v>
      </c>
      <c r="C171">
        <v>2008</v>
      </c>
      <c r="D171">
        <v>5</v>
      </c>
      <c r="E171">
        <v>1.2329612640000001</v>
      </c>
      <c r="F171" t="s">
        <v>190</v>
      </c>
      <c r="G171" s="7" t="str">
        <f t="shared" si="24"/>
        <v>A00102920085Combined (Direct + Storage)</v>
      </c>
      <c r="H171" t="str">
        <f t="shared" si="25"/>
        <v>A0010295Combined (Direct + Storage)</v>
      </c>
      <c r="I171" s="35"/>
      <c r="O171" s="24"/>
      <c r="P171" s="7"/>
      <c r="R171" s="10"/>
      <c r="BK171" s="7"/>
      <c r="BL171" s="24"/>
      <c r="BU171" s="7"/>
      <c r="BW171" s="7"/>
      <c r="BX171" s="7"/>
      <c r="BY171" s="7"/>
      <c r="BZ171" s="7"/>
      <c r="CA171" s="10"/>
      <c r="DM171" s="7"/>
      <c r="DN171" s="9"/>
      <c r="DP171" s="7"/>
    </row>
    <row r="172" spans="1:120" x14ac:dyDescent="0.25">
      <c r="A172" t="s">
        <v>183</v>
      </c>
      <c r="B172">
        <v>147</v>
      </c>
      <c r="C172">
        <v>2018</v>
      </c>
      <c r="D172">
        <v>2</v>
      </c>
      <c r="E172">
        <v>0</v>
      </c>
      <c r="F172" t="s">
        <v>186</v>
      </c>
      <c r="G172" s="7" t="str">
        <f t="shared" si="24"/>
        <v>A00102920182DIRECT</v>
      </c>
      <c r="H172" t="str">
        <f t="shared" si="25"/>
        <v>A0010292DIRECT</v>
      </c>
      <c r="I172" s="35"/>
      <c r="O172" s="24"/>
      <c r="P172" s="7"/>
      <c r="R172" s="10"/>
      <c r="BK172" s="7"/>
      <c r="BL172" s="24"/>
      <c r="BU172" s="7"/>
      <c r="BW172" s="7"/>
      <c r="BX172" s="7"/>
      <c r="BY172" s="7"/>
      <c r="BZ172" s="7"/>
      <c r="CA172" s="10"/>
      <c r="DM172" s="7"/>
      <c r="DN172" s="9"/>
      <c r="DP172" s="7"/>
    </row>
    <row r="173" spans="1:120" x14ac:dyDescent="0.25">
      <c r="A173" t="s">
        <v>183</v>
      </c>
      <c r="B173">
        <v>147</v>
      </c>
      <c r="C173">
        <v>2010</v>
      </c>
      <c r="D173">
        <v>11</v>
      </c>
      <c r="E173">
        <v>0</v>
      </c>
      <c r="F173" t="s">
        <v>190</v>
      </c>
      <c r="G173" s="7" t="str">
        <f t="shared" si="24"/>
        <v>A001029201011Combined (Direct + Storage)</v>
      </c>
      <c r="H173" t="str">
        <f t="shared" si="25"/>
        <v>A00102911Combined (Direct + Storage)</v>
      </c>
      <c r="I173" s="35"/>
      <c r="O173" s="24"/>
      <c r="P173" s="7"/>
      <c r="R173" s="10"/>
      <c r="BK173" s="7"/>
      <c r="BL173" s="24"/>
      <c r="BU173" s="7"/>
      <c r="BW173" s="7"/>
      <c r="BX173" s="7"/>
      <c r="BY173" s="7"/>
      <c r="BZ173" s="7"/>
      <c r="CA173" s="10"/>
      <c r="DM173" s="7"/>
      <c r="DN173" s="9"/>
      <c r="DP173" s="7"/>
    </row>
    <row r="174" spans="1:120" x14ac:dyDescent="0.25">
      <c r="A174" t="s">
        <v>183</v>
      </c>
      <c r="B174">
        <v>147</v>
      </c>
      <c r="C174">
        <v>2020</v>
      </c>
      <c r="D174">
        <v>6</v>
      </c>
      <c r="E174">
        <v>0</v>
      </c>
      <c r="F174" t="s">
        <v>207</v>
      </c>
      <c r="G174" s="7" t="str">
        <f t="shared" si="24"/>
        <v>A00102920206STORAGE</v>
      </c>
      <c r="H174" t="str">
        <f t="shared" si="25"/>
        <v>A0010296STORAGE</v>
      </c>
      <c r="I174" s="35"/>
      <c r="O174" s="24"/>
      <c r="P174" s="7"/>
      <c r="R174" s="10"/>
      <c r="BK174" s="7"/>
      <c r="BL174" s="24"/>
      <c r="BU174" s="7"/>
      <c r="BW174" s="7"/>
      <c r="BX174" s="7"/>
      <c r="BY174" s="7"/>
      <c r="BZ174" s="7"/>
      <c r="CA174" s="10"/>
      <c r="DM174" s="7"/>
      <c r="DN174" s="9"/>
      <c r="DP174" s="7"/>
    </row>
    <row r="175" spans="1:120" x14ac:dyDescent="0.25">
      <c r="A175" t="s">
        <v>183</v>
      </c>
      <c r="B175">
        <v>147</v>
      </c>
      <c r="C175">
        <v>2018</v>
      </c>
      <c r="D175">
        <v>4</v>
      </c>
      <c r="E175">
        <v>0</v>
      </c>
      <c r="F175" t="s">
        <v>184</v>
      </c>
      <c r="G175" s="7" t="str">
        <f t="shared" si="24"/>
        <v>A00102920184USE</v>
      </c>
      <c r="H175" t="str">
        <f t="shared" si="25"/>
        <v>A0010294USE</v>
      </c>
      <c r="I175" s="35"/>
      <c r="O175" s="24"/>
      <c r="P175" s="7"/>
      <c r="R175" s="10"/>
      <c r="BK175" s="7"/>
      <c r="BL175" s="24"/>
      <c r="BU175" s="7"/>
      <c r="BW175" s="7"/>
      <c r="BX175" s="7"/>
      <c r="BY175" s="7"/>
      <c r="BZ175" s="7"/>
      <c r="CA175" s="10"/>
      <c r="DM175" s="7"/>
      <c r="DN175" s="9"/>
      <c r="DP175" s="7"/>
    </row>
    <row r="176" spans="1:120" x14ac:dyDescent="0.25">
      <c r="A176" t="s">
        <v>183</v>
      </c>
      <c r="B176">
        <v>147</v>
      </c>
      <c r="C176">
        <v>2020</v>
      </c>
      <c r="D176">
        <v>1</v>
      </c>
      <c r="E176">
        <v>0</v>
      </c>
      <c r="F176" t="s">
        <v>186</v>
      </c>
      <c r="G176" s="7" t="str">
        <f t="shared" si="24"/>
        <v>A00102920201DIRECT</v>
      </c>
      <c r="H176" t="str">
        <f t="shared" si="25"/>
        <v>A0010291DIRECT</v>
      </c>
      <c r="I176" s="35"/>
      <c r="O176" s="24"/>
      <c r="P176" s="7"/>
      <c r="R176" s="10"/>
      <c r="BK176" s="7"/>
      <c r="BL176" s="24"/>
      <c r="BU176" s="7"/>
      <c r="BW176" s="7"/>
      <c r="BX176" s="7"/>
      <c r="BY176" s="7"/>
      <c r="BZ176" s="7"/>
      <c r="CA176" s="10"/>
      <c r="DM176" s="7"/>
      <c r="DN176" s="9"/>
      <c r="DP176" s="7"/>
    </row>
    <row r="177" spans="1:120" x14ac:dyDescent="0.25">
      <c r="A177" t="s">
        <v>183</v>
      </c>
      <c r="B177">
        <v>147</v>
      </c>
      <c r="C177">
        <v>2018</v>
      </c>
      <c r="D177">
        <v>5</v>
      </c>
      <c r="E177">
        <v>1</v>
      </c>
      <c r="F177" t="s">
        <v>184</v>
      </c>
      <c r="G177" s="7" t="str">
        <f t="shared" si="24"/>
        <v>A00102920185USE</v>
      </c>
      <c r="H177" t="str">
        <f t="shared" si="25"/>
        <v>A0010295USE</v>
      </c>
      <c r="I177" s="35"/>
      <c r="O177" s="24"/>
      <c r="P177" s="7"/>
      <c r="R177" s="10"/>
      <c r="BK177" s="7"/>
      <c r="BL177" s="24"/>
      <c r="BU177" s="7"/>
      <c r="BW177" s="7"/>
      <c r="BX177" s="7"/>
      <c r="BY177" s="7"/>
      <c r="BZ177" s="7"/>
      <c r="CA177" s="10"/>
      <c r="DM177" s="7"/>
      <c r="DN177" s="9"/>
      <c r="DP177" s="7"/>
    </row>
    <row r="178" spans="1:120" x14ac:dyDescent="0.25">
      <c r="A178" t="s">
        <v>183</v>
      </c>
      <c r="B178">
        <v>147</v>
      </c>
      <c r="C178">
        <v>2015</v>
      </c>
      <c r="D178">
        <v>12</v>
      </c>
      <c r="E178">
        <v>0</v>
      </c>
      <c r="F178" t="s">
        <v>207</v>
      </c>
      <c r="G178" s="7" t="str">
        <f t="shared" si="24"/>
        <v>A001029201512STORAGE</v>
      </c>
      <c r="H178" t="str">
        <f t="shared" si="25"/>
        <v>A00102912STORAGE</v>
      </c>
      <c r="I178" s="35"/>
      <c r="O178" s="24"/>
      <c r="P178" s="7"/>
      <c r="R178" s="10"/>
      <c r="BK178" s="7"/>
      <c r="BL178" s="24"/>
      <c r="BU178" s="7"/>
      <c r="BW178" s="7"/>
      <c r="BX178" s="7"/>
      <c r="BY178" s="7"/>
      <c r="BZ178" s="7"/>
      <c r="CA178" s="10"/>
      <c r="DM178" s="7"/>
      <c r="DN178" s="9"/>
      <c r="DP178" s="7"/>
    </row>
    <row r="179" spans="1:120" x14ac:dyDescent="0.25">
      <c r="A179" t="s">
        <v>183</v>
      </c>
      <c r="B179">
        <v>147</v>
      </c>
      <c r="C179">
        <v>2018</v>
      </c>
      <c r="D179">
        <v>5</v>
      </c>
      <c r="E179">
        <v>0</v>
      </c>
      <c r="F179" t="s">
        <v>207</v>
      </c>
      <c r="G179" s="7" t="str">
        <f t="shared" si="24"/>
        <v>A00102920185STORAGE</v>
      </c>
      <c r="H179" t="str">
        <f t="shared" si="25"/>
        <v>A0010295STORAGE</v>
      </c>
      <c r="I179" s="35"/>
      <c r="O179" s="24"/>
      <c r="P179" s="7"/>
      <c r="R179" s="10"/>
      <c r="BK179" s="7"/>
      <c r="BL179" s="24"/>
      <c r="BU179" s="7"/>
      <c r="BW179" s="7"/>
      <c r="BX179" s="7"/>
      <c r="BY179" s="7"/>
      <c r="BZ179" s="7"/>
      <c r="CA179" s="10"/>
      <c r="DM179" s="7"/>
      <c r="DN179" s="9"/>
      <c r="DP179" s="7"/>
    </row>
    <row r="180" spans="1:120" x14ac:dyDescent="0.25">
      <c r="A180" t="s">
        <v>183</v>
      </c>
      <c r="B180">
        <v>147</v>
      </c>
      <c r="C180">
        <v>2017</v>
      </c>
      <c r="D180">
        <v>6</v>
      </c>
      <c r="E180">
        <v>2.1</v>
      </c>
      <c r="F180" t="s">
        <v>184</v>
      </c>
      <c r="G180" s="7" t="str">
        <f t="shared" si="24"/>
        <v>A00102920176USE</v>
      </c>
      <c r="H180" t="str">
        <f t="shared" si="25"/>
        <v>A0010296USE</v>
      </c>
      <c r="I180" s="35"/>
      <c r="O180" s="24"/>
      <c r="P180" s="7"/>
      <c r="R180" s="10"/>
      <c r="BK180" s="7"/>
      <c r="BL180" s="24"/>
      <c r="BU180" s="7"/>
      <c r="BW180" s="7"/>
      <c r="BX180" s="7"/>
      <c r="BY180" s="7"/>
      <c r="BZ180" s="7"/>
      <c r="CA180" s="10"/>
      <c r="DM180" s="7"/>
      <c r="DN180" s="9"/>
      <c r="DP180" s="7"/>
    </row>
    <row r="181" spans="1:120" x14ac:dyDescent="0.25">
      <c r="A181" t="s">
        <v>183</v>
      </c>
      <c r="B181">
        <v>147</v>
      </c>
      <c r="C181">
        <v>2019</v>
      </c>
      <c r="D181">
        <v>11</v>
      </c>
      <c r="E181">
        <v>0</v>
      </c>
      <c r="F181" t="s">
        <v>186</v>
      </c>
      <c r="G181" s="7" t="str">
        <f t="shared" si="24"/>
        <v>A001029201911DIRECT</v>
      </c>
      <c r="H181" t="str">
        <f t="shared" si="25"/>
        <v>A00102911DIRECT</v>
      </c>
      <c r="I181" s="35"/>
      <c r="O181" s="24"/>
      <c r="P181" s="7"/>
      <c r="R181" s="10"/>
      <c r="BK181" s="7"/>
      <c r="BL181" s="24"/>
      <c r="BU181" s="7"/>
      <c r="BW181" s="7"/>
      <c r="BX181" s="7"/>
      <c r="BY181" s="7"/>
      <c r="BZ181" s="7"/>
      <c r="CA181" s="10"/>
      <c r="DM181" s="7"/>
      <c r="DN181" s="9"/>
      <c r="DP181" s="7"/>
    </row>
    <row r="182" spans="1:120" x14ac:dyDescent="0.25">
      <c r="A182" t="s">
        <v>183</v>
      </c>
      <c r="B182">
        <v>147</v>
      </c>
      <c r="C182">
        <v>2013</v>
      </c>
      <c r="D182">
        <v>1</v>
      </c>
      <c r="E182">
        <v>0</v>
      </c>
      <c r="F182" t="s">
        <v>184</v>
      </c>
      <c r="G182" s="7" t="str">
        <f t="shared" si="24"/>
        <v>A00102920131USE</v>
      </c>
      <c r="H182" t="str">
        <f t="shared" si="25"/>
        <v>A0010291USE</v>
      </c>
      <c r="I182" s="35"/>
      <c r="O182" s="24"/>
      <c r="P182" s="7"/>
      <c r="R182" s="10"/>
      <c r="BK182" s="7"/>
      <c r="BL182" s="24"/>
      <c r="BU182" s="7"/>
      <c r="BW182" s="7"/>
      <c r="BX182" s="7"/>
      <c r="BY182" s="7"/>
      <c r="BZ182" s="7"/>
      <c r="CA182" s="10"/>
      <c r="DM182" s="7"/>
      <c r="DN182" s="9"/>
      <c r="DP182" s="7"/>
    </row>
    <row r="183" spans="1:120" x14ac:dyDescent="0.25">
      <c r="A183" t="s">
        <v>183</v>
      </c>
      <c r="B183">
        <v>147</v>
      </c>
      <c r="C183">
        <v>2009</v>
      </c>
      <c r="D183">
        <v>7</v>
      </c>
      <c r="E183">
        <v>1.2329612640000001</v>
      </c>
      <c r="F183" t="s">
        <v>184</v>
      </c>
      <c r="G183" s="7" t="str">
        <f t="shared" si="24"/>
        <v>A00102920097USE</v>
      </c>
      <c r="H183" t="str">
        <f t="shared" si="25"/>
        <v>A0010297USE</v>
      </c>
      <c r="I183" s="35"/>
      <c r="O183" s="24"/>
      <c r="P183" s="7"/>
      <c r="R183" s="10"/>
      <c r="BK183" s="7"/>
      <c r="BL183" s="24"/>
      <c r="BU183" s="7"/>
      <c r="BW183" s="7"/>
      <c r="BX183" s="7"/>
      <c r="BY183" s="7"/>
      <c r="BZ183" s="7"/>
      <c r="CA183" s="10"/>
      <c r="DM183" s="7"/>
      <c r="DN183" s="9"/>
      <c r="DP183" s="7"/>
    </row>
    <row r="184" spans="1:120" x14ac:dyDescent="0.25">
      <c r="A184" t="s">
        <v>183</v>
      </c>
      <c r="B184">
        <v>147</v>
      </c>
      <c r="C184">
        <v>2010</v>
      </c>
      <c r="D184">
        <v>2</v>
      </c>
      <c r="E184">
        <v>0</v>
      </c>
      <c r="F184" t="s">
        <v>190</v>
      </c>
      <c r="G184" s="7" t="str">
        <f t="shared" si="24"/>
        <v>A00102920102Combined (Direct + Storage)</v>
      </c>
      <c r="H184" t="str">
        <f t="shared" si="25"/>
        <v>A0010292Combined (Direct + Storage)</v>
      </c>
      <c r="I184" s="35"/>
      <c r="O184" s="24"/>
      <c r="P184" s="7"/>
      <c r="R184" s="10"/>
      <c r="BK184" s="7"/>
      <c r="BL184" s="24"/>
      <c r="BU184" s="7"/>
      <c r="BW184" s="7"/>
      <c r="BX184" s="7"/>
      <c r="BY184" s="7"/>
      <c r="BZ184" s="7"/>
      <c r="CA184" s="10"/>
      <c r="DM184" s="7"/>
      <c r="DN184" s="9"/>
      <c r="DP184" s="7"/>
    </row>
    <row r="185" spans="1:120" x14ac:dyDescent="0.25">
      <c r="A185" t="s">
        <v>183</v>
      </c>
      <c r="B185">
        <v>147</v>
      </c>
      <c r="C185">
        <v>2017</v>
      </c>
      <c r="D185">
        <v>4</v>
      </c>
      <c r="E185">
        <v>0</v>
      </c>
      <c r="F185" t="s">
        <v>186</v>
      </c>
      <c r="G185" s="7" t="str">
        <f t="shared" si="24"/>
        <v>A00102920174DIRECT</v>
      </c>
      <c r="H185" t="str">
        <f t="shared" si="25"/>
        <v>A0010294DIRECT</v>
      </c>
      <c r="I185" s="35"/>
      <c r="O185" s="24"/>
      <c r="P185" s="7"/>
      <c r="R185" s="10"/>
      <c r="BK185" s="7"/>
      <c r="BL185" s="24"/>
      <c r="BU185" s="7"/>
      <c r="BW185" s="7"/>
      <c r="BX185" s="7"/>
      <c r="BY185" s="7"/>
      <c r="BZ185" s="7"/>
      <c r="CA185" s="10"/>
      <c r="DM185" s="7"/>
      <c r="DN185" s="9"/>
      <c r="DP185" s="7"/>
    </row>
    <row r="186" spans="1:120" x14ac:dyDescent="0.25">
      <c r="A186" t="s">
        <v>183</v>
      </c>
      <c r="B186">
        <v>147</v>
      </c>
      <c r="C186">
        <v>2009</v>
      </c>
      <c r="D186">
        <v>8</v>
      </c>
      <c r="E186">
        <v>1.2329612640000001</v>
      </c>
      <c r="F186" t="s">
        <v>190</v>
      </c>
      <c r="G186" s="7" t="str">
        <f t="shared" si="24"/>
        <v>A00102920098Combined (Direct + Storage)</v>
      </c>
      <c r="H186" t="str">
        <f t="shared" si="25"/>
        <v>A0010298Combined (Direct + Storage)</v>
      </c>
      <c r="I186" s="35"/>
      <c r="O186" s="24"/>
      <c r="P186" s="7"/>
      <c r="R186" s="10"/>
      <c r="BK186" s="7"/>
      <c r="BL186" s="24"/>
      <c r="BU186" s="7"/>
      <c r="BW186" s="7"/>
      <c r="BX186" s="7"/>
      <c r="BY186" s="7"/>
      <c r="BZ186" s="7"/>
      <c r="CA186" s="10"/>
      <c r="DM186" s="7"/>
      <c r="DN186" s="9"/>
      <c r="DP186" s="7"/>
    </row>
    <row r="187" spans="1:120" x14ac:dyDescent="0.25">
      <c r="A187" t="s">
        <v>183</v>
      </c>
      <c r="B187">
        <v>147</v>
      </c>
      <c r="C187">
        <v>2010</v>
      </c>
      <c r="D187">
        <v>10</v>
      </c>
      <c r="E187">
        <v>0.61648063200000003</v>
      </c>
      <c r="F187" t="s">
        <v>184</v>
      </c>
      <c r="G187" s="7" t="str">
        <f t="shared" si="24"/>
        <v>A001029201010USE</v>
      </c>
      <c r="H187" t="str">
        <f t="shared" si="25"/>
        <v>A00102910USE</v>
      </c>
      <c r="I187" s="35"/>
      <c r="O187" s="24"/>
      <c r="P187" s="7"/>
      <c r="R187" s="10"/>
      <c r="BK187" s="7"/>
      <c r="BL187" s="24"/>
      <c r="BU187" s="7"/>
      <c r="BW187" s="7"/>
      <c r="BX187" s="7"/>
      <c r="BY187" s="7"/>
      <c r="BZ187" s="7"/>
      <c r="CA187" s="10"/>
      <c r="DM187" s="7"/>
      <c r="DN187" s="9"/>
      <c r="DP187" s="7"/>
    </row>
    <row r="188" spans="1:120" x14ac:dyDescent="0.25">
      <c r="A188" t="s">
        <v>183</v>
      </c>
      <c r="B188">
        <v>147</v>
      </c>
      <c r="C188">
        <v>2009</v>
      </c>
      <c r="D188">
        <v>4</v>
      </c>
      <c r="E188">
        <v>0</v>
      </c>
      <c r="F188" t="s">
        <v>190</v>
      </c>
      <c r="G188" s="7" t="str">
        <f t="shared" si="24"/>
        <v>A00102920094Combined (Direct + Storage)</v>
      </c>
      <c r="H188" t="str">
        <f t="shared" si="25"/>
        <v>A0010294Combined (Direct + Storage)</v>
      </c>
      <c r="I188" s="35"/>
      <c r="O188" s="24"/>
      <c r="P188" s="7"/>
      <c r="R188" s="10"/>
      <c r="BK188" s="7"/>
      <c r="BL188" s="24"/>
      <c r="BU188" s="7"/>
      <c r="BW188" s="7"/>
      <c r="BX188" s="7"/>
      <c r="BY188" s="7"/>
      <c r="BZ188" s="7"/>
      <c r="CA188" s="10"/>
      <c r="DM188" s="7"/>
      <c r="DN188" s="9"/>
      <c r="DP188" s="7"/>
    </row>
    <row r="189" spans="1:120" x14ac:dyDescent="0.25">
      <c r="A189" t="s">
        <v>183</v>
      </c>
      <c r="B189">
        <v>147</v>
      </c>
      <c r="C189">
        <v>2011</v>
      </c>
      <c r="D189">
        <v>8</v>
      </c>
      <c r="E189">
        <v>1.2329612640000001</v>
      </c>
      <c r="F189" t="s">
        <v>190</v>
      </c>
      <c r="G189" s="7" t="str">
        <f t="shared" si="24"/>
        <v>A00102920118Combined (Direct + Storage)</v>
      </c>
      <c r="H189" t="str">
        <f t="shared" si="25"/>
        <v>A0010298Combined (Direct + Storage)</v>
      </c>
      <c r="I189" s="35"/>
      <c r="O189" s="24"/>
      <c r="P189" s="7"/>
      <c r="R189" s="10"/>
      <c r="BK189" s="7"/>
      <c r="BL189" s="24"/>
      <c r="BU189" s="7"/>
      <c r="BW189" s="7"/>
      <c r="BX189" s="7"/>
      <c r="BY189" s="7"/>
      <c r="BZ189" s="7"/>
      <c r="CA189" s="10"/>
      <c r="DM189" s="7"/>
      <c r="DN189" s="9"/>
      <c r="DP189" s="7"/>
    </row>
    <row r="190" spans="1:120" x14ac:dyDescent="0.25">
      <c r="A190" t="s">
        <v>183</v>
      </c>
      <c r="B190">
        <v>147</v>
      </c>
      <c r="C190">
        <v>2020</v>
      </c>
      <c r="D190">
        <v>1</v>
      </c>
      <c r="E190">
        <v>0</v>
      </c>
      <c r="F190" t="s">
        <v>184</v>
      </c>
      <c r="G190" s="7" t="str">
        <f t="shared" si="24"/>
        <v>A00102920201USE</v>
      </c>
      <c r="H190" t="str">
        <f t="shared" si="25"/>
        <v>A0010291USE</v>
      </c>
      <c r="I190" s="35"/>
      <c r="O190" s="24"/>
      <c r="P190" s="7"/>
      <c r="R190" s="10"/>
      <c r="BK190" s="7"/>
      <c r="BL190" s="24"/>
      <c r="BU190" s="7"/>
      <c r="BW190" s="7"/>
      <c r="BX190" s="7"/>
      <c r="BY190" s="7"/>
      <c r="BZ190" s="7"/>
      <c r="CA190" s="10"/>
      <c r="DM190" s="7"/>
      <c r="DN190" s="9"/>
      <c r="DP190" s="7"/>
    </row>
    <row r="191" spans="1:120" x14ac:dyDescent="0.25">
      <c r="A191" t="s">
        <v>183</v>
      </c>
      <c r="B191">
        <v>147</v>
      </c>
      <c r="C191">
        <v>2016</v>
      </c>
      <c r="D191">
        <v>2</v>
      </c>
      <c r="E191">
        <v>0</v>
      </c>
      <c r="F191" t="s">
        <v>184</v>
      </c>
      <c r="G191" s="7" t="str">
        <f t="shared" si="24"/>
        <v>A00102920162USE</v>
      </c>
      <c r="H191" t="str">
        <f t="shared" si="25"/>
        <v>A0010292USE</v>
      </c>
      <c r="I191" s="35"/>
      <c r="O191" s="24"/>
      <c r="P191" s="7"/>
      <c r="R191" s="10"/>
      <c r="BK191" s="7"/>
      <c r="BL191" s="24"/>
      <c r="BU191" s="7"/>
      <c r="BW191" s="7"/>
      <c r="BX191" s="7"/>
      <c r="BY191" s="7"/>
      <c r="BZ191" s="7"/>
      <c r="CA191" s="10"/>
      <c r="DM191" s="7"/>
      <c r="DN191" s="9"/>
      <c r="DP191" s="7"/>
    </row>
    <row r="192" spans="1:120" x14ac:dyDescent="0.25">
      <c r="A192" t="s">
        <v>183</v>
      </c>
      <c r="B192">
        <v>147</v>
      </c>
      <c r="C192">
        <v>2010</v>
      </c>
      <c r="D192">
        <v>7</v>
      </c>
      <c r="E192">
        <v>1.2329612640000001</v>
      </c>
      <c r="F192" t="s">
        <v>184</v>
      </c>
      <c r="G192" s="7" t="str">
        <f t="shared" si="24"/>
        <v>A00102920107USE</v>
      </c>
      <c r="H192" t="str">
        <f t="shared" si="25"/>
        <v>A0010297USE</v>
      </c>
      <c r="I192" s="35"/>
      <c r="O192" s="24"/>
      <c r="P192" s="7"/>
      <c r="R192" s="10"/>
      <c r="BK192" s="7"/>
      <c r="BL192" s="24"/>
      <c r="BU192" s="7"/>
      <c r="BW192" s="7"/>
      <c r="BX192" s="7"/>
      <c r="BY192" s="7"/>
      <c r="BZ192" s="7"/>
      <c r="CA192" s="10"/>
      <c r="DM192" s="7"/>
      <c r="DN192" s="9"/>
      <c r="DP192" s="7"/>
    </row>
    <row r="193" spans="1:120" x14ac:dyDescent="0.25">
      <c r="A193" t="s">
        <v>183</v>
      </c>
      <c r="B193">
        <v>147</v>
      </c>
      <c r="C193">
        <v>2015</v>
      </c>
      <c r="D193">
        <v>11</v>
      </c>
      <c r="E193">
        <v>0</v>
      </c>
      <c r="F193" t="s">
        <v>186</v>
      </c>
      <c r="G193" s="7" t="str">
        <f t="shared" si="24"/>
        <v>A001029201511DIRECT</v>
      </c>
      <c r="H193" t="str">
        <f t="shared" si="25"/>
        <v>A00102911DIRECT</v>
      </c>
      <c r="I193" s="35"/>
      <c r="O193" s="24"/>
      <c r="P193" s="7"/>
      <c r="R193" s="10"/>
      <c r="BK193" s="7"/>
      <c r="BL193" s="24"/>
      <c r="BU193" s="7"/>
      <c r="BW193" s="7"/>
      <c r="BX193" s="7"/>
      <c r="BY193" s="7"/>
      <c r="BZ193" s="7"/>
      <c r="CA193" s="10"/>
      <c r="DM193" s="7"/>
      <c r="DN193" s="9"/>
      <c r="DP193" s="7"/>
    </row>
    <row r="194" spans="1:120" x14ac:dyDescent="0.25">
      <c r="A194" t="s">
        <v>183</v>
      </c>
      <c r="B194">
        <v>147</v>
      </c>
      <c r="C194">
        <v>2014</v>
      </c>
      <c r="D194">
        <v>10</v>
      </c>
      <c r="E194">
        <v>0.61648063200000003</v>
      </c>
      <c r="F194" t="s">
        <v>207</v>
      </c>
      <c r="G194" s="7" t="str">
        <f t="shared" si="24"/>
        <v>A001029201410STORAGE</v>
      </c>
      <c r="H194" t="str">
        <f t="shared" si="25"/>
        <v>A00102910STORAGE</v>
      </c>
      <c r="I194" s="35"/>
      <c r="O194" s="24"/>
      <c r="P194" s="7"/>
      <c r="R194" s="10"/>
      <c r="BK194" s="7"/>
      <c r="BL194" s="24"/>
      <c r="BU194" s="7"/>
      <c r="BW194" s="7"/>
      <c r="BX194" s="7"/>
      <c r="BY194" s="7"/>
      <c r="BZ194" s="7"/>
      <c r="CA194" s="10"/>
      <c r="DM194" s="7"/>
      <c r="DN194" s="9"/>
      <c r="DP194" s="7"/>
    </row>
    <row r="195" spans="1:120" x14ac:dyDescent="0.25">
      <c r="A195" t="s">
        <v>183</v>
      </c>
      <c r="B195">
        <v>147</v>
      </c>
      <c r="C195">
        <v>2019</v>
      </c>
      <c r="D195">
        <v>2</v>
      </c>
      <c r="E195">
        <v>0</v>
      </c>
      <c r="F195" t="s">
        <v>207</v>
      </c>
      <c r="G195" s="7" t="str">
        <f t="shared" si="24"/>
        <v>A00102920192STORAGE</v>
      </c>
      <c r="H195" t="str">
        <f t="shared" si="25"/>
        <v>A0010292STORAGE</v>
      </c>
      <c r="I195" s="35"/>
      <c r="O195" s="24"/>
      <c r="P195" s="7"/>
      <c r="R195" s="10"/>
      <c r="BK195" s="7"/>
      <c r="BL195" s="24"/>
      <c r="BU195" s="7"/>
      <c r="BW195" s="7"/>
      <c r="BX195" s="7"/>
      <c r="BY195" s="7"/>
      <c r="BZ195" s="7"/>
      <c r="CA195" s="10"/>
      <c r="DM195" s="7"/>
      <c r="DN195" s="9"/>
      <c r="DP195" s="7"/>
    </row>
    <row r="196" spans="1:120" x14ac:dyDescent="0.25">
      <c r="A196" t="s">
        <v>183</v>
      </c>
      <c r="B196">
        <v>147</v>
      </c>
      <c r="C196">
        <v>2019</v>
      </c>
      <c r="D196">
        <v>5</v>
      </c>
      <c r="E196">
        <v>1</v>
      </c>
      <c r="F196" t="s">
        <v>184</v>
      </c>
      <c r="G196" s="7" t="str">
        <f t="shared" si="24"/>
        <v>A00102920195USE</v>
      </c>
      <c r="H196" t="str">
        <f t="shared" si="25"/>
        <v>A0010295USE</v>
      </c>
      <c r="I196" s="35"/>
      <c r="O196" s="24"/>
      <c r="P196" s="7"/>
      <c r="R196" s="10"/>
      <c r="BK196" s="7"/>
      <c r="BL196" s="24"/>
      <c r="BU196" s="7"/>
      <c r="BW196" s="7"/>
      <c r="BX196" s="7"/>
      <c r="BY196" s="7"/>
      <c r="BZ196" s="7"/>
      <c r="CA196" s="10"/>
      <c r="DM196" s="7"/>
      <c r="DN196" s="9"/>
      <c r="DP196" s="7"/>
    </row>
    <row r="197" spans="1:120" x14ac:dyDescent="0.25">
      <c r="A197" t="s">
        <v>183</v>
      </c>
      <c r="B197">
        <v>147</v>
      </c>
      <c r="C197">
        <v>2018</v>
      </c>
      <c r="D197">
        <v>8</v>
      </c>
      <c r="E197">
        <v>0</v>
      </c>
      <c r="F197" t="s">
        <v>207</v>
      </c>
      <c r="G197" s="7" t="str">
        <f t="shared" ref="G197:G260" si="26">A197&amp;C197&amp;D197&amp;F197</f>
        <v>A00102920188STORAGE</v>
      </c>
      <c r="H197" t="str">
        <f t="shared" ref="H197:H260" si="27">A197&amp;D197&amp;F197</f>
        <v>A0010298STORAGE</v>
      </c>
      <c r="I197" s="35"/>
      <c r="O197" s="24"/>
      <c r="P197" s="7"/>
      <c r="R197" s="10"/>
      <c r="BK197" s="7"/>
      <c r="BL197" s="24"/>
      <c r="BU197" s="7"/>
      <c r="BW197" s="7"/>
      <c r="BX197" s="7"/>
      <c r="BY197" s="7"/>
      <c r="BZ197" s="7"/>
      <c r="CA197" s="10"/>
      <c r="DM197" s="7"/>
      <c r="DN197" s="9"/>
      <c r="DP197" s="7"/>
    </row>
    <row r="198" spans="1:120" x14ac:dyDescent="0.25">
      <c r="A198" t="s">
        <v>183</v>
      </c>
      <c r="B198">
        <v>147</v>
      </c>
      <c r="C198">
        <v>2010</v>
      </c>
      <c r="D198">
        <v>12</v>
      </c>
      <c r="E198">
        <v>0</v>
      </c>
      <c r="F198" t="s">
        <v>190</v>
      </c>
      <c r="G198" s="7" t="str">
        <f t="shared" si="26"/>
        <v>A001029201012Combined (Direct + Storage)</v>
      </c>
      <c r="H198" t="str">
        <f t="shared" si="27"/>
        <v>A00102912Combined (Direct + Storage)</v>
      </c>
      <c r="I198" s="35"/>
      <c r="O198" s="24"/>
      <c r="P198" s="7"/>
      <c r="R198" s="10"/>
      <c r="BK198" s="7"/>
      <c r="BL198" s="24"/>
      <c r="BU198" s="7"/>
      <c r="BW198" s="7"/>
      <c r="BX198" s="7"/>
      <c r="BY198" s="7"/>
      <c r="BZ198" s="7"/>
      <c r="CA198" s="10"/>
      <c r="DM198" s="7"/>
      <c r="DN198" s="9"/>
      <c r="DP198" s="7"/>
    </row>
    <row r="199" spans="1:120" x14ac:dyDescent="0.25">
      <c r="A199" t="s">
        <v>183</v>
      </c>
      <c r="B199">
        <v>147</v>
      </c>
      <c r="C199">
        <v>2010</v>
      </c>
      <c r="D199">
        <v>12</v>
      </c>
      <c r="E199">
        <v>0</v>
      </c>
      <c r="F199" t="s">
        <v>184</v>
      </c>
      <c r="G199" s="7" t="str">
        <f t="shared" si="26"/>
        <v>A001029201012USE</v>
      </c>
      <c r="H199" t="str">
        <f t="shared" si="27"/>
        <v>A00102912USE</v>
      </c>
      <c r="I199" s="35"/>
      <c r="O199" s="24"/>
      <c r="P199" s="7"/>
      <c r="R199" s="10"/>
      <c r="BK199" s="7"/>
      <c r="BL199" s="24"/>
      <c r="BU199" s="7"/>
      <c r="BW199" s="7"/>
      <c r="BX199" s="7"/>
      <c r="BY199" s="7"/>
      <c r="BZ199" s="7"/>
      <c r="CA199" s="10"/>
      <c r="DM199" s="7"/>
      <c r="DN199" s="9"/>
      <c r="DP199" s="7"/>
    </row>
    <row r="200" spans="1:120" x14ac:dyDescent="0.25">
      <c r="A200" t="s">
        <v>183</v>
      </c>
      <c r="B200">
        <v>147</v>
      </c>
      <c r="C200">
        <v>2009</v>
      </c>
      <c r="D200">
        <v>6</v>
      </c>
      <c r="E200">
        <v>1.2329612640000001</v>
      </c>
      <c r="F200" t="s">
        <v>184</v>
      </c>
      <c r="G200" s="7" t="str">
        <f t="shared" si="26"/>
        <v>A00102920096USE</v>
      </c>
      <c r="H200" t="str">
        <f t="shared" si="27"/>
        <v>A0010296USE</v>
      </c>
      <c r="I200" s="35"/>
      <c r="O200" s="24"/>
      <c r="P200" s="7"/>
      <c r="R200" s="10"/>
      <c r="BK200" s="7"/>
      <c r="BL200" s="24"/>
      <c r="BU200" s="7"/>
      <c r="BW200" s="7"/>
      <c r="BX200" s="7"/>
      <c r="BY200" s="7"/>
      <c r="BZ200" s="7"/>
      <c r="CA200" s="10"/>
      <c r="DM200" s="7"/>
      <c r="DN200" s="9"/>
      <c r="DP200" s="7"/>
    </row>
    <row r="201" spans="1:120" x14ac:dyDescent="0.25">
      <c r="A201" t="s">
        <v>183</v>
      </c>
      <c r="B201">
        <v>147</v>
      </c>
      <c r="C201">
        <v>2016</v>
      </c>
      <c r="D201">
        <v>2</v>
      </c>
      <c r="E201">
        <v>0</v>
      </c>
      <c r="F201" t="s">
        <v>207</v>
      </c>
      <c r="G201" s="7" t="str">
        <f t="shared" si="26"/>
        <v>A00102920162STORAGE</v>
      </c>
      <c r="H201" t="str">
        <f t="shared" si="27"/>
        <v>A0010292STORAGE</v>
      </c>
      <c r="I201" s="35"/>
      <c r="O201" s="24"/>
      <c r="P201" s="7"/>
      <c r="R201" s="10"/>
      <c r="BK201" s="7"/>
      <c r="BL201" s="24"/>
      <c r="BU201" s="7"/>
      <c r="BW201" s="7"/>
      <c r="BX201" s="7"/>
      <c r="BY201" s="7"/>
      <c r="BZ201" s="7"/>
      <c r="CA201" s="10"/>
      <c r="DM201" s="7"/>
      <c r="DN201" s="9"/>
      <c r="DP201" s="7"/>
    </row>
    <row r="202" spans="1:120" x14ac:dyDescent="0.25">
      <c r="A202" t="s">
        <v>183</v>
      </c>
      <c r="B202">
        <v>147</v>
      </c>
      <c r="C202">
        <v>2020</v>
      </c>
      <c r="D202">
        <v>3</v>
      </c>
      <c r="E202">
        <v>0</v>
      </c>
      <c r="F202" t="s">
        <v>186</v>
      </c>
      <c r="G202" s="7" t="str">
        <f t="shared" si="26"/>
        <v>A00102920203DIRECT</v>
      </c>
      <c r="H202" t="str">
        <f t="shared" si="27"/>
        <v>A0010293DIRECT</v>
      </c>
      <c r="I202" s="35"/>
      <c r="O202" s="24"/>
      <c r="P202" s="7"/>
      <c r="R202" s="10"/>
      <c r="BK202" s="7"/>
      <c r="BL202" s="24"/>
      <c r="BU202" s="7"/>
      <c r="BW202" s="7"/>
      <c r="BX202" s="7"/>
      <c r="BY202" s="7"/>
      <c r="BZ202" s="7"/>
      <c r="CA202" s="10"/>
      <c r="DM202" s="7"/>
      <c r="DN202" s="9"/>
      <c r="DP202" s="7"/>
    </row>
    <row r="203" spans="1:120" x14ac:dyDescent="0.25">
      <c r="A203" t="s">
        <v>183</v>
      </c>
      <c r="B203">
        <v>147</v>
      </c>
      <c r="C203">
        <v>2016</v>
      </c>
      <c r="D203">
        <v>2</v>
      </c>
      <c r="E203">
        <v>0</v>
      </c>
      <c r="F203" t="s">
        <v>186</v>
      </c>
      <c r="G203" s="7" t="str">
        <f t="shared" si="26"/>
        <v>A00102920162DIRECT</v>
      </c>
      <c r="H203" t="str">
        <f t="shared" si="27"/>
        <v>A0010292DIRECT</v>
      </c>
      <c r="I203" s="35"/>
      <c r="O203" s="24"/>
      <c r="P203" s="7"/>
      <c r="R203" s="10"/>
      <c r="BK203" s="7"/>
      <c r="BL203" s="24"/>
      <c r="BU203" s="7"/>
      <c r="BW203" s="7"/>
      <c r="BX203" s="7"/>
      <c r="BY203" s="7"/>
      <c r="BZ203" s="7"/>
      <c r="CA203" s="10"/>
      <c r="DM203" s="7"/>
      <c r="DN203" s="9"/>
      <c r="DP203" s="7"/>
    </row>
    <row r="204" spans="1:120" x14ac:dyDescent="0.25">
      <c r="A204" t="s">
        <v>183</v>
      </c>
      <c r="B204">
        <v>147</v>
      </c>
      <c r="C204">
        <v>2008</v>
      </c>
      <c r="D204">
        <v>2</v>
      </c>
      <c r="E204">
        <v>0</v>
      </c>
      <c r="F204" t="s">
        <v>184</v>
      </c>
      <c r="G204" s="7" t="str">
        <f t="shared" si="26"/>
        <v>A00102920082USE</v>
      </c>
      <c r="H204" t="str">
        <f t="shared" si="27"/>
        <v>A0010292USE</v>
      </c>
      <c r="I204" s="35"/>
      <c r="O204" s="24"/>
      <c r="P204" s="7"/>
      <c r="R204" s="10"/>
      <c r="BK204" s="7"/>
      <c r="BL204" s="24"/>
      <c r="BU204" s="7"/>
      <c r="BW204" s="7"/>
      <c r="BX204" s="7"/>
      <c r="BY204" s="7"/>
      <c r="BZ204" s="7"/>
      <c r="CA204" s="10"/>
      <c r="DM204" s="7"/>
      <c r="DN204" s="9"/>
      <c r="DP204" s="7"/>
    </row>
    <row r="205" spans="1:120" x14ac:dyDescent="0.25">
      <c r="A205" t="s">
        <v>183</v>
      </c>
      <c r="B205">
        <v>147</v>
      </c>
      <c r="C205">
        <v>2019</v>
      </c>
      <c r="D205">
        <v>12</v>
      </c>
      <c r="E205">
        <v>0</v>
      </c>
      <c r="F205" t="s">
        <v>207</v>
      </c>
      <c r="G205" s="7" t="str">
        <f t="shared" si="26"/>
        <v>A001029201912STORAGE</v>
      </c>
      <c r="H205" t="str">
        <f t="shared" si="27"/>
        <v>A00102912STORAGE</v>
      </c>
      <c r="I205" s="35"/>
      <c r="O205" s="24"/>
      <c r="P205" s="7"/>
      <c r="R205" s="10"/>
      <c r="BK205" s="7"/>
      <c r="BL205" s="24"/>
      <c r="BU205" s="7"/>
      <c r="BW205" s="7"/>
      <c r="BX205" s="7"/>
      <c r="BY205" s="7"/>
      <c r="BZ205" s="7"/>
      <c r="CA205" s="10"/>
      <c r="DM205" s="7"/>
      <c r="DN205" s="9"/>
      <c r="DP205" s="7"/>
    </row>
    <row r="206" spans="1:120" x14ac:dyDescent="0.25">
      <c r="A206" t="s">
        <v>183</v>
      </c>
      <c r="B206">
        <v>147</v>
      </c>
      <c r="C206">
        <v>2014</v>
      </c>
      <c r="D206">
        <v>11</v>
      </c>
      <c r="E206">
        <v>0</v>
      </c>
      <c r="F206" t="s">
        <v>207</v>
      </c>
      <c r="G206" s="7" t="str">
        <f t="shared" si="26"/>
        <v>A001029201411STORAGE</v>
      </c>
      <c r="H206" t="str">
        <f t="shared" si="27"/>
        <v>A00102911STORAGE</v>
      </c>
      <c r="I206" s="35"/>
      <c r="O206" s="24"/>
      <c r="P206" s="7"/>
      <c r="R206" s="10"/>
      <c r="BK206" s="7"/>
      <c r="BL206" s="24"/>
      <c r="BU206" s="7"/>
      <c r="BW206" s="7"/>
      <c r="BX206" s="7"/>
      <c r="BY206" s="7"/>
      <c r="BZ206" s="7"/>
      <c r="CA206" s="10"/>
      <c r="DM206" s="7"/>
      <c r="DN206" s="9"/>
      <c r="DP206" s="7"/>
    </row>
    <row r="207" spans="1:120" x14ac:dyDescent="0.25">
      <c r="A207" t="s">
        <v>183</v>
      </c>
      <c r="B207">
        <v>147</v>
      </c>
      <c r="C207">
        <v>2019</v>
      </c>
      <c r="D207">
        <v>2</v>
      </c>
      <c r="E207">
        <v>0</v>
      </c>
      <c r="F207" t="s">
        <v>184</v>
      </c>
      <c r="G207" s="7" t="str">
        <f t="shared" si="26"/>
        <v>A00102920192USE</v>
      </c>
      <c r="H207" t="str">
        <f t="shared" si="27"/>
        <v>A0010292USE</v>
      </c>
      <c r="I207" s="35"/>
      <c r="O207" s="24"/>
      <c r="P207" s="7"/>
      <c r="R207" s="10"/>
      <c r="BK207" s="7"/>
      <c r="BL207" s="24"/>
      <c r="BU207" s="7"/>
      <c r="BW207" s="7"/>
      <c r="BX207" s="7"/>
      <c r="BY207" s="7"/>
      <c r="BZ207" s="7"/>
      <c r="CA207" s="10"/>
      <c r="DM207" s="7"/>
      <c r="DN207" s="9"/>
      <c r="DP207" s="7"/>
    </row>
    <row r="208" spans="1:120" x14ac:dyDescent="0.25">
      <c r="A208" t="s">
        <v>183</v>
      </c>
      <c r="B208">
        <v>147</v>
      </c>
      <c r="C208">
        <v>2014</v>
      </c>
      <c r="D208">
        <v>10</v>
      </c>
      <c r="E208">
        <v>0.61648063200000003</v>
      </c>
      <c r="F208" t="s">
        <v>184</v>
      </c>
      <c r="G208" s="7" t="str">
        <f t="shared" si="26"/>
        <v>A001029201410USE</v>
      </c>
      <c r="H208" t="str">
        <f t="shared" si="27"/>
        <v>A00102910USE</v>
      </c>
      <c r="I208" s="35"/>
      <c r="O208" s="24"/>
      <c r="P208" s="7"/>
      <c r="R208" s="10"/>
      <c r="BK208" s="7"/>
      <c r="BL208" s="24"/>
      <c r="BU208" s="7"/>
      <c r="BW208" s="7"/>
      <c r="BX208" s="7"/>
      <c r="BY208" s="7"/>
      <c r="BZ208" s="7"/>
      <c r="CA208" s="10"/>
      <c r="DM208" s="7"/>
      <c r="DN208" s="9"/>
      <c r="DP208" s="7"/>
    </row>
    <row r="209" spans="1:120" x14ac:dyDescent="0.25">
      <c r="A209" t="s">
        <v>183</v>
      </c>
      <c r="B209">
        <v>147</v>
      </c>
      <c r="C209">
        <v>2017</v>
      </c>
      <c r="D209">
        <v>2</v>
      </c>
      <c r="E209">
        <v>0</v>
      </c>
      <c r="F209" t="s">
        <v>207</v>
      </c>
      <c r="G209" s="7" t="str">
        <f t="shared" si="26"/>
        <v>A00102920172STORAGE</v>
      </c>
      <c r="H209" t="str">
        <f t="shared" si="27"/>
        <v>A0010292STORAGE</v>
      </c>
      <c r="I209" s="35"/>
      <c r="O209" s="24"/>
      <c r="P209" s="7"/>
      <c r="R209" s="10"/>
      <c r="BK209" s="7"/>
      <c r="BL209" s="24"/>
      <c r="BU209" s="7"/>
      <c r="BW209" s="7"/>
      <c r="BX209" s="7"/>
      <c r="BY209" s="7"/>
      <c r="BZ209" s="7"/>
      <c r="CA209" s="10"/>
      <c r="DM209" s="7"/>
      <c r="DN209" s="9"/>
      <c r="DP209" s="7"/>
    </row>
    <row r="210" spans="1:120" x14ac:dyDescent="0.25">
      <c r="A210" t="s">
        <v>183</v>
      </c>
      <c r="B210">
        <v>147</v>
      </c>
      <c r="C210">
        <v>2016</v>
      </c>
      <c r="D210">
        <v>12</v>
      </c>
      <c r="E210">
        <v>0</v>
      </c>
      <c r="F210" t="s">
        <v>186</v>
      </c>
      <c r="G210" s="7" t="str">
        <f t="shared" si="26"/>
        <v>A001029201612DIRECT</v>
      </c>
      <c r="H210" t="str">
        <f t="shared" si="27"/>
        <v>A00102912DIRECT</v>
      </c>
      <c r="I210" s="35"/>
      <c r="O210" s="24"/>
      <c r="P210" s="7"/>
      <c r="R210" s="10"/>
      <c r="BK210" s="7"/>
      <c r="BL210" s="24"/>
      <c r="BU210" s="7"/>
      <c r="BW210" s="7"/>
      <c r="BX210" s="7"/>
      <c r="BY210" s="7"/>
      <c r="BZ210" s="7"/>
      <c r="CA210" s="10"/>
      <c r="DM210" s="7"/>
      <c r="DN210" s="9"/>
      <c r="DP210" s="7"/>
    </row>
    <row r="211" spans="1:120" x14ac:dyDescent="0.25">
      <c r="A211" t="s">
        <v>183</v>
      </c>
      <c r="B211">
        <v>147</v>
      </c>
      <c r="C211">
        <v>2019</v>
      </c>
      <c r="D211">
        <v>1</v>
      </c>
      <c r="E211">
        <v>0</v>
      </c>
      <c r="F211" t="s">
        <v>207</v>
      </c>
      <c r="G211" s="7" t="str">
        <f t="shared" si="26"/>
        <v>A00102920191STORAGE</v>
      </c>
      <c r="H211" t="str">
        <f t="shared" si="27"/>
        <v>A0010291STORAGE</v>
      </c>
      <c r="I211" s="35"/>
      <c r="O211" s="24"/>
      <c r="P211" s="7"/>
      <c r="R211" s="10"/>
      <c r="BK211" s="7"/>
      <c r="BL211" s="24"/>
      <c r="BU211" s="7"/>
      <c r="BW211" s="7"/>
      <c r="BX211" s="7"/>
      <c r="BY211" s="7"/>
      <c r="BZ211" s="7"/>
      <c r="CA211" s="10"/>
      <c r="DM211" s="7"/>
      <c r="DN211" s="9"/>
      <c r="DP211" s="7"/>
    </row>
    <row r="212" spans="1:120" x14ac:dyDescent="0.25">
      <c r="A212" t="s">
        <v>183</v>
      </c>
      <c r="B212">
        <v>147</v>
      </c>
      <c r="C212">
        <v>2015</v>
      </c>
      <c r="D212">
        <v>7</v>
      </c>
      <c r="E212">
        <v>1.23</v>
      </c>
      <c r="F212" t="s">
        <v>184</v>
      </c>
      <c r="G212" s="7" t="str">
        <f t="shared" si="26"/>
        <v>A00102920157USE</v>
      </c>
      <c r="H212" t="str">
        <f t="shared" si="27"/>
        <v>A0010297USE</v>
      </c>
      <c r="I212" s="35"/>
      <c r="O212" s="24"/>
      <c r="P212" s="7"/>
      <c r="R212" s="10"/>
      <c r="BK212" s="7"/>
      <c r="BL212" s="24"/>
      <c r="BU212" s="7"/>
      <c r="BW212" s="7"/>
      <c r="BX212" s="7"/>
      <c r="BY212" s="7"/>
      <c r="BZ212" s="7"/>
      <c r="CA212" s="10"/>
      <c r="DM212" s="7"/>
      <c r="DN212" s="9"/>
      <c r="DP212" s="7"/>
    </row>
    <row r="213" spans="1:120" x14ac:dyDescent="0.25">
      <c r="A213" t="s">
        <v>183</v>
      </c>
      <c r="B213">
        <v>147</v>
      </c>
      <c r="C213">
        <v>2016</v>
      </c>
      <c r="D213">
        <v>7</v>
      </c>
      <c r="E213">
        <v>1.23</v>
      </c>
      <c r="F213" t="s">
        <v>186</v>
      </c>
      <c r="G213" s="7" t="str">
        <f t="shared" si="26"/>
        <v>A00102920167DIRECT</v>
      </c>
      <c r="H213" t="str">
        <f t="shared" si="27"/>
        <v>A0010297DIRECT</v>
      </c>
      <c r="I213" s="35"/>
      <c r="O213" s="24"/>
      <c r="P213" s="7"/>
      <c r="R213" s="10"/>
      <c r="BK213" s="7"/>
      <c r="BL213" s="24"/>
      <c r="BU213" s="7"/>
      <c r="BW213" s="7"/>
      <c r="BX213" s="7"/>
      <c r="BY213" s="7"/>
      <c r="BZ213" s="7"/>
      <c r="CA213" s="10"/>
      <c r="DM213" s="7"/>
      <c r="DN213" s="9"/>
      <c r="DP213" s="7"/>
    </row>
    <row r="214" spans="1:120" x14ac:dyDescent="0.25">
      <c r="A214" t="s">
        <v>183</v>
      </c>
      <c r="B214">
        <v>147</v>
      </c>
      <c r="C214">
        <v>2011</v>
      </c>
      <c r="D214">
        <v>4</v>
      </c>
      <c r="E214">
        <v>0</v>
      </c>
      <c r="F214" t="s">
        <v>190</v>
      </c>
      <c r="G214" s="7" t="str">
        <f t="shared" si="26"/>
        <v>A00102920114Combined (Direct + Storage)</v>
      </c>
      <c r="H214" t="str">
        <f t="shared" si="27"/>
        <v>A0010294Combined (Direct + Storage)</v>
      </c>
      <c r="I214" s="35"/>
      <c r="O214" s="24"/>
      <c r="P214" s="7"/>
      <c r="R214" s="10"/>
      <c r="BK214" s="7"/>
      <c r="BL214" s="24"/>
      <c r="BU214" s="7"/>
      <c r="BW214" s="7"/>
      <c r="BX214" s="7"/>
      <c r="BY214" s="7"/>
      <c r="BZ214" s="7"/>
      <c r="CA214" s="10"/>
      <c r="DM214" s="7"/>
      <c r="DN214" s="9"/>
      <c r="DP214" s="7"/>
    </row>
    <row r="215" spans="1:120" x14ac:dyDescent="0.25">
      <c r="A215" t="s">
        <v>183</v>
      </c>
      <c r="B215">
        <v>147</v>
      </c>
      <c r="C215">
        <v>2020</v>
      </c>
      <c r="D215">
        <v>8</v>
      </c>
      <c r="E215">
        <v>3.52</v>
      </c>
      <c r="F215" t="s">
        <v>184</v>
      </c>
      <c r="G215" s="7" t="str">
        <f t="shared" si="26"/>
        <v>A00102920208USE</v>
      </c>
      <c r="H215" t="str">
        <f t="shared" si="27"/>
        <v>A0010298USE</v>
      </c>
      <c r="I215" s="35"/>
      <c r="O215" s="24"/>
      <c r="P215" s="7"/>
      <c r="R215" s="10"/>
      <c r="BK215" s="7"/>
      <c r="BL215" s="24"/>
      <c r="BU215" s="7"/>
      <c r="BW215" s="7"/>
      <c r="BX215" s="7"/>
      <c r="BY215" s="7"/>
      <c r="BZ215" s="7"/>
      <c r="CA215" s="10"/>
      <c r="DM215" s="7"/>
      <c r="DN215" s="9"/>
      <c r="DP215" s="7"/>
    </row>
    <row r="216" spans="1:120" x14ac:dyDescent="0.25">
      <c r="A216" t="s">
        <v>183</v>
      </c>
      <c r="B216">
        <v>147</v>
      </c>
      <c r="C216">
        <v>2016</v>
      </c>
      <c r="D216">
        <v>3</v>
      </c>
      <c r="E216">
        <v>0</v>
      </c>
      <c r="F216" t="s">
        <v>207</v>
      </c>
      <c r="G216" s="7" t="str">
        <f t="shared" si="26"/>
        <v>A00102920163STORAGE</v>
      </c>
      <c r="H216" t="str">
        <f t="shared" si="27"/>
        <v>A0010293STORAGE</v>
      </c>
      <c r="I216" s="35"/>
      <c r="O216" s="24"/>
      <c r="P216" s="7"/>
      <c r="R216" s="10"/>
      <c r="BK216" s="7"/>
      <c r="BL216" s="24"/>
      <c r="BU216" s="7"/>
      <c r="BW216" s="7"/>
      <c r="BX216" s="7"/>
      <c r="BY216" s="7"/>
      <c r="BZ216" s="7"/>
      <c r="CA216" s="10"/>
      <c r="DM216" s="7"/>
      <c r="DN216" s="9"/>
      <c r="DP216" s="7"/>
    </row>
    <row r="217" spans="1:120" x14ac:dyDescent="0.25">
      <c r="A217" t="s">
        <v>183</v>
      </c>
      <c r="B217">
        <v>147</v>
      </c>
      <c r="C217">
        <v>2016</v>
      </c>
      <c r="D217">
        <v>7</v>
      </c>
      <c r="E217">
        <v>1.23</v>
      </c>
      <c r="F217" t="s">
        <v>184</v>
      </c>
      <c r="G217" s="7" t="str">
        <f t="shared" si="26"/>
        <v>A00102920167USE</v>
      </c>
      <c r="H217" t="str">
        <f t="shared" si="27"/>
        <v>A0010297USE</v>
      </c>
      <c r="I217" s="35"/>
      <c r="O217" s="24"/>
      <c r="P217" s="7"/>
      <c r="R217" s="10"/>
      <c r="BK217" s="7"/>
      <c r="BL217" s="24"/>
      <c r="BU217" s="7"/>
      <c r="BW217" s="7"/>
      <c r="BX217" s="7"/>
      <c r="BY217" s="7"/>
      <c r="BZ217" s="7"/>
      <c r="CA217" s="10"/>
      <c r="DM217" s="7"/>
      <c r="DN217" s="9"/>
      <c r="DP217" s="7"/>
    </row>
    <row r="218" spans="1:120" x14ac:dyDescent="0.25">
      <c r="A218" t="s">
        <v>183</v>
      </c>
      <c r="B218">
        <v>147</v>
      </c>
      <c r="C218">
        <v>2016</v>
      </c>
      <c r="D218">
        <v>6</v>
      </c>
      <c r="E218">
        <v>1.23</v>
      </c>
      <c r="F218" t="s">
        <v>186</v>
      </c>
      <c r="G218" s="7" t="str">
        <f t="shared" si="26"/>
        <v>A00102920166DIRECT</v>
      </c>
      <c r="H218" t="str">
        <f t="shared" si="27"/>
        <v>A0010296DIRECT</v>
      </c>
      <c r="I218" s="35"/>
      <c r="O218" s="24"/>
      <c r="P218" s="7"/>
      <c r="R218" s="10"/>
      <c r="BK218" s="7"/>
      <c r="BL218" s="24"/>
      <c r="BU218" s="7"/>
      <c r="BW218" s="7"/>
      <c r="BX218" s="7"/>
      <c r="BY218" s="7"/>
      <c r="BZ218" s="7"/>
      <c r="CA218" s="10"/>
      <c r="DM218" s="7"/>
      <c r="DN218" s="9"/>
      <c r="DP218" s="7"/>
    </row>
    <row r="219" spans="1:120" x14ac:dyDescent="0.25">
      <c r="A219" t="s">
        <v>183</v>
      </c>
      <c r="B219">
        <v>147</v>
      </c>
      <c r="C219">
        <v>2018</v>
      </c>
      <c r="D219">
        <v>5</v>
      </c>
      <c r="E219">
        <v>1</v>
      </c>
      <c r="F219" t="s">
        <v>186</v>
      </c>
      <c r="G219" s="7" t="str">
        <f t="shared" si="26"/>
        <v>A00102920185DIRECT</v>
      </c>
      <c r="H219" t="str">
        <f t="shared" si="27"/>
        <v>A0010295DIRECT</v>
      </c>
      <c r="I219" s="35"/>
      <c r="O219" s="24"/>
      <c r="P219" s="7"/>
      <c r="R219" s="10"/>
      <c r="BK219" s="7"/>
      <c r="BL219" s="24"/>
      <c r="BU219" s="7"/>
      <c r="BW219" s="7"/>
      <c r="BX219" s="7"/>
      <c r="BY219" s="7"/>
      <c r="BZ219" s="7"/>
      <c r="CA219" s="10"/>
      <c r="DM219" s="7"/>
      <c r="DN219" s="9"/>
      <c r="DP219" s="7"/>
    </row>
    <row r="220" spans="1:120" x14ac:dyDescent="0.25">
      <c r="A220" t="s">
        <v>183</v>
      </c>
      <c r="B220">
        <v>147</v>
      </c>
      <c r="C220">
        <v>2014</v>
      </c>
      <c r="D220">
        <v>12</v>
      </c>
      <c r="E220">
        <v>0</v>
      </c>
      <c r="F220" t="s">
        <v>207</v>
      </c>
      <c r="G220" s="7" t="str">
        <f t="shared" si="26"/>
        <v>A001029201412STORAGE</v>
      </c>
      <c r="H220" t="str">
        <f t="shared" si="27"/>
        <v>A00102912STORAGE</v>
      </c>
      <c r="I220" s="35"/>
      <c r="O220" s="24"/>
      <c r="P220" s="7"/>
      <c r="R220" s="10"/>
      <c r="BK220" s="7"/>
      <c r="BL220" s="24"/>
      <c r="BU220" s="7"/>
      <c r="BW220" s="7"/>
      <c r="BX220" s="7"/>
      <c r="BY220" s="7"/>
      <c r="BZ220" s="7"/>
      <c r="CA220" s="10"/>
      <c r="DM220" s="7"/>
      <c r="DN220" s="9"/>
      <c r="DP220" s="7"/>
    </row>
    <row r="221" spans="1:120" x14ac:dyDescent="0.25">
      <c r="A221" t="s">
        <v>183</v>
      </c>
      <c r="B221">
        <v>147</v>
      </c>
      <c r="C221">
        <v>2019</v>
      </c>
      <c r="D221">
        <v>4</v>
      </c>
      <c r="E221">
        <v>0</v>
      </c>
      <c r="F221" t="s">
        <v>207</v>
      </c>
      <c r="G221" s="7" t="str">
        <f t="shared" si="26"/>
        <v>A00102920194STORAGE</v>
      </c>
      <c r="H221" t="str">
        <f t="shared" si="27"/>
        <v>A0010294STORAGE</v>
      </c>
      <c r="I221" s="35"/>
      <c r="O221" s="24"/>
      <c r="P221" s="7"/>
      <c r="R221" s="10"/>
      <c r="BK221" s="7"/>
      <c r="BL221" s="24"/>
      <c r="BU221" s="7"/>
      <c r="BW221" s="7"/>
      <c r="BX221" s="7"/>
      <c r="BY221" s="7"/>
      <c r="BZ221" s="7"/>
      <c r="CA221" s="10"/>
      <c r="DM221" s="7"/>
      <c r="DN221" s="9"/>
      <c r="DP221" s="7"/>
    </row>
    <row r="222" spans="1:120" x14ac:dyDescent="0.25">
      <c r="A222" t="s">
        <v>183</v>
      </c>
      <c r="B222">
        <v>147</v>
      </c>
      <c r="C222">
        <v>2019</v>
      </c>
      <c r="D222">
        <v>5</v>
      </c>
      <c r="E222">
        <v>0</v>
      </c>
      <c r="F222" t="s">
        <v>207</v>
      </c>
      <c r="G222" s="7" t="str">
        <f t="shared" si="26"/>
        <v>A00102920195STORAGE</v>
      </c>
      <c r="H222" t="str">
        <f t="shared" si="27"/>
        <v>A0010295STORAGE</v>
      </c>
      <c r="I222" s="35"/>
      <c r="O222" s="24"/>
      <c r="P222" s="7"/>
      <c r="R222" s="10"/>
      <c r="BK222" s="7"/>
      <c r="BL222" s="24"/>
      <c r="BU222" s="7"/>
      <c r="BW222" s="7"/>
      <c r="BX222" s="7"/>
      <c r="BY222" s="7"/>
      <c r="BZ222" s="7"/>
      <c r="CA222" s="10"/>
      <c r="DM222" s="7"/>
      <c r="DN222" s="9"/>
      <c r="DP222" s="7"/>
    </row>
    <row r="223" spans="1:120" x14ac:dyDescent="0.25">
      <c r="A223" t="s">
        <v>183</v>
      </c>
      <c r="B223">
        <v>147</v>
      </c>
      <c r="C223">
        <v>2019</v>
      </c>
      <c r="D223">
        <v>3</v>
      </c>
      <c r="E223">
        <v>0</v>
      </c>
      <c r="F223" t="s">
        <v>207</v>
      </c>
      <c r="G223" s="7" t="str">
        <f t="shared" si="26"/>
        <v>A00102920193STORAGE</v>
      </c>
      <c r="H223" t="str">
        <f t="shared" si="27"/>
        <v>A0010293STORAGE</v>
      </c>
      <c r="I223" s="35"/>
      <c r="O223" s="24"/>
      <c r="P223" s="7"/>
      <c r="R223" s="10"/>
      <c r="BK223" s="7"/>
      <c r="BL223" s="24"/>
      <c r="BU223" s="7"/>
      <c r="BW223" s="7"/>
      <c r="BX223" s="7"/>
      <c r="BY223" s="7"/>
      <c r="BZ223" s="7"/>
      <c r="CA223" s="10"/>
      <c r="DM223" s="7"/>
      <c r="DN223" s="9"/>
      <c r="DP223" s="7"/>
    </row>
    <row r="224" spans="1:120" x14ac:dyDescent="0.25">
      <c r="A224" t="s">
        <v>183</v>
      </c>
      <c r="B224">
        <v>147</v>
      </c>
      <c r="C224">
        <v>2016</v>
      </c>
      <c r="D224">
        <v>11</v>
      </c>
      <c r="E224">
        <v>0</v>
      </c>
      <c r="F224" t="s">
        <v>207</v>
      </c>
      <c r="G224" s="7" t="str">
        <f t="shared" si="26"/>
        <v>A001029201611STORAGE</v>
      </c>
      <c r="H224" t="str">
        <f t="shared" si="27"/>
        <v>A00102911STORAGE</v>
      </c>
      <c r="I224" s="35"/>
      <c r="O224" s="24"/>
      <c r="P224" s="7"/>
      <c r="R224" s="10"/>
      <c r="BK224" s="7"/>
      <c r="BL224" s="24"/>
      <c r="BU224" s="7"/>
      <c r="BW224" s="7"/>
      <c r="BX224" s="7"/>
      <c r="BY224" s="7"/>
      <c r="BZ224" s="7"/>
      <c r="CA224" s="10"/>
      <c r="DM224" s="7"/>
      <c r="DN224" s="9"/>
      <c r="DP224" s="7"/>
    </row>
    <row r="225" spans="1:120" x14ac:dyDescent="0.25">
      <c r="A225" t="s">
        <v>183</v>
      </c>
      <c r="B225">
        <v>147</v>
      </c>
      <c r="C225">
        <v>2020</v>
      </c>
      <c r="D225">
        <v>12</v>
      </c>
      <c r="E225">
        <v>0</v>
      </c>
      <c r="F225" t="s">
        <v>184</v>
      </c>
      <c r="G225" s="7" t="str">
        <f t="shared" si="26"/>
        <v>A001029202012USE</v>
      </c>
      <c r="H225" t="str">
        <f t="shared" si="27"/>
        <v>A00102912USE</v>
      </c>
      <c r="I225" s="35"/>
      <c r="O225" s="24"/>
      <c r="P225" s="7"/>
      <c r="R225" s="10"/>
      <c r="BK225" s="7"/>
      <c r="BL225" s="24"/>
      <c r="BU225" s="7"/>
      <c r="BW225" s="7"/>
      <c r="BX225" s="7"/>
      <c r="BY225" s="7"/>
      <c r="BZ225" s="7"/>
      <c r="CA225" s="10"/>
      <c r="DM225" s="7"/>
      <c r="DN225" s="9"/>
      <c r="DP225" s="7"/>
    </row>
    <row r="226" spans="1:120" x14ac:dyDescent="0.25">
      <c r="A226" t="s">
        <v>183</v>
      </c>
      <c r="B226">
        <v>147</v>
      </c>
      <c r="C226">
        <v>2011</v>
      </c>
      <c r="D226">
        <v>8</v>
      </c>
      <c r="E226">
        <v>1.2329612640000001</v>
      </c>
      <c r="F226" t="s">
        <v>184</v>
      </c>
      <c r="G226" s="7" t="str">
        <f t="shared" si="26"/>
        <v>A00102920118USE</v>
      </c>
      <c r="H226" t="str">
        <f t="shared" si="27"/>
        <v>A0010298USE</v>
      </c>
      <c r="I226" s="35"/>
      <c r="O226" s="24"/>
      <c r="P226" s="7"/>
      <c r="R226" s="10"/>
      <c r="BK226" s="7"/>
      <c r="BL226" s="24"/>
      <c r="BU226" s="7"/>
      <c r="BW226" s="7"/>
      <c r="BX226" s="7"/>
      <c r="BY226" s="7"/>
      <c r="BZ226" s="7"/>
      <c r="CA226" s="10"/>
      <c r="DM226" s="7"/>
      <c r="DN226" s="9"/>
      <c r="DP226" s="7"/>
    </row>
    <row r="227" spans="1:120" x14ac:dyDescent="0.25">
      <c r="A227" t="s">
        <v>183</v>
      </c>
      <c r="B227">
        <v>147</v>
      </c>
      <c r="C227">
        <v>2009</v>
      </c>
      <c r="D227">
        <v>4</v>
      </c>
      <c r="E227">
        <v>0</v>
      </c>
      <c r="F227" t="s">
        <v>184</v>
      </c>
      <c r="G227" s="7" t="str">
        <f t="shared" si="26"/>
        <v>A00102920094USE</v>
      </c>
      <c r="H227" t="str">
        <f t="shared" si="27"/>
        <v>A0010294USE</v>
      </c>
      <c r="I227" s="35"/>
      <c r="O227" s="24"/>
      <c r="P227" s="7"/>
      <c r="R227" s="10"/>
      <c r="BK227" s="7"/>
      <c r="BL227" s="24"/>
      <c r="BU227" s="7"/>
      <c r="BW227" s="7"/>
      <c r="BX227" s="7"/>
      <c r="BY227" s="7"/>
      <c r="BZ227" s="7"/>
      <c r="CA227" s="10"/>
      <c r="DM227" s="7"/>
      <c r="DN227" s="9"/>
      <c r="DP227" s="7"/>
    </row>
    <row r="228" spans="1:120" x14ac:dyDescent="0.25">
      <c r="A228" t="s">
        <v>183</v>
      </c>
      <c r="B228">
        <v>147</v>
      </c>
      <c r="C228">
        <v>2011</v>
      </c>
      <c r="D228">
        <v>7</v>
      </c>
      <c r="E228">
        <v>1.2329612640000001</v>
      </c>
      <c r="F228" t="s">
        <v>184</v>
      </c>
      <c r="G228" s="7" t="str">
        <f t="shared" si="26"/>
        <v>A00102920117USE</v>
      </c>
      <c r="H228" t="str">
        <f t="shared" si="27"/>
        <v>A0010297USE</v>
      </c>
      <c r="I228" s="35"/>
      <c r="O228" s="24"/>
      <c r="P228" s="7"/>
      <c r="R228" s="10"/>
      <c r="BK228" s="7"/>
      <c r="BL228" s="24"/>
      <c r="BU228" s="7"/>
      <c r="BW228" s="7"/>
      <c r="BX228" s="7"/>
      <c r="BY228" s="7"/>
      <c r="BZ228" s="7"/>
      <c r="CA228" s="10"/>
      <c r="DM228" s="7"/>
      <c r="DN228" s="9"/>
      <c r="DP228" s="7"/>
    </row>
    <row r="229" spans="1:120" x14ac:dyDescent="0.25">
      <c r="A229" t="s">
        <v>183</v>
      </c>
      <c r="B229">
        <v>147</v>
      </c>
      <c r="C229">
        <v>2011</v>
      </c>
      <c r="D229">
        <v>10</v>
      </c>
      <c r="E229">
        <v>0.61648063200000003</v>
      </c>
      <c r="F229" t="s">
        <v>184</v>
      </c>
      <c r="G229" s="7" t="str">
        <f t="shared" si="26"/>
        <v>A001029201110USE</v>
      </c>
      <c r="H229" t="str">
        <f t="shared" si="27"/>
        <v>A00102910USE</v>
      </c>
      <c r="I229" s="35"/>
      <c r="O229" s="24"/>
      <c r="P229" s="7"/>
      <c r="R229" s="10"/>
      <c r="BK229" s="7"/>
      <c r="BL229" s="24"/>
      <c r="BU229" s="7"/>
      <c r="BW229" s="7"/>
      <c r="BX229" s="7"/>
      <c r="BY229" s="7"/>
      <c r="BZ229" s="7"/>
      <c r="CA229" s="10"/>
      <c r="DM229" s="7"/>
      <c r="DN229" s="9"/>
      <c r="DP229" s="7"/>
    </row>
    <row r="230" spans="1:120" x14ac:dyDescent="0.25">
      <c r="A230" t="s">
        <v>183</v>
      </c>
      <c r="B230">
        <v>147</v>
      </c>
      <c r="C230">
        <v>2015</v>
      </c>
      <c r="D230">
        <v>5</v>
      </c>
      <c r="E230">
        <v>1.23</v>
      </c>
      <c r="F230" t="s">
        <v>186</v>
      </c>
      <c r="G230" s="7" t="str">
        <f t="shared" si="26"/>
        <v>A00102920155DIRECT</v>
      </c>
      <c r="H230" t="str">
        <f t="shared" si="27"/>
        <v>A0010295DIRECT</v>
      </c>
      <c r="I230" s="35"/>
      <c r="O230" s="24"/>
      <c r="P230" s="7"/>
      <c r="R230" s="10"/>
      <c r="BK230" s="7"/>
      <c r="BL230" s="24"/>
      <c r="BU230" s="7"/>
      <c r="BW230" s="7"/>
      <c r="BX230" s="7"/>
      <c r="BY230" s="7"/>
      <c r="BZ230" s="7"/>
      <c r="CA230" s="10"/>
      <c r="DM230" s="7"/>
      <c r="DN230" s="9"/>
      <c r="DP230" s="7"/>
    </row>
    <row r="231" spans="1:120" x14ac:dyDescent="0.25">
      <c r="A231" t="s">
        <v>183</v>
      </c>
      <c r="B231">
        <v>147</v>
      </c>
      <c r="C231">
        <v>2008</v>
      </c>
      <c r="D231">
        <v>2</v>
      </c>
      <c r="E231">
        <v>0</v>
      </c>
      <c r="F231" t="s">
        <v>190</v>
      </c>
      <c r="G231" s="7" t="str">
        <f t="shared" si="26"/>
        <v>A00102920082Combined (Direct + Storage)</v>
      </c>
      <c r="H231" t="str">
        <f t="shared" si="27"/>
        <v>A0010292Combined (Direct + Storage)</v>
      </c>
      <c r="I231" s="35"/>
      <c r="O231" s="24"/>
      <c r="P231" s="7"/>
      <c r="R231" s="10"/>
      <c r="BK231" s="7"/>
      <c r="BL231" s="24"/>
      <c r="BU231" s="7"/>
      <c r="BW231" s="7"/>
      <c r="BX231" s="7"/>
      <c r="BY231" s="7"/>
      <c r="BZ231" s="7"/>
      <c r="CA231" s="10"/>
      <c r="DM231" s="7"/>
      <c r="DN231" s="9"/>
      <c r="DP231" s="7"/>
    </row>
    <row r="232" spans="1:120" x14ac:dyDescent="0.25">
      <c r="A232" t="s">
        <v>183</v>
      </c>
      <c r="B232">
        <v>147</v>
      </c>
      <c r="C232">
        <v>2015</v>
      </c>
      <c r="D232">
        <v>2</v>
      </c>
      <c r="E232">
        <v>0</v>
      </c>
      <c r="F232" t="s">
        <v>207</v>
      </c>
      <c r="G232" s="7" t="str">
        <f t="shared" si="26"/>
        <v>A00102920152STORAGE</v>
      </c>
      <c r="H232" t="str">
        <f t="shared" si="27"/>
        <v>A0010292STORAGE</v>
      </c>
      <c r="I232" s="35"/>
      <c r="O232" s="24"/>
      <c r="P232" s="7"/>
      <c r="R232" s="10"/>
      <c r="BK232" s="7"/>
      <c r="BL232" s="24"/>
      <c r="BU232" s="7"/>
      <c r="BW232" s="7"/>
      <c r="BX232" s="7"/>
      <c r="BY232" s="7"/>
      <c r="BZ232" s="7"/>
      <c r="CA232" s="10"/>
      <c r="DM232" s="7"/>
      <c r="DN232" s="9"/>
      <c r="DP232" s="7"/>
    </row>
    <row r="233" spans="1:120" x14ac:dyDescent="0.25">
      <c r="A233" t="s">
        <v>183</v>
      </c>
      <c r="B233">
        <v>147</v>
      </c>
      <c r="C233">
        <v>2008</v>
      </c>
      <c r="D233">
        <v>1</v>
      </c>
      <c r="E233">
        <v>0</v>
      </c>
      <c r="F233" t="s">
        <v>190</v>
      </c>
      <c r="G233" s="7" t="str">
        <f t="shared" si="26"/>
        <v>A00102920081Combined (Direct + Storage)</v>
      </c>
      <c r="H233" t="str">
        <f t="shared" si="27"/>
        <v>A0010291Combined (Direct + Storage)</v>
      </c>
      <c r="I233" s="35"/>
      <c r="O233" s="24"/>
      <c r="P233" s="7"/>
      <c r="R233" s="10"/>
      <c r="BK233" s="7"/>
      <c r="BL233" s="24"/>
      <c r="BU233" s="7"/>
      <c r="BW233" s="7"/>
      <c r="BX233" s="7"/>
      <c r="BY233" s="7"/>
      <c r="BZ233" s="7"/>
      <c r="CA233" s="10"/>
      <c r="DM233" s="7"/>
      <c r="DN233" s="9"/>
      <c r="DP233" s="7"/>
    </row>
    <row r="234" spans="1:120" x14ac:dyDescent="0.25">
      <c r="A234" t="s">
        <v>183</v>
      </c>
      <c r="B234">
        <v>147</v>
      </c>
      <c r="C234">
        <v>2014</v>
      </c>
      <c r="D234">
        <v>12</v>
      </c>
      <c r="E234">
        <v>0</v>
      </c>
      <c r="F234" t="s">
        <v>184</v>
      </c>
      <c r="G234" s="7" t="str">
        <f t="shared" si="26"/>
        <v>A001029201412USE</v>
      </c>
      <c r="H234" t="str">
        <f t="shared" si="27"/>
        <v>A00102912USE</v>
      </c>
      <c r="I234" s="35"/>
      <c r="O234" s="24"/>
      <c r="P234" s="7"/>
      <c r="R234" s="10"/>
      <c r="BK234" s="7"/>
      <c r="BL234" s="24"/>
      <c r="BU234" s="7"/>
      <c r="BW234" s="7"/>
      <c r="BX234" s="7"/>
      <c r="BY234" s="7"/>
      <c r="BZ234" s="7"/>
      <c r="CA234" s="10"/>
      <c r="DM234" s="7"/>
      <c r="DN234" s="9"/>
      <c r="DP234" s="7"/>
    </row>
    <row r="235" spans="1:120" x14ac:dyDescent="0.25">
      <c r="A235" t="s">
        <v>183</v>
      </c>
      <c r="B235">
        <v>147</v>
      </c>
      <c r="C235">
        <v>2014</v>
      </c>
      <c r="D235">
        <v>10</v>
      </c>
      <c r="E235">
        <v>0.61648063200000003</v>
      </c>
      <c r="F235" t="s">
        <v>186</v>
      </c>
      <c r="G235" s="7" t="str">
        <f t="shared" si="26"/>
        <v>A001029201410DIRECT</v>
      </c>
      <c r="H235" t="str">
        <f t="shared" si="27"/>
        <v>A00102910DIRECT</v>
      </c>
      <c r="I235" s="35"/>
      <c r="O235" s="24"/>
      <c r="P235" s="7"/>
      <c r="R235" s="10"/>
      <c r="BK235" s="7"/>
      <c r="BL235" s="24"/>
      <c r="BU235" s="7"/>
      <c r="BW235" s="7"/>
      <c r="BX235" s="7"/>
      <c r="BY235" s="7"/>
      <c r="BZ235" s="7"/>
      <c r="CA235" s="10"/>
      <c r="DM235" s="7"/>
      <c r="DN235" s="9"/>
      <c r="DP235" s="7"/>
    </row>
    <row r="236" spans="1:120" x14ac:dyDescent="0.25">
      <c r="A236" t="s">
        <v>183</v>
      </c>
      <c r="B236">
        <v>147</v>
      </c>
      <c r="C236">
        <v>2013</v>
      </c>
      <c r="D236">
        <v>1</v>
      </c>
      <c r="E236">
        <v>0</v>
      </c>
      <c r="F236" t="s">
        <v>190</v>
      </c>
      <c r="G236" s="7" t="str">
        <f t="shared" si="26"/>
        <v>A00102920131Combined (Direct + Storage)</v>
      </c>
      <c r="H236" t="str">
        <f t="shared" si="27"/>
        <v>A0010291Combined (Direct + Storage)</v>
      </c>
      <c r="I236" s="35"/>
      <c r="O236" s="24"/>
      <c r="P236" s="7"/>
      <c r="R236" s="10"/>
      <c r="BK236" s="7"/>
      <c r="BL236" s="24"/>
      <c r="BU236" s="7"/>
      <c r="BW236" s="7"/>
      <c r="BX236" s="7"/>
      <c r="BY236" s="7"/>
      <c r="BZ236" s="7"/>
      <c r="CA236" s="10"/>
      <c r="DM236" s="7"/>
      <c r="DN236" s="9"/>
      <c r="DP236" s="7"/>
    </row>
    <row r="237" spans="1:120" x14ac:dyDescent="0.25">
      <c r="A237" t="s">
        <v>183</v>
      </c>
      <c r="B237">
        <v>147</v>
      </c>
      <c r="C237">
        <v>2019</v>
      </c>
      <c r="D237">
        <v>3</v>
      </c>
      <c r="E237">
        <v>0</v>
      </c>
      <c r="F237" t="s">
        <v>186</v>
      </c>
      <c r="G237" s="7" t="str">
        <f t="shared" si="26"/>
        <v>A00102920193DIRECT</v>
      </c>
      <c r="H237" t="str">
        <f t="shared" si="27"/>
        <v>A0010293DIRECT</v>
      </c>
      <c r="I237" s="35"/>
      <c r="O237" s="24"/>
      <c r="P237" s="7"/>
      <c r="R237" s="10"/>
      <c r="BK237" s="7"/>
      <c r="BL237" s="24"/>
      <c r="BU237" s="7"/>
      <c r="BW237" s="7"/>
      <c r="BX237" s="7"/>
      <c r="BY237" s="7"/>
      <c r="BZ237" s="7"/>
      <c r="CA237" s="10"/>
      <c r="DM237" s="7"/>
      <c r="DN237" s="9"/>
      <c r="DP237" s="7"/>
    </row>
    <row r="238" spans="1:120" x14ac:dyDescent="0.25">
      <c r="A238" t="s">
        <v>183</v>
      </c>
      <c r="B238">
        <v>147</v>
      </c>
      <c r="C238">
        <v>2018</v>
      </c>
      <c r="D238">
        <v>7</v>
      </c>
      <c r="E238">
        <v>2.9</v>
      </c>
      <c r="F238" t="s">
        <v>184</v>
      </c>
      <c r="G238" s="7" t="str">
        <f t="shared" si="26"/>
        <v>A00102920187USE</v>
      </c>
      <c r="H238" t="str">
        <f t="shared" si="27"/>
        <v>A0010297USE</v>
      </c>
      <c r="I238" s="35"/>
      <c r="O238" s="24"/>
      <c r="P238" s="7"/>
      <c r="R238" s="10"/>
      <c r="BK238" s="7"/>
      <c r="BL238" s="24"/>
      <c r="BU238" s="7"/>
      <c r="BW238" s="7"/>
      <c r="BX238" s="7"/>
      <c r="BY238" s="7"/>
      <c r="BZ238" s="7"/>
      <c r="CA238" s="10"/>
      <c r="DM238" s="7"/>
      <c r="DN238" s="9"/>
      <c r="DP238" s="7"/>
    </row>
    <row r="239" spans="1:120" x14ac:dyDescent="0.25">
      <c r="A239" t="s">
        <v>183</v>
      </c>
      <c r="B239">
        <v>147</v>
      </c>
      <c r="C239">
        <v>2018</v>
      </c>
      <c r="D239">
        <v>9</v>
      </c>
      <c r="E239">
        <v>0</v>
      </c>
      <c r="F239" t="s">
        <v>207</v>
      </c>
      <c r="G239" s="7" t="str">
        <f t="shared" si="26"/>
        <v>A00102920189STORAGE</v>
      </c>
      <c r="H239" t="str">
        <f t="shared" si="27"/>
        <v>A0010299STORAGE</v>
      </c>
      <c r="I239" s="35"/>
      <c r="O239" s="24"/>
      <c r="P239" s="7"/>
      <c r="R239" s="10"/>
      <c r="BK239" s="7"/>
      <c r="BL239" s="24"/>
      <c r="BU239" s="7"/>
      <c r="BW239" s="7"/>
      <c r="BX239" s="7"/>
      <c r="BY239" s="7"/>
      <c r="BZ239" s="7"/>
      <c r="CA239" s="10"/>
      <c r="DM239" s="7"/>
      <c r="DN239" s="9"/>
      <c r="DP239" s="7"/>
    </row>
    <row r="240" spans="1:120" x14ac:dyDescent="0.25">
      <c r="A240" t="s">
        <v>183</v>
      </c>
      <c r="B240">
        <v>147</v>
      </c>
      <c r="C240">
        <v>2008</v>
      </c>
      <c r="D240">
        <v>5</v>
      </c>
      <c r="E240">
        <v>1.2329612640000001</v>
      </c>
      <c r="F240" t="s">
        <v>184</v>
      </c>
      <c r="G240" s="7" t="str">
        <f t="shared" si="26"/>
        <v>A00102920085USE</v>
      </c>
      <c r="H240" t="str">
        <f t="shared" si="27"/>
        <v>A0010295USE</v>
      </c>
      <c r="I240" s="35"/>
      <c r="O240" s="24"/>
      <c r="P240" s="7"/>
      <c r="R240" s="10"/>
      <c r="BK240" s="7"/>
      <c r="BL240" s="24"/>
      <c r="BU240" s="7"/>
      <c r="BW240" s="7"/>
      <c r="BX240" s="7"/>
      <c r="BY240" s="7"/>
      <c r="BZ240" s="7"/>
      <c r="CA240" s="10"/>
      <c r="DM240" s="7"/>
      <c r="DN240" s="9"/>
      <c r="DP240" s="7"/>
    </row>
    <row r="241" spans="1:120" x14ac:dyDescent="0.25">
      <c r="A241" t="s">
        <v>183</v>
      </c>
      <c r="B241">
        <v>147</v>
      </c>
      <c r="C241">
        <v>2016</v>
      </c>
      <c r="D241">
        <v>8</v>
      </c>
      <c r="E241">
        <v>0</v>
      </c>
      <c r="F241" t="s">
        <v>207</v>
      </c>
      <c r="G241" s="7" t="str">
        <f t="shared" si="26"/>
        <v>A00102920168STORAGE</v>
      </c>
      <c r="H241" t="str">
        <f t="shared" si="27"/>
        <v>A0010298STORAGE</v>
      </c>
      <c r="I241" s="35"/>
      <c r="O241" s="24"/>
      <c r="P241" s="7"/>
      <c r="R241" s="10"/>
      <c r="BK241" s="7"/>
      <c r="BL241" s="24"/>
      <c r="BU241" s="7"/>
      <c r="BW241" s="7"/>
      <c r="BX241" s="7"/>
      <c r="BY241" s="7"/>
      <c r="BZ241" s="7"/>
      <c r="CA241" s="10"/>
      <c r="DM241" s="7"/>
      <c r="DN241" s="9"/>
      <c r="DP241" s="7"/>
    </row>
    <row r="242" spans="1:120" x14ac:dyDescent="0.25">
      <c r="A242" t="s">
        <v>183</v>
      </c>
      <c r="B242">
        <v>147</v>
      </c>
      <c r="C242">
        <v>2016</v>
      </c>
      <c r="D242">
        <v>9</v>
      </c>
      <c r="E242">
        <v>0</v>
      </c>
      <c r="F242" t="s">
        <v>207</v>
      </c>
      <c r="G242" s="7" t="str">
        <f t="shared" si="26"/>
        <v>A00102920169STORAGE</v>
      </c>
      <c r="H242" t="str">
        <f t="shared" si="27"/>
        <v>A0010299STORAGE</v>
      </c>
      <c r="I242" s="35"/>
      <c r="O242" s="24"/>
      <c r="P242" s="7"/>
      <c r="R242" s="10"/>
      <c r="BK242" s="7"/>
      <c r="BL242" s="24"/>
      <c r="BU242" s="7"/>
      <c r="BW242" s="7"/>
      <c r="BX242" s="7"/>
      <c r="BY242" s="7"/>
      <c r="BZ242" s="7"/>
      <c r="CA242" s="10"/>
      <c r="DM242" s="7"/>
      <c r="DN242" s="9"/>
      <c r="DP242" s="7"/>
    </row>
    <row r="243" spans="1:120" x14ac:dyDescent="0.25">
      <c r="A243" t="s">
        <v>183</v>
      </c>
      <c r="B243">
        <v>147</v>
      </c>
      <c r="C243">
        <v>2016</v>
      </c>
      <c r="D243">
        <v>7</v>
      </c>
      <c r="E243">
        <v>0</v>
      </c>
      <c r="F243" t="s">
        <v>207</v>
      </c>
      <c r="G243" s="7" t="str">
        <f t="shared" si="26"/>
        <v>A00102920167STORAGE</v>
      </c>
      <c r="H243" t="str">
        <f t="shared" si="27"/>
        <v>A0010297STORAGE</v>
      </c>
      <c r="I243" s="35"/>
      <c r="O243" s="24"/>
      <c r="P243" s="7"/>
      <c r="R243" s="10"/>
      <c r="BK243" s="7"/>
      <c r="BL243" s="24"/>
      <c r="BU243" s="7"/>
      <c r="BW243" s="7"/>
      <c r="BX243" s="7"/>
      <c r="BY243" s="7"/>
      <c r="BZ243" s="7"/>
      <c r="CA243" s="10"/>
      <c r="DM243" s="7"/>
      <c r="DN243" s="9"/>
      <c r="DP243" s="7"/>
    </row>
    <row r="244" spans="1:120" x14ac:dyDescent="0.25">
      <c r="A244" t="s">
        <v>183</v>
      </c>
      <c r="B244">
        <v>147</v>
      </c>
      <c r="C244">
        <v>2016</v>
      </c>
      <c r="D244">
        <v>5</v>
      </c>
      <c r="E244">
        <v>1.23</v>
      </c>
      <c r="F244" t="s">
        <v>184</v>
      </c>
      <c r="G244" s="7" t="str">
        <f t="shared" si="26"/>
        <v>A00102920165USE</v>
      </c>
      <c r="H244" t="str">
        <f t="shared" si="27"/>
        <v>A0010295USE</v>
      </c>
      <c r="I244" s="35"/>
      <c r="O244" s="24"/>
      <c r="P244" s="7"/>
      <c r="R244" s="10"/>
      <c r="BK244" s="7"/>
      <c r="BL244" s="24"/>
      <c r="BU244" s="7"/>
      <c r="BW244" s="7"/>
      <c r="BX244" s="7"/>
      <c r="BY244" s="7"/>
      <c r="BZ244" s="7"/>
      <c r="CA244" s="10"/>
      <c r="DM244" s="7"/>
      <c r="DN244" s="9"/>
      <c r="DP244" s="7"/>
    </row>
    <row r="245" spans="1:120" x14ac:dyDescent="0.25">
      <c r="A245" t="s">
        <v>183</v>
      </c>
      <c r="B245">
        <v>147</v>
      </c>
      <c r="C245">
        <v>2012</v>
      </c>
      <c r="D245">
        <v>1</v>
      </c>
      <c r="E245">
        <v>0</v>
      </c>
      <c r="F245" t="s">
        <v>190</v>
      </c>
      <c r="G245" s="7" t="str">
        <f t="shared" si="26"/>
        <v>A00102920121Combined (Direct + Storage)</v>
      </c>
      <c r="H245" t="str">
        <f t="shared" si="27"/>
        <v>A0010291Combined (Direct + Storage)</v>
      </c>
      <c r="I245" s="35"/>
      <c r="O245" s="24"/>
      <c r="P245" s="7"/>
      <c r="R245" s="10"/>
      <c r="BK245" s="7"/>
      <c r="BL245" s="24"/>
      <c r="BU245" s="7"/>
      <c r="BW245" s="7"/>
      <c r="BX245" s="7"/>
      <c r="BY245" s="7"/>
      <c r="BZ245" s="7"/>
      <c r="CA245" s="10"/>
      <c r="DM245" s="7"/>
      <c r="DN245" s="9"/>
      <c r="DP245" s="7"/>
    </row>
    <row r="246" spans="1:120" x14ac:dyDescent="0.25">
      <c r="A246" t="s">
        <v>183</v>
      </c>
      <c r="B246">
        <v>147</v>
      </c>
      <c r="C246">
        <v>2010</v>
      </c>
      <c r="D246">
        <v>2</v>
      </c>
      <c r="E246">
        <v>0</v>
      </c>
      <c r="F246" t="s">
        <v>184</v>
      </c>
      <c r="G246" s="7" t="str">
        <f t="shared" si="26"/>
        <v>A00102920102USE</v>
      </c>
      <c r="H246" t="str">
        <f t="shared" si="27"/>
        <v>A0010292USE</v>
      </c>
      <c r="I246" s="35"/>
      <c r="O246" s="24"/>
      <c r="P246" s="7"/>
      <c r="R246" s="10"/>
      <c r="BK246" s="7"/>
      <c r="BL246" s="24"/>
      <c r="BU246" s="7"/>
      <c r="BW246" s="7"/>
      <c r="BX246" s="7"/>
      <c r="BY246" s="7"/>
      <c r="BZ246" s="7"/>
      <c r="CA246" s="10"/>
      <c r="DM246" s="7"/>
      <c r="DN246" s="9"/>
      <c r="DP246" s="7"/>
    </row>
    <row r="247" spans="1:120" x14ac:dyDescent="0.25">
      <c r="A247" t="s">
        <v>183</v>
      </c>
      <c r="B247">
        <v>147</v>
      </c>
      <c r="C247">
        <v>2019</v>
      </c>
      <c r="D247">
        <v>12</v>
      </c>
      <c r="E247">
        <v>0</v>
      </c>
      <c r="F247" t="s">
        <v>184</v>
      </c>
      <c r="G247" s="7" t="str">
        <f t="shared" si="26"/>
        <v>A001029201912USE</v>
      </c>
      <c r="H247" t="str">
        <f t="shared" si="27"/>
        <v>A00102912USE</v>
      </c>
      <c r="I247" s="35"/>
      <c r="O247" s="24"/>
      <c r="P247" s="7"/>
      <c r="R247" s="10"/>
      <c r="BK247" s="7"/>
      <c r="BL247" s="24"/>
      <c r="BU247" s="7"/>
      <c r="BW247" s="7"/>
      <c r="BX247" s="7"/>
      <c r="BY247" s="7"/>
      <c r="BZ247" s="7"/>
      <c r="CA247" s="10"/>
      <c r="DM247" s="7"/>
      <c r="DN247" s="9"/>
      <c r="DP247" s="7"/>
    </row>
    <row r="248" spans="1:120" x14ac:dyDescent="0.25">
      <c r="A248" t="s">
        <v>183</v>
      </c>
      <c r="B248">
        <v>147</v>
      </c>
      <c r="C248">
        <v>2019</v>
      </c>
      <c r="D248">
        <v>3</v>
      </c>
      <c r="E248">
        <v>0</v>
      </c>
      <c r="F248" t="s">
        <v>184</v>
      </c>
      <c r="G248" s="7" t="str">
        <f t="shared" si="26"/>
        <v>A00102920193USE</v>
      </c>
      <c r="H248" t="str">
        <f t="shared" si="27"/>
        <v>A0010293USE</v>
      </c>
      <c r="I248" s="35"/>
      <c r="O248" s="24"/>
      <c r="P248" s="7"/>
      <c r="R248" s="10"/>
      <c r="BK248" s="7"/>
      <c r="BL248" s="24"/>
      <c r="BU248" s="7"/>
      <c r="BW248" s="7"/>
      <c r="BX248" s="7"/>
      <c r="BY248" s="7"/>
      <c r="BZ248" s="7"/>
      <c r="CA248" s="10"/>
      <c r="DM248" s="7"/>
      <c r="DN248" s="9"/>
      <c r="DP248" s="7"/>
    </row>
    <row r="249" spans="1:120" x14ac:dyDescent="0.25">
      <c r="A249" t="s">
        <v>183</v>
      </c>
      <c r="B249">
        <v>147</v>
      </c>
      <c r="C249">
        <v>2019</v>
      </c>
      <c r="D249">
        <v>6</v>
      </c>
      <c r="E249">
        <v>2.23</v>
      </c>
      <c r="F249" t="s">
        <v>184</v>
      </c>
      <c r="G249" s="7" t="str">
        <f t="shared" si="26"/>
        <v>A00102920196USE</v>
      </c>
      <c r="H249" t="str">
        <f t="shared" si="27"/>
        <v>A0010296USE</v>
      </c>
      <c r="I249" s="35"/>
      <c r="O249" s="24"/>
      <c r="P249" s="7"/>
      <c r="R249" s="10"/>
      <c r="BK249" s="7"/>
      <c r="BL249" s="24"/>
      <c r="BU249" s="7"/>
      <c r="BW249" s="7"/>
      <c r="BX249" s="7"/>
      <c r="BY249" s="7"/>
      <c r="BZ249" s="7"/>
      <c r="CA249" s="10"/>
      <c r="DM249" s="7"/>
      <c r="DN249" s="9"/>
      <c r="DP249" s="7"/>
    </row>
    <row r="250" spans="1:120" x14ac:dyDescent="0.25">
      <c r="A250" t="s">
        <v>183</v>
      </c>
      <c r="B250">
        <v>147</v>
      </c>
      <c r="C250">
        <v>2016</v>
      </c>
      <c r="D250">
        <v>11</v>
      </c>
      <c r="E250">
        <v>0</v>
      </c>
      <c r="F250" t="s">
        <v>184</v>
      </c>
      <c r="G250" s="7" t="str">
        <f t="shared" si="26"/>
        <v>A001029201611USE</v>
      </c>
      <c r="H250" t="str">
        <f t="shared" si="27"/>
        <v>A00102911USE</v>
      </c>
      <c r="I250" s="35"/>
      <c r="O250" s="24"/>
      <c r="P250" s="7"/>
      <c r="R250" s="10"/>
      <c r="BK250" s="7"/>
      <c r="BL250" s="24"/>
      <c r="BU250" s="7"/>
      <c r="BW250" s="7"/>
      <c r="BX250" s="7"/>
      <c r="BY250" s="7"/>
      <c r="BZ250" s="7"/>
      <c r="CA250" s="10"/>
      <c r="DM250" s="7"/>
      <c r="DN250" s="9"/>
      <c r="DP250" s="7"/>
    </row>
    <row r="251" spans="1:120" x14ac:dyDescent="0.25">
      <c r="A251" t="s">
        <v>183</v>
      </c>
      <c r="B251">
        <v>147</v>
      </c>
      <c r="C251">
        <v>2012</v>
      </c>
      <c r="D251">
        <v>3</v>
      </c>
      <c r="E251">
        <v>0</v>
      </c>
      <c r="F251" t="s">
        <v>190</v>
      </c>
      <c r="G251" s="7" t="str">
        <f t="shared" si="26"/>
        <v>A00102920123Combined (Direct + Storage)</v>
      </c>
      <c r="H251" t="str">
        <f t="shared" si="27"/>
        <v>A0010293Combined (Direct + Storage)</v>
      </c>
      <c r="I251" s="35"/>
      <c r="O251" s="24"/>
      <c r="P251" s="7"/>
      <c r="R251" s="10"/>
      <c r="BK251" s="7"/>
      <c r="BL251" s="24"/>
      <c r="BU251" s="7"/>
      <c r="BW251" s="7"/>
      <c r="BX251" s="7"/>
      <c r="BY251" s="7"/>
      <c r="BZ251" s="7"/>
      <c r="CA251" s="10"/>
      <c r="DM251" s="7"/>
      <c r="DN251" s="9"/>
      <c r="DP251" s="7"/>
    </row>
    <row r="252" spans="1:120" x14ac:dyDescent="0.25">
      <c r="A252" t="s">
        <v>183</v>
      </c>
      <c r="B252">
        <v>147</v>
      </c>
      <c r="C252">
        <v>2009</v>
      </c>
      <c r="D252">
        <v>5</v>
      </c>
      <c r="E252">
        <v>1.2329612640000001</v>
      </c>
      <c r="F252" t="s">
        <v>184</v>
      </c>
      <c r="G252" s="7" t="str">
        <f t="shared" si="26"/>
        <v>A00102920095USE</v>
      </c>
      <c r="H252" t="str">
        <f t="shared" si="27"/>
        <v>A0010295USE</v>
      </c>
      <c r="I252" s="35"/>
      <c r="O252" s="24"/>
      <c r="P252" s="7"/>
      <c r="R252" s="10"/>
      <c r="BK252" s="7"/>
      <c r="BL252" s="24"/>
      <c r="BU252" s="7"/>
      <c r="BW252" s="7"/>
      <c r="BX252" s="7"/>
      <c r="BY252" s="7"/>
      <c r="BZ252" s="7"/>
      <c r="CA252" s="10"/>
      <c r="DM252" s="7"/>
      <c r="DN252" s="9"/>
      <c r="DP252" s="7"/>
    </row>
    <row r="253" spans="1:120" x14ac:dyDescent="0.25">
      <c r="A253" t="s">
        <v>183</v>
      </c>
      <c r="B253">
        <v>147</v>
      </c>
      <c r="C253">
        <v>2020</v>
      </c>
      <c r="D253">
        <v>10</v>
      </c>
      <c r="E253">
        <v>2.66</v>
      </c>
      <c r="F253" t="s">
        <v>186</v>
      </c>
      <c r="G253" s="7" t="str">
        <f t="shared" si="26"/>
        <v>A001029202010DIRECT</v>
      </c>
      <c r="H253" t="str">
        <f t="shared" si="27"/>
        <v>A00102910DIRECT</v>
      </c>
      <c r="I253" s="35"/>
      <c r="O253" s="24"/>
      <c r="P253" s="7"/>
      <c r="R253" s="10"/>
      <c r="BK253" s="7"/>
      <c r="BL253" s="24"/>
      <c r="BU253" s="7"/>
      <c r="BW253" s="7"/>
      <c r="BX253" s="7"/>
      <c r="BY253" s="7"/>
      <c r="BZ253" s="7"/>
      <c r="CA253" s="10"/>
      <c r="DM253" s="7"/>
      <c r="DN253" s="9"/>
      <c r="DP253" s="7"/>
    </row>
    <row r="254" spans="1:120" x14ac:dyDescent="0.25">
      <c r="A254" t="s">
        <v>183</v>
      </c>
      <c r="B254">
        <v>147</v>
      </c>
      <c r="C254">
        <v>2018</v>
      </c>
      <c r="D254">
        <v>9</v>
      </c>
      <c r="E254">
        <v>2.1</v>
      </c>
      <c r="F254" t="s">
        <v>184</v>
      </c>
      <c r="G254" s="7" t="str">
        <f t="shared" si="26"/>
        <v>A00102920189USE</v>
      </c>
      <c r="H254" t="str">
        <f t="shared" si="27"/>
        <v>A0010299USE</v>
      </c>
      <c r="I254" s="35"/>
      <c r="O254" s="24"/>
      <c r="P254" s="7"/>
      <c r="R254" s="10"/>
      <c r="BK254" s="7"/>
      <c r="BL254" s="24"/>
      <c r="BU254" s="7"/>
      <c r="BW254" s="7"/>
      <c r="BX254" s="7"/>
      <c r="BY254" s="7"/>
      <c r="BZ254" s="7"/>
      <c r="CA254" s="10"/>
      <c r="DM254" s="7"/>
      <c r="DN254" s="9"/>
      <c r="DP254" s="7"/>
    </row>
    <row r="255" spans="1:120" x14ac:dyDescent="0.25">
      <c r="A255" t="s">
        <v>183</v>
      </c>
      <c r="B255">
        <v>147</v>
      </c>
      <c r="C255">
        <v>2008</v>
      </c>
      <c r="D255">
        <v>6</v>
      </c>
      <c r="E255">
        <v>1.2329612640000001</v>
      </c>
      <c r="F255" t="s">
        <v>184</v>
      </c>
      <c r="G255" s="7" t="str">
        <f t="shared" si="26"/>
        <v>A00102920086USE</v>
      </c>
      <c r="H255" t="str">
        <f t="shared" si="27"/>
        <v>A0010296USE</v>
      </c>
      <c r="I255" s="35"/>
      <c r="O255" s="24"/>
      <c r="P255" s="7"/>
      <c r="R255" s="10"/>
      <c r="BK255" s="7"/>
      <c r="BL255" s="24"/>
      <c r="BU255" s="7"/>
      <c r="BW255" s="7"/>
      <c r="BX255" s="7"/>
      <c r="BY255" s="7"/>
      <c r="BZ255" s="7"/>
      <c r="CA255" s="10"/>
      <c r="DM255" s="7"/>
      <c r="DN255" s="9"/>
      <c r="DP255" s="7"/>
    </row>
    <row r="256" spans="1:120" x14ac:dyDescent="0.25">
      <c r="A256" t="s">
        <v>183</v>
      </c>
      <c r="B256">
        <v>147</v>
      </c>
      <c r="C256">
        <v>2020</v>
      </c>
      <c r="D256">
        <v>9</v>
      </c>
      <c r="E256">
        <v>3.73</v>
      </c>
      <c r="F256" t="s">
        <v>184</v>
      </c>
      <c r="G256" s="7" t="str">
        <f t="shared" si="26"/>
        <v>A00102920209USE</v>
      </c>
      <c r="H256" t="str">
        <f t="shared" si="27"/>
        <v>A0010299USE</v>
      </c>
      <c r="I256" s="35"/>
      <c r="O256" s="24"/>
      <c r="P256" s="7"/>
      <c r="R256" s="10"/>
      <c r="BK256" s="7"/>
      <c r="BL256" s="24"/>
      <c r="BU256" s="7"/>
      <c r="BW256" s="7"/>
      <c r="BX256" s="7"/>
      <c r="BY256" s="7"/>
      <c r="BZ256" s="7"/>
      <c r="CA256" s="10"/>
      <c r="DM256" s="7"/>
      <c r="DN256" s="9"/>
      <c r="DP256" s="7"/>
    </row>
    <row r="257" spans="1:120" x14ac:dyDescent="0.25">
      <c r="A257" t="s">
        <v>183</v>
      </c>
      <c r="B257">
        <v>147</v>
      </c>
      <c r="C257">
        <v>2012</v>
      </c>
      <c r="D257">
        <v>1</v>
      </c>
      <c r="E257">
        <v>0</v>
      </c>
      <c r="F257" t="s">
        <v>184</v>
      </c>
      <c r="G257" s="7" t="str">
        <f t="shared" si="26"/>
        <v>A00102920121USE</v>
      </c>
      <c r="H257" t="str">
        <f t="shared" si="27"/>
        <v>A0010291USE</v>
      </c>
      <c r="I257" s="35"/>
      <c r="O257" s="24"/>
      <c r="P257" s="7"/>
      <c r="R257" s="10"/>
      <c r="BK257" s="7"/>
      <c r="BL257" s="24"/>
      <c r="BU257" s="7"/>
      <c r="BW257" s="7"/>
      <c r="BX257" s="7"/>
      <c r="BY257" s="7"/>
      <c r="BZ257" s="7"/>
      <c r="CA257" s="10"/>
      <c r="DM257" s="7"/>
      <c r="DN257" s="9"/>
      <c r="DP257" s="7"/>
    </row>
    <row r="258" spans="1:120" x14ac:dyDescent="0.25">
      <c r="A258" t="s">
        <v>183</v>
      </c>
      <c r="B258">
        <v>147</v>
      </c>
      <c r="C258">
        <v>2016</v>
      </c>
      <c r="D258">
        <v>5</v>
      </c>
      <c r="E258">
        <v>1.23</v>
      </c>
      <c r="F258" t="s">
        <v>186</v>
      </c>
      <c r="G258" s="7" t="str">
        <f t="shared" si="26"/>
        <v>A00102920165DIRECT</v>
      </c>
      <c r="H258" t="str">
        <f t="shared" si="27"/>
        <v>A0010295DIRECT</v>
      </c>
      <c r="I258" s="35"/>
      <c r="O258" s="24"/>
      <c r="P258" s="7"/>
      <c r="R258" s="10"/>
      <c r="BK258" s="7"/>
      <c r="BL258" s="24"/>
      <c r="BU258" s="7"/>
      <c r="BW258" s="7"/>
      <c r="BX258" s="7"/>
      <c r="BY258" s="7"/>
      <c r="BZ258" s="7"/>
      <c r="CA258" s="10"/>
      <c r="DM258" s="7"/>
      <c r="DN258" s="9"/>
      <c r="DP258" s="7"/>
    </row>
    <row r="259" spans="1:120" x14ac:dyDescent="0.25">
      <c r="A259" t="s">
        <v>183</v>
      </c>
      <c r="B259">
        <v>147</v>
      </c>
      <c r="C259">
        <v>2019</v>
      </c>
      <c r="D259">
        <v>12</v>
      </c>
      <c r="E259">
        <v>0</v>
      </c>
      <c r="F259" t="s">
        <v>186</v>
      </c>
      <c r="G259" s="7" t="str">
        <f t="shared" si="26"/>
        <v>A001029201912DIRECT</v>
      </c>
      <c r="H259" t="str">
        <f t="shared" si="27"/>
        <v>A00102912DIRECT</v>
      </c>
      <c r="I259" s="35"/>
      <c r="O259" s="24"/>
      <c r="P259" s="7"/>
      <c r="R259" s="10"/>
      <c r="BK259" s="7"/>
      <c r="BL259" s="24"/>
      <c r="BU259" s="7"/>
      <c r="BW259" s="7"/>
      <c r="BX259" s="7"/>
      <c r="BY259" s="7"/>
      <c r="BZ259" s="7"/>
      <c r="CA259" s="10"/>
      <c r="DM259" s="7"/>
      <c r="DN259" s="9"/>
      <c r="DP259" s="7"/>
    </row>
    <row r="260" spans="1:120" x14ac:dyDescent="0.25">
      <c r="A260" t="s">
        <v>183</v>
      </c>
      <c r="B260">
        <v>147</v>
      </c>
      <c r="C260">
        <v>2017</v>
      </c>
      <c r="D260">
        <v>7</v>
      </c>
      <c r="E260">
        <v>2.1</v>
      </c>
      <c r="F260" t="s">
        <v>184</v>
      </c>
      <c r="G260" s="7" t="str">
        <f t="shared" si="26"/>
        <v>A00102920177USE</v>
      </c>
      <c r="H260" t="str">
        <f t="shared" si="27"/>
        <v>A0010297USE</v>
      </c>
      <c r="I260" s="35"/>
      <c r="O260" s="24"/>
      <c r="P260" s="7"/>
      <c r="R260" s="10"/>
      <c r="BK260" s="7"/>
      <c r="BL260" s="24"/>
      <c r="BU260" s="7"/>
      <c r="BW260" s="7"/>
      <c r="BX260" s="7"/>
      <c r="BY260" s="7"/>
      <c r="BZ260" s="7"/>
      <c r="CA260" s="10"/>
      <c r="DM260" s="7"/>
      <c r="DN260" s="9"/>
      <c r="DP260" s="7"/>
    </row>
    <row r="261" spans="1:120" x14ac:dyDescent="0.25">
      <c r="A261" t="s">
        <v>183</v>
      </c>
      <c r="B261">
        <v>147</v>
      </c>
      <c r="C261">
        <v>2014</v>
      </c>
      <c r="D261">
        <v>9</v>
      </c>
      <c r="E261">
        <v>1.2329612640000001</v>
      </c>
      <c r="F261" t="s">
        <v>207</v>
      </c>
      <c r="G261" s="7" t="str">
        <f t="shared" ref="G261:G324" si="28">A261&amp;C261&amp;D261&amp;F261</f>
        <v>A00102920149STORAGE</v>
      </c>
      <c r="H261" t="str">
        <f t="shared" ref="H261:H324" si="29">A261&amp;D261&amp;F261</f>
        <v>A0010299STORAGE</v>
      </c>
      <c r="I261" s="35"/>
      <c r="O261" s="24"/>
      <c r="P261" s="7"/>
      <c r="R261" s="10"/>
      <c r="BK261" s="7"/>
      <c r="BL261" s="24"/>
      <c r="BU261" s="7"/>
      <c r="BW261" s="7"/>
      <c r="BX261" s="7"/>
      <c r="BY261" s="7"/>
      <c r="BZ261" s="7"/>
      <c r="CA261" s="10"/>
      <c r="DM261" s="7"/>
      <c r="DN261" s="9"/>
      <c r="DP261" s="7"/>
    </row>
    <row r="262" spans="1:120" x14ac:dyDescent="0.25">
      <c r="A262" t="s">
        <v>183</v>
      </c>
      <c r="B262">
        <v>147</v>
      </c>
      <c r="C262">
        <v>2017</v>
      </c>
      <c r="D262">
        <v>6</v>
      </c>
      <c r="E262">
        <v>2.1</v>
      </c>
      <c r="F262" t="s">
        <v>186</v>
      </c>
      <c r="G262" s="7" t="str">
        <f t="shared" si="28"/>
        <v>A00102920176DIRECT</v>
      </c>
      <c r="H262" t="str">
        <f t="shared" si="29"/>
        <v>A0010296DIRECT</v>
      </c>
      <c r="I262" s="35"/>
      <c r="O262" s="24"/>
      <c r="P262" s="7"/>
      <c r="R262" s="10"/>
      <c r="BK262" s="7"/>
      <c r="BL262" s="24"/>
      <c r="BU262" s="7"/>
      <c r="BW262" s="7"/>
      <c r="BX262" s="7"/>
      <c r="BY262" s="7"/>
      <c r="BZ262" s="7"/>
      <c r="CA262" s="10"/>
      <c r="DM262" s="7"/>
      <c r="DN262" s="9"/>
      <c r="DP262" s="7"/>
    </row>
    <row r="263" spans="1:120" x14ac:dyDescent="0.25">
      <c r="A263" t="s">
        <v>183</v>
      </c>
      <c r="B263">
        <v>147</v>
      </c>
      <c r="C263">
        <v>2015</v>
      </c>
      <c r="D263">
        <v>8</v>
      </c>
      <c r="E263">
        <v>0</v>
      </c>
      <c r="F263" t="s">
        <v>207</v>
      </c>
      <c r="G263" s="7" t="str">
        <f t="shared" si="28"/>
        <v>A00102920158STORAGE</v>
      </c>
      <c r="H263" t="str">
        <f t="shared" si="29"/>
        <v>A0010298STORAGE</v>
      </c>
      <c r="I263" s="35"/>
      <c r="O263" s="24"/>
      <c r="P263" s="7"/>
      <c r="R263" s="10"/>
      <c r="BK263" s="7"/>
      <c r="BL263" s="24"/>
      <c r="BU263" s="7"/>
      <c r="BW263" s="7"/>
      <c r="BX263" s="7"/>
      <c r="BY263" s="7"/>
      <c r="BZ263" s="7"/>
      <c r="CA263" s="10"/>
      <c r="DM263" s="7"/>
      <c r="DN263" s="9"/>
      <c r="DP263" s="7"/>
    </row>
    <row r="264" spans="1:120" x14ac:dyDescent="0.25">
      <c r="A264" t="s">
        <v>183</v>
      </c>
      <c r="B264">
        <v>147</v>
      </c>
      <c r="C264">
        <v>2019</v>
      </c>
      <c r="D264">
        <v>1</v>
      </c>
      <c r="E264">
        <v>0</v>
      </c>
      <c r="F264" t="s">
        <v>184</v>
      </c>
      <c r="G264" s="7" t="str">
        <f t="shared" si="28"/>
        <v>A00102920191USE</v>
      </c>
      <c r="H264" t="str">
        <f t="shared" si="29"/>
        <v>A0010291USE</v>
      </c>
      <c r="I264" s="35"/>
      <c r="O264" s="24"/>
      <c r="P264" s="7"/>
      <c r="R264" s="10"/>
      <c r="BK264" s="7"/>
      <c r="BL264" s="24"/>
      <c r="BU264" s="7"/>
      <c r="BW264" s="7"/>
      <c r="BX264" s="7"/>
      <c r="BY264" s="7"/>
      <c r="BZ264" s="7"/>
      <c r="CA264" s="10"/>
      <c r="DM264" s="7"/>
      <c r="DN264" s="9"/>
      <c r="DP264" s="7"/>
    </row>
    <row r="265" spans="1:120" x14ac:dyDescent="0.25">
      <c r="A265" t="s">
        <v>183</v>
      </c>
      <c r="B265">
        <v>147</v>
      </c>
      <c r="C265">
        <v>2019</v>
      </c>
      <c r="D265">
        <v>8</v>
      </c>
      <c r="E265">
        <v>0</v>
      </c>
      <c r="F265" t="s">
        <v>207</v>
      </c>
      <c r="G265" s="7" t="str">
        <f t="shared" si="28"/>
        <v>A00102920198STORAGE</v>
      </c>
      <c r="H265" t="str">
        <f t="shared" si="29"/>
        <v>A0010298STORAGE</v>
      </c>
      <c r="I265" s="35"/>
      <c r="O265" s="24"/>
      <c r="P265" s="7"/>
      <c r="R265" s="10"/>
      <c r="BK265" s="7"/>
      <c r="BL265" s="24"/>
      <c r="BU265" s="7"/>
      <c r="BW265" s="7"/>
      <c r="BX265" s="7"/>
      <c r="BY265" s="7"/>
      <c r="BZ265" s="7"/>
      <c r="CA265" s="10"/>
      <c r="DM265" s="7"/>
      <c r="DN265" s="9"/>
      <c r="DP265" s="7"/>
    </row>
    <row r="266" spans="1:120" x14ac:dyDescent="0.25">
      <c r="A266" t="s">
        <v>183</v>
      </c>
      <c r="B266">
        <v>147</v>
      </c>
      <c r="C266">
        <v>2018</v>
      </c>
      <c r="D266">
        <v>6</v>
      </c>
      <c r="E266">
        <v>2.2999999999999998</v>
      </c>
      <c r="F266" t="s">
        <v>186</v>
      </c>
      <c r="G266" s="7" t="str">
        <f t="shared" si="28"/>
        <v>A00102920186DIRECT</v>
      </c>
      <c r="H266" t="str">
        <f t="shared" si="29"/>
        <v>A0010296DIRECT</v>
      </c>
      <c r="I266" s="35"/>
      <c r="O266" s="24"/>
      <c r="P266" s="7"/>
      <c r="R266" s="10"/>
      <c r="BK266" s="7"/>
      <c r="BL266" s="24"/>
      <c r="BU266" s="7"/>
      <c r="BW266" s="7"/>
      <c r="BX266" s="7"/>
      <c r="BY266" s="7"/>
      <c r="BZ266" s="7"/>
      <c r="CA266" s="10"/>
      <c r="DM266" s="7"/>
      <c r="DN266" s="9"/>
      <c r="DP266" s="7"/>
    </row>
    <row r="267" spans="1:120" x14ac:dyDescent="0.25">
      <c r="A267" t="s">
        <v>183</v>
      </c>
      <c r="B267">
        <v>147</v>
      </c>
      <c r="C267">
        <v>2020</v>
      </c>
      <c r="D267">
        <v>10</v>
      </c>
      <c r="E267">
        <v>0</v>
      </c>
      <c r="F267" t="s">
        <v>207</v>
      </c>
      <c r="G267" s="7" t="str">
        <f t="shared" si="28"/>
        <v>A001029202010STORAGE</v>
      </c>
      <c r="H267" t="str">
        <f t="shared" si="29"/>
        <v>A00102910STORAGE</v>
      </c>
      <c r="I267" s="35"/>
      <c r="O267" s="24"/>
      <c r="P267" s="7"/>
      <c r="R267" s="10"/>
      <c r="BK267" s="7"/>
      <c r="BL267" s="24"/>
      <c r="BU267" s="7"/>
      <c r="BW267" s="7"/>
      <c r="BX267" s="7"/>
      <c r="BY267" s="7"/>
      <c r="BZ267" s="7"/>
      <c r="CA267" s="10"/>
      <c r="DM267" s="7"/>
      <c r="DN267" s="9"/>
      <c r="DP267" s="7"/>
    </row>
    <row r="268" spans="1:120" x14ac:dyDescent="0.25">
      <c r="A268" t="s">
        <v>183</v>
      </c>
      <c r="B268">
        <v>147</v>
      </c>
      <c r="C268">
        <v>2009</v>
      </c>
      <c r="D268">
        <v>2</v>
      </c>
      <c r="E268">
        <v>0</v>
      </c>
      <c r="F268" t="s">
        <v>184</v>
      </c>
      <c r="G268" s="7" t="str">
        <f t="shared" si="28"/>
        <v>A00102920092USE</v>
      </c>
      <c r="H268" t="str">
        <f t="shared" si="29"/>
        <v>A0010292USE</v>
      </c>
      <c r="I268" s="35"/>
      <c r="O268" s="24"/>
      <c r="P268" s="7"/>
      <c r="R268" s="10"/>
      <c r="BK268" s="7"/>
      <c r="BL268" s="24"/>
      <c r="BU268" s="7"/>
      <c r="BW268" s="7"/>
      <c r="BX268" s="7"/>
      <c r="BY268" s="7"/>
      <c r="BZ268" s="7"/>
      <c r="CA268" s="10"/>
      <c r="DM268" s="7"/>
      <c r="DN268" s="9"/>
      <c r="DP268" s="7"/>
    </row>
    <row r="269" spans="1:120" x14ac:dyDescent="0.25">
      <c r="A269" t="s">
        <v>183</v>
      </c>
      <c r="B269">
        <v>147</v>
      </c>
      <c r="C269">
        <v>2018</v>
      </c>
      <c r="D269">
        <v>7</v>
      </c>
      <c r="E269">
        <v>2.9</v>
      </c>
      <c r="F269" t="s">
        <v>186</v>
      </c>
      <c r="G269" s="7" t="str">
        <f t="shared" si="28"/>
        <v>A00102920187DIRECT</v>
      </c>
      <c r="H269" t="str">
        <f t="shared" si="29"/>
        <v>A0010297DIRECT</v>
      </c>
      <c r="I269" s="35"/>
      <c r="O269" s="24"/>
      <c r="P269" s="7"/>
      <c r="R269" s="10"/>
      <c r="BK269" s="7"/>
      <c r="BL269" s="24"/>
      <c r="BU269" s="7"/>
      <c r="BW269" s="7"/>
      <c r="BX269" s="7"/>
      <c r="BY269" s="7"/>
      <c r="BZ269" s="7"/>
      <c r="CA269" s="10"/>
      <c r="DM269" s="7"/>
      <c r="DN269" s="9"/>
      <c r="DP269" s="7"/>
    </row>
    <row r="270" spans="1:120" x14ac:dyDescent="0.25">
      <c r="A270" t="s">
        <v>183</v>
      </c>
      <c r="B270">
        <v>147</v>
      </c>
      <c r="C270">
        <v>2016</v>
      </c>
      <c r="D270">
        <v>10</v>
      </c>
      <c r="E270">
        <v>0</v>
      </c>
      <c r="F270" t="s">
        <v>207</v>
      </c>
      <c r="G270" s="7" t="str">
        <f t="shared" si="28"/>
        <v>A001029201610STORAGE</v>
      </c>
      <c r="H270" t="str">
        <f t="shared" si="29"/>
        <v>A00102910STORAGE</v>
      </c>
      <c r="I270" s="35"/>
      <c r="O270" s="24"/>
      <c r="P270" s="7"/>
      <c r="R270" s="10"/>
      <c r="BK270" s="7"/>
      <c r="BL270" s="24"/>
      <c r="BU270" s="7"/>
      <c r="BW270" s="7"/>
      <c r="BX270" s="7"/>
      <c r="BY270" s="7"/>
      <c r="BZ270" s="7"/>
      <c r="CA270" s="10"/>
      <c r="DM270" s="7"/>
      <c r="DN270" s="9"/>
      <c r="DP270" s="7"/>
    </row>
    <row r="271" spans="1:120" x14ac:dyDescent="0.25">
      <c r="A271" t="s">
        <v>183</v>
      </c>
      <c r="B271">
        <v>147</v>
      </c>
      <c r="C271">
        <v>2012</v>
      </c>
      <c r="D271">
        <v>2</v>
      </c>
      <c r="E271">
        <v>0</v>
      </c>
      <c r="F271" t="s">
        <v>190</v>
      </c>
      <c r="G271" s="7" t="str">
        <f t="shared" si="28"/>
        <v>A00102920122Combined (Direct + Storage)</v>
      </c>
      <c r="H271" t="str">
        <f t="shared" si="29"/>
        <v>A0010292Combined (Direct + Storage)</v>
      </c>
      <c r="I271" s="35"/>
      <c r="O271" s="24"/>
      <c r="P271" s="7"/>
      <c r="R271" s="10"/>
      <c r="BK271" s="7"/>
      <c r="BL271" s="24"/>
      <c r="BU271" s="7"/>
      <c r="BW271" s="7"/>
      <c r="BX271" s="7"/>
      <c r="BY271" s="7"/>
      <c r="BZ271" s="7"/>
      <c r="CA271" s="10"/>
      <c r="DM271" s="7"/>
      <c r="DN271" s="9"/>
      <c r="DP271" s="7"/>
    </row>
    <row r="272" spans="1:120" x14ac:dyDescent="0.25">
      <c r="A272" t="s">
        <v>183</v>
      </c>
      <c r="B272">
        <v>147</v>
      </c>
      <c r="C272">
        <v>2016</v>
      </c>
      <c r="D272">
        <v>4</v>
      </c>
      <c r="E272">
        <v>0</v>
      </c>
      <c r="F272" t="s">
        <v>184</v>
      </c>
      <c r="G272" s="7" t="str">
        <f t="shared" si="28"/>
        <v>A00102920164USE</v>
      </c>
      <c r="H272" t="str">
        <f t="shared" si="29"/>
        <v>A0010294USE</v>
      </c>
      <c r="I272" s="35"/>
      <c r="O272" s="24"/>
      <c r="P272" s="7"/>
      <c r="R272" s="10"/>
      <c r="BK272" s="7"/>
      <c r="BL272" s="24"/>
      <c r="BU272" s="7"/>
      <c r="BW272" s="7"/>
      <c r="BX272" s="7"/>
      <c r="BY272" s="7"/>
      <c r="BZ272" s="7"/>
      <c r="CA272" s="10"/>
      <c r="DM272" s="7"/>
      <c r="DN272" s="9"/>
      <c r="DP272" s="7"/>
    </row>
    <row r="273" spans="1:120" x14ac:dyDescent="0.25">
      <c r="A273" t="s">
        <v>183</v>
      </c>
      <c r="B273">
        <v>147</v>
      </c>
      <c r="C273">
        <v>2008</v>
      </c>
      <c r="D273">
        <v>3</v>
      </c>
      <c r="E273">
        <v>0</v>
      </c>
      <c r="F273" t="s">
        <v>190</v>
      </c>
      <c r="G273" s="7" t="str">
        <f t="shared" si="28"/>
        <v>A00102920083Combined (Direct + Storage)</v>
      </c>
      <c r="H273" t="str">
        <f t="shared" si="29"/>
        <v>A0010293Combined (Direct + Storage)</v>
      </c>
      <c r="I273" s="35"/>
      <c r="O273" s="24"/>
      <c r="P273" s="7"/>
      <c r="R273" s="10"/>
      <c r="BK273" s="7"/>
      <c r="BL273" s="24"/>
      <c r="BU273" s="7"/>
      <c r="BW273" s="7"/>
      <c r="BX273" s="7"/>
      <c r="BY273" s="7"/>
      <c r="BZ273" s="7"/>
      <c r="CA273" s="10"/>
      <c r="DM273" s="7"/>
      <c r="DN273" s="9"/>
      <c r="DP273" s="7"/>
    </row>
    <row r="274" spans="1:120" x14ac:dyDescent="0.25">
      <c r="A274" t="s">
        <v>183</v>
      </c>
      <c r="B274">
        <v>147</v>
      </c>
      <c r="C274">
        <v>2018</v>
      </c>
      <c r="D274">
        <v>8</v>
      </c>
      <c r="E274">
        <v>3.4</v>
      </c>
      <c r="F274" t="s">
        <v>186</v>
      </c>
      <c r="G274" s="7" t="str">
        <f t="shared" si="28"/>
        <v>A00102920188DIRECT</v>
      </c>
      <c r="H274" t="str">
        <f t="shared" si="29"/>
        <v>A0010298DIRECT</v>
      </c>
      <c r="I274" s="35"/>
      <c r="O274" s="24"/>
      <c r="P274" s="7"/>
      <c r="R274" s="10"/>
      <c r="BK274" s="7"/>
      <c r="BL274" s="24"/>
      <c r="BU274" s="7"/>
      <c r="BW274" s="7"/>
      <c r="BX274" s="7"/>
      <c r="BY274" s="7"/>
      <c r="BZ274" s="7"/>
      <c r="CA274" s="10"/>
      <c r="DM274" s="7"/>
      <c r="DN274" s="9"/>
      <c r="DP274" s="7"/>
    </row>
    <row r="275" spans="1:120" x14ac:dyDescent="0.25">
      <c r="A275" t="s">
        <v>183</v>
      </c>
      <c r="B275">
        <v>147</v>
      </c>
      <c r="C275">
        <v>2011</v>
      </c>
      <c r="D275">
        <v>12</v>
      </c>
      <c r="E275">
        <v>0</v>
      </c>
      <c r="F275" t="s">
        <v>190</v>
      </c>
      <c r="G275" s="7" t="str">
        <f t="shared" si="28"/>
        <v>A001029201112Combined (Direct + Storage)</v>
      </c>
      <c r="H275" t="str">
        <f t="shared" si="29"/>
        <v>A00102912Combined (Direct + Storage)</v>
      </c>
      <c r="I275" s="35"/>
      <c r="O275" s="24"/>
      <c r="P275" s="7"/>
      <c r="R275" s="10"/>
      <c r="BK275" s="7"/>
      <c r="BL275" s="24"/>
      <c r="BU275" s="7"/>
      <c r="BW275" s="7"/>
      <c r="BX275" s="7"/>
      <c r="BY275" s="7"/>
      <c r="BZ275" s="7"/>
      <c r="CA275" s="10"/>
      <c r="DM275" s="7"/>
      <c r="DN275" s="9"/>
      <c r="DP275" s="7"/>
    </row>
    <row r="276" spans="1:120" x14ac:dyDescent="0.25">
      <c r="A276" t="s">
        <v>183</v>
      </c>
      <c r="B276">
        <v>147</v>
      </c>
      <c r="C276">
        <v>2017</v>
      </c>
      <c r="D276">
        <v>5</v>
      </c>
      <c r="E276">
        <v>1</v>
      </c>
      <c r="F276" t="s">
        <v>184</v>
      </c>
      <c r="G276" s="7" t="str">
        <f t="shared" si="28"/>
        <v>A00102920175USE</v>
      </c>
      <c r="H276" t="str">
        <f t="shared" si="29"/>
        <v>A0010295USE</v>
      </c>
      <c r="I276" s="35"/>
      <c r="O276" s="24"/>
      <c r="P276" s="7"/>
      <c r="R276" s="10"/>
      <c r="BK276" s="7"/>
      <c r="BL276" s="24"/>
      <c r="BU276" s="7"/>
      <c r="BW276" s="7"/>
      <c r="BX276" s="7"/>
      <c r="BY276" s="7"/>
      <c r="BZ276" s="7"/>
      <c r="CA276" s="10"/>
      <c r="DM276" s="7"/>
      <c r="DN276" s="9"/>
      <c r="DP276" s="7"/>
    </row>
    <row r="277" spans="1:120" x14ac:dyDescent="0.25">
      <c r="A277" t="s">
        <v>183</v>
      </c>
      <c r="B277">
        <v>147</v>
      </c>
      <c r="C277">
        <v>2012</v>
      </c>
      <c r="D277">
        <v>4</v>
      </c>
      <c r="E277">
        <v>0</v>
      </c>
      <c r="F277" t="s">
        <v>190</v>
      </c>
      <c r="G277" s="7" t="str">
        <f t="shared" si="28"/>
        <v>A00102920124Combined (Direct + Storage)</v>
      </c>
      <c r="H277" t="str">
        <f t="shared" si="29"/>
        <v>A0010294Combined (Direct + Storage)</v>
      </c>
      <c r="I277" s="35"/>
      <c r="O277" s="24"/>
      <c r="P277" s="7"/>
      <c r="R277" s="10"/>
      <c r="BK277" s="7"/>
      <c r="BL277" s="24"/>
      <c r="BU277" s="7"/>
      <c r="BW277" s="7"/>
      <c r="BX277" s="7"/>
      <c r="BY277" s="7"/>
      <c r="BZ277" s="7"/>
      <c r="CA277" s="10"/>
      <c r="DM277" s="7"/>
      <c r="DN277" s="9"/>
      <c r="DP277" s="7"/>
    </row>
    <row r="278" spans="1:120" x14ac:dyDescent="0.25">
      <c r="A278" t="s">
        <v>183</v>
      </c>
      <c r="B278">
        <v>147</v>
      </c>
      <c r="C278">
        <v>2009</v>
      </c>
      <c r="D278">
        <v>7</v>
      </c>
      <c r="E278">
        <v>1.2329612640000001</v>
      </c>
      <c r="F278" t="s">
        <v>190</v>
      </c>
      <c r="G278" s="7" t="str">
        <f t="shared" si="28"/>
        <v>A00102920097Combined (Direct + Storage)</v>
      </c>
      <c r="H278" t="str">
        <f t="shared" si="29"/>
        <v>A0010297Combined (Direct + Storage)</v>
      </c>
      <c r="I278" s="35"/>
      <c r="O278" s="24"/>
      <c r="P278" s="7"/>
      <c r="R278" s="10"/>
      <c r="BK278" s="7"/>
      <c r="BL278" s="24"/>
      <c r="BU278" s="7"/>
      <c r="BW278" s="7"/>
      <c r="BX278" s="7"/>
      <c r="BY278" s="7"/>
      <c r="BZ278" s="7"/>
      <c r="CA278" s="10"/>
      <c r="DM278" s="7"/>
      <c r="DN278" s="9"/>
      <c r="DP278" s="7"/>
    </row>
    <row r="279" spans="1:120" x14ac:dyDescent="0.25">
      <c r="A279" t="s">
        <v>183</v>
      </c>
      <c r="B279">
        <v>147</v>
      </c>
      <c r="C279">
        <v>2016</v>
      </c>
      <c r="D279">
        <v>9</v>
      </c>
      <c r="E279">
        <v>1.23</v>
      </c>
      <c r="F279" t="s">
        <v>186</v>
      </c>
      <c r="G279" s="7" t="str">
        <f t="shared" si="28"/>
        <v>A00102920169DIRECT</v>
      </c>
      <c r="H279" t="str">
        <f t="shared" si="29"/>
        <v>A0010299DIRECT</v>
      </c>
      <c r="I279" s="35"/>
      <c r="O279" s="24"/>
      <c r="P279" s="7"/>
      <c r="R279" s="10"/>
      <c r="BK279" s="7"/>
      <c r="BL279" s="24"/>
      <c r="BU279" s="7"/>
      <c r="BW279" s="7"/>
      <c r="BX279" s="7"/>
      <c r="BY279" s="7"/>
      <c r="BZ279" s="7"/>
      <c r="CA279" s="10"/>
      <c r="DM279" s="7"/>
      <c r="DN279" s="9"/>
      <c r="DP279" s="7"/>
    </row>
    <row r="280" spans="1:120" x14ac:dyDescent="0.25">
      <c r="A280" t="s">
        <v>183</v>
      </c>
      <c r="B280">
        <v>147</v>
      </c>
      <c r="C280">
        <v>2018</v>
      </c>
      <c r="D280">
        <v>10</v>
      </c>
      <c r="E280">
        <v>0</v>
      </c>
      <c r="F280" t="s">
        <v>207</v>
      </c>
      <c r="G280" s="7" t="str">
        <f t="shared" si="28"/>
        <v>A001029201810STORAGE</v>
      </c>
      <c r="H280" t="str">
        <f t="shared" si="29"/>
        <v>A00102910STORAGE</v>
      </c>
      <c r="I280" s="35"/>
      <c r="O280" s="24"/>
      <c r="P280" s="7"/>
      <c r="R280" s="10"/>
      <c r="BK280" s="7"/>
      <c r="BL280" s="24"/>
      <c r="BU280" s="7"/>
      <c r="BW280" s="7"/>
      <c r="BX280" s="7"/>
      <c r="BY280" s="7"/>
      <c r="BZ280" s="7"/>
      <c r="CA280" s="10"/>
      <c r="DM280" s="7"/>
      <c r="DN280" s="9"/>
      <c r="DP280" s="7"/>
    </row>
    <row r="281" spans="1:120" x14ac:dyDescent="0.25">
      <c r="A281" t="s">
        <v>183</v>
      </c>
      <c r="B281">
        <v>147</v>
      </c>
      <c r="C281">
        <v>2018</v>
      </c>
      <c r="D281">
        <v>12</v>
      </c>
      <c r="E281">
        <v>0</v>
      </c>
      <c r="F281" t="s">
        <v>207</v>
      </c>
      <c r="G281" s="7" t="str">
        <f t="shared" si="28"/>
        <v>A001029201812STORAGE</v>
      </c>
      <c r="H281" t="str">
        <f t="shared" si="29"/>
        <v>A00102912STORAGE</v>
      </c>
      <c r="I281" s="35"/>
      <c r="O281" s="24"/>
      <c r="P281" s="7"/>
      <c r="R281" s="10"/>
      <c r="BK281" s="7"/>
      <c r="BL281" s="24"/>
      <c r="BU281" s="7"/>
      <c r="BW281" s="7"/>
      <c r="BX281" s="7"/>
      <c r="BY281" s="7"/>
      <c r="BZ281" s="7"/>
      <c r="CA281" s="10"/>
      <c r="DM281" s="7"/>
      <c r="DN281" s="9"/>
      <c r="DP281" s="7"/>
    </row>
    <row r="282" spans="1:120" x14ac:dyDescent="0.25">
      <c r="A282" t="s">
        <v>183</v>
      </c>
      <c r="B282">
        <v>147</v>
      </c>
      <c r="C282">
        <v>2020</v>
      </c>
      <c r="D282">
        <v>7</v>
      </c>
      <c r="E282">
        <v>0</v>
      </c>
      <c r="F282" t="s">
        <v>207</v>
      </c>
      <c r="G282" s="7" t="str">
        <f t="shared" si="28"/>
        <v>A00102920207STORAGE</v>
      </c>
      <c r="H282" t="str">
        <f t="shared" si="29"/>
        <v>A0010297STORAGE</v>
      </c>
      <c r="I282" s="35"/>
      <c r="O282" s="24"/>
      <c r="P282" s="7"/>
      <c r="R282" s="10"/>
      <c r="BK282" s="7"/>
      <c r="BL282" s="24"/>
      <c r="BU282" s="7"/>
      <c r="BW282" s="7"/>
      <c r="BX282" s="7"/>
      <c r="BY282" s="7"/>
      <c r="BZ282" s="7"/>
      <c r="CA282" s="10"/>
      <c r="DM282" s="7"/>
      <c r="DN282" s="9"/>
      <c r="DP282" s="7"/>
    </row>
    <row r="283" spans="1:120" x14ac:dyDescent="0.25">
      <c r="A283" t="s">
        <v>183</v>
      </c>
      <c r="B283">
        <v>147</v>
      </c>
      <c r="C283">
        <v>2018</v>
      </c>
      <c r="D283">
        <v>2</v>
      </c>
      <c r="E283">
        <v>0</v>
      </c>
      <c r="F283" t="s">
        <v>184</v>
      </c>
      <c r="G283" s="7" t="str">
        <f t="shared" si="28"/>
        <v>A00102920182USE</v>
      </c>
      <c r="H283" t="str">
        <f t="shared" si="29"/>
        <v>A0010292USE</v>
      </c>
      <c r="I283" s="35"/>
      <c r="O283" s="24"/>
      <c r="P283" s="7"/>
      <c r="R283" s="10"/>
      <c r="BK283" s="7"/>
      <c r="BL283" s="24"/>
      <c r="BU283" s="7"/>
      <c r="BW283" s="7"/>
      <c r="BX283" s="7"/>
      <c r="BY283" s="7"/>
      <c r="BZ283" s="7"/>
      <c r="CA283" s="10"/>
      <c r="DM283" s="7"/>
      <c r="DN283" s="9"/>
      <c r="DP283" s="7"/>
    </row>
    <row r="284" spans="1:120" x14ac:dyDescent="0.25">
      <c r="A284" t="s">
        <v>183</v>
      </c>
      <c r="B284">
        <v>147</v>
      </c>
      <c r="C284">
        <v>2016</v>
      </c>
      <c r="D284">
        <v>4</v>
      </c>
      <c r="E284">
        <v>0</v>
      </c>
      <c r="F284" t="s">
        <v>186</v>
      </c>
      <c r="G284" s="7" t="str">
        <f t="shared" si="28"/>
        <v>A00102920164DIRECT</v>
      </c>
      <c r="H284" t="str">
        <f t="shared" si="29"/>
        <v>A0010294DIRECT</v>
      </c>
      <c r="I284" s="35"/>
      <c r="O284" s="24"/>
      <c r="P284" s="7"/>
      <c r="R284" s="10"/>
      <c r="BK284" s="7"/>
      <c r="BL284" s="24"/>
      <c r="BU284" s="7"/>
      <c r="BW284" s="7"/>
      <c r="BX284" s="7"/>
      <c r="BY284" s="7"/>
      <c r="BZ284" s="7"/>
      <c r="CA284" s="10"/>
      <c r="DM284" s="7"/>
      <c r="DN284" s="9"/>
      <c r="DP284" s="7"/>
    </row>
    <row r="285" spans="1:120" x14ac:dyDescent="0.25">
      <c r="A285" t="s">
        <v>183</v>
      </c>
      <c r="B285">
        <v>147</v>
      </c>
      <c r="C285">
        <v>2015</v>
      </c>
      <c r="D285">
        <v>10</v>
      </c>
      <c r="E285">
        <v>0.62</v>
      </c>
      <c r="F285" t="s">
        <v>184</v>
      </c>
      <c r="G285" s="7" t="str">
        <f t="shared" si="28"/>
        <v>A001029201510USE</v>
      </c>
      <c r="H285" t="str">
        <f t="shared" si="29"/>
        <v>A00102910USE</v>
      </c>
      <c r="I285" s="35"/>
      <c r="O285" s="24"/>
      <c r="P285" s="7"/>
      <c r="R285" s="10"/>
      <c r="BK285" s="7"/>
      <c r="BL285" s="24"/>
      <c r="BU285" s="7"/>
      <c r="BW285" s="7"/>
      <c r="BX285" s="7"/>
      <c r="BY285" s="7"/>
      <c r="BZ285" s="7"/>
      <c r="CA285" s="10"/>
      <c r="DM285" s="7"/>
      <c r="DN285" s="9"/>
      <c r="DP285" s="7"/>
    </row>
    <row r="286" spans="1:120" x14ac:dyDescent="0.25">
      <c r="A286" t="s">
        <v>183</v>
      </c>
      <c r="B286">
        <v>147</v>
      </c>
      <c r="C286">
        <v>2008</v>
      </c>
      <c r="D286">
        <v>8</v>
      </c>
      <c r="E286">
        <v>1.2329612640000001</v>
      </c>
      <c r="F286" t="s">
        <v>184</v>
      </c>
      <c r="G286" s="7" t="str">
        <f t="shared" si="28"/>
        <v>A00102920088USE</v>
      </c>
      <c r="H286" t="str">
        <f t="shared" si="29"/>
        <v>A0010298USE</v>
      </c>
      <c r="I286" s="35"/>
      <c r="O286" s="24"/>
      <c r="P286" s="7"/>
      <c r="R286" s="10"/>
      <c r="BK286" s="7"/>
      <c r="BL286" s="24"/>
      <c r="BU286" s="7"/>
      <c r="BW286" s="7"/>
      <c r="BX286" s="7"/>
      <c r="BY286" s="7"/>
      <c r="BZ286" s="7"/>
      <c r="CA286" s="10"/>
      <c r="DM286" s="7"/>
      <c r="DN286" s="9"/>
      <c r="DP286" s="7"/>
    </row>
    <row r="287" spans="1:120" x14ac:dyDescent="0.25">
      <c r="A287" t="s">
        <v>183</v>
      </c>
      <c r="B287">
        <v>147</v>
      </c>
      <c r="C287">
        <v>2015</v>
      </c>
      <c r="D287">
        <v>1</v>
      </c>
      <c r="E287">
        <v>0</v>
      </c>
      <c r="F287" t="s">
        <v>184</v>
      </c>
      <c r="G287" s="7" t="str">
        <f t="shared" si="28"/>
        <v>A00102920151USE</v>
      </c>
      <c r="H287" t="str">
        <f t="shared" si="29"/>
        <v>A0010291USE</v>
      </c>
      <c r="I287" s="35"/>
      <c r="O287" s="24"/>
      <c r="P287" s="7"/>
      <c r="R287" s="10"/>
      <c r="BK287" s="7"/>
      <c r="BL287" s="24"/>
      <c r="BU287" s="7"/>
      <c r="BW287" s="7"/>
      <c r="BX287" s="7"/>
      <c r="BY287" s="7"/>
      <c r="BZ287" s="7"/>
      <c r="CA287" s="10"/>
      <c r="DM287" s="7"/>
      <c r="DN287" s="9"/>
      <c r="DP287" s="7"/>
    </row>
    <row r="288" spans="1:120" x14ac:dyDescent="0.25">
      <c r="A288" t="s">
        <v>183</v>
      </c>
      <c r="B288">
        <v>147</v>
      </c>
      <c r="C288">
        <v>2014</v>
      </c>
      <c r="D288">
        <v>11</v>
      </c>
      <c r="E288">
        <v>0</v>
      </c>
      <c r="F288" t="s">
        <v>184</v>
      </c>
      <c r="G288" s="7" t="str">
        <f t="shared" si="28"/>
        <v>A001029201411USE</v>
      </c>
      <c r="H288" t="str">
        <f t="shared" si="29"/>
        <v>A00102911USE</v>
      </c>
      <c r="I288" s="35"/>
      <c r="O288" s="24"/>
      <c r="P288" s="7"/>
      <c r="R288" s="10"/>
      <c r="BK288" s="7"/>
      <c r="BL288" s="24"/>
      <c r="BU288" s="7"/>
      <c r="BW288" s="7"/>
      <c r="BX288" s="7"/>
      <c r="BY288" s="7"/>
      <c r="BZ288" s="7"/>
      <c r="CA288" s="10"/>
      <c r="DM288" s="7"/>
      <c r="DN288" s="9"/>
      <c r="DP288" s="7"/>
    </row>
    <row r="289" spans="1:120" x14ac:dyDescent="0.25">
      <c r="A289" t="s">
        <v>183</v>
      </c>
      <c r="B289">
        <v>147</v>
      </c>
      <c r="C289">
        <v>2015</v>
      </c>
      <c r="D289">
        <v>11</v>
      </c>
      <c r="E289">
        <v>0</v>
      </c>
      <c r="F289" t="s">
        <v>207</v>
      </c>
      <c r="G289" s="7" t="str">
        <f t="shared" si="28"/>
        <v>A001029201511STORAGE</v>
      </c>
      <c r="H289" t="str">
        <f t="shared" si="29"/>
        <v>A00102911STORAGE</v>
      </c>
      <c r="I289" s="35"/>
      <c r="O289" s="24"/>
      <c r="P289" s="7"/>
      <c r="R289" s="10"/>
      <c r="BK289" s="7"/>
      <c r="BL289" s="24"/>
      <c r="BU289" s="7"/>
      <c r="BW289" s="7"/>
      <c r="BX289" s="7"/>
      <c r="BY289" s="7"/>
      <c r="BZ289" s="7"/>
      <c r="CA289" s="10"/>
      <c r="DM289" s="7"/>
      <c r="DN289" s="9"/>
      <c r="DP289" s="7"/>
    </row>
    <row r="290" spans="1:120" x14ac:dyDescent="0.25">
      <c r="A290" t="s">
        <v>183</v>
      </c>
      <c r="B290">
        <v>147</v>
      </c>
      <c r="C290">
        <v>2019</v>
      </c>
      <c r="D290">
        <v>9</v>
      </c>
      <c r="E290">
        <v>3.04</v>
      </c>
      <c r="F290" t="s">
        <v>186</v>
      </c>
      <c r="G290" s="7" t="str">
        <f t="shared" si="28"/>
        <v>A00102920199DIRECT</v>
      </c>
      <c r="H290" t="str">
        <f t="shared" si="29"/>
        <v>A0010299DIRECT</v>
      </c>
      <c r="I290" s="35"/>
      <c r="O290" s="24"/>
      <c r="P290" s="7"/>
      <c r="R290" s="10"/>
      <c r="BK290" s="7"/>
      <c r="BL290" s="24"/>
      <c r="BU290" s="7"/>
      <c r="BW290" s="7"/>
      <c r="BX290" s="7"/>
      <c r="BY290" s="7"/>
      <c r="BZ290" s="7"/>
      <c r="CA290" s="10"/>
      <c r="DM290" s="7"/>
      <c r="DN290" s="9"/>
      <c r="DP290" s="7"/>
    </row>
    <row r="291" spans="1:120" x14ac:dyDescent="0.25">
      <c r="A291" t="s">
        <v>183</v>
      </c>
      <c r="B291">
        <v>147</v>
      </c>
      <c r="C291">
        <v>2019</v>
      </c>
      <c r="D291">
        <v>4</v>
      </c>
      <c r="E291">
        <v>0</v>
      </c>
      <c r="F291" t="s">
        <v>184</v>
      </c>
      <c r="G291" s="7" t="str">
        <f t="shared" si="28"/>
        <v>A00102920194USE</v>
      </c>
      <c r="H291" t="str">
        <f t="shared" si="29"/>
        <v>A0010294USE</v>
      </c>
      <c r="I291" s="35"/>
      <c r="O291" s="24"/>
      <c r="P291" s="7"/>
      <c r="R291" s="10"/>
      <c r="BK291" s="7"/>
      <c r="BL291" s="24"/>
      <c r="BU291" s="7"/>
      <c r="BW291" s="7"/>
      <c r="BX291" s="7"/>
      <c r="BY291" s="7"/>
      <c r="BZ291" s="7"/>
      <c r="CA291" s="10"/>
      <c r="DM291" s="7"/>
      <c r="DN291" s="9"/>
      <c r="DP291" s="7"/>
    </row>
    <row r="292" spans="1:120" x14ac:dyDescent="0.25">
      <c r="A292" t="s">
        <v>183</v>
      </c>
      <c r="B292">
        <v>147</v>
      </c>
      <c r="C292">
        <v>2019</v>
      </c>
      <c r="D292">
        <v>7</v>
      </c>
      <c r="E292">
        <v>0</v>
      </c>
      <c r="F292" t="s">
        <v>207</v>
      </c>
      <c r="G292" s="7" t="str">
        <f t="shared" si="28"/>
        <v>A00102920197STORAGE</v>
      </c>
      <c r="H292" t="str">
        <f t="shared" si="29"/>
        <v>A0010297STORAGE</v>
      </c>
      <c r="I292" s="35"/>
      <c r="O292" s="24"/>
      <c r="P292" s="7"/>
      <c r="R292" s="10"/>
      <c r="BK292" s="7"/>
      <c r="BL292" s="24"/>
      <c r="BU292" s="7"/>
      <c r="BW292" s="7"/>
      <c r="BX292" s="7"/>
      <c r="BY292" s="7"/>
      <c r="BZ292" s="7"/>
      <c r="CA292" s="10"/>
      <c r="DM292" s="7"/>
      <c r="DN292" s="9"/>
      <c r="DP292" s="7"/>
    </row>
    <row r="293" spans="1:120" x14ac:dyDescent="0.25">
      <c r="A293" t="s">
        <v>183</v>
      </c>
      <c r="B293">
        <v>147</v>
      </c>
      <c r="C293">
        <v>2020</v>
      </c>
      <c r="D293">
        <v>9</v>
      </c>
      <c r="E293">
        <v>3.73</v>
      </c>
      <c r="F293" t="s">
        <v>186</v>
      </c>
      <c r="G293" s="7" t="str">
        <f t="shared" si="28"/>
        <v>A00102920209DIRECT</v>
      </c>
      <c r="H293" t="str">
        <f t="shared" si="29"/>
        <v>A0010299DIRECT</v>
      </c>
      <c r="I293" s="35"/>
      <c r="O293" s="24"/>
      <c r="P293" s="7"/>
      <c r="R293" s="10"/>
      <c r="BK293" s="7"/>
      <c r="BL293" s="24"/>
      <c r="BU293" s="7"/>
      <c r="BW293" s="7"/>
      <c r="BX293" s="7"/>
      <c r="BY293" s="7"/>
      <c r="BZ293" s="7"/>
      <c r="CA293" s="10"/>
      <c r="DM293" s="7"/>
      <c r="DN293" s="9"/>
      <c r="DP293" s="7"/>
    </row>
    <row r="294" spans="1:120" x14ac:dyDescent="0.25">
      <c r="A294" t="s">
        <v>183</v>
      </c>
      <c r="B294">
        <v>147</v>
      </c>
      <c r="C294">
        <v>2009</v>
      </c>
      <c r="D294">
        <v>10</v>
      </c>
      <c r="E294">
        <v>0.61648063200000003</v>
      </c>
      <c r="F294" t="s">
        <v>190</v>
      </c>
      <c r="G294" s="7" t="str">
        <f t="shared" si="28"/>
        <v>A001029200910Combined (Direct + Storage)</v>
      </c>
      <c r="H294" t="str">
        <f t="shared" si="29"/>
        <v>A00102910Combined (Direct + Storage)</v>
      </c>
      <c r="I294" s="35"/>
      <c r="O294" s="24"/>
      <c r="P294" s="7"/>
      <c r="R294" s="10"/>
      <c r="BK294" s="7"/>
      <c r="BL294" s="24"/>
      <c r="BU294" s="7"/>
      <c r="BW294" s="7"/>
      <c r="BX294" s="7"/>
      <c r="BY294" s="7"/>
      <c r="BZ294" s="7"/>
      <c r="CA294" s="10"/>
      <c r="DM294" s="7"/>
      <c r="DN294" s="9"/>
      <c r="DP294" s="7"/>
    </row>
    <row r="295" spans="1:120" x14ac:dyDescent="0.25">
      <c r="A295" t="s">
        <v>183</v>
      </c>
      <c r="B295">
        <v>147</v>
      </c>
      <c r="C295">
        <v>2018</v>
      </c>
      <c r="D295">
        <v>11</v>
      </c>
      <c r="E295">
        <v>0</v>
      </c>
      <c r="F295" t="s">
        <v>184</v>
      </c>
      <c r="G295" s="7" t="str">
        <f t="shared" si="28"/>
        <v>A001029201811USE</v>
      </c>
      <c r="H295" t="str">
        <f t="shared" si="29"/>
        <v>A00102911USE</v>
      </c>
      <c r="I295" s="35"/>
      <c r="O295" s="24"/>
      <c r="P295" s="7"/>
      <c r="R295" s="10"/>
      <c r="BK295" s="7"/>
      <c r="BL295" s="24"/>
      <c r="BU295" s="7"/>
      <c r="BW295" s="7"/>
      <c r="BX295" s="7"/>
      <c r="BY295" s="7"/>
      <c r="BZ295" s="7"/>
      <c r="CA295" s="10"/>
      <c r="DM295" s="7"/>
      <c r="DN295" s="9"/>
      <c r="DP295" s="7"/>
    </row>
    <row r="296" spans="1:120" x14ac:dyDescent="0.25">
      <c r="A296" t="s">
        <v>183</v>
      </c>
      <c r="B296">
        <v>147</v>
      </c>
      <c r="C296">
        <v>2009</v>
      </c>
      <c r="D296">
        <v>11</v>
      </c>
      <c r="E296">
        <v>0</v>
      </c>
      <c r="F296" t="s">
        <v>184</v>
      </c>
      <c r="G296" s="7" t="str">
        <f t="shared" si="28"/>
        <v>A001029200911USE</v>
      </c>
      <c r="H296" t="str">
        <f t="shared" si="29"/>
        <v>A00102911USE</v>
      </c>
      <c r="I296" s="35"/>
      <c r="O296" s="24"/>
      <c r="P296" s="7"/>
      <c r="R296" s="10"/>
      <c r="BK296" s="7"/>
      <c r="BL296" s="24"/>
      <c r="BU296" s="7"/>
      <c r="BW296" s="7"/>
      <c r="BX296" s="7"/>
      <c r="BY296" s="7"/>
      <c r="BZ296" s="7"/>
      <c r="CA296" s="10"/>
      <c r="DM296" s="7"/>
      <c r="DN296" s="9"/>
      <c r="DP296" s="7"/>
    </row>
    <row r="297" spans="1:120" x14ac:dyDescent="0.25">
      <c r="A297" t="s">
        <v>183</v>
      </c>
      <c r="B297">
        <v>147</v>
      </c>
      <c r="C297">
        <v>2016</v>
      </c>
      <c r="D297">
        <v>3</v>
      </c>
      <c r="E297">
        <v>0</v>
      </c>
      <c r="F297" t="s">
        <v>186</v>
      </c>
      <c r="G297" s="7" t="str">
        <f t="shared" si="28"/>
        <v>A00102920163DIRECT</v>
      </c>
      <c r="H297" t="str">
        <f t="shared" si="29"/>
        <v>A0010293DIRECT</v>
      </c>
      <c r="I297" s="35"/>
      <c r="O297" s="24"/>
      <c r="P297" s="7"/>
      <c r="R297" s="10"/>
      <c r="BK297" s="7"/>
      <c r="BL297" s="24"/>
      <c r="BU297" s="7"/>
      <c r="BW297" s="7"/>
      <c r="BX297" s="7"/>
      <c r="BY297" s="7"/>
      <c r="BZ297" s="7"/>
      <c r="CA297" s="10"/>
      <c r="DM297" s="7"/>
      <c r="DN297" s="9"/>
      <c r="DP297" s="7"/>
    </row>
    <row r="298" spans="1:120" x14ac:dyDescent="0.25">
      <c r="A298" t="s">
        <v>183</v>
      </c>
      <c r="B298">
        <v>147</v>
      </c>
      <c r="C298">
        <v>2016</v>
      </c>
      <c r="D298">
        <v>3</v>
      </c>
      <c r="E298">
        <v>0</v>
      </c>
      <c r="F298" t="s">
        <v>184</v>
      </c>
      <c r="G298" s="7" t="str">
        <f t="shared" si="28"/>
        <v>A00102920163USE</v>
      </c>
      <c r="H298" t="str">
        <f t="shared" si="29"/>
        <v>A0010293USE</v>
      </c>
      <c r="I298" s="35"/>
      <c r="O298" s="24"/>
      <c r="P298" s="7"/>
      <c r="R298" s="10"/>
      <c r="BK298" s="7"/>
      <c r="BL298" s="24"/>
      <c r="BU298" s="7"/>
      <c r="BW298" s="7"/>
      <c r="BX298" s="7"/>
      <c r="BY298" s="7"/>
      <c r="BZ298" s="7"/>
      <c r="CA298" s="10"/>
      <c r="DM298" s="7"/>
      <c r="DN298" s="9"/>
      <c r="DP298" s="7"/>
    </row>
    <row r="299" spans="1:120" x14ac:dyDescent="0.25">
      <c r="A299" t="s">
        <v>183</v>
      </c>
      <c r="B299">
        <v>147</v>
      </c>
      <c r="C299">
        <v>2011</v>
      </c>
      <c r="D299">
        <v>11</v>
      </c>
      <c r="E299">
        <v>0</v>
      </c>
      <c r="F299" t="s">
        <v>184</v>
      </c>
      <c r="G299" s="7" t="str">
        <f t="shared" si="28"/>
        <v>A001029201111USE</v>
      </c>
      <c r="H299" t="str">
        <f t="shared" si="29"/>
        <v>A00102911USE</v>
      </c>
      <c r="I299" s="35"/>
      <c r="O299" s="24"/>
      <c r="P299" s="7"/>
      <c r="R299" s="10"/>
      <c r="BK299" s="7"/>
      <c r="BL299" s="24"/>
      <c r="BU299" s="7"/>
      <c r="BW299" s="7"/>
      <c r="BX299" s="7"/>
      <c r="BY299" s="7"/>
      <c r="BZ299" s="7"/>
      <c r="CA299" s="10"/>
      <c r="DM299" s="7"/>
      <c r="DN299" s="9"/>
      <c r="DP299" s="7"/>
    </row>
    <row r="300" spans="1:120" x14ac:dyDescent="0.25">
      <c r="A300" t="s">
        <v>183</v>
      </c>
      <c r="B300">
        <v>147</v>
      </c>
      <c r="C300">
        <v>2008</v>
      </c>
      <c r="D300">
        <v>4</v>
      </c>
      <c r="E300">
        <v>0</v>
      </c>
      <c r="F300" t="s">
        <v>190</v>
      </c>
      <c r="G300" s="7" t="str">
        <f t="shared" si="28"/>
        <v>A00102920084Combined (Direct + Storage)</v>
      </c>
      <c r="H300" t="str">
        <f t="shared" si="29"/>
        <v>A0010294Combined (Direct + Storage)</v>
      </c>
      <c r="I300" s="35"/>
      <c r="O300" s="24"/>
      <c r="P300" s="7"/>
      <c r="R300" s="10"/>
      <c r="BK300" s="7"/>
      <c r="BL300" s="24"/>
      <c r="BU300" s="7"/>
      <c r="BW300" s="7"/>
      <c r="BX300" s="7"/>
      <c r="BY300" s="7"/>
      <c r="BZ300" s="7"/>
      <c r="CA300" s="10"/>
      <c r="DM300" s="7"/>
      <c r="DN300" s="9"/>
      <c r="DP300" s="7"/>
    </row>
    <row r="301" spans="1:120" x14ac:dyDescent="0.25">
      <c r="A301" t="s">
        <v>183</v>
      </c>
      <c r="B301">
        <v>147</v>
      </c>
      <c r="C301">
        <v>2011</v>
      </c>
      <c r="D301">
        <v>12</v>
      </c>
      <c r="E301">
        <v>0</v>
      </c>
      <c r="F301" t="s">
        <v>184</v>
      </c>
      <c r="G301" s="7" t="str">
        <f t="shared" si="28"/>
        <v>A001029201112USE</v>
      </c>
      <c r="H301" t="str">
        <f t="shared" si="29"/>
        <v>A00102912USE</v>
      </c>
      <c r="I301" s="35"/>
      <c r="O301" s="24"/>
      <c r="P301" s="7"/>
      <c r="R301" s="10"/>
      <c r="BK301" s="7"/>
      <c r="BL301" s="24"/>
      <c r="BU301" s="7"/>
      <c r="BW301" s="7"/>
      <c r="BX301" s="7"/>
      <c r="BY301" s="7"/>
      <c r="BZ301" s="7"/>
      <c r="CA301" s="10"/>
      <c r="DM301" s="7"/>
      <c r="DN301" s="9"/>
      <c r="DP301" s="7"/>
    </row>
    <row r="302" spans="1:120" x14ac:dyDescent="0.25">
      <c r="A302" t="s">
        <v>183</v>
      </c>
      <c r="B302">
        <v>147</v>
      </c>
      <c r="C302">
        <v>2012</v>
      </c>
      <c r="D302">
        <v>12</v>
      </c>
      <c r="E302">
        <v>0</v>
      </c>
      <c r="F302" t="s">
        <v>184</v>
      </c>
      <c r="G302" s="7" t="str">
        <f t="shared" si="28"/>
        <v>A001029201212USE</v>
      </c>
      <c r="H302" t="str">
        <f t="shared" si="29"/>
        <v>A00102912USE</v>
      </c>
      <c r="I302" s="35"/>
      <c r="O302" s="24"/>
      <c r="P302" s="7"/>
      <c r="R302" s="10"/>
      <c r="BK302" s="7"/>
      <c r="BL302" s="24"/>
      <c r="BU302" s="7"/>
      <c r="BW302" s="7"/>
      <c r="BX302" s="7"/>
      <c r="BY302" s="7"/>
      <c r="BZ302" s="7"/>
      <c r="CA302" s="10"/>
      <c r="DM302" s="7"/>
      <c r="DN302" s="9"/>
      <c r="DP302" s="7"/>
    </row>
    <row r="303" spans="1:120" x14ac:dyDescent="0.25">
      <c r="A303" t="s">
        <v>183</v>
      </c>
      <c r="B303">
        <v>147</v>
      </c>
      <c r="C303">
        <v>2009</v>
      </c>
      <c r="D303">
        <v>8</v>
      </c>
      <c r="E303">
        <v>1.2329612640000001</v>
      </c>
      <c r="F303" t="s">
        <v>184</v>
      </c>
      <c r="G303" s="7" t="str">
        <f t="shared" si="28"/>
        <v>A00102920098USE</v>
      </c>
      <c r="H303" t="str">
        <f t="shared" si="29"/>
        <v>A0010298USE</v>
      </c>
      <c r="I303" s="35"/>
      <c r="O303" s="24"/>
      <c r="P303" s="7"/>
      <c r="R303" s="10"/>
      <c r="BK303" s="7"/>
      <c r="BL303" s="24"/>
      <c r="BU303" s="7"/>
      <c r="BW303" s="7"/>
      <c r="BX303" s="7"/>
      <c r="BY303" s="7"/>
      <c r="BZ303" s="7"/>
      <c r="CA303" s="10"/>
      <c r="DM303" s="7"/>
      <c r="DN303" s="9"/>
      <c r="DP303" s="7"/>
    </row>
    <row r="304" spans="1:120" x14ac:dyDescent="0.25">
      <c r="A304" t="s">
        <v>183</v>
      </c>
      <c r="B304">
        <v>147</v>
      </c>
      <c r="C304">
        <v>2008</v>
      </c>
      <c r="D304">
        <v>11</v>
      </c>
      <c r="E304">
        <v>0</v>
      </c>
      <c r="F304" t="s">
        <v>184</v>
      </c>
      <c r="G304" s="7" t="str">
        <f t="shared" si="28"/>
        <v>A001029200811USE</v>
      </c>
      <c r="H304" t="str">
        <f t="shared" si="29"/>
        <v>A00102911USE</v>
      </c>
      <c r="I304" s="35"/>
      <c r="O304" s="24"/>
      <c r="P304" s="7"/>
      <c r="R304" s="10"/>
      <c r="BK304" s="7"/>
      <c r="BL304" s="24"/>
      <c r="BU304" s="7"/>
      <c r="BW304" s="7"/>
      <c r="BX304" s="7"/>
      <c r="BY304" s="7"/>
      <c r="BZ304" s="7"/>
      <c r="CA304" s="10"/>
      <c r="DM304" s="7"/>
      <c r="DN304" s="9"/>
      <c r="DP304" s="7"/>
    </row>
    <row r="305" spans="1:120" x14ac:dyDescent="0.25">
      <c r="A305" t="s">
        <v>183</v>
      </c>
      <c r="B305">
        <v>147</v>
      </c>
      <c r="C305">
        <v>2009</v>
      </c>
      <c r="D305">
        <v>1</v>
      </c>
      <c r="E305">
        <v>0</v>
      </c>
      <c r="F305" t="s">
        <v>190</v>
      </c>
      <c r="G305" s="7" t="str">
        <f t="shared" si="28"/>
        <v>A00102920091Combined (Direct + Storage)</v>
      </c>
      <c r="H305" t="str">
        <f t="shared" si="29"/>
        <v>A0010291Combined (Direct + Storage)</v>
      </c>
      <c r="I305" s="35"/>
      <c r="O305" s="24"/>
      <c r="P305" s="7"/>
      <c r="R305" s="10"/>
      <c r="BK305" s="7"/>
      <c r="BL305" s="24"/>
      <c r="BU305" s="7"/>
      <c r="BW305" s="7"/>
      <c r="BX305" s="7"/>
      <c r="BY305" s="7"/>
      <c r="BZ305" s="7"/>
      <c r="CA305" s="10"/>
      <c r="DM305" s="7"/>
      <c r="DN305" s="9"/>
      <c r="DP305" s="7"/>
    </row>
    <row r="306" spans="1:120" x14ac:dyDescent="0.25">
      <c r="A306" t="s">
        <v>183</v>
      </c>
      <c r="B306">
        <v>147</v>
      </c>
      <c r="C306">
        <v>2015</v>
      </c>
      <c r="D306">
        <v>8</v>
      </c>
      <c r="E306">
        <v>1.23</v>
      </c>
      <c r="F306" t="s">
        <v>184</v>
      </c>
      <c r="G306" s="7" t="str">
        <f t="shared" si="28"/>
        <v>A00102920158USE</v>
      </c>
      <c r="H306" t="str">
        <f t="shared" si="29"/>
        <v>A0010298USE</v>
      </c>
      <c r="I306" s="35"/>
      <c r="O306" s="24"/>
      <c r="P306" s="7"/>
      <c r="R306" s="10"/>
      <c r="BK306" s="7"/>
      <c r="BL306" s="24"/>
      <c r="BU306" s="7"/>
      <c r="BW306" s="7"/>
      <c r="BX306" s="7"/>
      <c r="BY306" s="7"/>
      <c r="BZ306" s="7"/>
      <c r="CA306" s="10"/>
      <c r="DM306" s="7"/>
      <c r="DN306" s="9"/>
      <c r="DP306" s="7"/>
    </row>
    <row r="307" spans="1:120" x14ac:dyDescent="0.25">
      <c r="A307" t="s">
        <v>183</v>
      </c>
      <c r="B307">
        <v>147</v>
      </c>
      <c r="C307">
        <v>2019</v>
      </c>
      <c r="D307">
        <v>8</v>
      </c>
      <c r="E307">
        <v>3.59</v>
      </c>
      <c r="F307" t="s">
        <v>184</v>
      </c>
      <c r="G307" s="7" t="str">
        <f t="shared" si="28"/>
        <v>A00102920198USE</v>
      </c>
      <c r="H307" t="str">
        <f t="shared" si="29"/>
        <v>A0010298USE</v>
      </c>
      <c r="I307" s="35"/>
      <c r="O307" s="24"/>
      <c r="P307" s="7"/>
      <c r="R307" s="10"/>
      <c r="BK307" s="7"/>
      <c r="BL307" s="24"/>
      <c r="BU307" s="7"/>
      <c r="BW307" s="7"/>
      <c r="BX307" s="7"/>
      <c r="BY307" s="7"/>
      <c r="BZ307" s="7"/>
      <c r="CA307" s="10"/>
      <c r="DM307" s="7"/>
      <c r="DN307" s="9"/>
      <c r="DP307" s="7"/>
    </row>
    <row r="308" spans="1:120" x14ac:dyDescent="0.25">
      <c r="A308" t="s">
        <v>183</v>
      </c>
      <c r="B308">
        <v>147</v>
      </c>
      <c r="C308">
        <v>2019</v>
      </c>
      <c r="D308">
        <v>7</v>
      </c>
      <c r="E308">
        <v>3.65</v>
      </c>
      <c r="F308" t="s">
        <v>184</v>
      </c>
      <c r="G308" s="7" t="str">
        <f t="shared" si="28"/>
        <v>A00102920197USE</v>
      </c>
      <c r="H308" t="str">
        <f t="shared" si="29"/>
        <v>A0010297USE</v>
      </c>
      <c r="I308" s="35"/>
      <c r="O308" s="24"/>
      <c r="P308" s="7"/>
      <c r="R308" s="10"/>
      <c r="BK308" s="7"/>
      <c r="BL308" s="24"/>
      <c r="BU308" s="7"/>
      <c r="BW308" s="7"/>
      <c r="BX308" s="7"/>
      <c r="BY308" s="7"/>
      <c r="BZ308" s="7"/>
      <c r="CA308" s="10"/>
      <c r="DM308" s="7"/>
      <c r="DN308" s="9"/>
      <c r="DP308" s="7"/>
    </row>
    <row r="309" spans="1:120" x14ac:dyDescent="0.25">
      <c r="A309" t="s">
        <v>183</v>
      </c>
      <c r="B309">
        <v>147</v>
      </c>
      <c r="C309">
        <v>2018</v>
      </c>
      <c r="D309">
        <v>12</v>
      </c>
      <c r="E309">
        <v>0</v>
      </c>
      <c r="F309" t="s">
        <v>186</v>
      </c>
      <c r="G309" s="7" t="str">
        <f t="shared" si="28"/>
        <v>A001029201812DIRECT</v>
      </c>
      <c r="H309" t="str">
        <f t="shared" si="29"/>
        <v>A00102912DIRECT</v>
      </c>
      <c r="I309" s="35"/>
      <c r="O309" s="24"/>
      <c r="P309" s="7"/>
      <c r="R309" s="10"/>
      <c r="BK309" s="7"/>
      <c r="BL309" s="24"/>
      <c r="BU309" s="7"/>
      <c r="BW309" s="7"/>
      <c r="BX309" s="7"/>
      <c r="BY309" s="7"/>
      <c r="BZ309" s="7"/>
      <c r="CA309" s="10"/>
      <c r="DM309" s="7"/>
      <c r="DN309" s="9"/>
      <c r="DP309" s="7"/>
    </row>
    <row r="310" spans="1:120" x14ac:dyDescent="0.25">
      <c r="A310" t="s">
        <v>183</v>
      </c>
      <c r="B310">
        <v>147</v>
      </c>
      <c r="C310">
        <v>2020</v>
      </c>
      <c r="D310">
        <v>2</v>
      </c>
      <c r="E310">
        <v>0</v>
      </c>
      <c r="F310" t="s">
        <v>184</v>
      </c>
      <c r="G310" s="7" t="str">
        <f t="shared" si="28"/>
        <v>A00102920202USE</v>
      </c>
      <c r="H310" t="str">
        <f t="shared" si="29"/>
        <v>A0010292USE</v>
      </c>
      <c r="I310" s="35"/>
      <c r="O310" s="24"/>
      <c r="P310" s="7"/>
      <c r="R310" s="10"/>
      <c r="BK310" s="7"/>
      <c r="BL310" s="24"/>
      <c r="BU310" s="7"/>
      <c r="BW310" s="7"/>
      <c r="BX310" s="7"/>
      <c r="BY310" s="7"/>
      <c r="BZ310" s="7"/>
      <c r="CA310" s="10"/>
      <c r="DM310" s="7"/>
      <c r="DN310" s="9"/>
      <c r="DP310" s="7"/>
    </row>
    <row r="311" spans="1:120" x14ac:dyDescent="0.25">
      <c r="A311" t="s">
        <v>183</v>
      </c>
      <c r="B311">
        <v>147</v>
      </c>
      <c r="C311">
        <v>2016</v>
      </c>
      <c r="D311">
        <v>8</v>
      </c>
      <c r="E311">
        <v>1.23</v>
      </c>
      <c r="F311" t="s">
        <v>184</v>
      </c>
      <c r="G311" s="7" t="str">
        <f t="shared" si="28"/>
        <v>A00102920168USE</v>
      </c>
      <c r="H311" t="str">
        <f t="shared" si="29"/>
        <v>A0010298USE</v>
      </c>
      <c r="I311" s="35"/>
      <c r="O311" s="24"/>
      <c r="P311" s="7"/>
      <c r="R311" s="10"/>
      <c r="BK311" s="7"/>
      <c r="BL311" s="24"/>
      <c r="BU311" s="7"/>
      <c r="BW311" s="7"/>
      <c r="BX311" s="7"/>
      <c r="BY311" s="7"/>
      <c r="BZ311" s="7"/>
      <c r="CA311" s="10"/>
      <c r="DM311" s="7"/>
      <c r="DN311" s="9"/>
      <c r="DP311" s="7"/>
    </row>
    <row r="312" spans="1:120" x14ac:dyDescent="0.25">
      <c r="A312" t="s">
        <v>183</v>
      </c>
      <c r="B312">
        <v>147</v>
      </c>
      <c r="C312">
        <v>2010</v>
      </c>
      <c r="D312">
        <v>8</v>
      </c>
      <c r="E312">
        <v>1.2329612640000001</v>
      </c>
      <c r="F312" t="s">
        <v>184</v>
      </c>
      <c r="G312" s="7" t="str">
        <f t="shared" si="28"/>
        <v>A00102920108USE</v>
      </c>
      <c r="H312" t="str">
        <f t="shared" si="29"/>
        <v>A0010298USE</v>
      </c>
      <c r="I312" s="35"/>
      <c r="O312" s="24"/>
      <c r="P312" s="7"/>
      <c r="R312" s="10"/>
      <c r="BK312" s="7"/>
      <c r="BL312" s="24"/>
      <c r="BU312" s="7"/>
      <c r="BW312" s="7"/>
      <c r="BX312" s="7"/>
      <c r="BY312" s="7"/>
      <c r="BZ312" s="7"/>
      <c r="CA312" s="10"/>
      <c r="DM312" s="7"/>
      <c r="DN312" s="9"/>
      <c r="DP312" s="7"/>
    </row>
    <row r="313" spans="1:120" x14ac:dyDescent="0.25">
      <c r="A313" t="s">
        <v>183</v>
      </c>
      <c r="B313">
        <v>147</v>
      </c>
      <c r="C313">
        <v>2010</v>
      </c>
      <c r="D313">
        <v>6</v>
      </c>
      <c r="E313">
        <v>1.2329612640000001</v>
      </c>
      <c r="F313" t="s">
        <v>184</v>
      </c>
      <c r="G313" s="7" t="str">
        <f t="shared" si="28"/>
        <v>A00102920106USE</v>
      </c>
      <c r="H313" t="str">
        <f t="shared" si="29"/>
        <v>A0010296USE</v>
      </c>
      <c r="I313" s="35"/>
      <c r="O313" s="24"/>
      <c r="P313" s="7"/>
      <c r="R313" s="10"/>
      <c r="BK313" s="7"/>
      <c r="BL313" s="24"/>
      <c r="BU313" s="7"/>
      <c r="BW313" s="7"/>
      <c r="BX313" s="7"/>
      <c r="BY313" s="7"/>
      <c r="BZ313" s="7"/>
      <c r="CA313" s="10"/>
      <c r="DM313" s="7"/>
      <c r="DN313" s="9"/>
      <c r="DP313" s="7"/>
    </row>
    <row r="314" spans="1:120" x14ac:dyDescent="0.25">
      <c r="A314" t="s">
        <v>183</v>
      </c>
      <c r="B314">
        <v>147</v>
      </c>
      <c r="C314">
        <v>2014</v>
      </c>
      <c r="D314">
        <v>11</v>
      </c>
      <c r="E314">
        <v>0</v>
      </c>
      <c r="F314" t="s">
        <v>186</v>
      </c>
      <c r="G314" s="7" t="str">
        <f t="shared" si="28"/>
        <v>A001029201411DIRECT</v>
      </c>
      <c r="H314" t="str">
        <f t="shared" si="29"/>
        <v>A00102911DIRECT</v>
      </c>
      <c r="I314" s="35"/>
      <c r="O314" s="24"/>
      <c r="P314" s="7"/>
      <c r="R314" s="10"/>
      <c r="BK314" s="7"/>
      <c r="BL314" s="24"/>
      <c r="BU314" s="7"/>
      <c r="BW314" s="7"/>
      <c r="BX314" s="7"/>
      <c r="BY314" s="7"/>
      <c r="BZ314" s="7"/>
      <c r="CA314" s="10"/>
      <c r="DM314" s="7"/>
      <c r="DN314" s="9"/>
      <c r="DP314" s="7"/>
    </row>
    <row r="315" spans="1:120" x14ac:dyDescent="0.25">
      <c r="A315" t="s">
        <v>183</v>
      </c>
      <c r="B315">
        <v>147</v>
      </c>
      <c r="C315">
        <v>2019</v>
      </c>
      <c r="D315">
        <v>9</v>
      </c>
      <c r="E315">
        <v>0</v>
      </c>
      <c r="F315" t="s">
        <v>207</v>
      </c>
      <c r="G315" s="7" t="str">
        <f t="shared" si="28"/>
        <v>A00102920199STORAGE</v>
      </c>
      <c r="H315" t="str">
        <f t="shared" si="29"/>
        <v>A0010299STORAGE</v>
      </c>
      <c r="I315" s="35"/>
      <c r="O315" s="24"/>
      <c r="P315" s="7"/>
      <c r="R315" s="10"/>
      <c r="BK315" s="7"/>
      <c r="BL315" s="24"/>
      <c r="BU315" s="7"/>
      <c r="BW315" s="7"/>
      <c r="BX315" s="7"/>
      <c r="BY315" s="7"/>
      <c r="BZ315" s="7"/>
      <c r="CA315" s="10"/>
      <c r="DM315" s="7"/>
      <c r="DN315" s="9"/>
      <c r="DP315" s="7"/>
    </row>
    <row r="316" spans="1:120" x14ac:dyDescent="0.25">
      <c r="A316" t="s">
        <v>183</v>
      </c>
      <c r="B316">
        <v>147</v>
      </c>
      <c r="C316">
        <v>2015</v>
      </c>
      <c r="D316">
        <v>9</v>
      </c>
      <c r="E316">
        <v>0</v>
      </c>
      <c r="F316" t="s">
        <v>207</v>
      </c>
      <c r="G316" s="7" t="str">
        <f t="shared" si="28"/>
        <v>A00102920159STORAGE</v>
      </c>
      <c r="H316" t="str">
        <f t="shared" si="29"/>
        <v>A0010299STORAGE</v>
      </c>
      <c r="I316" s="35"/>
      <c r="O316" s="24"/>
      <c r="P316" s="7"/>
      <c r="R316" s="10"/>
      <c r="BK316" s="7"/>
      <c r="BL316" s="24"/>
      <c r="BU316" s="7"/>
      <c r="BW316" s="7"/>
      <c r="BX316" s="7"/>
      <c r="BY316" s="7"/>
      <c r="BZ316" s="7"/>
      <c r="CA316" s="10"/>
      <c r="DM316" s="7"/>
      <c r="DN316" s="9"/>
      <c r="DP316" s="7"/>
    </row>
    <row r="317" spans="1:120" x14ac:dyDescent="0.25">
      <c r="A317" t="s">
        <v>183</v>
      </c>
      <c r="B317">
        <v>147</v>
      </c>
      <c r="C317">
        <v>2015</v>
      </c>
      <c r="D317">
        <v>9</v>
      </c>
      <c r="E317">
        <v>1.23</v>
      </c>
      <c r="F317" t="s">
        <v>186</v>
      </c>
      <c r="G317" s="7" t="str">
        <f t="shared" si="28"/>
        <v>A00102920159DIRECT</v>
      </c>
      <c r="H317" t="str">
        <f t="shared" si="29"/>
        <v>A0010299DIRECT</v>
      </c>
      <c r="I317" s="35"/>
      <c r="O317" s="24"/>
      <c r="P317" s="7"/>
      <c r="R317" s="10"/>
      <c r="BK317" s="7"/>
      <c r="BL317" s="24"/>
      <c r="BU317" s="7"/>
      <c r="BW317" s="7"/>
      <c r="BX317" s="7"/>
      <c r="BY317" s="7"/>
      <c r="BZ317" s="7"/>
      <c r="CA317" s="10"/>
      <c r="DM317" s="7"/>
      <c r="DN317" s="9"/>
      <c r="DP317" s="7"/>
    </row>
    <row r="318" spans="1:120" x14ac:dyDescent="0.25">
      <c r="A318" t="s">
        <v>183</v>
      </c>
      <c r="B318">
        <v>147</v>
      </c>
      <c r="C318">
        <v>2019</v>
      </c>
      <c r="D318">
        <v>6</v>
      </c>
      <c r="E318">
        <v>0</v>
      </c>
      <c r="F318" t="s">
        <v>207</v>
      </c>
      <c r="G318" s="7" t="str">
        <f t="shared" si="28"/>
        <v>A00102920196STORAGE</v>
      </c>
      <c r="H318" t="str">
        <f t="shared" si="29"/>
        <v>A0010296STORAGE</v>
      </c>
      <c r="I318" s="35"/>
      <c r="O318" s="24"/>
      <c r="P318" s="7"/>
      <c r="R318" s="10"/>
      <c r="BK318" s="7"/>
      <c r="BL318" s="24"/>
      <c r="BU318" s="7"/>
      <c r="BW318" s="7"/>
      <c r="BX318" s="7"/>
      <c r="BY318" s="7"/>
      <c r="BZ318" s="7"/>
      <c r="CA318" s="10"/>
      <c r="DM318" s="7"/>
      <c r="DN318" s="9"/>
      <c r="DP318" s="7"/>
    </row>
    <row r="319" spans="1:120" x14ac:dyDescent="0.25">
      <c r="A319" t="s">
        <v>183</v>
      </c>
      <c r="B319">
        <v>147</v>
      </c>
      <c r="C319">
        <v>2009</v>
      </c>
      <c r="D319">
        <v>1</v>
      </c>
      <c r="E319">
        <v>0</v>
      </c>
      <c r="F319" t="s">
        <v>184</v>
      </c>
      <c r="G319" s="7" t="str">
        <f t="shared" si="28"/>
        <v>A00102920091USE</v>
      </c>
      <c r="H319" t="str">
        <f t="shared" si="29"/>
        <v>A0010291USE</v>
      </c>
      <c r="I319" s="35"/>
      <c r="O319" s="24"/>
      <c r="P319" s="7"/>
      <c r="R319" s="10"/>
      <c r="BK319" s="7"/>
      <c r="BL319" s="24"/>
      <c r="BU319" s="7"/>
      <c r="BW319" s="7"/>
      <c r="BX319" s="7"/>
      <c r="BY319" s="7"/>
      <c r="BZ319" s="7"/>
      <c r="CA319" s="10"/>
      <c r="DM319" s="7"/>
      <c r="DN319" s="9"/>
      <c r="DP319" s="7"/>
    </row>
    <row r="320" spans="1:120" x14ac:dyDescent="0.25">
      <c r="A320" t="s">
        <v>183</v>
      </c>
      <c r="B320">
        <v>147</v>
      </c>
      <c r="C320">
        <v>2020</v>
      </c>
      <c r="D320">
        <v>10</v>
      </c>
      <c r="E320">
        <v>2.66</v>
      </c>
      <c r="F320" t="s">
        <v>184</v>
      </c>
      <c r="G320" s="7" t="str">
        <f t="shared" si="28"/>
        <v>A001029202010USE</v>
      </c>
      <c r="H320" t="str">
        <f t="shared" si="29"/>
        <v>A00102910USE</v>
      </c>
      <c r="I320" s="35"/>
      <c r="O320" s="24"/>
      <c r="P320" s="7"/>
      <c r="R320" s="10"/>
      <c r="BK320" s="7"/>
      <c r="BL320" s="24"/>
      <c r="BU320" s="7"/>
      <c r="BW320" s="7"/>
      <c r="BX320" s="7"/>
      <c r="BY320" s="7"/>
      <c r="BZ320" s="7"/>
      <c r="CA320" s="10"/>
      <c r="DM320" s="7"/>
      <c r="DN320" s="9"/>
      <c r="DP320" s="7"/>
    </row>
    <row r="321" spans="1:120" x14ac:dyDescent="0.25">
      <c r="A321" t="s">
        <v>183</v>
      </c>
      <c r="B321">
        <v>147</v>
      </c>
      <c r="C321">
        <v>2019</v>
      </c>
      <c r="D321">
        <v>10</v>
      </c>
      <c r="E321">
        <v>2.21</v>
      </c>
      <c r="F321" t="s">
        <v>184</v>
      </c>
      <c r="G321" s="7" t="str">
        <f t="shared" si="28"/>
        <v>A001029201910USE</v>
      </c>
      <c r="H321" t="str">
        <f t="shared" si="29"/>
        <v>A00102910USE</v>
      </c>
      <c r="I321" s="35"/>
      <c r="O321" s="24"/>
      <c r="P321" s="7"/>
      <c r="R321" s="10"/>
      <c r="BK321" s="7"/>
      <c r="BL321" s="24"/>
      <c r="BU321" s="7"/>
      <c r="BW321" s="7"/>
      <c r="BX321" s="7"/>
      <c r="BY321" s="7"/>
      <c r="BZ321" s="7"/>
      <c r="CA321" s="10"/>
      <c r="DM321" s="7"/>
      <c r="DN321" s="9"/>
      <c r="DP321" s="7"/>
    </row>
    <row r="322" spans="1:120" x14ac:dyDescent="0.25">
      <c r="A322" t="s">
        <v>183</v>
      </c>
      <c r="B322">
        <v>147</v>
      </c>
      <c r="C322">
        <v>2009</v>
      </c>
      <c r="D322">
        <v>9</v>
      </c>
      <c r="E322">
        <v>1.2329612640000001</v>
      </c>
      <c r="F322" t="s">
        <v>184</v>
      </c>
      <c r="G322" s="7" t="str">
        <f t="shared" si="28"/>
        <v>A00102920099USE</v>
      </c>
      <c r="H322" t="str">
        <f t="shared" si="29"/>
        <v>A0010299USE</v>
      </c>
      <c r="I322" s="35"/>
      <c r="O322" s="24"/>
      <c r="P322" s="7"/>
      <c r="R322" s="10"/>
      <c r="BK322" s="7"/>
      <c r="BL322" s="24"/>
      <c r="BU322" s="7"/>
      <c r="BW322" s="7"/>
      <c r="BX322" s="7"/>
      <c r="BY322" s="7"/>
      <c r="BZ322" s="7"/>
      <c r="CA322" s="10"/>
      <c r="DM322" s="7"/>
      <c r="DN322" s="9"/>
      <c r="DP322" s="7"/>
    </row>
    <row r="323" spans="1:120" x14ac:dyDescent="0.25">
      <c r="A323" t="s">
        <v>183</v>
      </c>
      <c r="B323">
        <v>147</v>
      </c>
      <c r="C323">
        <v>2009</v>
      </c>
      <c r="D323">
        <v>12</v>
      </c>
      <c r="E323">
        <v>0</v>
      </c>
      <c r="F323" t="s">
        <v>184</v>
      </c>
      <c r="G323" s="7" t="str">
        <f t="shared" si="28"/>
        <v>A001029200912USE</v>
      </c>
      <c r="H323" t="str">
        <f t="shared" si="29"/>
        <v>A00102912USE</v>
      </c>
      <c r="I323" s="35"/>
      <c r="O323" s="24"/>
      <c r="P323" s="7"/>
      <c r="R323" s="10"/>
      <c r="BK323" s="7"/>
      <c r="BL323" s="24"/>
      <c r="BU323" s="7"/>
      <c r="BW323" s="7"/>
      <c r="BX323" s="7"/>
      <c r="BY323" s="7"/>
      <c r="BZ323" s="7"/>
      <c r="CA323" s="10"/>
      <c r="DM323" s="7"/>
      <c r="DN323" s="9"/>
      <c r="DP323" s="7"/>
    </row>
    <row r="324" spans="1:120" x14ac:dyDescent="0.25">
      <c r="A324" t="s">
        <v>183</v>
      </c>
      <c r="B324">
        <v>147</v>
      </c>
      <c r="C324">
        <v>2018</v>
      </c>
      <c r="D324">
        <v>7</v>
      </c>
      <c r="E324">
        <v>0</v>
      </c>
      <c r="F324" t="s">
        <v>207</v>
      </c>
      <c r="G324" s="7" t="str">
        <f t="shared" si="28"/>
        <v>A00102920187STORAGE</v>
      </c>
      <c r="H324" t="str">
        <f t="shared" si="29"/>
        <v>A0010297STORAGE</v>
      </c>
      <c r="I324" s="35"/>
      <c r="O324" s="24"/>
      <c r="P324" s="7"/>
      <c r="R324" s="10"/>
      <c r="BK324" s="7"/>
      <c r="BL324" s="24"/>
      <c r="BU324" s="7"/>
      <c r="BW324" s="7"/>
      <c r="BX324" s="7"/>
      <c r="BY324" s="7"/>
      <c r="BZ324" s="7"/>
      <c r="CA324" s="10"/>
      <c r="DM324" s="7"/>
      <c r="DN324" s="9"/>
      <c r="DP324" s="7"/>
    </row>
    <row r="325" spans="1:120" x14ac:dyDescent="0.25">
      <c r="A325" t="s">
        <v>183</v>
      </c>
      <c r="B325">
        <v>147</v>
      </c>
      <c r="C325">
        <v>2016</v>
      </c>
      <c r="D325">
        <v>8</v>
      </c>
      <c r="E325">
        <v>1.23</v>
      </c>
      <c r="F325" t="s">
        <v>186</v>
      </c>
      <c r="G325" s="7" t="str">
        <f t="shared" ref="G325:G388" si="30">A325&amp;C325&amp;D325&amp;F325</f>
        <v>A00102920168DIRECT</v>
      </c>
      <c r="H325" t="str">
        <f t="shared" ref="H325:H388" si="31">A325&amp;D325&amp;F325</f>
        <v>A0010298DIRECT</v>
      </c>
      <c r="I325" s="35"/>
      <c r="O325" s="24"/>
      <c r="P325" s="7"/>
      <c r="R325" s="10"/>
      <c r="BK325" s="7"/>
      <c r="BL325" s="24"/>
      <c r="BU325" s="7"/>
      <c r="BW325" s="7"/>
      <c r="BX325" s="7"/>
      <c r="BY325" s="7"/>
      <c r="BZ325" s="7"/>
      <c r="CA325" s="10"/>
      <c r="DM325" s="7"/>
      <c r="DN325" s="9"/>
      <c r="DP325" s="7"/>
    </row>
    <row r="326" spans="1:120" x14ac:dyDescent="0.25">
      <c r="A326" t="s">
        <v>183</v>
      </c>
      <c r="B326">
        <v>147</v>
      </c>
      <c r="C326">
        <v>2010</v>
      </c>
      <c r="D326">
        <v>8</v>
      </c>
      <c r="E326">
        <v>1.2329612640000001</v>
      </c>
      <c r="F326" t="s">
        <v>190</v>
      </c>
      <c r="G326" s="7" t="str">
        <f t="shared" si="30"/>
        <v>A00102920108Combined (Direct + Storage)</v>
      </c>
      <c r="H326" t="str">
        <f t="shared" si="31"/>
        <v>A0010298Combined (Direct + Storage)</v>
      </c>
      <c r="I326" s="35"/>
      <c r="O326" s="24"/>
      <c r="P326" s="7"/>
      <c r="R326" s="10"/>
      <c r="BK326" s="7"/>
      <c r="BL326" s="24"/>
      <c r="BU326" s="7"/>
      <c r="BW326" s="7"/>
      <c r="BX326" s="7"/>
      <c r="BY326" s="7"/>
      <c r="BZ326" s="7"/>
      <c r="CA326" s="10"/>
      <c r="DM326" s="7"/>
      <c r="DN326" s="9"/>
      <c r="DP326" s="7"/>
    </row>
    <row r="327" spans="1:120" x14ac:dyDescent="0.25">
      <c r="A327" t="s">
        <v>183</v>
      </c>
      <c r="B327">
        <v>147</v>
      </c>
      <c r="C327">
        <v>2015</v>
      </c>
      <c r="D327">
        <v>10</v>
      </c>
      <c r="E327">
        <v>0.62</v>
      </c>
      <c r="F327" t="s">
        <v>186</v>
      </c>
      <c r="G327" s="7" t="str">
        <f t="shared" si="30"/>
        <v>A001029201510DIRECT</v>
      </c>
      <c r="H327" t="str">
        <f t="shared" si="31"/>
        <v>A00102910DIRECT</v>
      </c>
      <c r="I327" s="35"/>
      <c r="O327" s="24"/>
      <c r="P327" s="7"/>
      <c r="R327" s="10"/>
      <c r="BK327" s="7"/>
      <c r="BL327" s="24"/>
      <c r="BU327" s="7"/>
      <c r="BW327" s="7"/>
      <c r="BX327" s="7"/>
      <c r="BY327" s="7"/>
      <c r="BZ327" s="7"/>
      <c r="CA327" s="10"/>
      <c r="DM327" s="7"/>
      <c r="DN327" s="9"/>
      <c r="DP327" s="7"/>
    </row>
    <row r="328" spans="1:120" x14ac:dyDescent="0.25">
      <c r="A328" t="s">
        <v>183</v>
      </c>
      <c r="B328">
        <v>147</v>
      </c>
      <c r="C328">
        <v>2017</v>
      </c>
      <c r="D328">
        <v>7</v>
      </c>
      <c r="E328">
        <v>2.1</v>
      </c>
      <c r="F328" t="s">
        <v>186</v>
      </c>
      <c r="G328" s="7" t="str">
        <f t="shared" si="30"/>
        <v>A00102920177DIRECT</v>
      </c>
      <c r="H328" t="str">
        <f t="shared" si="31"/>
        <v>A0010297DIRECT</v>
      </c>
      <c r="I328" s="35"/>
      <c r="O328" s="24"/>
      <c r="P328" s="7"/>
      <c r="R328" s="10"/>
      <c r="BK328" s="7"/>
      <c r="BL328" s="24"/>
      <c r="BU328" s="7"/>
      <c r="BW328" s="7"/>
      <c r="BX328" s="7"/>
      <c r="BY328" s="7"/>
      <c r="BZ328" s="7"/>
      <c r="CA328" s="10"/>
      <c r="DM328" s="7"/>
      <c r="DN328" s="9"/>
      <c r="DP328" s="7"/>
    </row>
    <row r="329" spans="1:120" x14ac:dyDescent="0.25">
      <c r="A329" t="s">
        <v>183</v>
      </c>
      <c r="B329">
        <v>147</v>
      </c>
      <c r="C329">
        <v>2015</v>
      </c>
      <c r="D329">
        <v>2</v>
      </c>
      <c r="E329">
        <v>0</v>
      </c>
      <c r="F329" t="s">
        <v>184</v>
      </c>
      <c r="G329" s="7" t="str">
        <f t="shared" si="30"/>
        <v>A00102920152USE</v>
      </c>
      <c r="H329" t="str">
        <f t="shared" si="31"/>
        <v>A0010292USE</v>
      </c>
      <c r="I329" s="35"/>
      <c r="O329" s="24"/>
      <c r="P329" s="7"/>
      <c r="R329" s="10"/>
      <c r="BK329" s="7"/>
      <c r="BL329" s="24"/>
      <c r="BU329" s="7"/>
      <c r="BW329" s="7"/>
      <c r="BX329" s="7"/>
      <c r="BY329" s="7"/>
      <c r="BZ329" s="7"/>
      <c r="CA329" s="10"/>
      <c r="DM329" s="7"/>
      <c r="DN329" s="9"/>
      <c r="DP329" s="7"/>
    </row>
    <row r="330" spans="1:120" x14ac:dyDescent="0.25">
      <c r="A330" t="s">
        <v>183</v>
      </c>
      <c r="B330">
        <v>147</v>
      </c>
      <c r="C330">
        <v>2012</v>
      </c>
      <c r="D330">
        <v>4</v>
      </c>
      <c r="E330">
        <v>0</v>
      </c>
      <c r="F330" t="s">
        <v>184</v>
      </c>
      <c r="G330" s="7" t="str">
        <f t="shared" si="30"/>
        <v>A00102920124USE</v>
      </c>
      <c r="H330" t="str">
        <f t="shared" si="31"/>
        <v>A0010294USE</v>
      </c>
      <c r="I330" s="35"/>
      <c r="O330" s="24"/>
      <c r="P330" s="7"/>
      <c r="R330" s="10"/>
      <c r="BK330" s="7"/>
      <c r="BL330" s="24"/>
      <c r="BU330" s="7"/>
      <c r="BW330" s="7"/>
      <c r="BX330" s="7"/>
      <c r="BY330" s="7"/>
      <c r="BZ330" s="7"/>
      <c r="CA330" s="10"/>
      <c r="DM330" s="7"/>
      <c r="DN330" s="9"/>
      <c r="DP330" s="7"/>
    </row>
    <row r="331" spans="1:120" x14ac:dyDescent="0.25">
      <c r="A331" t="s">
        <v>183</v>
      </c>
      <c r="B331">
        <v>147</v>
      </c>
      <c r="C331">
        <v>2020</v>
      </c>
      <c r="D331">
        <v>7</v>
      </c>
      <c r="E331">
        <v>3.06</v>
      </c>
      <c r="F331" t="s">
        <v>184</v>
      </c>
      <c r="G331" s="7" t="str">
        <f t="shared" si="30"/>
        <v>A00102920207USE</v>
      </c>
      <c r="H331" t="str">
        <f t="shared" si="31"/>
        <v>A0010297USE</v>
      </c>
      <c r="I331" s="35"/>
      <c r="O331" s="24"/>
      <c r="P331" s="7"/>
      <c r="R331" s="10"/>
      <c r="BK331" s="7"/>
      <c r="BL331" s="24"/>
      <c r="BU331" s="7"/>
      <c r="BW331" s="7"/>
      <c r="BX331" s="7"/>
      <c r="BY331" s="7"/>
      <c r="BZ331" s="7"/>
      <c r="CA331" s="10"/>
      <c r="DM331" s="7"/>
      <c r="DN331" s="9"/>
      <c r="DP331" s="7"/>
    </row>
    <row r="332" spans="1:120" x14ac:dyDescent="0.25">
      <c r="A332" t="s">
        <v>183</v>
      </c>
      <c r="B332">
        <v>147</v>
      </c>
      <c r="C332">
        <v>2019</v>
      </c>
      <c r="D332">
        <v>5</v>
      </c>
      <c r="E332">
        <v>1</v>
      </c>
      <c r="F332" t="s">
        <v>186</v>
      </c>
      <c r="G332" s="7" t="str">
        <f t="shared" si="30"/>
        <v>A00102920195DIRECT</v>
      </c>
      <c r="H332" t="str">
        <f t="shared" si="31"/>
        <v>A0010295DIRECT</v>
      </c>
      <c r="I332" s="35"/>
      <c r="O332" s="24"/>
      <c r="P332" s="7"/>
      <c r="R332" s="10"/>
      <c r="BK332" s="7"/>
      <c r="BL332" s="24"/>
      <c r="BU332" s="7"/>
      <c r="BW332" s="7"/>
      <c r="BX332" s="7"/>
      <c r="BY332" s="7"/>
      <c r="BZ332" s="7"/>
      <c r="CA332" s="10"/>
      <c r="DM332" s="7"/>
      <c r="DN332" s="9"/>
      <c r="DP332" s="7"/>
    </row>
    <row r="333" spans="1:120" x14ac:dyDescent="0.25">
      <c r="A333" t="s">
        <v>183</v>
      </c>
      <c r="B333">
        <v>147</v>
      </c>
      <c r="C333">
        <v>2019</v>
      </c>
      <c r="D333">
        <v>6</v>
      </c>
      <c r="E333">
        <v>2.23</v>
      </c>
      <c r="F333" t="s">
        <v>186</v>
      </c>
      <c r="G333" s="7" t="str">
        <f t="shared" si="30"/>
        <v>A00102920196DIRECT</v>
      </c>
      <c r="H333" t="str">
        <f t="shared" si="31"/>
        <v>A0010296DIRECT</v>
      </c>
      <c r="I333" s="35"/>
      <c r="O333" s="24"/>
      <c r="P333" s="7"/>
      <c r="R333" s="10"/>
      <c r="BK333" s="7"/>
      <c r="BL333" s="24"/>
      <c r="BU333" s="7"/>
      <c r="BW333" s="7"/>
      <c r="BX333" s="7"/>
      <c r="BY333" s="7"/>
      <c r="BZ333" s="7"/>
      <c r="CA333" s="10"/>
      <c r="DM333" s="7"/>
      <c r="DN333" s="9"/>
      <c r="DP333" s="7"/>
    </row>
    <row r="334" spans="1:120" x14ac:dyDescent="0.25">
      <c r="A334" t="s">
        <v>183</v>
      </c>
      <c r="B334">
        <v>147</v>
      </c>
      <c r="C334">
        <v>2019</v>
      </c>
      <c r="D334">
        <v>10</v>
      </c>
      <c r="E334">
        <v>2.21</v>
      </c>
      <c r="F334" t="s">
        <v>186</v>
      </c>
      <c r="G334" s="7" t="str">
        <f t="shared" si="30"/>
        <v>A001029201910DIRECT</v>
      </c>
      <c r="H334" t="str">
        <f t="shared" si="31"/>
        <v>A00102910DIRECT</v>
      </c>
      <c r="I334" s="35"/>
      <c r="O334" s="24"/>
      <c r="P334" s="7"/>
      <c r="R334" s="10"/>
      <c r="BK334" s="7"/>
      <c r="BL334" s="24"/>
      <c r="BU334" s="7"/>
      <c r="BW334" s="7"/>
      <c r="BX334" s="7"/>
      <c r="BY334" s="7"/>
      <c r="BZ334" s="7"/>
      <c r="CA334" s="10"/>
      <c r="DM334" s="7"/>
      <c r="DN334" s="9"/>
      <c r="DP334" s="7"/>
    </row>
    <row r="335" spans="1:120" x14ac:dyDescent="0.25">
      <c r="A335" t="s">
        <v>183</v>
      </c>
      <c r="B335">
        <v>147</v>
      </c>
      <c r="C335">
        <v>2018</v>
      </c>
      <c r="D335">
        <v>10</v>
      </c>
      <c r="E335">
        <v>1.8</v>
      </c>
      <c r="F335" t="s">
        <v>184</v>
      </c>
      <c r="G335" s="7" t="str">
        <f t="shared" si="30"/>
        <v>A001029201810USE</v>
      </c>
      <c r="H335" t="str">
        <f t="shared" si="31"/>
        <v>A00102910USE</v>
      </c>
      <c r="I335" s="35"/>
      <c r="O335" s="24"/>
      <c r="P335" s="7"/>
      <c r="R335" s="10"/>
      <c r="BK335" s="7"/>
      <c r="BL335" s="24"/>
      <c r="BU335" s="7"/>
      <c r="BW335" s="7"/>
      <c r="BX335" s="7"/>
      <c r="BY335" s="7"/>
      <c r="BZ335" s="7"/>
      <c r="CA335" s="10"/>
      <c r="DM335" s="7"/>
      <c r="DN335" s="9"/>
      <c r="DP335" s="7"/>
    </row>
    <row r="336" spans="1:120" x14ac:dyDescent="0.25">
      <c r="A336" t="s">
        <v>183</v>
      </c>
      <c r="B336">
        <v>147</v>
      </c>
      <c r="C336">
        <v>2018</v>
      </c>
      <c r="D336">
        <v>11</v>
      </c>
      <c r="E336">
        <v>0</v>
      </c>
      <c r="F336" t="s">
        <v>186</v>
      </c>
      <c r="G336" s="7" t="str">
        <f t="shared" si="30"/>
        <v>A001029201811DIRECT</v>
      </c>
      <c r="H336" t="str">
        <f t="shared" si="31"/>
        <v>A00102911DIRECT</v>
      </c>
      <c r="I336" s="35"/>
      <c r="O336" s="24"/>
      <c r="P336" s="7"/>
      <c r="R336" s="10"/>
      <c r="BK336" s="7"/>
      <c r="BL336" s="24"/>
      <c r="BU336" s="7"/>
      <c r="BW336" s="7"/>
      <c r="BX336" s="7"/>
      <c r="BY336" s="7"/>
      <c r="BZ336" s="7"/>
      <c r="CA336" s="10"/>
      <c r="DM336" s="7"/>
      <c r="DN336" s="9"/>
      <c r="DP336" s="7"/>
    </row>
    <row r="337" spans="1:120" x14ac:dyDescent="0.25">
      <c r="A337" t="s">
        <v>183</v>
      </c>
      <c r="B337">
        <v>147</v>
      </c>
      <c r="C337">
        <v>2018</v>
      </c>
      <c r="D337">
        <v>10</v>
      </c>
      <c r="E337">
        <v>1.8</v>
      </c>
      <c r="F337" t="s">
        <v>186</v>
      </c>
      <c r="G337" s="7" t="str">
        <f t="shared" si="30"/>
        <v>A001029201810DIRECT</v>
      </c>
      <c r="H337" t="str">
        <f t="shared" si="31"/>
        <v>A00102910DIRECT</v>
      </c>
      <c r="I337" s="35"/>
      <c r="O337" s="24"/>
      <c r="P337" s="7"/>
      <c r="R337" s="10"/>
      <c r="BK337" s="7"/>
      <c r="BL337" s="24"/>
      <c r="BU337" s="7"/>
      <c r="BW337" s="7"/>
      <c r="BX337" s="7"/>
      <c r="BY337" s="7"/>
      <c r="BZ337" s="7"/>
      <c r="CA337" s="10"/>
      <c r="DM337" s="7"/>
      <c r="DN337" s="9"/>
      <c r="DP337" s="7"/>
    </row>
    <row r="338" spans="1:120" x14ac:dyDescent="0.25">
      <c r="A338" t="s">
        <v>183</v>
      </c>
      <c r="B338">
        <v>147</v>
      </c>
      <c r="C338">
        <v>2010</v>
      </c>
      <c r="D338">
        <v>5</v>
      </c>
      <c r="E338">
        <v>1.2329612640000001</v>
      </c>
      <c r="F338" t="s">
        <v>190</v>
      </c>
      <c r="G338" s="7" t="str">
        <f t="shared" si="30"/>
        <v>A00102920105Combined (Direct + Storage)</v>
      </c>
      <c r="H338" t="str">
        <f t="shared" si="31"/>
        <v>A0010295Combined (Direct + Storage)</v>
      </c>
      <c r="I338" s="35"/>
      <c r="O338" s="24"/>
      <c r="P338" s="7"/>
      <c r="R338" s="10"/>
      <c r="BK338" s="7"/>
      <c r="BL338" s="24"/>
      <c r="BU338" s="7"/>
      <c r="BW338" s="7"/>
      <c r="BX338" s="7"/>
      <c r="BY338" s="7"/>
      <c r="BZ338" s="7"/>
      <c r="CA338" s="10"/>
      <c r="DM338" s="7"/>
      <c r="DN338" s="9"/>
      <c r="DP338" s="7"/>
    </row>
    <row r="339" spans="1:120" x14ac:dyDescent="0.25">
      <c r="A339" t="s">
        <v>183</v>
      </c>
      <c r="B339">
        <v>147</v>
      </c>
      <c r="C339">
        <v>2008</v>
      </c>
      <c r="D339">
        <v>4</v>
      </c>
      <c r="E339">
        <v>0</v>
      </c>
      <c r="F339" t="s">
        <v>184</v>
      </c>
      <c r="G339" s="7" t="str">
        <f t="shared" si="30"/>
        <v>A00102920084USE</v>
      </c>
      <c r="H339" t="str">
        <f t="shared" si="31"/>
        <v>A0010294USE</v>
      </c>
      <c r="I339" s="35"/>
      <c r="O339" s="24"/>
      <c r="P339" s="7"/>
      <c r="R339" s="10"/>
      <c r="BK339" s="7"/>
      <c r="BL339" s="24"/>
      <c r="BU339" s="7"/>
      <c r="BW339" s="7"/>
      <c r="BX339" s="7"/>
      <c r="BY339" s="7"/>
      <c r="BZ339" s="7"/>
      <c r="CA339" s="10"/>
      <c r="DM339" s="7"/>
      <c r="DN339" s="9"/>
      <c r="DP339" s="7"/>
    </row>
    <row r="340" spans="1:120" x14ac:dyDescent="0.25">
      <c r="A340" t="s">
        <v>183</v>
      </c>
      <c r="B340">
        <v>147</v>
      </c>
      <c r="C340">
        <v>2010</v>
      </c>
      <c r="D340">
        <v>7</v>
      </c>
      <c r="E340">
        <v>1.2329612640000001</v>
      </c>
      <c r="F340" t="s">
        <v>190</v>
      </c>
      <c r="G340" s="7" t="str">
        <f t="shared" si="30"/>
        <v>A00102920107Combined (Direct + Storage)</v>
      </c>
      <c r="H340" t="str">
        <f t="shared" si="31"/>
        <v>A0010297Combined (Direct + Storage)</v>
      </c>
      <c r="I340" s="35"/>
      <c r="O340" s="24"/>
      <c r="P340" s="7"/>
      <c r="R340" s="10"/>
      <c r="BK340" s="7"/>
      <c r="BL340" s="24"/>
      <c r="BU340" s="7"/>
      <c r="BW340" s="7"/>
      <c r="BX340" s="7"/>
      <c r="BY340" s="7"/>
      <c r="BZ340" s="7"/>
      <c r="CA340" s="10"/>
      <c r="DM340" s="7"/>
      <c r="DN340" s="9"/>
      <c r="DP340" s="7"/>
    </row>
    <row r="341" spans="1:120" x14ac:dyDescent="0.25">
      <c r="A341" t="s">
        <v>183</v>
      </c>
      <c r="B341">
        <v>147</v>
      </c>
      <c r="C341">
        <v>2019</v>
      </c>
      <c r="D341">
        <v>11</v>
      </c>
      <c r="E341">
        <v>0</v>
      </c>
      <c r="F341" t="s">
        <v>207</v>
      </c>
      <c r="G341" s="7" t="str">
        <f t="shared" si="30"/>
        <v>A001029201911STORAGE</v>
      </c>
      <c r="H341" t="str">
        <f t="shared" si="31"/>
        <v>A00102911STORAGE</v>
      </c>
      <c r="I341" s="35"/>
      <c r="O341" s="24"/>
      <c r="P341" s="7"/>
      <c r="R341" s="10"/>
      <c r="BK341" s="7"/>
      <c r="BL341" s="24"/>
      <c r="BU341" s="7"/>
      <c r="BW341" s="7"/>
      <c r="BX341" s="7"/>
      <c r="BY341" s="7"/>
      <c r="BZ341" s="7"/>
      <c r="CA341" s="10"/>
      <c r="DM341" s="7"/>
      <c r="DN341" s="9"/>
      <c r="DP341" s="7"/>
    </row>
    <row r="342" spans="1:120" x14ac:dyDescent="0.25">
      <c r="A342" t="s">
        <v>183</v>
      </c>
      <c r="B342">
        <v>147</v>
      </c>
      <c r="C342">
        <v>2019</v>
      </c>
      <c r="D342">
        <v>11</v>
      </c>
      <c r="E342">
        <v>0</v>
      </c>
      <c r="F342" t="s">
        <v>184</v>
      </c>
      <c r="G342" s="7" t="str">
        <f t="shared" si="30"/>
        <v>A001029201911USE</v>
      </c>
      <c r="H342" t="str">
        <f t="shared" si="31"/>
        <v>A00102911USE</v>
      </c>
      <c r="I342" s="35"/>
      <c r="O342" s="24"/>
      <c r="P342" s="7"/>
      <c r="R342" s="10"/>
      <c r="BK342" s="7"/>
      <c r="BL342" s="24"/>
      <c r="BU342" s="7"/>
      <c r="BW342" s="7"/>
      <c r="BX342" s="7"/>
      <c r="BY342" s="7"/>
      <c r="BZ342" s="7"/>
      <c r="CA342" s="10"/>
      <c r="DM342" s="7"/>
      <c r="DN342" s="9"/>
      <c r="DP342" s="7"/>
    </row>
    <row r="343" spans="1:120" x14ac:dyDescent="0.25">
      <c r="A343" t="s">
        <v>183</v>
      </c>
      <c r="B343">
        <v>147</v>
      </c>
      <c r="C343">
        <v>2015</v>
      </c>
      <c r="D343">
        <v>11</v>
      </c>
      <c r="E343">
        <v>0</v>
      </c>
      <c r="F343" t="s">
        <v>184</v>
      </c>
      <c r="G343" s="7" t="str">
        <f t="shared" si="30"/>
        <v>A001029201511USE</v>
      </c>
      <c r="H343" t="str">
        <f t="shared" si="31"/>
        <v>A00102911USE</v>
      </c>
      <c r="I343" s="35"/>
      <c r="O343" s="24"/>
      <c r="P343" s="7"/>
      <c r="R343" s="10"/>
      <c r="BK343" s="7"/>
      <c r="BL343" s="24"/>
      <c r="BU343" s="7"/>
      <c r="BW343" s="7"/>
      <c r="BX343" s="7"/>
      <c r="BY343" s="7"/>
      <c r="BZ343" s="7"/>
      <c r="CA343" s="10"/>
      <c r="DM343" s="7"/>
      <c r="DN343" s="9"/>
      <c r="DP343" s="7"/>
    </row>
    <row r="344" spans="1:120" x14ac:dyDescent="0.25">
      <c r="A344" t="s">
        <v>183</v>
      </c>
      <c r="B344">
        <v>147</v>
      </c>
      <c r="C344">
        <v>2019</v>
      </c>
      <c r="D344">
        <v>9</v>
      </c>
      <c r="E344">
        <v>3.04</v>
      </c>
      <c r="F344" t="s">
        <v>184</v>
      </c>
      <c r="G344" s="7" t="str">
        <f t="shared" si="30"/>
        <v>A00102920199USE</v>
      </c>
      <c r="H344" t="str">
        <f t="shared" si="31"/>
        <v>A0010299USE</v>
      </c>
      <c r="I344" s="35"/>
      <c r="O344" s="24"/>
      <c r="P344" s="7"/>
      <c r="R344" s="10"/>
      <c r="BK344" s="7"/>
      <c r="BL344" s="24"/>
      <c r="BU344" s="7"/>
      <c r="BW344" s="7"/>
      <c r="BX344" s="7"/>
      <c r="BY344" s="7"/>
      <c r="BZ344" s="7"/>
      <c r="CA344" s="10"/>
      <c r="DM344" s="7"/>
      <c r="DN344" s="9"/>
      <c r="DP344" s="7"/>
    </row>
    <row r="345" spans="1:120" x14ac:dyDescent="0.25">
      <c r="A345" t="s">
        <v>183</v>
      </c>
      <c r="B345">
        <v>147</v>
      </c>
      <c r="C345">
        <v>2020</v>
      </c>
      <c r="D345">
        <v>11</v>
      </c>
      <c r="E345">
        <v>1.04</v>
      </c>
      <c r="F345" t="s">
        <v>186</v>
      </c>
      <c r="G345" s="7" t="str">
        <f t="shared" si="30"/>
        <v>A001029202011DIRECT</v>
      </c>
      <c r="H345" t="str">
        <f t="shared" si="31"/>
        <v>A00102911DIRECT</v>
      </c>
      <c r="I345" s="35"/>
      <c r="O345" s="24"/>
      <c r="P345" s="7"/>
      <c r="R345" s="10"/>
      <c r="BK345" s="7"/>
      <c r="BL345" s="24"/>
      <c r="BU345" s="7"/>
      <c r="BW345" s="7"/>
      <c r="BX345" s="7"/>
      <c r="BY345" s="7"/>
      <c r="BZ345" s="7"/>
      <c r="CA345" s="10"/>
      <c r="DM345" s="7"/>
      <c r="DN345" s="9"/>
      <c r="DP345" s="7"/>
    </row>
    <row r="346" spans="1:120" x14ac:dyDescent="0.25">
      <c r="A346" t="s">
        <v>183</v>
      </c>
      <c r="B346">
        <v>147</v>
      </c>
      <c r="C346">
        <v>2009</v>
      </c>
      <c r="D346">
        <v>9</v>
      </c>
      <c r="E346">
        <v>1.2329612640000001</v>
      </c>
      <c r="F346" t="s">
        <v>190</v>
      </c>
      <c r="G346" s="7" t="str">
        <f t="shared" si="30"/>
        <v>A00102920099Combined (Direct + Storage)</v>
      </c>
      <c r="H346" t="str">
        <f t="shared" si="31"/>
        <v>A0010299Combined (Direct + Storage)</v>
      </c>
      <c r="I346" s="35"/>
      <c r="O346" s="24"/>
      <c r="P346" s="7"/>
      <c r="R346" s="10"/>
      <c r="BK346" s="7"/>
      <c r="BL346" s="24"/>
      <c r="BU346" s="7"/>
      <c r="BW346" s="7"/>
      <c r="BX346" s="7"/>
      <c r="BY346" s="7"/>
      <c r="BZ346" s="7"/>
      <c r="CA346" s="10"/>
      <c r="DM346" s="7"/>
      <c r="DN346" s="9"/>
      <c r="DP346" s="7"/>
    </row>
    <row r="347" spans="1:120" x14ac:dyDescent="0.25">
      <c r="A347" t="s">
        <v>183</v>
      </c>
      <c r="B347">
        <v>147</v>
      </c>
      <c r="C347">
        <v>2012</v>
      </c>
      <c r="D347">
        <v>3</v>
      </c>
      <c r="E347">
        <v>0</v>
      </c>
      <c r="F347" t="s">
        <v>184</v>
      </c>
      <c r="G347" s="7" t="str">
        <f t="shared" si="30"/>
        <v>A00102920123USE</v>
      </c>
      <c r="H347" t="str">
        <f t="shared" si="31"/>
        <v>A0010293USE</v>
      </c>
      <c r="I347" s="35"/>
      <c r="O347" s="24"/>
      <c r="P347" s="7"/>
      <c r="R347" s="10"/>
      <c r="BK347" s="7"/>
      <c r="BL347" s="24"/>
      <c r="BU347" s="7"/>
      <c r="BW347" s="7"/>
      <c r="BX347" s="7"/>
      <c r="BY347" s="7"/>
      <c r="BZ347" s="7"/>
      <c r="CA347" s="10"/>
      <c r="DM347" s="7"/>
      <c r="DN347" s="9"/>
      <c r="DP347" s="7"/>
    </row>
    <row r="348" spans="1:120" x14ac:dyDescent="0.25">
      <c r="A348" t="s">
        <v>183</v>
      </c>
      <c r="B348">
        <v>147</v>
      </c>
      <c r="C348">
        <v>2019</v>
      </c>
      <c r="D348">
        <v>7</v>
      </c>
      <c r="E348">
        <v>3.65</v>
      </c>
      <c r="F348" t="s">
        <v>186</v>
      </c>
      <c r="G348" s="7" t="str">
        <f t="shared" si="30"/>
        <v>A00102920197DIRECT</v>
      </c>
      <c r="H348" t="str">
        <f t="shared" si="31"/>
        <v>A0010297DIRECT</v>
      </c>
      <c r="I348" s="35"/>
      <c r="O348" s="24"/>
      <c r="P348" s="7"/>
      <c r="R348" s="10"/>
      <c r="BK348" s="7"/>
      <c r="BL348" s="24"/>
      <c r="BU348" s="7"/>
      <c r="BW348" s="7"/>
      <c r="BX348" s="7"/>
      <c r="BY348" s="7"/>
      <c r="BZ348" s="7"/>
      <c r="CA348" s="10"/>
      <c r="DM348" s="7"/>
      <c r="DN348" s="9"/>
      <c r="DP348" s="7"/>
    </row>
    <row r="349" spans="1:120" x14ac:dyDescent="0.25">
      <c r="A349" t="s">
        <v>183</v>
      </c>
      <c r="B349">
        <v>147</v>
      </c>
      <c r="C349">
        <v>2020</v>
      </c>
      <c r="D349">
        <v>12</v>
      </c>
      <c r="E349">
        <v>0</v>
      </c>
      <c r="F349" t="s">
        <v>207</v>
      </c>
      <c r="G349" s="7" t="str">
        <f t="shared" si="30"/>
        <v>A001029202012STORAGE</v>
      </c>
      <c r="H349" t="str">
        <f t="shared" si="31"/>
        <v>A00102912STORAGE</v>
      </c>
      <c r="I349" s="35"/>
      <c r="O349" s="24"/>
      <c r="P349" s="7"/>
      <c r="R349" s="10"/>
      <c r="BK349" s="7"/>
      <c r="BL349" s="24"/>
      <c r="BU349" s="7"/>
      <c r="BW349" s="7"/>
      <c r="BX349" s="7"/>
      <c r="BY349" s="7"/>
      <c r="BZ349" s="7"/>
      <c r="CA349" s="10"/>
      <c r="DM349" s="7"/>
      <c r="DN349" s="9"/>
      <c r="DP349" s="7"/>
    </row>
    <row r="350" spans="1:120" x14ac:dyDescent="0.25">
      <c r="A350" t="s">
        <v>183</v>
      </c>
      <c r="B350">
        <v>147</v>
      </c>
      <c r="C350">
        <v>2011</v>
      </c>
      <c r="D350">
        <v>10</v>
      </c>
      <c r="E350">
        <v>0.61648063200000003</v>
      </c>
      <c r="F350" t="s">
        <v>190</v>
      </c>
      <c r="G350" s="7" t="str">
        <f t="shared" si="30"/>
        <v>A001029201110Combined (Direct + Storage)</v>
      </c>
      <c r="H350" t="str">
        <f t="shared" si="31"/>
        <v>A00102910Combined (Direct + Storage)</v>
      </c>
      <c r="I350" s="35"/>
      <c r="O350" s="24"/>
      <c r="P350" s="7"/>
      <c r="R350" s="10"/>
      <c r="BK350" s="7"/>
      <c r="BL350" s="24"/>
      <c r="BU350" s="7"/>
      <c r="BW350" s="7"/>
      <c r="BX350" s="7"/>
      <c r="BY350" s="7"/>
      <c r="BZ350" s="7"/>
      <c r="CA350" s="10"/>
      <c r="DM350" s="7"/>
      <c r="DN350" s="9"/>
      <c r="DP350" s="7"/>
    </row>
    <row r="351" spans="1:120" x14ac:dyDescent="0.25">
      <c r="A351" t="s">
        <v>183</v>
      </c>
      <c r="B351">
        <v>147</v>
      </c>
      <c r="C351">
        <v>2009</v>
      </c>
      <c r="D351">
        <v>12</v>
      </c>
      <c r="E351">
        <v>0</v>
      </c>
      <c r="F351" t="s">
        <v>190</v>
      </c>
      <c r="G351" s="7" t="str">
        <f t="shared" si="30"/>
        <v>A001029200912Combined (Direct + Storage)</v>
      </c>
      <c r="H351" t="str">
        <f t="shared" si="31"/>
        <v>A00102912Combined (Direct + Storage)</v>
      </c>
      <c r="I351" s="35"/>
      <c r="O351" s="24"/>
      <c r="P351" s="7"/>
      <c r="R351" s="10"/>
      <c r="BK351" s="7"/>
      <c r="BL351" s="24"/>
      <c r="BU351" s="7"/>
      <c r="BW351" s="7"/>
      <c r="BX351" s="7"/>
      <c r="BY351" s="7"/>
      <c r="BZ351" s="7"/>
      <c r="CA351" s="10"/>
      <c r="DM351" s="7"/>
      <c r="DN351" s="9"/>
      <c r="DP351" s="7"/>
    </row>
    <row r="352" spans="1:120" x14ac:dyDescent="0.25">
      <c r="A352" t="s">
        <v>183</v>
      </c>
      <c r="B352">
        <v>147</v>
      </c>
      <c r="C352">
        <v>2020</v>
      </c>
      <c r="D352">
        <v>3</v>
      </c>
      <c r="E352">
        <v>0</v>
      </c>
      <c r="F352" t="s">
        <v>184</v>
      </c>
      <c r="G352" s="7" t="str">
        <f t="shared" si="30"/>
        <v>A00102920203USE</v>
      </c>
      <c r="H352" t="str">
        <f t="shared" si="31"/>
        <v>A0010293USE</v>
      </c>
      <c r="I352" s="35"/>
      <c r="O352" s="24"/>
      <c r="P352" s="7"/>
      <c r="R352" s="10"/>
      <c r="BK352" s="7"/>
      <c r="BL352" s="24"/>
      <c r="BU352" s="7"/>
      <c r="BW352" s="7"/>
      <c r="BX352" s="7"/>
      <c r="BY352" s="7"/>
      <c r="BZ352" s="7"/>
      <c r="CA352" s="10"/>
      <c r="DM352" s="7"/>
      <c r="DN352" s="9"/>
      <c r="DP352" s="7"/>
    </row>
    <row r="353" spans="1:120" x14ac:dyDescent="0.25">
      <c r="A353" t="s">
        <v>183</v>
      </c>
      <c r="B353">
        <v>147</v>
      </c>
      <c r="C353">
        <v>2015</v>
      </c>
      <c r="D353">
        <v>2</v>
      </c>
      <c r="E353">
        <v>0</v>
      </c>
      <c r="F353" t="s">
        <v>186</v>
      </c>
      <c r="G353" s="7" t="str">
        <f t="shared" si="30"/>
        <v>A00102920152DIRECT</v>
      </c>
      <c r="H353" t="str">
        <f t="shared" si="31"/>
        <v>A0010292DIRECT</v>
      </c>
      <c r="I353" s="35"/>
      <c r="O353" s="24"/>
      <c r="P353" s="7"/>
      <c r="R353" s="10"/>
      <c r="BK353" s="7"/>
      <c r="BL353" s="24"/>
      <c r="BU353" s="7"/>
      <c r="BW353" s="7"/>
      <c r="BX353" s="7"/>
      <c r="BY353" s="7"/>
      <c r="BZ353" s="7"/>
      <c r="CA353" s="10"/>
      <c r="DM353" s="7"/>
      <c r="DN353" s="9"/>
      <c r="DP353" s="7"/>
    </row>
    <row r="354" spans="1:120" x14ac:dyDescent="0.25">
      <c r="A354" t="s">
        <v>183</v>
      </c>
      <c r="B354">
        <v>147</v>
      </c>
      <c r="C354">
        <v>2015</v>
      </c>
      <c r="D354">
        <v>1</v>
      </c>
      <c r="E354">
        <v>0</v>
      </c>
      <c r="F354" t="s">
        <v>186</v>
      </c>
      <c r="G354" s="7" t="str">
        <f t="shared" si="30"/>
        <v>A00102920151DIRECT</v>
      </c>
      <c r="H354" t="str">
        <f t="shared" si="31"/>
        <v>A0010291DIRECT</v>
      </c>
      <c r="I354" s="35"/>
      <c r="O354" s="24"/>
      <c r="P354" s="7"/>
      <c r="R354" s="10"/>
      <c r="BK354" s="7"/>
      <c r="BL354" s="24"/>
      <c r="BU354" s="7"/>
      <c r="BW354" s="7"/>
      <c r="BX354" s="7"/>
      <c r="BY354" s="7"/>
      <c r="BZ354" s="7"/>
      <c r="CA354" s="10"/>
      <c r="DM354" s="7"/>
      <c r="DN354" s="9"/>
      <c r="DP354" s="7"/>
    </row>
    <row r="355" spans="1:120" x14ac:dyDescent="0.25">
      <c r="A355" t="s">
        <v>183</v>
      </c>
      <c r="B355">
        <v>147</v>
      </c>
      <c r="C355">
        <v>2015</v>
      </c>
      <c r="D355">
        <v>1</v>
      </c>
      <c r="E355">
        <v>0</v>
      </c>
      <c r="F355" t="s">
        <v>207</v>
      </c>
      <c r="G355" s="7" t="str">
        <f t="shared" si="30"/>
        <v>A00102920151STORAGE</v>
      </c>
      <c r="H355" t="str">
        <f t="shared" si="31"/>
        <v>A0010291STORAGE</v>
      </c>
      <c r="I355" s="35"/>
      <c r="O355" s="24"/>
      <c r="P355" s="7"/>
      <c r="R355" s="10"/>
      <c r="BK355" s="7"/>
      <c r="BL355" s="24"/>
      <c r="BU355" s="7"/>
      <c r="BW355" s="7"/>
      <c r="BX355" s="7"/>
      <c r="BY355" s="7"/>
      <c r="BZ355" s="7"/>
      <c r="CA355" s="10"/>
      <c r="DM355" s="7"/>
      <c r="DN355" s="9"/>
      <c r="DP355" s="7"/>
    </row>
    <row r="356" spans="1:120" x14ac:dyDescent="0.25">
      <c r="A356" t="s">
        <v>183</v>
      </c>
      <c r="B356">
        <v>147</v>
      </c>
      <c r="C356">
        <v>2017</v>
      </c>
      <c r="D356">
        <v>3</v>
      </c>
      <c r="E356">
        <v>0</v>
      </c>
      <c r="F356" t="s">
        <v>207</v>
      </c>
      <c r="G356" s="7" t="str">
        <f t="shared" si="30"/>
        <v>A00102920173STORAGE</v>
      </c>
      <c r="H356" t="str">
        <f t="shared" si="31"/>
        <v>A0010293STORAGE</v>
      </c>
      <c r="I356" s="35"/>
      <c r="O356" s="24"/>
      <c r="P356" s="7"/>
      <c r="R356" s="10"/>
      <c r="BK356" s="7"/>
      <c r="BL356" s="24"/>
      <c r="BU356" s="7"/>
      <c r="BW356" s="7"/>
      <c r="BX356" s="7"/>
      <c r="BY356" s="7"/>
      <c r="BZ356" s="7"/>
      <c r="CA356" s="10"/>
      <c r="DM356" s="7"/>
      <c r="DN356" s="9"/>
      <c r="DP356" s="7"/>
    </row>
    <row r="357" spans="1:120" x14ac:dyDescent="0.25">
      <c r="A357" t="s">
        <v>183</v>
      </c>
      <c r="B357">
        <v>147</v>
      </c>
      <c r="C357">
        <v>2016</v>
      </c>
      <c r="D357">
        <v>9</v>
      </c>
      <c r="E357">
        <v>1.23</v>
      </c>
      <c r="F357" t="s">
        <v>184</v>
      </c>
      <c r="G357" s="7" t="str">
        <f t="shared" si="30"/>
        <v>A00102920169USE</v>
      </c>
      <c r="H357" t="str">
        <f t="shared" si="31"/>
        <v>A0010299USE</v>
      </c>
      <c r="I357" s="35"/>
      <c r="O357" s="24"/>
      <c r="P357" s="7"/>
      <c r="R357" s="10"/>
      <c r="BK357" s="7"/>
      <c r="BL357" s="24"/>
      <c r="BU357" s="7"/>
      <c r="BW357" s="7"/>
      <c r="BX357" s="7"/>
      <c r="BY357" s="7"/>
      <c r="BZ357" s="7"/>
      <c r="CA357" s="10"/>
      <c r="DM357" s="7"/>
      <c r="DN357" s="9"/>
      <c r="DP357" s="7"/>
    </row>
    <row r="358" spans="1:120" x14ac:dyDescent="0.25">
      <c r="A358" t="s">
        <v>183</v>
      </c>
      <c r="B358">
        <v>147</v>
      </c>
      <c r="C358">
        <v>2016</v>
      </c>
      <c r="D358">
        <v>10</v>
      </c>
      <c r="E358">
        <v>0.62</v>
      </c>
      <c r="F358" t="s">
        <v>186</v>
      </c>
      <c r="G358" s="7" t="str">
        <f t="shared" si="30"/>
        <v>A001029201610DIRECT</v>
      </c>
      <c r="H358" t="str">
        <f t="shared" si="31"/>
        <v>A00102910DIRECT</v>
      </c>
      <c r="I358" s="35"/>
      <c r="O358" s="24"/>
      <c r="P358" s="7"/>
      <c r="R358" s="10"/>
      <c r="BK358" s="7"/>
      <c r="BL358" s="24"/>
      <c r="BU358" s="7"/>
      <c r="BW358" s="7"/>
      <c r="BX358" s="7"/>
      <c r="BY358" s="7"/>
      <c r="BZ358" s="7"/>
      <c r="CA358" s="10"/>
      <c r="DM358" s="7"/>
      <c r="DN358" s="9"/>
      <c r="DP358" s="7"/>
    </row>
    <row r="359" spans="1:120" x14ac:dyDescent="0.25">
      <c r="A359" t="s">
        <v>183</v>
      </c>
      <c r="B359">
        <v>147</v>
      </c>
      <c r="C359">
        <v>2019</v>
      </c>
      <c r="D359">
        <v>4</v>
      </c>
      <c r="E359">
        <v>0</v>
      </c>
      <c r="F359" t="s">
        <v>186</v>
      </c>
      <c r="G359" s="7" t="str">
        <f t="shared" si="30"/>
        <v>A00102920194DIRECT</v>
      </c>
      <c r="H359" t="str">
        <f t="shared" si="31"/>
        <v>A0010294DIRECT</v>
      </c>
      <c r="I359" s="35"/>
      <c r="O359" s="24"/>
      <c r="P359" s="7"/>
      <c r="R359" s="10"/>
      <c r="BK359" s="7"/>
      <c r="BL359" s="24"/>
      <c r="BU359" s="7"/>
      <c r="BW359" s="7"/>
      <c r="BX359" s="7"/>
      <c r="BY359" s="7"/>
      <c r="BZ359" s="7"/>
      <c r="CA359" s="10"/>
      <c r="DM359" s="7"/>
      <c r="DN359" s="9"/>
      <c r="DP359" s="7"/>
    </row>
    <row r="360" spans="1:120" x14ac:dyDescent="0.25">
      <c r="A360" t="s">
        <v>183</v>
      </c>
      <c r="B360">
        <v>147</v>
      </c>
      <c r="C360">
        <v>2008</v>
      </c>
      <c r="D360">
        <v>12</v>
      </c>
      <c r="E360">
        <v>0</v>
      </c>
      <c r="F360" t="s">
        <v>190</v>
      </c>
      <c r="G360" s="7" t="str">
        <f t="shared" si="30"/>
        <v>A001029200812Combined (Direct + Storage)</v>
      </c>
      <c r="H360" t="str">
        <f t="shared" si="31"/>
        <v>A00102912Combined (Direct + Storage)</v>
      </c>
      <c r="I360" s="35"/>
      <c r="O360" s="24"/>
      <c r="P360" s="7"/>
      <c r="R360" s="10"/>
      <c r="BK360" s="7"/>
      <c r="BL360" s="24"/>
      <c r="BU360" s="7"/>
      <c r="BW360" s="7"/>
      <c r="BX360" s="7"/>
      <c r="BY360" s="7"/>
      <c r="BZ360" s="7"/>
      <c r="CA360" s="10"/>
      <c r="DM360" s="7"/>
      <c r="DN360" s="9"/>
      <c r="DP360" s="7"/>
    </row>
    <row r="361" spans="1:120" x14ac:dyDescent="0.25">
      <c r="A361" t="s">
        <v>183</v>
      </c>
      <c r="B361">
        <v>147</v>
      </c>
      <c r="C361">
        <v>2008</v>
      </c>
      <c r="D361">
        <v>11</v>
      </c>
      <c r="E361">
        <v>0</v>
      </c>
      <c r="F361" t="s">
        <v>190</v>
      </c>
      <c r="G361" s="7" t="str">
        <f t="shared" si="30"/>
        <v>A001029200811Combined (Direct + Storage)</v>
      </c>
      <c r="H361" t="str">
        <f t="shared" si="31"/>
        <v>A00102911Combined (Direct + Storage)</v>
      </c>
      <c r="I361" s="35"/>
      <c r="O361" s="24"/>
      <c r="P361" s="7"/>
      <c r="R361" s="10"/>
      <c r="BK361" s="7"/>
      <c r="BL361" s="24"/>
      <c r="BU361" s="7"/>
      <c r="BW361" s="7"/>
      <c r="BX361" s="7"/>
      <c r="BY361" s="7"/>
      <c r="BZ361" s="7"/>
      <c r="CA361" s="10"/>
      <c r="DM361" s="7"/>
      <c r="DN361" s="9"/>
      <c r="DP361" s="7"/>
    </row>
    <row r="362" spans="1:120" x14ac:dyDescent="0.25">
      <c r="A362" t="s">
        <v>183</v>
      </c>
      <c r="B362">
        <v>147</v>
      </c>
      <c r="C362">
        <v>2019</v>
      </c>
      <c r="D362">
        <v>8</v>
      </c>
      <c r="E362">
        <v>3.59</v>
      </c>
      <c r="F362" t="s">
        <v>186</v>
      </c>
      <c r="G362" s="7" t="str">
        <f t="shared" si="30"/>
        <v>A00102920198DIRECT</v>
      </c>
      <c r="H362" t="str">
        <f t="shared" si="31"/>
        <v>A0010298DIRECT</v>
      </c>
      <c r="I362" s="35"/>
      <c r="O362" s="24"/>
      <c r="P362" s="7"/>
      <c r="R362" s="10"/>
      <c r="BK362" s="7"/>
      <c r="BL362" s="24"/>
      <c r="BU362" s="7"/>
      <c r="BW362" s="7"/>
      <c r="BX362" s="7"/>
      <c r="BY362" s="7"/>
      <c r="BZ362" s="7"/>
      <c r="CA362" s="10"/>
      <c r="DM362" s="7"/>
      <c r="DN362" s="9"/>
      <c r="DP362" s="7"/>
    </row>
    <row r="363" spans="1:120" x14ac:dyDescent="0.25">
      <c r="A363" t="s">
        <v>183</v>
      </c>
      <c r="B363">
        <v>147</v>
      </c>
      <c r="C363">
        <v>2010</v>
      </c>
      <c r="D363">
        <v>3</v>
      </c>
      <c r="E363">
        <v>0</v>
      </c>
      <c r="F363" t="s">
        <v>184</v>
      </c>
      <c r="G363" s="7" t="str">
        <f t="shared" si="30"/>
        <v>A00102920103USE</v>
      </c>
      <c r="H363" t="str">
        <f t="shared" si="31"/>
        <v>A0010293USE</v>
      </c>
      <c r="I363" s="35"/>
      <c r="O363" s="24"/>
      <c r="P363" s="7"/>
      <c r="R363" s="10"/>
      <c r="BK363" s="7"/>
      <c r="BL363" s="24"/>
      <c r="BU363" s="7"/>
      <c r="BW363" s="7"/>
      <c r="BX363" s="7"/>
      <c r="BY363" s="7"/>
      <c r="BZ363" s="7"/>
      <c r="CA363" s="10"/>
      <c r="DM363" s="7"/>
      <c r="DN363" s="9"/>
      <c r="DP363" s="7"/>
    </row>
    <row r="364" spans="1:120" x14ac:dyDescent="0.25">
      <c r="A364" t="s">
        <v>183</v>
      </c>
      <c r="B364">
        <v>147</v>
      </c>
      <c r="C364">
        <v>2018</v>
      </c>
      <c r="D364">
        <v>9</v>
      </c>
      <c r="E364">
        <v>2.1</v>
      </c>
      <c r="F364" t="s">
        <v>186</v>
      </c>
      <c r="G364" s="7" t="str">
        <f t="shared" si="30"/>
        <v>A00102920189DIRECT</v>
      </c>
      <c r="H364" t="str">
        <f t="shared" si="31"/>
        <v>A0010299DIRECT</v>
      </c>
      <c r="I364" s="35"/>
      <c r="O364" s="24"/>
      <c r="P364" s="7"/>
      <c r="R364" s="10"/>
      <c r="BK364" s="7"/>
      <c r="BL364" s="24"/>
      <c r="BU364" s="7"/>
      <c r="BW364" s="7"/>
      <c r="BX364" s="7"/>
      <c r="BY364" s="7"/>
      <c r="BZ364" s="7"/>
      <c r="CA364" s="10"/>
      <c r="DM364" s="7"/>
      <c r="DN364" s="9"/>
      <c r="DP364" s="7"/>
    </row>
    <row r="365" spans="1:120" x14ac:dyDescent="0.25">
      <c r="A365" t="s">
        <v>183</v>
      </c>
      <c r="B365">
        <v>147</v>
      </c>
      <c r="C365">
        <v>2018</v>
      </c>
      <c r="D365">
        <v>11</v>
      </c>
      <c r="E365">
        <v>0</v>
      </c>
      <c r="F365" t="s">
        <v>207</v>
      </c>
      <c r="G365" s="7" t="str">
        <f t="shared" si="30"/>
        <v>A001029201811STORAGE</v>
      </c>
      <c r="H365" t="str">
        <f t="shared" si="31"/>
        <v>A00102911STORAGE</v>
      </c>
      <c r="I365" s="35"/>
      <c r="O365" s="24"/>
      <c r="P365" s="7"/>
      <c r="R365" s="10"/>
      <c r="BK365" s="7"/>
      <c r="BL365" s="24"/>
      <c r="BU365" s="7"/>
      <c r="BW365" s="7"/>
      <c r="BX365" s="7"/>
      <c r="BY365" s="7"/>
      <c r="BZ365" s="7"/>
      <c r="CA365" s="10"/>
      <c r="DM365" s="7"/>
      <c r="DN365" s="9"/>
      <c r="DP365" s="7"/>
    </row>
    <row r="366" spans="1:120" x14ac:dyDescent="0.25">
      <c r="A366" t="s">
        <v>183</v>
      </c>
      <c r="B366">
        <v>147</v>
      </c>
      <c r="C366">
        <v>2019</v>
      </c>
      <c r="D366">
        <v>10</v>
      </c>
      <c r="E366">
        <v>0</v>
      </c>
      <c r="F366" t="s">
        <v>207</v>
      </c>
      <c r="G366" s="7" t="str">
        <f t="shared" si="30"/>
        <v>A001029201910STORAGE</v>
      </c>
      <c r="H366" t="str">
        <f t="shared" si="31"/>
        <v>A00102910STORAGE</v>
      </c>
      <c r="I366" s="35"/>
      <c r="O366" s="24"/>
      <c r="P366" s="7"/>
      <c r="R366" s="10"/>
      <c r="BK366" s="7"/>
      <c r="BL366" s="24"/>
      <c r="BU366" s="7"/>
      <c r="BW366" s="7"/>
      <c r="BX366" s="7"/>
      <c r="BY366" s="7"/>
      <c r="BZ366" s="7"/>
      <c r="CA366" s="10"/>
      <c r="DM366" s="7"/>
      <c r="DN366" s="9"/>
      <c r="DP366" s="7"/>
    </row>
    <row r="367" spans="1:120" x14ac:dyDescent="0.25">
      <c r="A367" t="s">
        <v>183</v>
      </c>
      <c r="B367">
        <v>147</v>
      </c>
      <c r="C367">
        <v>2011</v>
      </c>
      <c r="D367">
        <v>9</v>
      </c>
      <c r="E367">
        <v>1.2329612640000001</v>
      </c>
      <c r="F367" t="s">
        <v>184</v>
      </c>
      <c r="G367" s="7" t="str">
        <f t="shared" si="30"/>
        <v>A00102920119USE</v>
      </c>
      <c r="H367" t="str">
        <f t="shared" si="31"/>
        <v>A0010299USE</v>
      </c>
      <c r="I367" s="35"/>
      <c r="O367" s="24"/>
      <c r="P367" s="7"/>
      <c r="R367" s="10"/>
      <c r="BK367" s="7"/>
      <c r="BL367" s="24"/>
      <c r="BU367" s="7"/>
      <c r="BW367" s="7"/>
      <c r="BX367" s="7"/>
      <c r="BY367" s="7"/>
      <c r="BZ367" s="7"/>
      <c r="CA367" s="10"/>
      <c r="DM367" s="7"/>
      <c r="DN367" s="9"/>
      <c r="DP367" s="7"/>
    </row>
    <row r="368" spans="1:120" x14ac:dyDescent="0.25">
      <c r="A368" t="s">
        <v>183</v>
      </c>
      <c r="B368">
        <v>147</v>
      </c>
      <c r="C368">
        <v>2012</v>
      </c>
      <c r="D368">
        <v>2</v>
      </c>
      <c r="E368">
        <v>0</v>
      </c>
      <c r="F368" t="s">
        <v>184</v>
      </c>
      <c r="G368" s="7" t="str">
        <f t="shared" si="30"/>
        <v>A00102920122USE</v>
      </c>
      <c r="H368" t="str">
        <f t="shared" si="31"/>
        <v>A0010292USE</v>
      </c>
      <c r="I368" s="35"/>
      <c r="O368" s="24"/>
      <c r="P368" s="7"/>
      <c r="R368" s="10"/>
      <c r="BK368" s="7"/>
      <c r="BL368" s="24"/>
      <c r="BU368" s="7"/>
      <c r="BW368" s="7"/>
      <c r="BX368" s="7"/>
      <c r="BY368" s="7"/>
      <c r="BZ368" s="7"/>
      <c r="CA368" s="10"/>
      <c r="DM368" s="7"/>
      <c r="DN368" s="9"/>
      <c r="DP368" s="7"/>
    </row>
    <row r="369" spans="1:120" x14ac:dyDescent="0.25">
      <c r="A369" t="s">
        <v>183</v>
      </c>
      <c r="B369">
        <v>147</v>
      </c>
      <c r="C369">
        <v>2011</v>
      </c>
      <c r="D369">
        <v>11</v>
      </c>
      <c r="E369">
        <v>0</v>
      </c>
      <c r="F369" t="s">
        <v>190</v>
      </c>
      <c r="G369" s="7" t="str">
        <f t="shared" si="30"/>
        <v>A001029201111Combined (Direct + Storage)</v>
      </c>
      <c r="H369" t="str">
        <f t="shared" si="31"/>
        <v>A00102911Combined (Direct + Storage)</v>
      </c>
      <c r="I369" s="35"/>
      <c r="O369" s="24"/>
      <c r="P369" s="7"/>
      <c r="R369" s="10"/>
      <c r="BK369" s="7"/>
      <c r="BL369" s="24"/>
      <c r="BU369" s="7"/>
      <c r="BW369" s="7"/>
      <c r="BX369" s="7"/>
      <c r="BY369" s="7"/>
      <c r="BZ369" s="7"/>
      <c r="CA369" s="10"/>
      <c r="DM369" s="7"/>
      <c r="DN369" s="9"/>
      <c r="DP369" s="7"/>
    </row>
    <row r="370" spans="1:120" x14ac:dyDescent="0.25">
      <c r="A370" t="s">
        <v>183</v>
      </c>
      <c r="B370">
        <v>147</v>
      </c>
      <c r="C370">
        <v>2020</v>
      </c>
      <c r="D370">
        <v>11</v>
      </c>
      <c r="E370">
        <v>0</v>
      </c>
      <c r="F370" t="s">
        <v>207</v>
      </c>
      <c r="G370" s="7" t="str">
        <f t="shared" si="30"/>
        <v>A001029202011STORAGE</v>
      </c>
      <c r="H370" t="str">
        <f t="shared" si="31"/>
        <v>A00102911STORAGE</v>
      </c>
      <c r="I370" s="35"/>
      <c r="O370" s="24"/>
      <c r="P370" s="7"/>
      <c r="R370" s="10"/>
      <c r="BK370" s="7"/>
      <c r="BL370" s="24"/>
      <c r="BU370" s="7"/>
      <c r="BW370" s="7"/>
      <c r="BX370" s="7"/>
      <c r="BY370" s="7"/>
      <c r="BZ370" s="7"/>
      <c r="CA370" s="10"/>
      <c r="DM370" s="7"/>
      <c r="DN370" s="9"/>
      <c r="DP370" s="7"/>
    </row>
    <row r="371" spans="1:120" x14ac:dyDescent="0.25">
      <c r="A371" t="s">
        <v>183</v>
      </c>
      <c r="B371">
        <v>147</v>
      </c>
      <c r="C371">
        <v>2018</v>
      </c>
      <c r="D371">
        <v>12</v>
      </c>
      <c r="E371">
        <v>0</v>
      </c>
      <c r="F371" t="s">
        <v>184</v>
      </c>
      <c r="G371" s="7" t="str">
        <f t="shared" si="30"/>
        <v>A001029201812USE</v>
      </c>
      <c r="H371" t="str">
        <f t="shared" si="31"/>
        <v>A00102912USE</v>
      </c>
      <c r="I371" s="35"/>
      <c r="O371" s="24"/>
      <c r="P371" s="7"/>
      <c r="R371" s="10"/>
      <c r="BK371" s="7"/>
      <c r="BL371" s="24"/>
      <c r="BU371" s="7"/>
      <c r="BW371" s="7"/>
      <c r="BX371" s="7"/>
      <c r="BY371" s="7"/>
      <c r="BZ371" s="7"/>
      <c r="CA371" s="10"/>
      <c r="DM371" s="7"/>
      <c r="DN371" s="9"/>
      <c r="DP371" s="7"/>
    </row>
    <row r="372" spans="1:120" x14ac:dyDescent="0.25">
      <c r="A372" t="s">
        <v>183</v>
      </c>
      <c r="B372">
        <v>147</v>
      </c>
      <c r="C372">
        <v>2020</v>
      </c>
      <c r="D372">
        <v>12</v>
      </c>
      <c r="E372">
        <v>0</v>
      </c>
      <c r="F372" t="s">
        <v>186</v>
      </c>
      <c r="G372" s="7" t="str">
        <f t="shared" si="30"/>
        <v>A001029202012DIRECT</v>
      </c>
      <c r="H372" t="str">
        <f t="shared" si="31"/>
        <v>A00102912DIRECT</v>
      </c>
      <c r="I372" s="35"/>
      <c r="O372" s="24"/>
      <c r="P372" s="7"/>
      <c r="R372" s="10"/>
      <c r="BK372" s="7"/>
      <c r="BL372" s="24"/>
      <c r="BU372" s="7"/>
      <c r="BW372" s="7"/>
      <c r="BX372" s="7"/>
      <c r="BY372" s="7"/>
      <c r="BZ372" s="7"/>
      <c r="CA372" s="10"/>
      <c r="DM372" s="7"/>
      <c r="DN372" s="9"/>
      <c r="DP372" s="7"/>
    </row>
    <row r="373" spans="1:120" x14ac:dyDescent="0.25">
      <c r="A373" t="s">
        <v>183</v>
      </c>
      <c r="B373">
        <v>147</v>
      </c>
      <c r="C373">
        <v>2009</v>
      </c>
      <c r="D373">
        <v>3</v>
      </c>
      <c r="E373">
        <v>0</v>
      </c>
      <c r="F373" t="s">
        <v>190</v>
      </c>
      <c r="G373" s="7" t="str">
        <f t="shared" si="30"/>
        <v>A00102920093Combined (Direct + Storage)</v>
      </c>
      <c r="H373" t="str">
        <f t="shared" si="31"/>
        <v>A0010293Combined (Direct + Storage)</v>
      </c>
      <c r="I373" s="35"/>
      <c r="O373" s="24"/>
      <c r="P373" s="7"/>
      <c r="R373" s="10"/>
      <c r="BK373" s="7"/>
      <c r="BL373" s="24"/>
      <c r="BU373" s="7"/>
      <c r="BW373" s="7"/>
      <c r="BX373" s="7"/>
      <c r="BY373" s="7"/>
      <c r="BZ373" s="7"/>
      <c r="CA373" s="10"/>
      <c r="DM373" s="7"/>
      <c r="DN373" s="9"/>
      <c r="DP373" s="7"/>
    </row>
    <row r="374" spans="1:120" x14ac:dyDescent="0.25">
      <c r="A374" t="s">
        <v>183</v>
      </c>
      <c r="B374">
        <v>147</v>
      </c>
      <c r="C374">
        <v>2017</v>
      </c>
      <c r="D374">
        <v>2</v>
      </c>
      <c r="E374">
        <v>0</v>
      </c>
      <c r="F374" t="s">
        <v>184</v>
      </c>
      <c r="G374" s="7" t="str">
        <f t="shared" si="30"/>
        <v>A00102920172USE</v>
      </c>
      <c r="H374" t="str">
        <f t="shared" si="31"/>
        <v>A0010292USE</v>
      </c>
      <c r="I374" s="35"/>
      <c r="O374" s="24"/>
      <c r="P374" s="7"/>
      <c r="R374" s="10"/>
      <c r="BK374" s="7"/>
      <c r="BL374" s="24"/>
      <c r="BU374" s="7"/>
      <c r="BW374" s="7"/>
      <c r="BX374" s="7"/>
      <c r="BY374" s="7"/>
      <c r="BZ374" s="7"/>
      <c r="CA374" s="10"/>
      <c r="DM374" s="7"/>
      <c r="DN374" s="9"/>
      <c r="DP374" s="7"/>
    </row>
    <row r="375" spans="1:120" x14ac:dyDescent="0.25">
      <c r="A375" t="s">
        <v>183</v>
      </c>
      <c r="B375">
        <v>147</v>
      </c>
      <c r="C375">
        <v>2017</v>
      </c>
      <c r="D375">
        <v>1</v>
      </c>
      <c r="E375">
        <v>0</v>
      </c>
      <c r="F375" t="s">
        <v>184</v>
      </c>
      <c r="G375" s="7" t="str">
        <f t="shared" si="30"/>
        <v>A00102920171USE</v>
      </c>
      <c r="H375" t="str">
        <f t="shared" si="31"/>
        <v>A0010291USE</v>
      </c>
      <c r="I375" s="35"/>
      <c r="O375" s="24"/>
      <c r="P375" s="7"/>
      <c r="R375" s="10"/>
      <c r="BK375" s="7"/>
      <c r="BL375" s="24"/>
      <c r="BU375" s="7"/>
      <c r="BW375" s="7"/>
      <c r="BX375" s="7"/>
      <c r="BY375" s="7"/>
      <c r="BZ375" s="7"/>
      <c r="CA375" s="10"/>
      <c r="DM375" s="7"/>
      <c r="DN375" s="9"/>
      <c r="DP375" s="7"/>
    </row>
    <row r="376" spans="1:120" x14ac:dyDescent="0.25">
      <c r="A376" t="s">
        <v>183</v>
      </c>
      <c r="B376">
        <v>147</v>
      </c>
      <c r="C376">
        <v>2018</v>
      </c>
      <c r="D376">
        <v>2</v>
      </c>
      <c r="E376">
        <v>0</v>
      </c>
      <c r="F376" t="s">
        <v>207</v>
      </c>
      <c r="G376" s="7" t="str">
        <f t="shared" si="30"/>
        <v>A00102920182STORAGE</v>
      </c>
      <c r="H376" t="str">
        <f t="shared" si="31"/>
        <v>A0010292STORAGE</v>
      </c>
      <c r="I376" s="35"/>
      <c r="O376" s="24"/>
      <c r="P376" s="7"/>
      <c r="R376" s="10"/>
      <c r="BK376" s="7"/>
      <c r="BL376" s="24"/>
      <c r="BU376" s="7"/>
      <c r="BW376" s="7"/>
      <c r="BX376" s="7"/>
      <c r="BY376" s="7"/>
      <c r="BZ376" s="7"/>
      <c r="CA376" s="10"/>
      <c r="DM376" s="7"/>
      <c r="DN376" s="9"/>
      <c r="DP376" s="7"/>
    </row>
    <row r="377" spans="1:120" x14ac:dyDescent="0.25">
      <c r="A377" t="s">
        <v>183</v>
      </c>
      <c r="B377">
        <v>147</v>
      </c>
      <c r="C377">
        <v>2015</v>
      </c>
      <c r="D377">
        <v>7</v>
      </c>
      <c r="E377">
        <v>1.23</v>
      </c>
      <c r="F377" t="s">
        <v>186</v>
      </c>
      <c r="G377" s="7" t="str">
        <f t="shared" si="30"/>
        <v>A00102920157DIRECT</v>
      </c>
      <c r="H377" t="str">
        <f t="shared" si="31"/>
        <v>A0010297DIRECT</v>
      </c>
      <c r="I377" s="35"/>
      <c r="O377" s="24"/>
      <c r="P377" s="7"/>
      <c r="R377" s="10"/>
      <c r="BK377" s="7"/>
      <c r="BL377" s="24"/>
      <c r="BU377" s="7"/>
      <c r="BW377" s="7"/>
      <c r="BX377" s="7"/>
      <c r="BY377" s="7"/>
      <c r="BZ377" s="7"/>
      <c r="CA377" s="10"/>
      <c r="DM377" s="7"/>
      <c r="DN377" s="9"/>
      <c r="DP377" s="7"/>
    </row>
    <row r="378" spans="1:120" x14ac:dyDescent="0.25">
      <c r="A378" t="s">
        <v>183</v>
      </c>
      <c r="B378">
        <v>147</v>
      </c>
      <c r="C378">
        <v>2009</v>
      </c>
      <c r="D378">
        <v>3</v>
      </c>
      <c r="E378">
        <v>0</v>
      </c>
      <c r="F378" t="s">
        <v>184</v>
      </c>
      <c r="G378" s="7" t="str">
        <f t="shared" si="30"/>
        <v>A00102920093USE</v>
      </c>
      <c r="H378" t="str">
        <f t="shared" si="31"/>
        <v>A0010293USE</v>
      </c>
      <c r="I378" s="35"/>
      <c r="O378" s="24"/>
      <c r="P378" s="7"/>
      <c r="R378" s="10"/>
      <c r="BK378" s="7"/>
      <c r="BL378" s="24"/>
      <c r="BU378" s="7"/>
      <c r="BW378" s="7"/>
      <c r="BX378" s="7"/>
      <c r="BY378" s="7"/>
      <c r="BZ378" s="7"/>
      <c r="CA378" s="10"/>
      <c r="DM378" s="7"/>
      <c r="DN378" s="9"/>
      <c r="DP378" s="7"/>
    </row>
    <row r="379" spans="1:120" x14ac:dyDescent="0.25">
      <c r="A379" t="s">
        <v>183</v>
      </c>
      <c r="B379">
        <v>147</v>
      </c>
      <c r="C379">
        <v>2020</v>
      </c>
      <c r="D379">
        <v>11</v>
      </c>
      <c r="E379">
        <v>1.04</v>
      </c>
      <c r="F379" t="s">
        <v>184</v>
      </c>
      <c r="G379" s="7" t="str">
        <f t="shared" si="30"/>
        <v>A001029202011USE</v>
      </c>
      <c r="H379" t="str">
        <f t="shared" si="31"/>
        <v>A00102911USE</v>
      </c>
      <c r="I379" s="35"/>
      <c r="O379" s="24"/>
      <c r="P379" s="7"/>
      <c r="R379" s="10"/>
      <c r="BK379" s="7"/>
      <c r="BL379" s="24"/>
      <c r="BU379" s="7"/>
      <c r="BW379" s="7"/>
      <c r="BX379" s="7"/>
      <c r="BY379" s="7"/>
      <c r="BZ379" s="7"/>
      <c r="CA379" s="10"/>
      <c r="DM379" s="7"/>
      <c r="DN379" s="9"/>
      <c r="DP379" s="7"/>
    </row>
    <row r="380" spans="1:120" x14ac:dyDescent="0.25">
      <c r="A380" t="s">
        <v>183</v>
      </c>
      <c r="B380">
        <v>147</v>
      </c>
      <c r="C380">
        <v>2016</v>
      </c>
      <c r="D380">
        <v>12</v>
      </c>
      <c r="E380">
        <v>0</v>
      </c>
      <c r="F380" t="s">
        <v>184</v>
      </c>
      <c r="G380" s="7" t="str">
        <f t="shared" si="30"/>
        <v>A001029201612USE</v>
      </c>
      <c r="H380" t="str">
        <f t="shared" si="31"/>
        <v>A00102912USE</v>
      </c>
      <c r="I380" s="35"/>
      <c r="O380" s="24"/>
      <c r="P380" s="7"/>
      <c r="R380" s="10"/>
      <c r="BK380" s="7"/>
      <c r="BL380" s="24"/>
      <c r="BU380" s="7"/>
      <c r="BW380" s="7"/>
      <c r="BX380" s="7"/>
      <c r="BY380" s="7"/>
      <c r="BZ380" s="7"/>
      <c r="CA380" s="10"/>
      <c r="DM380" s="7"/>
      <c r="DN380" s="9"/>
      <c r="DP380" s="7"/>
    </row>
    <row r="381" spans="1:120" x14ac:dyDescent="0.25">
      <c r="A381" t="s">
        <v>183</v>
      </c>
      <c r="B381">
        <v>147</v>
      </c>
      <c r="C381">
        <v>2017</v>
      </c>
      <c r="D381">
        <v>6</v>
      </c>
      <c r="E381">
        <v>0</v>
      </c>
      <c r="F381" t="s">
        <v>207</v>
      </c>
      <c r="G381" s="7" t="str">
        <f t="shared" si="30"/>
        <v>A00102920176STORAGE</v>
      </c>
      <c r="H381" t="str">
        <f t="shared" si="31"/>
        <v>A0010296STORAGE</v>
      </c>
      <c r="I381" s="35"/>
      <c r="O381" s="24"/>
      <c r="P381" s="7"/>
      <c r="R381" s="10"/>
      <c r="BK381" s="7"/>
      <c r="BL381" s="24"/>
      <c r="BU381" s="7"/>
      <c r="BW381" s="7"/>
      <c r="BX381" s="7"/>
      <c r="BY381" s="7"/>
      <c r="BZ381" s="7"/>
      <c r="CA381" s="10"/>
      <c r="DM381" s="7"/>
      <c r="DN381" s="9"/>
      <c r="DP381" s="7"/>
    </row>
    <row r="382" spans="1:120" x14ac:dyDescent="0.25">
      <c r="A382" t="s">
        <v>183</v>
      </c>
      <c r="B382">
        <v>147</v>
      </c>
      <c r="C382">
        <v>2017</v>
      </c>
      <c r="D382">
        <v>7</v>
      </c>
      <c r="E382">
        <v>0</v>
      </c>
      <c r="F382" t="s">
        <v>207</v>
      </c>
      <c r="G382" s="7" t="str">
        <f t="shared" si="30"/>
        <v>A00102920177STORAGE</v>
      </c>
      <c r="H382" t="str">
        <f t="shared" si="31"/>
        <v>A0010297STORAGE</v>
      </c>
      <c r="I382" s="35"/>
      <c r="O382" s="24"/>
      <c r="P382" s="7"/>
      <c r="R382" s="10"/>
      <c r="BK382" s="7"/>
      <c r="BL382" s="24"/>
      <c r="BU382" s="7"/>
      <c r="BW382" s="7"/>
      <c r="BX382" s="7"/>
      <c r="BY382" s="7"/>
      <c r="BZ382" s="7"/>
      <c r="CA382" s="10"/>
      <c r="DM382" s="7"/>
      <c r="DN382" s="9"/>
      <c r="DP382" s="7"/>
    </row>
    <row r="383" spans="1:120" x14ac:dyDescent="0.25">
      <c r="A383" t="s">
        <v>183</v>
      </c>
      <c r="B383">
        <v>147</v>
      </c>
      <c r="C383">
        <v>2015</v>
      </c>
      <c r="D383">
        <v>9</v>
      </c>
      <c r="E383">
        <v>1.23</v>
      </c>
      <c r="F383" t="s">
        <v>184</v>
      </c>
      <c r="G383" s="7" t="str">
        <f t="shared" si="30"/>
        <v>A00102920159USE</v>
      </c>
      <c r="H383" t="str">
        <f t="shared" si="31"/>
        <v>A0010299USE</v>
      </c>
      <c r="I383" s="35"/>
      <c r="O383" s="24"/>
      <c r="P383" s="7"/>
      <c r="R383" s="10"/>
      <c r="BK383" s="7"/>
      <c r="BL383" s="24"/>
      <c r="BU383" s="7"/>
      <c r="BW383" s="7"/>
      <c r="BX383" s="7"/>
      <c r="BY383" s="7"/>
      <c r="BZ383" s="7"/>
      <c r="CA383" s="10"/>
      <c r="DM383" s="7"/>
      <c r="DN383" s="9"/>
      <c r="DP383" s="7"/>
    </row>
    <row r="384" spans="1:120" x14ac:dyDescent="0.25">
      <c r="A384" t="s">
        <v>183</v>
      </c>
      <c r="B384">
        <v>147</v>
      </c>
      <c r="C384">
        <v>2011</v>
      </c>
      <c r="D384">
        <v>9</v>
      </c>
      <c r="E384">
        <v>1.2329612640000001</v>
      </c>
      <c r="F384" t="s">
        <v>190</v>
      </c>
      <c r="G384" s="7" t="str">
        <f t="shared" si="30"/>
        <v>A00102920119Combined (Direct + Storage)</v>
      </c>
      <c r="H384" t="str">
        <f t="shared" si="31"/>
        <v>A0010299Combined (Direct + Storage)</v>
      </c>
      <c r="I384" s="35"/>
      <c r="O384" s="24"/>
      <c r="P384" s="7"/>
      <c r="R384" s="10"/>
      <c r="BK384" s="7"/>
      <c r="BL384" s="24"/>
      <c r="BU384" s="7"/>
      <c r="BW384" s="7"/>
      <c r="BX384" s="7"/>
      <c r="BY384" s="7"/>
      <c r="BZ384" s="7"/>
      <c r="CA384" s="10"/>
      <c r="DM384" s="7"/>
      <c r="DN384" s="9"/>
      <c r="DP384" s="7"/>
    </row>
    <row r="385" spans="1:120" x14ac:dyDescent="0.25">
      <c r="A385" t="s">
        <v>183</v>
      </c>
      <c r="B385">
        <v>147</v>
      </c>
      <c r="C385">
        <v>2016</v>
      </c>
      <c r="D385">
        <v>10</v>
      </c>
      <c r="E385">
        <v>0.62</v>
      </c>
      <c r="F385" t="s">
        <v>184</v>
      </c>
      <c r="G385" s="7" t="str">
        <f t="shared" si="30"/>
        <v>A001029201610USE</v>
      </c>
      <c r="H385" t="str">
        <f t="shared" si="31"/>
        <v>A00102910USE</v>
      </c>
      <c r="I385" s="35"/>
      <c r="O385" s="24"/>
      <c r="P385" s="7"/>
      <c r="R385" s="10"/>
      <c r="BK385" s="7"/>
      <c r="BL385" s="24"/>
      <c r="BU385" s="7"/>
      <c r="BW385" s="7"/>
      <c r="BX385" s="7"/>
      <c r="BY385" s="7"/>
      <c r="BZ385" s="7"/>
      <c r="CA385" s="10"/>
      <c r="DM385" s="7"/>
      <c r="DN385" s="9"/>
      <c r="DP385" s="7"/>
    </row>
    <row r="386" spans="1:120" x14ac:dyDescent="0.25">
      <c r="A386" t="s">
        <v>183</v>
      </c>
      <c r="B386">
        <v>147</v>
      </c>
      <c r="C386">
        <v>2016</v>
      </c>
      <c r="D386">
        <v>11</v>
      </c>
      <c r="E386">
        <v>0</v>
      </c>
      <c r="F386" t="s">
        <v>186</v>
      </c>
      <c r="G386" s="7" t="str">
        <f t="shared" si="30"/>
        <v>A001029201611DIRECT</v>
      </c>
      <c r="H386" t="str">
        <f t="shared" si="31"/>
        <v>A00102911DIRECT</v>
      </c>
      <c r="I386" s="35"/>
      <c r="O386" s="24"/>
      <c r="P386" s="7"/>
      <c r="R386" s="10"/>
      <c r="BK386" s="7"/>
      <c r="BL386" s="24"/>
      <c r="BU386" s="7"/>
      <c r="BW386" s="7"/>
      <c r="BX386" s="7"/>
      <c r="BY386" s="7"/>
      <c r="BZ386" s="7"/>
      <c r="CA386" s="10"/>
      <c r="DM386" s="7"/>
      <c r="DN386" s="9"/>
      <c r="DP386" s="7"/>
    </row>
    <row r="387" spans="1:120" x14ac:dyDescent="0.25">
      <c r="A387" t="s">
        <v>183</v>
      </c>
      <c r="B387">
        <v>147</v>
      </c>
      <c r="C387">
        <v>2016</v>
      </c>
      <c r="D387">
        <v>1</v>
      </c>
      <c r="E387">
        <v>0</v>
      </c>
      <c r="F387" t="s">
        <v>186</v>
      </c>
      <c r="G387" s="7" t="str">
        <f t="shared" si="30"/>
        <v>A00102920161DIRECT</v>
      </c>
      <c r="H387" t="str">
        <f t="shared" si="31"/>
        <v>A0010291DIRECT</v>
      </c>
      <c r="I387" s="35"/>
      <c r="O387" s="24"/>
      <c r="P387" s="7"/>
      <c r="R387" s="10"/>
      <c r="BK387" s="7"/>
      <c r="BL387" s="24"/>
      <c r="BU387" s="7"/>
      <c r="BW387" s="7"/>
      <c r="BX387" s="7"/>
      <c r="BY387" s="7"/>
      <c r="BZ387" s="7"/>
      <c r="CA387" s="10"/>
      <c r="DM387" s="7"/>
      <c r="DN387" s="9"/>
      <c r="DP387" s="7"/>
    </row>
    <row r="388" spans="1:120" x14ac:dyDescent="0.25">
      <c r="A388" t="s">
        <v>183</v>
      </c>
      <c r="B388">
        <v>147</v>
      </c>
      <c r="C388">
        <v>2010</v>
      </c>
      <c r="D388">
        <v>1</v>
      </c>
      <c r="E388">
        <v>0</v>
      </c>
      <c r="F388" t="s">
        <v>184</v>
      </c>
      <c r="G388" s="7" t="str">
        <f t="shared" si="30"/>
        <v>A00102920101USE</v>
      </c>
      <c r="H388" t="str">
        <f t="shared" si="31"/>
        <v>A0010291USE</v>
      </c>
      <c r="I388" s="35"/>
      <c r="O388" s="24"/>
      <c r="P388" s="7"/>
      <c r="R388" s="10"/>
      <c r="BK388" s="7"/>
      <c r="BL388" s="24"/>
      <c r="BU388" s="7"/>
      <c r="BW388" s="7"/>
      <c r="BX388" s="7"/>
      <c r="BY388" s="7"/>
      <c r="BZ388" s="7"/>
      <c r="CA388" s="10"/>
      <c r="DM388" s="7"/>
      <c r="DN388" s="9"/>
      <c r="DP388" s="7"/>
    </row>
    <row r="389" spans="1:120" x14ac:dyDescent="0.25">
      <c r="A389" t="s">
        <v>183</v>
      </c>
      <c r="B389">
        <v>147</v>
      </c>
      <c r="C389">
        <v>2016</v>
      </c>
      <c r="D389">
        <v>12</v>
      </c>
      <c r="E389">
        <v>0</v>
      </c>
      <c r="F389" t="s">
        <v>207</v>
      </c>
      <c r="G389" s="7" t="str">
        <f t="shared" ref="G389:G452" si="32">A389&amp;C389&amp;D389&amp;F389</f>
        <v>A001029201612STORAGE</v>
      </c>
      <c r="H389" t="str">
        <f t="shared" ref="H389:H452" si="33">A389&amp;D389&amp;F389</f>
        <v>A00102912STORAGE</v>
      </c>
      <c r="I389" s="35"/>
      <c r="O389" s="24"/>
      <c r="P389" s="7"/>
      <c r="R389" s="10"/>
      <c r="BK389" s="7"/>
      <c r="BL389" s="24"/>
      <c r="BU389" s="7"/>
      <c r="BW389" s="7"/>
      <c r="BX389" s="7"/>
      <c r="BY389" s="7"/>
      <c r="BZ389" s="7"/>
      <c r="CA389" s="10"/>
      <c r="DM389" s="7"/>
      <c r="DN389" s="9"/>
      <c r="DP389" s="7"/>
    </row>
    <row r="390" spans="1:120" x14ac:dyDescent="0.25">
      <c r="A390" t="s">
        <v>183</v>
      </c>
      <c r="B390">
        <v>147</v>
      </c>
      <c r="C390">
        <v>2008</v>
      </c>
      <c r="D390">
        <v>12</v>
      </c>
      <c r="E390">
        <v>0</v>
      </c>
      <c r="F390" t="s">
        <v>184</v>
      </c>
      <c r="G390" s="7" t="str">
        <f t="shared" si="32"/>
        <v>A001029200812USE</v>
      </c>
      <c r="H390" t="str">
        <f t="shared" si="33"/>
        <v>A00102912USE</v>
      </c>
      <c r="I390" s="35"/>
      <c r="O390" s="24"/>
      <c r="P390" s="7"/>
      <c r="R390" s="10"/>
      <c r="BK390" s="7"/>
      <c r="BL390" s="24"/>
      <c r="BU390" s="7"/>
      <c r="BW390" s="7"/>
      <c r="BX390" s="7"/>
      <c r="BY390" s="7"/>
      <c r="BZ390" s="7"/>
      <c r="CA390" s="10"/>
      <c r="DM390" s="7"/>
      <c r="DN390" s="9"/>
      <c r="DP390" s="7"/>
    </row>
    <row r="391" spans="1:120" x14ac:dyDescent="0.25">
      <c r="A391" t="s">
        <v>183</v>
      </c>
      <c r="B391">
        <v>147</v>
      </c>
      <c r="C391">
        <v>2016</v>
      </c>
      <c r="D391">
        <v>1</v>
      </c>
      <c r="E391">
        <v>0</v>
      </c>
      <c r="F391" t="s">
        <v>207</v>
      </c>
      <c r="G391" s="7" t="str">
        <f t="shared" si="32"/>
        <v>A00102920161STORAGE</v>
      </c>
      <c r="H391" t="str">
        <f t="shared" si="33"/>
        <v>A0010291STORAGE</v>
      </c>
      <c r="I391" s="35"/>
      <c r="O391" s="24"/>
      <c r="P391" s="7"/>
      <c r="R391" s="10"/>
      <c r="BK391" s="7"/>
      <c r="BL391" s="24"/>
      <c r="BU391" s="7"/>
      <c r="BW391" s="7"/>
      <c r="BX391" s="7"/>
      <c r="BY391" s="7"/>
      <c r="BZ391" s="7"/>
      <c r="CA391" s="10"/>
      <c r="DM391" s="7"/>
      <c r="DN391" s="9"/>
      <c r="DP391" s="7"/>
    </row>
    <row r="392" spans="1:120" x14ac:dyDescent="0.25">
      <c r="A392" t="s">
        <v>183</v>
      </c>
      <c r="B392">
        <v>147</v>
      </c>
      <c r="C392">
        <v>2020</v>
      </c>
      <c r="D392">
        <v>8</v>
      </c>
      <c r="E392">
        <v>3.52</v>
      </c>
      <c r="F392" t="s">
        <v>186</v>
      </c>
      <c r="G392" s="7" t="str">
        <f t="shared" si="32"/>
        <v>A00102920208DIRECT</v>
      </c>
      <c r="H392" t="str">
        <f t="shared" si="33"/>
        <v>A0010298DIRECT</v>
      </c>
      <c r="I392" s="35"/>
      <c r="O392" s="24"/>
      <c r="P392" s="7"/>
      <c r="R392" s="10"/>
      <c r="BK392" s="7"/>
      <c r="BL392" s="24"/>
      <c r="BU392" s="7"/>
      <c r="BW392" s="7"/>
      <c r="BX392" s="7"/>
      <c r="BY392" s="7"/>
      <c r="BZ392" s="7"/>
      <c r="CA392" s="10"/>
      <c r="DM392" s="7"/>
      <c r="DN392" s="9"/>
      <c r="DP392" s="7"/>
    </row>
    <row r="393" spans="1:120" x14ac:dyDescent="0.25">
      <c r="A393" t="s">
        <v>183</v>
      </c>
      <c r="B393">
        <v>147</v>
      </c>
      <c r="C393">
        <v>2009</v>
      </c>
      <c r="D393">
        <v>2</v>
      </c>
      <c r="E393">
        <v>0</v>
      </c>
      <c r="F393" t="s">
        <v>190</v>
      </c>
      <c r="G393" s="7" t="str">
        <f t="shared" si="32"/>
        <v>A00102920092Combined (Direct + Storage)</v>
      </c>
      <c r="H393" t="str">
        <f t="shared" si="33"/>
        <v>A0010292Combined (Direct + Storage)</v>
      </c>
      <c r="I393" s="35"/>
      <c r="O393" s="24"/>
      <c r="P393" s="7"/>
      <c r="R393" s="10"/>
      <c r="BK393" s="7"/>
      <c r="BL393" s="24"/>
      <c r="BU393" s="7"/>
      <c r="BW393" s="7"/>
      <c r="BX393" s="7"/>
      <c r="BY393" s="7"/>
      <c r="BZ393" s="7"/>
      <c r="CA393" s="10"/>
      <c r="DM393" s="7"/>
      <c r="DN393" s="9"/>
      <c r="DP393" s="7"/>
    </row>
    <row r="394" spans="1:120" x14ac:dyDescent="0.25">
      <c r="A394" t="s">
        <v>183</v>
      </c>
      <c r="B394">
        <v>147</v>
      </c>
      <c r="C394">
        <v>2009</v>
      </c>
      <c r="D394">
        <v>11</v>
      </c>
      <c r="E394">
        <v>0</v>
      </c>
      <c r="F394" t="s">
        <v>190</v>
      </c>
      <c r="G394" s="7" t="str">
        <f t="shared" si="32"/>
        <v>A001029200911Combined (Direct + Storage)</v>
      </c>
      <c r="H394" t="str">
        <f t="shared" si="33"/>
        <v>A00102911Combined (Direct + Storage)</v>
      </c>
      <c r="I394" s="35"/>
      <c r="O394" s="24"/>
      <c r="P394" s="7"/>
      <c r="R394" s="10"/>
      <c r="BK394" s="7"/>
      <c r="BL394" s="24"/>
      <c r="BU394" s="7"/>
      <c r="BW394" s="7"/>
      <c r="BX394" s="7"/>
      <c r="BY394" s="7"/>
      <c r="BZ394" s="7"/>
      <c r="CA394" s="10"/>
      <c r="DM394" s="7"/>
      <c r="DN394" s="9"/>
      <c r="DP394" s="7"/>
    </row>
    <row r="395" spans="1:120" x14ac:dyDescent="0.25">
      <c r="A395" t="s">
        <v>183</v>
      </c>
      <c r="B395">
        <v>147</v>
      </c>
      <c r="C395">
        <v>2020</v>
      </c>
      <c r="D395">
        <v>8</v>
      </c>
      <c r="E395">
        <v>0</v>
      </c>
      <c r="F395" t="s">
        <v>207</v>
      </c>
      <c r="G395" s="7" t="str">
        <f t="shared" si="32"/>
        <v>A00102920208STORAGE</v>
      </c>
      <c r="H395" t="str">
        <f t="shared" si="33"/>
        <v>A0010298STORAGE</v>
      </c>
      <c r="I395" s="35"/>
      <c r="O395" s="24"/>
      <c r="P395" s="7"/>
      <c r="R395" s="10"/>
      <c r="BK395" s="7"/>
      <c r="BL395" s="24"/>
      <c r="BU395" s="7"/>
      <c r="BW395" s="7"/>
      <c r="BX395" s="7"/>
      <c r="BY395" s="7"/>
      <c r="BZ395" s="7"/>
      <c r="CA395" s="10"/>
      <c r="DM395" s="7"/>
      <c r="DN395" s="9"/>
      <c r="DP395" s="7"/>
    </row>
    <row r="396" spans="1:120" x14ac:dyDescent="0.25">
      <c r="A396" t="s">
        <v>183</v>
      </c>
      <c r="B396">
        <v>147</v>
      </c>
      <c r="C396">
        <v>2009</v>
      </c>
      <c r="D396">
        <v>10</v>
      </c>
      <c r="E396">
        <v>0.61648063200000003</v>
      </c>
      <c r="F396" t="s">
        <v>184</v>
      </c>
      <c r="G396" s="7" t="str">
        <f t="shared" si="32"/>
        <v>A001029200910USE</v>
      </c>
      <c r="H396" t="str">
        <f t="shared" si="33"/>
        <v>A00102910USE</v>
      </c>
      <c r="I396" s="35"/>
      <c r="O396" s="24"/>
      <c r="P396" s="7"/>
      <c r="R396" s="10"/>
      <c r="BK396" s="7"/>
      <c r="BL396" s="24"/>
      <c r="BU396" s="7"/>
      <c r="BW396" s="7"/>
      <c r="BX396" s="7"/>
      <c r="BY396" s="7"/>
      <c r="BZ396" s="7"/>
      <c r="CA396" s="10"/>
      <c r="DM396" s="7"/>
      <c r="DN396" s="9"/>
      <c r="DP396" s="7"/>
    </row>
    <row r="397" spans="1:120" x14ac:dyDescent="0.25">
      <c r="A397" t="s">
        <v>183</v>
      </c>
      <c r="B397">
        <v>147</v>
      </c>
      <c r="C397">
        <v>2019</v>
      </c>
      <c r="D397">
        <v>2</v>
      </c>
      <c r="E397">
        <v>0</v>
      </c>
      <c r="F397" t="s">
        <v>186</v>
      </c>
      <c r="G397" s="7" t="str">
        <f t="shared" si="32"/>
        <v>A00102920192DIRECT</v>
      </c>
      <c r="H397" t="str">
        <f t="shared" si="33"/>
        <v>A0010292DIRECT</v>
      </c>
      <c r="I397" s="35"/>
      <c r="O397" s="24"/>
      <c r="P397" s="7"/>
      <c r="R397" s="10"/>
      <c r="BK397" s="7"/>
      <c r="BL397" s="24"/>
      <c r="BU397" s="7"/>
      <c r="BW397" s="7"/>
      <c r="BX397" s="7"/>
      <c r="BY397" s="7"/>
      <c r="BZ397" s="7"/>
      <c r="CA397" s="10"/>
      <c r="DM397" s="7"/>
      <c r="DN397" s="9"/>
      <c r="DP397" s="7"/>
    </row>
    <row r="398" spans="1:120" x14ac:dyDescent="0.25">
      <c r="A398" t="s">
        <v>183</v>
      </c>
      <c r="B398">
        <v>147</v>
      </c>
      <c r="C398">
        <v>2020</v>
      </c>
      <c r="D398">
        <v>7</v>
      </c>
      <c r="E398">
        <v>3.06</v>
      </c>
      <c r="F398" t="s">
        <v>186</v>
      </c>
      <c r="G398" s="7" t="str">
        <f t="shared" si="32"/>
        <v>A00102920207DIRECT</v>
      </c>
      <c r="H398" t="str">
        <f t="shared" si="33"/>
        <v>A0010297DIRECT</v>
      </c>
      <c r="I398" s="35"/>
      <c r="O398" s="24"/>
      <c r="P398" s="7"/>
      <c r="R398" s="10"/>
      <c r="BK398" s="7"/>
      <c r="BL398" s="24"/>
      <c r="BU398" s="7"/>
      <c r="BW398" s="7"/>
      <c r="BX398" s="7"/>
      <c r="BY398" s="7"/>
      <c r="BZ398" s="7"/>
      <c r="CA398" s="10"/>
      <c r="DM398" s="7"/>
      <c r="DN398" s="9"/>
      <c r="DP398" s="7"/>
    </row>
    <row r="399" spans="1:120" x14ac:dyDescent="0.25">
      <c r="A399" t="s">
        <v>183</v>
      </c>
      <c r="B399">
        <v>147</v>
      </c>
      <c r="C399">
        <v>2020</v>
      </c>
      <c r="D399">
        <v>2</v>
      </c>
      <c r="E399">
        <v>0</v>
      </c>
      <c r="F399" t="s">
        <v>186</v>
      </c>
      <c r="G399" s="7" t="str">
        <f t="shared" si="32"/>
        <v>A00102920202DIRECT</v>
      </c>
      <c r="H399" t="str">
        <f t="shared" si="33"/>
        <v>A0010292DIRECT</v>
      </c>
      <c r="I399" s="35"/>
      <c r="O399" s="24"/>
      <c r="P399" s="7"/>
      <c r="R399" s="10"/>
      <c r="BK399" s="7"/>
      <c r="BL399" s="24"/>
      <c r="BU399" s="7"/>
      <c r="BW399" s="7"/>
      <c r="BX399" s="7"/>
      <c r="BY399" s="7"/>
      <c r="BZ399" s="7"/>
      <c r="CA399" s="10"/>
      <c r="DM399" s="7"/>
      <c r="DN399" s="9"/>
      <c r="DP399" s="7"/>
    </row>
    <row r="400" spans="1:120" x14ac:dyDescent="0.25">
      <c r="A400" t="s">
        <v>187</v>
      </c>
      <c r="B400">
        <v>177</v>
      </c>
      <c r="C400">
        <v>2018</v>
      </c>
      <c r="D400">
        <v>9</v>
      </c>
      <c r="E400">
        <v>0</v>
      </c>
      <c r="F400" t="s">
        <v>184</v>
      </c>
      <c r="G400" s="7" t="str">
        <f t="shared" si="32"/>
        <v>A00120520189USE</v>
      </c>
      <c r="H400" t="str">
        <f t="shared" si="33"/>
        <v>A0012059USE</v>
      </c>
      <c r="I400" s="35"/>
      <c r="O400" s="24"/>
      <c r="P400" s="7"/>
      <c r="R400" s="10"/>
      <c r="BK400" s="7"/>
      <c r="BL400" s="24"/>
      <c r="BU400" s="7"/>
      <c r="BW400" s="7"/>
      <c r="BX400" s="7"/>
      <c r="BY400" s="7"/>
      <c r="BZ400" s="7"/>
      <c r="CA400" s="10"/>
      <c r="DM400" s="7"/>
      <c r="DN400" s="9"/>
      <c r="DP400" s="7"/>
    </row>
    <row r="401" spans="1:120" x14ac:dyDescent="0.25">
      <c r="A401" t="s">
        <v>187</v>
      </c>
      <c r="B401">
        <v>177</v>
      </c>
      <c r="C401">
        <v>2020</v>
      </c>
      <c r="D401">
        <v>7</v>
      </c>
      <c r="E401">
        <v>0</v>
      </c>
      <c r="F401" t="s">
        <v>207</v>
      </c>
      <c r="G401" s="7" t="str">
        <f t="shared" si="32"/>
        <v>A00120520207STORAGE</v>
      </c>
      <c r="H401" t="str">
        <f t="shared" si="33"/>
        <v>A0012057STORAGE</v>
      </c>
      <c r="I401" s="35"/>
      <c r="O401" s="24"/>
      <c r="P401" s="7"/>
      <c r="R401" s="10"/>
      <c r="BK401" s="7"/>
      <c r="BL401" s="24"/>
      <c r="BU401" s="7"/>
      <c r="BW401" s="7"/>
      <c r="BX401" s="7"/>
      <c r="BY401" s="7"/>
      <c r="BZ401" s="7"/>
      <c r="CA401" s="10"/>
      <c r="DM401" s="7"/>
      <c r="DN401" s="9"/>
      <c r="DP401" s="7"/>
    </row>
    <row r="402" spans="1:120" x14ac:dyDescent="0.25">
      <c r="A402" t="s">
        <v>187</v>
      </c>
      <c r="B402">
        <v>177</v>
      </c>
      <c r="C402">
        <v>2014</v>
      </c>
      <c r="D402">
        <v>2</v>
      </c>
      <c r="E402">
        <v>0</v>
      </c>
      <c r="F402" t="s">
        <v>184</v>
      </c>
      <c r="G402" s="7" t="str">
        <f t="shared" si="32"/>
        <v>A00120520142USE</v>
      </c>
      <c r="H402" t="str">
        <f t="shared" si="33"/>
        <v>A0012052USE</v>
      </c>
      <c r="I402" s="35"/>
      <c r="O402" s="24"/>
      <c r="P402" s="7"/>
      <c r="R402" s="10"/>
      <c r="BK402" s="7"/>
      <c r="BL402" s="24"/>
      <c r="BU402" s="7"/>
      <c r="BW402" s="7"/>
      <c r="BX402" s="7"/>
      <c r="BY402" s="7"/>
      <c r="BZ402" s="7"/>
      <c r="CA402" s="10"/>
      <c r="DM402" s="7"/>
      <c r="DN402" s="9"/>
      <c r="DP402" s="7"/>
    </row>
    <row r="403" spans="1:120" x14ac:dyDescent="0.25">
      <c r="A403" t="s">
        <v>187</v>
      </c>
      <c r="B403">
        <v>177</v>
      </c>
      <c r="C403">
        <v>2013</v>
      </c>
      <c r="D403">
        <v>8</v>
      </c>
      <c r="E403">
        <v>0</v>
      </c>
      <c r="F403" t="s">
        <v>186</v>
      </c>
      <c r="G403" s="7" t="str">
        <f t="shared" si="32"/>
        <v>A00120520138DIRECT</v>
      </c>
      <c r="H403" t="str">
        <f t="shared" si="33"/>
        <v>A0012058DIRECT</v>
      </c>
      <c r="I403" s="35"/>
      <c r="O403" s="24"/>
      <c r="P403" s="7"/>
      <c r="R403" s="10"/>
      <c r="BK403" s="7"/>
      <c r="BL403" s="24"/>
      <c r="BU403" s="7"/>
      <c r="BW403" s="7"/>
      <c r="BX403" s="7"/>
      <c r="BY403" s="7"/>
      <c r="BZ403" s="7"/>
      <c r="CA403" s="10"/>
      <c r="DM403" s="7"/>
      <c r="DN403" s="9"/>
      <c r="DP403" s="7"/>
    </row>
    <row r="404" spans="1:120" x14ac:dyDescent="0.25">
      <c r="A404" t="s">
        <v>187</v>
      </c>
      <c r="B404">
        <v>177</v>
      </c>
      <c r="C404">
        <v>2013</v>
      </c>
      <c r="D404">
        <v>11</v>
      </c>
      <c r="E404">
        <v>0</v>
      </c>
      <c r="F404" t="s">
        <v>186</v>
      </c>
      <c r="G404" s="7" t="str">
        <f t="shared" si="32"/>
        <v>A001205201311DIRECT</v>
      </c>
      <c r="H404" t="str">
        <f t="shared" si="33"/>
        <v>A00120511DIRECT</v>
      </c>
      <c r="I404" s="35"/>
      <c r="O404" s="24"/>
      <c r="P404" s="7"/>
      <c r="R404" s="10"/>
      <c r="BK404" s="7"/>
      <c r="BL404" s="24"/>
      <c r="BU404" s="7"/>
      <c r="BW404" s="7"/>
      <c r="BX404" s="7"/>
      <c r="BY404" s="7"/>
      <c r="BZ404" s="7"/>
      <c r="CA404" s="10"/>
      <c r="DM404" s="7"/>
      <c r="DN404" s="9"/>
      <c r="DP404" s="7"/>
    </row>
    <row r="405" spans="1:120" x14ac:dyDescent="0.25">
      <c r="A405" t="s">
        <v>187</v>
      </c>
      <c r="B405">
        <v>177</v>
      </c>
      <c r="C405">
        <v>2013</v>
      </c>
      <c r="D405">
        <v>8</v>
      </c>
      <c r="E405">
        <v>0</v>
      </c>
      <c r="F405" t="s">
        <v>207</v>
      </c>
      <c r="G405" s="7" t="str">
        <f t="shared" si="32"/>
        <v>A00120520138STORAGE</v>
      </c>
      <c r="H405" t="str">
        <f t="shared" si="33"/>
        <v>A0012058STORAGE</v>
      </c>
      <c r="I405" s="35"/>
      <c r="O405" s="24"/>
      <c r="P405" s="7"/>
      <c r="R405" s="10"/>
      <c r="BK405" s="7"/>
      <c r="BL405" s="24"/>
      <c r="BU405" s="7"/>
      <c r="BW405" s="7"/>
      <c r="BX405" s="7"/>
      <c r="BY405" s="7"/>
      <c r="BZ405" s="7"/>
      <c r="CA405" s="10"/>
      <c r="DM405" s="7"/>
      <c r="DN405" s="9"/>
      <c r="DP405" s="7"/>
    </row>
    <row r="406" spans="1:120" x14ac:dyDescent="0.25">
      <c r="A406" t="s">
        <v>187</v>
      </c>
      <c r="B406">
        <v>177</v>
      </c>
      <c r="C406">
        <v>2013</v>
      </c>
      <c r="D406">
        <v>7</v>
      </c>
      <c r="E406">
        <v>0</v>
      </c>
      <c r="F406" t="s">
        <v>186</v>
      </c>
      <c r="G406" s="7" t="str">
        <f t="shared" si="32"/>
        <v>A00120520137DIRECT</v>
      </c>
      <c r="H406" t="str">
        <f t="shared" si="33"/>
        <v>A0012057DIRECT</v>
      </c>
      <c r="I406" s="35"/>
      <c r="O406" s="24"/>
      <c r="P406" s="7"/>
      <c r="R406" s="10"/>
      <c r="BK406" s="7"/>
      <c r="BL406" s="24"/>
      <c r="BU406" s="7"/>
      <c r="BW406" s="7"/>
      <c r="BX406" s="7"/>
      <c r="BY406" s="7"/>
      <c r="BZ406" s="7"/>
      <c r="CA406" s="10"/>
      <c r="DM406" s="7"/>
      <c r="DN406" s="9"/>
      <c r="DP406" s="7"/>
    </row>
    <row r="407" spans="1:120" x14ac:dyDescent="0.25">
      <c r="A407" t="s">
        <v>187</v>
      </c>
      <c r="B407">
        <v>177</v>
      </c>
      <c r="C407">
        <v>2013</v>
      </c>
      <c r="D407">
        <v>11</v>
      </c>
      <c r="E407">
        <v>0</v>
      </c>
      <c r="F407" t="s">
        <v>184</v>
      </c>
      <c r="G407" s="7" t="str">
        <f t="shared" si="32"/>
        <v>A001205201311USE</v>
      </c>
      <c r="H407" t="str">
        <f t="shared" si="33"/>
        <v>A00120511USE</v>
      </c>
      <c r="I407" s="35"/>
      <c r="O407" s="24"/>
      <c r="P407" s="7"/>
      <c r="R407" s="10"/>
      <c r="BK407" s="7"/>
      <c r="BL407" s="24"/>
      <c r="BU407" s="7"/>
      <c r="BW407" s="7"/>
      <c r="BX407" s="7"/>
      <c r="BY407" s="7"/>
      <c r="BZ407" s="7"/>
      <c r="CA407" s="10"/>
      <c r="DM407" s="7"/>
      <c r="DN407" s="9"/>
      <c r="DP407" s="7"/>
    </row>
    <row r="408" spans="1:120" x14ac:dyDescent="0.25">
      <c r="A408" t="s">
        <v>187</v>
      </c>
      <c r="B408">
        <v>177</v>
      </c>
      <c r="C408">
        <v>2013</v>
      </c>
      <c r="D408">
        <v>10</v>
      </c>
      <c r="E408">
        <v>0</v>
      </c>
      <c r="F408" t="s">
        <v>186</v>
      </c>
      <c r="G408" s="7" t="str">
        <f t="shared" si="32"/>
        <v>A001205201310DIRECT</v>
      </c>
      <c r="H408" t="str">
        <f t="shared" si="33"/>
        <v>A00120510DIRECT</v>
      </c>
      <c r="I408" s="35"/>
      <c r="O408" s="24"/>
      <c r="P408" s="7"/>
      <c r="R408" s="10"/>
      <c r="BK408" s="7"/>
      <c r="BL408" s="24"/>
      <c r="BU408" s="7"/>
      <c r="BW408" s="7"/>
      <c r="BX408" s="7"/>
      <c r="BY408" s="7"/>
      <c r="BZ408" s="7"/>
      <c r="CA408" s="10"/>
      <c r="DM408" s="7"/>
      <c r="DN408" s="9"/>
      <c r="DP408" s="7"/>
    </row>
    <row r="409" spans="1:120" x14ac:dyDescent="0.25">
      <c r="A409" t="s">
        <v>187</v>
      </c>
      <c r="B409">
        <v>177</v>
      </c>
      <c r="C409">
        <v>2020</v>
      </c>
      <c r="D409">
        <v>7</v>
      </c>
      <c r="E409">
        <v>0</v>
      </c>
      <c r="F409" t="s">
        <v>184</v>
      </c>
      <c r="G409" s="7" t="str">
        <f t="shared" si="32"/>
        <v>A00120520207USE</v>
      </c>
      <c r="H409" t="str">
        <f t="shared" si="33"/>
        <v>A0012057USE</v>
      </c>
      <c r="I409" s="35"/>
      <c r="O409" s="24"/>
      <c r="P409" s="7"/>
      <c r="R409" s="10"/>
      <c r="BK409" s="7"/>
      <c r="BL409" s="24"/>
      <c r="BU409" s="7"/>
      <c r="BW409" s="7"/>
      <c r="BX409" s="7"/>
      <c r="BY409" s="7"/>
      <c r="BZ409" s="7"/>
      <c r="CA409" s="10"/>
      <c r="DM409" s="7"/>
      <c r="DN409" s="9"/>
      <c r="DP409" s="7"/>
    </row>
    <row r="410" spans="1:120" x14ac:dyDescent="0.25">
      <c r="A410" t="s">
        <v>187</v>
      </c>
      <c r="B410">
        <v>177</v>
      </c>
      <c r="C410">
        <v>2013</v>
      </c>
      <c r="D410">
        <v>12</v>
      </c>
      <c r="E410">
        <v>0</v>
      </c>
      <c r="F410" t="s">
        <v>186</v>
      </c>
      <c r="G410" s="7" t="str">
        <f t="shared" si="32"/>
        <v>A001205201312DIRECT</v>
      </c>
      <c r="H410" t="str">
        <f t="shared" si="33"/>
        <v>A00120512DIRECT</v>
      </c>
      <c r="I410" s="35"/>
      <c r="O410" s="24"/>
      <c r="P410" s="7"/>
      <c r="R410" s="10"/>
      <c r="BK410" s="7"/>
      <c r="BL410" s="24"/>
      <c r="BU410" s="7"/>
      <c r="BW410" s="7"/>
      <c r="BX410" s="7"/>
      <c r="BY410" s="7"/>
      <c r="BZ410" s="7"/>
      <c r="CA410" s="10"/>
      <c r="DM410" s="7"/>
      <c r="DN410" s="9"/>
      <c r="DP410" s="7"/>
    </row>
    <row r="411" spans="1:120" x14ac:dyDescent="0.25">
      <c r="A411" t="s">
        <v>187</v>
      </c>
      <c r="B411">
        <v>177</v>
      </c>
      <c r="C411">
        <v>2013</v>
      </c>
      <c r="D411">
        <v>9</v>
      </c>
      <c r="E411">
        <v>0</v>
      </c>
      <c r="F411" t="s">
        <v>207</v>
      </c>
      <c r="G411" s="7" t="str">
        <f t="shared" si="32"/>
        <v>A00120520139STORAGE</v>
      </c>
      <c r="H411" t="str">
        <f t="shared" si="33"/>
        <v>A0012059STORAGE</v>
      </c>
      <c r="I411" s="35"/>
      <c r="O411" s="24"/>
      <c r="P411" s="7"/>
      <c r="R411" s="10"/>
      <c r="BK411" s="7"/>
      <c r="BL411" s="24"/>
      <c r="BU411" s="7"/>
      <c r="BW411" s="7"/>
      <c r="BX411" s="7"/>
      <c r="BY411" s="7"/>
      <c r="BZ411" s="7"/>
      <c r="CA411" s="10"/>
      <c r="DM411" s="7"/>
      <c r="DN411" s="9"/>
      <c r="DP411" s="7"/>
    </row>
    <row r="412" spans="1:120" x14ac:dyDescent="0.25">
      <c r="A412" t="s">
        <v>187</v>
      </c>
      <c r="B412">
        <v>177</v>
      </c>
      <c r="C412">
        <v>2017</v>
      </c>
      <c r="D412">
        <v>9</v>
      </c>
      <c r="E412">
        <v>0</v>
      </c>
      <c r="F412" t="s">
        <v>186</v>
      </c>
      <c r="G412" s="7" t="str">
        <f t="shared" si="32"/>
        <v>A00120520179DIRECT</v>
      </c>
      <c r="H412" t="str">
        <f t="shared" si="33"/>
        <v>A0012059DIRECT</v>
      </c>
      <c r="I412" s="35"/>
      <c r="O412" s="24"/>
      <c r="P412" s="7"/>
      <c r="R412" s="10"/>
      <c r="BK412" s="7"/>
      <c r="BL412" s="24"/>
      <c r="BU412" s="7"/>
      <c r="BW412" s="7"/>
      <c r="BX412" s="7"/>
      <c r="BY412" s="7"/>
      <c r="BZ412" s="7"/>
      <c r="CA412" s="10"/>
      <c r="DM412" s="7"/>
      <c r="DN412" s="9"/>
      <c r="DP412" s="7"/>
    </row>
    <row r="413" spans="1:120" x14ac:dyDescent="0.25">
      <c r="A413" t="s">
        <v>187</v>
      </c>
      <c r="B413">
        <v>177</v>
      </c>
      <c r="C413">
        <v>2013</v>
      </c>
      <c r="D413">
        <v>5</v>
      </c>
      <c r="E413">
        <v>0</v>
      </c>
      <c r="F413" t="s">
        <v>207</v>
      </c>
      <c r="G413" s="7" t="str">
        <f t="shared" si="32"/>
        <v>A00120520135STORAGE</v>
      </c>
      <c r="H413" t="str">
        <f t="shared" si="33"/>
        <v>A0012055STORAGE</v>
      </c>
      <c r="I413" s="35"/>
      <c r="O413" s="24"/>
      <c r="P413" s="7"/>
      <c r="R413" s="10"/>
      <c r="BK413" s="7"/>
      <c r="BL413" s="24"/>
      <c r="BU413" s="7"/>
      <c r="BW413" s="7"/>
      <c r="BX413" s="7"/>
      <c r="BY413" s="7"/>
      <c r="BZ413" s="7"/>
      <c r="CA413" s="10"/>
      <c r="DM413" s="7"/>
      <c r="DN413" s="9"/>
      <c r="DP413" s="7"/>
    </row>
    <row r="414" spans="1:120" x14ac:dyDescent="0.25">
      <c r="A414" t="s">
        <v>187</v>
      </c>
      <c r="B414">
        <v>177</v>
      </c>
      <c r="C414">
        <v>2017</v>
      </c>
      <c r="D414">
        <v>2</v>
      </c>
      <c r="E414">
        <v>0</v>
      </c>
      <c r="F414" t="s">
        <v>184</v>
      </c>
      <c r="G414" s="7" t="str">
        <f t="shared" si="32"/>
        <v>A00120520172USE</v>
      </c>
      <c r="H414" t="str">
        <f t="shared" si="33"/>
        <v>A0012052USE</v>
      </c>
      <c r="I414" s="35"/>
      <c r="O414" s="24"/>
      <c r="P414" s="7"/>
      <c r="R414" s="10"/>
      <c r="BK414" s="7"/>
      <c r="BL414" s="24"/>
      <c r="BU414" s="7"/>
      <c r="BW414" s="7"/>
      <c r="BX414" s="7"/>
      <c r="BY414" s="7"/>
      <c r="BZ414" s="7"/>
      <c r="CA414" s="10"/>
      <c r="DM414" s="7"/>
      <c r="DN414" s="9"/>
      <c r="DP414" s="7"/>
    </row>
    <row r="415" spans="1:120" x14ac:dyDescent="0.25">
      <c r="A415" t="s">
        <v>187</v>
      </c>
      <c r="B415">
        <v>177</v>
      </c>
      <c r="C415">
        <v>2013</v>
      </c>
      <c r="D415">
        <v>6</v>
      </c>
      <c r="E415">
        <v>0</v>
      </c>
      <c r="F415" t="s">
        <v>207</v>
      </c>
      <c r="G415" s="7" t="str">
        <f t="shared" si="32"/>
        <v>A00120520136STORAGE</v>
      </c>
      <c r="H415" t="str">
        <f t="shared" si="33"/>
        <v>A0012056STORAGE</v>
      </c>
      <c r="I415" s="35"/>
      <c r="O415" s="24"/>
      <c r="P415" s="7"/>
      <c r="R415" s="10"/>
      <c r="BK415" s="7"/>
      <c r="BL415" s="24"/>
      <c r="BU415" s="7"/>
      <c r="BW415" s="7"/>
      <c r="BX415" s="7"/>
      <c r="BY415" s="7"/>
      <c r="BZ415" s="7"/>
      <c r="CA415" s="10"/>
      <c r="DM415" s="7"/>
      <c r="DN415" s="9"/>
      <c r="DP415" s="7"/>
    </row>
    <row r="416" spans="1:120" x14ac:dyDescent="0.25">
      <c r="A416" t="s">
        <v>187</v>
      </c>
      <c r="B416">
        <v>177</v>
      </c>
      <c r="C416">
        <v>2013</v>
      </c>
      <c r="D416">
        <v>9</v>
      </c>
      <c r="E416">
        <v>0</v>
      </c>
      <c r="F416" t="s">
        <v>184</v>
      </c>
      <c r="G416" s="7" t="str">
        <f t="shared" si="32"/>
        <v>A00120520139USE</v>
      </c>
      <c r="H416" t="str">
        <f t="shared" si="33"/>
        <v>A0012059USE</v>
      </c>
      <c r="I416" s="35"/>
      <c r="O416" s="24"/>
      <c r="P416" s="7"/>
      <c r="R416" s="10"/>
      <c r="BK416" s="7"/>
      <c r="BL416" s="24"/>
      <c r="BU416" s="7"/>
      <c r="BW416" s="7"/>
      <c r="BX416" s="7"/>
      <c r="BY416" s="7"/>
      <c r="BZ416" s="7"/>
      <c r="CA416" s="10"/>
      <c r="DM416" s="7"/>
      <c r="DN416" s="9"/>
      <c r="DP416" s="7"/>
    </row>
    <row r="417" spans="1:120" x14ac:dyDescent="0.25">
      <c r="A417" t="s">
        <v>187</v>
      </c>
      <c r="B417">
        <v>177</v>
      </c>
      <c r="C417">
        <v>2017</v>
      </c>
      <c r="D417">
        <v>4</v>
      </c>
      <c r="E417">
        <v>0</v>
      </c>
      <c r="F417" t="s">
        <v>207</v>
      </c>
      <c r="G417" s="7" t="str">
        <f t="shared" si="32"/>
        <v>A00120520174STORAGE</v>
      </c>
      <c r="H417" t="str">
        <f t="shared" si="33"/>
        <v>A0012054STORAGE</v>
      </c>
      <c r="I417" s="35"/>
      <c r="O417" s="24"/>
      <c r="P417" s="7"/>
      <c r="R417" s="10"/>
      <c r="BK417" s="7"/>
      <c r="BL417" s="24"/>
      <c r="BU417" s="7"/>
      <c r="BW417" s="7"/>
      <c r="BX417" s="7"/>
      <c r="BY417" s="7"/>
      <c r="BZ417" s="7"/>
      <c r="CA417" s="10"/>
      <c r="DM417" s="7"/>
      <c r="DN417" s="9"/>
      <c r="DP417" s="7"/>
    </row>
    <row r="418" spans="1:120" x14ac:dyDescent="0.25">
      <c r="A418" t="s">
        <v>187</v>
      </c>
      <c r="B418">
        <v>177</v>
      </c>
      <c r="C418">
        <v>2017</v>
      </c>
      <c r="D418">
        <v>6</v>
      </c>
      <c r="E418">
        <v>0</v>
      </c>
      <c r="F418" t="s">
        <v>207</v>
      </c>
      <c r="G418" s="7" t="str">
        <f t="shared" si="32"/>
        <v>A00120520176STORAGE</v>
      </c>
      <c r="H418" t="str">
        <f t="shared" si="33"/>
        <v>A0012056STORAGE</v>
      </c>
      <c r="I418" s="35"/>
      <c r="O418" s="24"/>
      <c r="P418" s="7"/>
      <c r="R418" s="10"/>
      <c r="BK418" s="7"/>
      <c r="BL418" s="24"/>
      <c r="BU418" s="7"/>
      <c r="BW418" s="7"/>
      <c r="BX418" s="7"/>
      <c r="BY418" s="7"/>
      <c r="BZ418" s="7"/>
      <c r="CA418" s="10"/>
      <c r="DM418" s="7"/>
      <c r="DN418" s="9"/>
      <c r="DP418" s="7"/>
    </row>
    <row r="419" spans="1:120" x14ac:dyDescent="0.25">
      <c r="A419" t="s">
        <v>187</v>
      </c>
      <c r="B419">
        <v>177</v>
      </c>
      <c r="C419">
        <v>2017</v>
      </c>
      <c r="D419">
        <v>3</v>
      </c>
      <c r="E419">
        <v>0</v>
      </c>
      <c r="F419" t="s">
        <v>184</v>
      </c>
      <c r="G419" s="7" t="str">
        <f t="shared" si="32"/>
        <v>A00120520173USE</v>
      </c>
      <c r="H419" t="str">
        <f t="shared" si="33"/>
        <v>A0012053USE</v>
      </c>
      <c r="I419" s="35"/>
      <c r="O419" s="24"/>
      <c r="P419" s="7"/>
      <c r="R419" s="10"/>
      <c r="BK419" s="7"/>
      <c r="BL419" s="24"/>
      <c r="BU419" s="7"/>
      <c r="BW419" s="7"/>
      <c r="BX419" s="7"/>
      <c r="BY419" s="7"/>
      <c r="BZ419" s="7"/>
      <c r="CA419" s="10"/>
      <c r="DM419" s="7"/>
      <c r="DN419" s="9"/>
      <c r="DP419" s="7"/>
    </row>
    <row r="420" spans="1:120" x14ac:dyDescent="0.25">
      <c r="A420" t="s">
        <v>187</v>
      </c>
      <c r="B420">
        <v>177</v>
      </c>
      <c r="C420">
        <v>2017</v>
      </c>
      <c r="D420">
        <v>4</v>
      </c>
      <c r="E420">
        <v>0</v>
      </c>
      <c r="F420" t="s">
        <v>184</v>
      </c>
      <c r="G420" s="7" t="str">
        <f t="shared" si="32"/>
        <v>A00120520174USE</v>
      </c>
      <c r="H420" t="str">
        <f t="shared" si="33"/>
        <v>A0012054USE</v>
      </c>
      <c r="I420" s="35"/>
      <c r="O420" s="24"/>
      <c r="P420" s="7"/>
      <c r="R420" s="10"/>
      <c r="BK420" s="7"/>
      <c r="BL420" s="24"/>
      <c r="BU420" s="7"/>
      <c r="BW420" s="7"/>
      <c r="BX420" s="7"/>
      <c r="BY420" s="7"/>
      <c r="BZ420" s="7"/>
      <c r="CA420" s="10"/>
      <c r="DM420" s="7"/>
      <c r="DN420" s="9"/>
      <c r="DP420" s="7"/>
    </row>
    <row r="421" spans="1:120" x14ac:dyDescent="0.25">
      <c r="A421" t="s">
        <v>187</v>
      </c>
      <c r="B421">
        <v>177</v>
      </c>
      <c r="C421">
        <v>2017</v>
      </c>
      <c r="D421">
        <v>2</v>
      </c>
      <c r="E421">
        <v>0</v>
      </c>
      <c r="F421" t="s">
        <v>207</v>
      </c>
      <c r="G421" s="7" t="str">
        <f t="shared" si="32"/>
        <v>A00120520172STORAGE</v>
      </c>
      <c r="H421" t="str">
        <f t="shared" si="33"/>
        <v>A0012052STORAGE</v>
      </c>
      <c r="I421" s="35"/>
      <c r="O421" s="24"/>
      <c r="P421" s="7"/>
      <c r="R421" s="10"/>
      <c r="BK421" s="7"/>
      <c r="BL421" s="24"/>
      <c r="BU421" s="7"/>
      <c r="BW421" s="7"/>
      <c r="BX421" s="7"/>
      <c r="BY421" s="7"/>
      <c r="BZ421" s="7"/>
      <c r="CA421" s="10"/>
      <c r="DM421" s="7"/>
      <c r="DN421" s="9"/>
      <c r="DP421" s="7"/>
    </row>
    <row r="422" spans="1:120" x14ac:dyDescent="0.25">
      <c r="A422" t="s">
        <v>187</v>
      </c>
      <c r="B422">
        <v>177</v>
      </c>
      <c r="C422">
        <v>2013</v>
      </c>
      <c r="D422">
        <v>5</v>
      </c>
      <c r="E422">
        <v>0</v>
      </c>
      <c r="F422" t="s">
        <v>184</v>
      </c>
      <c r="G422" s="7" t="str">
        <f t="shared" si="32"/>
        <v>A00120520135USE</v>
      </c>
      <c r="H422" t="str">
        <f t="shared" si="33"/>
        <v>A0012055USE</v>
      </c>
      <c r="I422" s="35"/>
      <c r="O422" s="24"/>
      <c r="P422" s="7"/>
      <c r="R422" s="10"/>
      <c r="BK422" s="7"/>
      <c r="BL422" s="24"/>
      <c r="BU422" s="7"/>
      <c r="BW422" s="7"/>
      <c r="BX422" s="7"/>
      <c r="BY422" s="7"/>
      <c r="BZ422" s="7"/>
      <c r="CA422" s="10"/>
      <c r="DM422" s="7"/>
      <c r="DN422" s="9"/>
      <c r="DP422" s="7"/>
    </row>
    <row r="423" spans="1:120" x14ac:dyDescent="0.25">
      <c r="A423" t="s">
        <v>187</v>
      </c>
      <c r="B423">
        <v>177</v>
      </c>
      <c r="C423">
        <v>2013</v>
      </c>
      <c r="D423">
        <v>11</v>
      </c>
      <c r="E423">
        <v>0</v>
      </c>
      <c r="F423" t="s">
        <v>207</v>
      </c>
      <c r="G423" s="7" t="str">
        <f t="shared" si="32"/>
        <v>A001205201311STORAGE</v>
      </c>
      <c r="H423" t="str">
        <f t="shared" si="33"/>
        <v>A00120511STORAGE</v>
      </c>
      <c r="I423" s="35"/>
      <c r="O423" s="24"/>
      <c r="P423" s="7"/>
      <c r="R423" s="10"/>
      <c r="BK423" s="7"/>
      <c r="BL423" s="24"/>
      <c r="BU423" s="7"/>
      <c r="BW423" s="7"/>
      <c r="BX423" s="7"/>
      <c r="BY423" s="7"/>
      <c r="BZ423" s="7"/>
      <c r="CA423" s="10"/>
      <c r="DM423" s="7"/>
      <c r="DN423" s="9"/>
      <c r="DP423" s="7"/>
    </row>
    <row r="424" spans="1:120" x14ac:dyDescent="0.25">
      <c r="A424" t="s">
        <v>187</v>
      </c>
      <c r="B424">
        <v>177</v>
      </c>
      <c r="C424">
        <v>2014</v>
      </c>
      <c r="D424">
        <v>4</v>
      </c>
      <c r="E424">
        <v>0</v>
      </c>
      <c r="F424" t="s">
        <v>184</v>
      </c>
      <c r="G424" s="7" t="str">
        <f t="shared" si="32"/>
        <v>A00120520144USE</v>
      </c>
      <c r="H424" t="str">
        <f t="shared" si="33"/>
        <v>A0012054USE</v>
      </c>
      <c r="I424" s="35"/>
      <c r="O424" s="24"/>
      <c r="P424" s="7"/>
      <c r="R424" s="10"/>
      <c r="BK424" s="7"/>
      <c r="BL424" s="24"/>
      <c r="BU424" s="7"/>
      <c r="BW424" s="7"/>
      <c r="BX424" s="7"/>
      <c r="BY424" s="7"/>
      <c r="BZ424" s="7"/>
      <c r="CA424" s="10"/>
      <c r="DM424" s="7"/>
      <c r="DN424" s="9"/>
      <c r="DP424" s="7"/>
    </row>
    <row r="425" spans="1:120" x14ac:dyDescent="0.25">
      <c r="A425" t="s">
        <v>187</v>
      </c>
      <c r="B425">
        <v>177</v>
      </c>
      <c r="C425">
        <v>2013</v>
      </c>
      <c r="D425">
        <v>8</v>
      </c>
      <c r="E425">
        <v>0</v>
      </c>
      <c r="F425" t="s">
        <v>184</v>
      </c>
      <c r="G425" s="7" t="str">
        <f t="shared" si="32"/>
        <v>A00120520138USE</v>
      </c>
      <c r="H425" t="str">
        <f t="shared" si="33"/>
        <v>A0012058USE</v>
      </c>
      <c r="I425" s="35"/>
      <c r="O425" s="24"/>
      <c r="P425" s="7"/>
      <c r="R425" s="10"/>
      <c r="BK425" s="7"/>
      <c r="BL425" s="24"/>
      <c r="BU425" s="7"/>
      <c r="BW425" s="7"/>
      <c r="BX425" s="7"/>
      <c r="BY425" s="7"/>
      <c r="BZ425" s="7"/>
      <c r="CA425" s="10"/>
      <c r="DM425" s="7"/>
      <c r="DN425" s="9"/>
      <c r="DP425" s="7"/>
    </row>
    <row r="426" spans="1:120" x14ac:dyDescent="0.25">
      <c r="A426" t="s">
        <v>187</v>
      </c>
      <c r="B426">
        <v>177</v>
      </c>
      <c r="C426">
        <v>2018</v>
      </c>
      <c r="D426">
        <v>6</v>
      </c>
      <c r="E426">
        <v>0</v>
      </c>
      <c r="F426" t="s">
        <v>207</v>
      </c>
      <c r="G426" s="7" t="str">
        <f t="shared" si="32"/>
        <v>A00120520186STORAGE</v>
      </c>
      <c r="H426" t="str">
        <f t="shared" si="33"/>
        <v>A0012056STORAGE</v>
      </c>
      <c r="I426" s="35"/>
      <c r="O426" s="24"/>
      <c r="P426" s="7"/>
      <c r="R426" s="10"/>
      <c r="BK426" s="7"/>
      <c r="BL426" s="24"/>
      <c r="BU426" s="7"/>
      <c r="BW426" s="7"/>
      <c r="BX426" s="7"/>
      <c r="BY426" s="7"/>
      <c r="BZ426" s="7"/>
      <c r="CA426" s="10"/>
      <c r="DM426" s="7"/>
      <c r="DN426" s="9"/>
      <c r="DP426" s="7"/>
    </row>
    <row r="427" spans="1:120" x14ac:dyDescent="0.25">
      <c r="A427" t="s">
        <v>187</v>
      </c>
      <c r="B427">
        <v>177</v>
      </c>
      <c r="C427">
        <v>2014</v>
      </c>
      <c r="D427">
        <v>1</v>
      </c>
      <c r="E427">
        <v>0</v>
      </c>
      <c r="F427" t="s">
        <v>184</v>
      </c>
      <c r="G427" s="7" t="str">
        <f t="shared" si="32"/>
        <v>A00120520141USE</v>
      </c>
      <c r="H427" t="str">
        <f t="shared" si="33"/>
        <v>A0012051USE</v>
      </c>
      <c r="I427" s="35"/>
      <c r="O427" s="24"/>
      <c r="P427" s="7"/>
      <c r="R427" s="10"/>
      <c r="BK427" s="7"/>
      <c r="BL427" s="24"/>
      <c r="BU427" s="7"/>
      <c r="BW427" s="7"/>
      <c r="BX427" s="7"/>
      <c r="BY427" s="7"/>
      <c r="BZ427" s="7"/>
      <c r="CA427" s="10"/>
      <c r="DM427" s="7"/>
      <c r="DN427" s="9"/>
      <c r="DP427" s="7"/>
    </row>
    <row r="428" spans="1:120" x14ac:dyDescent="0.25">
      <c r="A428" t="s">
        <v>187</v>
      </c>
      <c r="B428">
        <v>177</v>
      </c>
      <c r="C428">
        <v>2014</v>
      </c>
      <c r="D428">
        <v>5</v>
      </c>
      <c r="E428">
        <v>0</v>
      </c>
      <c r="F428" t="s">
        <v>186</v>
      </c>
      <c r="G428" s="7" t="str">
        <f t="shared" si="32"/>
        <v>A00120520145DIRECT</v>
      </c>
      <c r="H428" t="str">
        <f t="shared" si="33"/>
        <v>A0012055DIRECT</v>
      </c>
      <c r="I428" s="35"/>
      <c r="O428" s="24"/>
      <c r="P428" s="7"/>
      <c r="R428" s="10"/>
      <c r="BK428" s="7"/>
      <c r="BL428" s="24"/>
      <c r="BU428" s="7"/>
      <c r="BW428" s="7"/>
      <c r="BX428" s="7"/>
      <c r="BY428" s="7"/>
      <c r="BZ428" s="7"/>
      <c r="CA428" s="10"/>
      <c r="DM428" s="7"/>
      <c r="DN428" s="9"/>
      <c r="DP428" s="7"/>
    </row>
    <row r="429" spans="1:120" x14ac:dyDescent="0.25">
      <c r="A429" t="s">
        <v>187</v>
      </c>
      <c r="B429">
        <v>177</v>
      </c>
      <c r="C429">
        <v>2013</v>
      </c>
      <c r="D429">
        <v>6</v>
      </c>
      <c r="E429">
        <v>0</v>
      </c>
      <c r="F429" t="s">
        <v>186</v>
      </c>
      <c r="G429" s="7" t="str">
        <f t="shared" si="32"/>
        <v>A00120520136DIRECT</v>
      </c>
      <c r="H429" t="str">
        <f t="shared" si="33"/>
        <v>A0012056DIRECT</v>
      </c>
      <c r="I429" s="35"/>
      <c r="O429" s="24"/>
      <c r="P429" s="7"/>
      <c r="R429" s="10"/>
      <c r="BK429" s="7"/>
      <c r="BL429" s="24"/>
      <c r="BU429" s="7"/>
      <c r="BW429" s="7"/>
      <c r="BX429" s="7"/>
      <c r="BY429" s="7"/>
      <c r="BZ429" s="7"/>
      <c r="CA429" s="10"/>
      <c r="DM429" s="7"/>
      <c r="DN429" s="9"/>
      <c r="DP429" s="7"/>
    </row>
    <row r="430" spans="1:120" x14ac:dyDescent="0.25">
      <c r="A430" t="s">
        <v>187</v>
      </c>
      <c r="B430">
        <v>177</v>
      </c>
      <c r="C430">
        <v>2018</v>
      </c>
      <c r="D430">
        <v>1</v>
      </c>
      <c r="E430">
        <v>0</v>
      </c>
      <c r="F430" t="s">
        <v>184</v>
      </c>
      <c r="G430" s="7" t="str">
        <f t="shared" si="32"/>
        <v>A00120520181USE</v>
      </c>
      <c r="H430" t="str">
        <f t="shared" si="33"/>
        <v>A0012051USE</v>
      </c>
      <c r="I430" s="35"/>
      <c r="O430" s="24"/>
      <c r="P430" s="7"/>
      <c r="R430" s="10"/>
      <c r="BK430" s="7"/>
      <c r="BL430" s="24"/>
      <c r="BU430" s="7"/>
      <c r="BW430" s="7"/>
      <c r="BX430" s="7"/>
      <c r="BY430" s="7"/>
      <c r="BZ430" s="7"/>
      <c r="CA430" s="10"/>
      <c r="DM430" s="7"/>
      <c r="DN430" s="9"/>
      <c r="DP430" s="7"/>
    </row>
    <row r="431" spans="1:120" x14ac:dyDescent="0.25">
      <c r="A431" t="s">
        <v>187</v>
      </c>
      <c r="B431">
        <v>177</v>
      </c>
      <c r="C431">
        <v>2020</v>
      </c>
      <c r="D431">
        <v>2</v>
      </c>
      <c r="E431">
        <v>0</v>
      </c>
      <c r="F431" t="s">
        <v>184</v>
      </c>
      <c r="G431" s="7" t="str">
        <f t="shared" si="32"/>
        <v>A00120520202USE</v>
      </c>
      <c r="H431" t="str">
        <f t="shared" si="33"/>
        <v>A0012052USE</v>
      </c>
      <c r="I431" s="35"/>
      <c r="O431" s="24"/>
      <c r="P431" s="7"/>
      <c r="R431" s="10"/>
      <c r="BK431" s="7"/>
      <c r="BL431" s="24"/>
      <c r="BU431" s="7"/>
      <c r="BW431" s="7"/>
      <c r="BX431" s="7"/>
      <c r="BY431" s="7"/>
      <c r="BZ431" s="7"/>
      <c r="CA431" s="10"/>
      <c r="DM431" s="7"/>
      <c r="DN431" s="9"/>
      <c r="DP431" s="7"/>
    </row>
    <row r="432" spans="1:120" x14ac:dyDescent="0.25">
      <c r="A432" t="s">
        <v>187</v>
      </c>
      <c r="B432">
        <v>177</v>
      </c>
      <c r="C432">
        <v>2017</v>
      </c>
      <c r="D432">
        <v>3</v>
      </c>
      <c r="E432">
        <v>0</v>
      </c>
      <c r="F432" t="s">
        <v>186</v>
      </c>
      <c r="G432" s="7" t="str">
        <f t="shared" si="32"/>
        <v>A00120520173DIRECT</v>
      </c>
      <c r="H432" t="str">
        <f t="shared" si="33"/>
        <v>A0012053DIRECT</v>
      </c>
      <c r="I432" s="35"/>
      <c r="O432" s="24"/>
      <c r="P432" s="7"/>
      <c r="R432" s="10"/>
      <c r="BK432" s="7"/>
      <c r="BL432" s="24"/>
      <c r="BU432" s="7"/>
      <c r="BW432" s="7"/>
      <c r="BX432" s="7"/>
      <c r="BY432" s="7"/>
      <c r="BZ432" s="7"/>
      <c r="CA432" s="10"/>
      <c r="DM432" s="7"/>
      <c r="DN432" s="9"/>
      <c r="DP432" s="7"/>
    </row>
    <row r="433" spans="1:120" x14ac:dyDescent="0.25">
      <c r="A433" t="s">
        <v>187</v>
      </c>
      <c r="B433">
        <v>177</v>
      </c>
      <c r="C433">
        <v>2020</v>
      </c>
      <c r="D433">
        <v>8</v>
      </c>
      <c r="E433">
        <v>0</v>
      </c>
      <c r="F433" t="s">
        <v>186</v>
      </c>
      <c r="G433" s="7" t="str">
        <f t="shared" si="32"/>
        <v>A00120520208DIRECT</v>
      </c>
      <c r="H433" t="str">
        <f t="shared" si="33"/>
        <v>A0012058DIRECT</v>
      </c>
      <c r="I433" s="35"/>
      <c r="O433" s="24"/>
      <c r="P433" s="7"/>
      <c r="R433" s="10"/>
      <c r="BK433" s="7"/>
      <c r="BL433" s="24"/>
      <c r="BU433" s="7"/>
      <c r="BW433" s="7"/>
      <c r="BX433" s="7"/>
      <c r="BY433" s="7"/>
      <c r="BZ433" s="7"/>
      <c r="CA433" s="10"/>
      <c r="DM433" s="7"/>
      <c r="DN433" s="9"/>
      <c r="DP433" s="7"/>
    </row>
    <row r="434" spans="1:120" x14ac:dyDescent="0.25">
      <c r="A434" t="s">
        <v>187</v>
      </c>
      <c r="B434">
        <v>177</v>
      </c>
      <c r="C434">
        <v>2018</v>
      </c>
      <c r="D434">
        <v>10</v>
      </c>
      <c r="E434">
        <v>0</v>
      </c>
      <c r="F434" t="s">
        <v>186</v>
      </c>
      <c r="G434" s="7" t="str">
        <f t="shared" si="32"/>
        <v>A001205201810DIRECT</v>
      </c>
      <c r="H434" t="str">
        <f t="shared" si="33"/>
        <v>A00120510DIRECT</v>
      </c>
      <c r="I434" s="35"/>
      <c r="O434" s="24"/>
      <c r="P434" s="7"/>
      <c r="R434" s="10"/>
      <c r="BK434" s="7"/>
      <c r="BL434" s="24"/>
      <c r="BU434" s="7"/>
      <c r="BW434" s="7"/>
      <c r="BX434" s="7"/>
      <c r="BY434" s="7"/>
      <c r="BZ434" s="7"/>
      <c r="CA434" s="10"/>
      <c r="DM434" s="7"/>
      <c r="DN434" s="9"/>
      <c r="DP434" s="7"/>
    </row>
    <row r="435" spans="1:120" x14ac:dyDescent="0.25">
      <c r="A435" t="s">
        <v>187</v>
      </c>
      <c r="B435">
        <v>177</v>
      </c>
      <c r="C435">
        <v>2014</v>
      </c>
      <c r="D435">
        <v>6</v>
      </c>
      <c r="E435">
        <v>0</v>
      </c>
      <c r="F435" t="s">
        <v>186</v>
      </c>
      <c r="G435" s="7" t="str">
        <f t="shared" si="32"/>
        <v>A00120520146DIRECT</v>
      </c>
      <c r="H435" t="str">
        <f t="shared" si="33"/>
        <v>A0012056DIRECT</v>
      </c>
      <c r="I435" s="35"/>
      <c r="O435" s="24"/>
      <c r="P435" s="7"/>
      <c r="R435" s="10"/>
      <c r="BK435" s="7"/>
      <c r="BL435" s="24"/>
      <c r="BU435" s="7"/>
      <c r="BW435" s="7"/>
      <c r="BX435" s="7"/>
      <c r="BY435" s="7"/>
      <c r="BZ435" s="7"/>
      <c r="CA435" s="10"/>
      <c r="DM435" s="7"/>
      <c r="DN435" s="9"/>
      <c r="DP435" s="7"/>
    </row>
    <row r="436" spans="1:120" x14ac:dyDescent="0.25">
      <c r="A436" t="s">
        <v>187</v>
      </c>
      <c r="B436">
        <v>177</v>
      </c>
      <c r="C436">
        <v>2018</v>
      </c>
      <c r="D436">
        <v>9</v>
      </c>
      <c r="E436">
        <v>0</v>
      </c>
      <c r="F436" t="s">
        <v>186</v>
      </c>
      <c r="G436" s="7" t="str">
        <f t="shared" si="32"/>
        <v>A00120520189DIRECT</v>
      </c>
      <c r="H436" t="str">
        <f t="shared" si="33"/>
        <v>A0012059DIRECT</v>
      </c>
      <c r="I436" s="35"/>
      <c r="O436" s="24"/>
      <c r="P436" s="7"/>
      <c r="R436" s="10"/>
      <c r="BK436" s="7"/>
      <c r="BL436" s="24"/>
      <c r="BU436" s="7"/>
      <c r="BW436" s="7"/>
      <c r="BX436" s="7"/>
      <c r="BY436" s="7"/>
      <c r="BZ436" s="7"/>
      <c r="CA436" s="10"/>
      <c r="DM436" s="7"/>
      <c r="DN436" s="9"/>
      <c r="DP436" s="7"/>
    </row>
    <row r="437" spans="1:120" x14ac:dyDescent="0.25">
      <c r="A437" t="s">
        <v>187</v>
      </c>
      <c r="B437">
        <v>177</v>
      </c>
      <c r="C437">
        <v>2014</v>
      </c>
      <c r="D437">
        <v>1</v>
      </c>
      <c r="E437">
        <v>0</v>
      </c>
      <c r="F437" t="s">
        <v>186</v>
      </c>
      <c r="G437" s="7" t="str">
        <f t="shared" si="32"/>
        <v>A00120520141DIRECT</v>
      </c>
      <c r="H437" t="str">
        <f t="shared" si="33"/>
        <v>A0012051DIRECT</v>
      </c>
      <c r="I437" s="35"/>
      <c r="O437" s="24"/>
      <c r="P437" s="7"/>
      <c r="R437" s="10"/>
      <c r="BK437" s="7"/>
      <c r="BL437" s="24"/>
      <c r="BU437" s="7"/>
      <c r="BW437" s="7"/>
      <c r="BX437" s="7"/>
      <c r="BY437" s="7"/>
      <c r="BZ437" s="7"/>
      <c r="CA437" s="10"/>
      <c r="DM437" s="7"/>
      <c r="DN437" s="9"/>
      <c r="DP437" s="7"/>
    </row>
    <row r="438" spans="1:120" x14ac:dyDescent="0.25">
      <c r="A438" t="s">
        <v>187</v>
      </c>
      <c r="B438">
        <v>177</v>
      </c>
      <c r="C438">
        <v>2013</v>
      </c>
      <c r="D438">
        <v>10</v>
      </c>
      <c r="E438">
        <v>0</v>
      </c>
      <c r="F438" t="s">
        <v>207</v>
      </c>
      <c r="G438" s="7" t="str">
        <f t="shared" si="32"/>
        <v>A001205201310STORAGE</v>
      </c>
      <c r="H438" t="str">
        <f t="shared" si="33"/>
        <v>A00120510STORAGE</v>
      </c>
      <c r="I438" s="35"/>
      <c r="O438" s="24"/>
      <c r="P438" s="7"/>
      <c r="R438" s="10"/>
      <c r="BK438" s="7"/>
      <c r="BL438" s="24"/>
      <c r="BU438" s="7"/>
      <c r="BW438" s="7"/>
      <c r="BX438" s="7"/>
      <c r="BY438" s="7"/>
      <c r="BZ438" s="7"/>
      <c r="CA438" s="10"/>
      <c r="DM438" s="7"/>
      <c r="DN438" s="9"/>
      <c r="DP438" s="7"/>
    </row>
    <row r="439" spans="1:120" x14ac:dyDescent="0.25">
      <c r="A439" t="s">
        <v>187</v>
      </c>
      <c r="B439">
        <v>177</v>
      </c>
      <c r="C439">
        <v>2014</v>
      </c>
      <c r="D439">
        <v>6</v>
      </c>
      <c r="E439">
        <v>0</v>
      </c>
      <c r="F439" t="s">
        <v>207</v>
      </c>
      <c r="G439" s="7" t="str">
        <f t="shared" si="32"/>
        <v>A00120520146STORAGE</v>
      </c>
      <c r="H439" t="str">
        <f t="shared" si="33"/>
        <v>A0012056STORAGE</v>
      </c>
      <c r="I439" s="35"/>
      <c r="O439" s="24"/>
      <c r="P439" s="7"/>
      <c r="R439" s="10"/>
      <c r="BK439" s="7"/>
      <c r="BL439" s="24"/>
      <c r="BU439" s="7"/>
      <c r="BW439" s="7"/>
      <c r="BX439" s="7"/>
      <c r="BY439" s="7"/>
      <c r="BZ439" s="7"/>
      <c r="CA439" s="10"/>
      <c r="DM439" s="7"/>
      <c r="DN439" s="9"/>
      <c r="DP439" s="7"/>
    </row>
    <row r="440" spans="1:120" x14ac:dyDescent="0.25">
      <c r="A440" t="s">
        <v>187</v>
      </c>
      <c r="B440">
        <v>177</v>
      </c>
      <c r="C440">
        <v>2017</v>
      </c>
      <c r="D440">
        <v>5</v>
      </c>
      <c r="E440">
        <v>0</v>
      </c>
      <c r="F440" t="s">
        <v>186</v>
      </c>
      <c r="G440" s="7" t="str">
        <f t="shared" si="32"/>
        <v>A00120520175DIRECT</v>
      </c>
      <c r="H440" t="str">
        <f t="shared" si="33"/>
        <v>A0012055DIRECT</v>
      </c>
      <c r="I440" s="35"/>
      <c r="O440" s="24"/>
      <c r="P440" s="7"/>
      <c r="R440" s="10"/>
      <c r="BK440" s="7"/>
      <c r="BL440" s="24"/>
      <c r="BU440" s="7"/>
      <c r="BW440" s="7"/>
      <c r="BX440" s="7"/>
      <c r="BY440" s="7"/>
      <c r="BZ440" s="7"/>
      <c r="CA440" s="10"/>
      <c r="DM440" s="7"/>
      <c r="DN440" s="9"/>
      <c r="DP440" s="7"/>
    </row>
    <row r="441" spans="1:120" x14ac:dyDescent="0.25">
      <c r="A441" t="s">
        <v>187</v>
      </c>
      <c r="B441">
        <v>177</v>
      </c>
      <c r="C441">
        <v>2019</v>
      </c>
      <c r="D441">
        <v>1</v>
      </c>
      <c r="E441">
        <v>0</v>
      </c>
      <c r="F441" t="s">
        <v>186</v>
      </c>
      <c r="G441" s="7" t="str">
        <f t="shared" si="32"/>
        <v>A00120520191DIRECT</v>
      </c>
      <c r="H441" t="str">
        <f t="shared" si="33"/>
        <v>A0012051DIRECT</v>
      </c>
      <c r="I441" s="35"/>
      <c r="O441" s="24"/>
      <c r="P441" s="7"/>
      <c r="R441" s="10"/>
      <c r="BK441" s="7"/>
      <c r="BL441" s="24"/>
      <c r="BU441" s="7"/>
      <c r="BW441" s="7"/>
      <c r="BX441" s="7"/>
      <c r="BY441" s="7"/>
      <c r="BZ441" s="7"/>
      <c r="CA441" s="10"/>
      <c r="DM441" s="7"/>
      <c r="DN441" s="9"/>
      <c r="DP441" s="7"/>
    </row>
    <row r="442" spans="1:120" x14ac:dyDescent="0.25">
      <c r="A442" t="s">
        <v>187</v>
      </c>
      <c r="B442">
        <v>177</v>
      </c>
      <c r="C442">
        <v>2013</v>
      </c>
      <c r="D442">
        <v>7</v>
      </c>
      <c r="E442">
        <v>0</v>
      </c>
      <c r="F442" t="s">
        <v>207</v>
      </c>
      <c r="G442" s="7" t="str">
        <f t="shared" si="32"/>
        <v>A00120520137STORAGE</v>
      </c>
      <c r="H442" t="str">
        <f t="shared" si="33"/>
        <v>A0012057STORAGE</v>
      </c>
      <c r="I442" s="35"/>
      <c r="O442" s="24"/>
      <c r="P442" s="7"/>
      <c r="R442" s="10"/>
      <c r="BK442" s="7"/>
      <c r="BL442" s="24"/>
      <c r="BU442" s="7"/>
      <c r="BW442" s="7"/>
      <c r="BX442" s="7"/>
      <c r="BY442" s="7"/>
      <c r="BZ442" s="7"/>
      <c r="CA442" s="10"/>
      <c r="DM442" s="7"/>
      <c r="DN442" s="9"/>
      <c r="DP442" s="7"/>
    </row>
    <row r="443" spans="1:120" x14ac:dyDescent="0.25">
      <c r="A443" t="s">
        <v>187</v>
      </c>
      <c r="B443">
        <v>177</v>
      </c>
      <c r="C443">
        <v>2014</v>
      </c>
      <c r="D443">
        <v>7</v>
      </c>
      <c r="E443">
        <v>0</v>
      </c>
      <c r="F443" t="s">
        <v>184</v>
      </c>
      <c r="G443" s="7" t="str">
        <f t="shared" si="32"/>
        <v>A00120520147USE</v>
      </c>
      <c r="H443" t="str">
        <f t="shared" si="33"/>
        <v>A0012057USE</v>
      </c>
      <c r="I443" s="35"/>
      <c r="O443" s="24"/>
      <c r="P443" s="7"/>
      <c r="R443" s="10"/>
      <c r="BK443" s="7"/>
      <c r="BL443" s="24"/>
      <c r="BU443" s="7"/>
      <c r="BW443" s="7"/>
      <c r="BX443" s="7"/>
      <c r="BY443" s="7"/>
      <c r="BZ443" s="7"/>
      <c r="CA443" s="10"/>
      <c r="DM443" s="7"/>
      <c r="DN443" s="9"/>
      <c r="DP443" s="7"/>
    </row>
    <row r="444" spans="1:120" x14ac:dyDescent="0.25">
      <c r="A444" t="s">
        <v>187</v>
      </c>
      <c r="B444">
        <v>177</v>
      </c>
      <c r="C444">
        <v>2017</v>
      </c>
      <c r="D444">
        <v>5</v>
      </c>
      <c r="E444">
        <v>0</v>
      </c>
      <c r="F444" t="s">
        <v>184</v>
      </c>
      <c r="G444" s="7" t="str">
        <f t="shared" si="32"/>
        <v>A00120520175USE</v>
      </c>
      <c r="H444" t="str">
        <f t="shared" si="33"/>
        <v>A0012055USE</v>
      </c>
      <c r="I444" s="35"/>
      <c r="O444" s="24"/>
      <c r="P444" s="7"/>
      <c r="R444" s="10"/>
      <c r="BK444" s="7"/>
      <c r="BL444" s="24"/>
      <c r="BU444" s="7"/>
      <c r="BW444" s="7"/>
      <c r="BX444" s="7"/>
      <c r="BY444" s="7"/>
      <c r="BZ444" s="7"/>
      <c r="CA444" s="10"/>
      <c r="DM444" s="7"/>
      <c r="DN444" s="9"/>
      <c r="DP444" s="7"/>
    </row>
    <row r="445" spans="1:120" x14ac:dyDescent="0.25">
      <c r="A445" t="s">
        <v>187</v>
      </c>
      <c r="B445">
        <v>177</v>
      </c>
      <c r="C445">
        <v>2018</v>
      </c>
      <c r="D445">
        <v>1</v>
      </c>
      <c r="E445">
        <v>0</v>
      </c>
      <c r="F445" t="s">
        <v>186</v>
      </c>
      <c r="G445" s="7" t="str">
        <f t="shared" si="32"/>
        <v>A00120520181DIRECT</v>
      </c>
      <c r="H445" t="str">
        <f t="shared" si="33"/>
        <v>A0012051DIRECT</v>
      </c>
      <c r="I445" s="35"/>
      <c r="O445" s="24"/>
      <c r="P445" s="7"/>
      <c r="R445" s="10"/>
      <c r="BK445" s="7"/>
      <c r="BL445" s="24"/>
      <c r="BU445" s="7"/>
      <c r="BW445" s="7"/>
      <c r="BX445" s="7"/>
      <c r="BY445" s="7"/>
      <c r="BZ445" s="7"/>
      <c r="CA445" s="10"/>
      <c r="DM445" s="7"/>
      <c r="DN445" s="9"/>
      <c r="DP445" s="7"/>
    </row>
    <row r="446" spans="1:120" x14ac:dyDescent="0.25">
      <c r="A446" t="s">
        <v>187</v>
      </c>
      <c r="B446">
        <v>177</v>
      </c>
      <c r="C446">
        <v>2017</v>
      </c>
      <c r="D446">
        <v>8</v>
      </c>
      <c r="E446">
        <v>0</v>
      </c>
      <c r="F446" t="s">
        <v>207</v>
      </c>
      <c r="G446" s="7" t="str">
        <f t="shared" si="32"/>
        <v>A00120520178STORAGE</v>
      </c>
      <c r="H446" t="str">
        <f t="shared" si="33"/>
        <v>A0012058STORAGE</v>
      </c>
      <c r="I446" s="35"/>
      <c r="O446" s="24"/>
      <c r="P446" s="7"/>
      <c r="R446" s="10"/>
      <c r="BK446" s="7"/>
      <c r="BL446" s="24"/>
      <c r="BU446" s="7"/>
      <c r="BW446" s="7"/>
      <c r="BX446" s="7"/>
      <c r="BY446" s="7"/>
      <c r="BZ446" s="7"/>
      <c r="CA446" s="10"/>
      <c r="DM446" s="7"/>
      <c r="DN446" s="9"/>
      <c r="DP446" s="7"/>
    </row>
    <row r="447" spans="1:120" x14ac:dyDescent="0.25">
      <c r="A447" t="s">
        <v>187</v>
      </c>
      <c r="B447">
        <v>177</v>
      </c>
      <c r="C447">
        <v>2020</v>
      </c>
      <c r="D447">
        <v>7</v>
      </c>
      <c r="E447">
        <v>0</v>
      </c>
      <c r="F447" t="s">
        <v>186</v>
      </c>
      <c r="G447" s="7" t="str">
        <f t="shared" si="32"/>
        <v>A00120520207DIRECT</v>
      </c>
      <c r="H447" t="str">
        <f t="shared" si="33"/>
        <v>A0012057DIRECT</v>
      </c>
      <c r="I447" s="35"/>
      <c r="O447" s="24"/>
      <c r="P447" s="7"/>
      <c r="R447" s="10"/>
      <c r="BK447" s="7"/>
      <c r="BL447" s="24"/>
      <c r="BU447" s="7"/>
      <c r="BW447" s="7"/>
      <c r="BX447" s="7"/>
      <c r="BY447" s="7"/>
      <c r="BZ447" s="7"/>
      <c r="CA447" s="10"/>
      <c r="DM447" s="7"/>
      <c r="DN447" s="9"/>
      <c r="DP447" s="7"/>
    </row>
    <row r="448" spans="1:120" x14ac:dyDescent="0.25">
      <c r="A448" t="s">
        <v>187</v>
      </c>
      <c r="B448">
        <v>177</v>
      </c>
      <c r="C448">
        <v>2018</v>
      </c>
      <c r="D448">
        <v>8</v>
      </c>
      <c r="E448">
        <v>0</v>
      </c>
      <c r="F448" t="s">
        <v>184</v>
      </c>
      <c r="G448" s="7" t="str">
        <f t="shared" si="32"/>
        <v>A00120520188USE</v>
      </c>
      <c r="H448" t="str">
        <f t="shared" si="33"/>
        <v>A0012058USE</v>
      </c>
      <c r="I448" s="35"/>
      <c r="O448" s="24"/>
      <c r="P448" s="7"/>
      <c r="R448" s="10"/>
      <c r="BK448" s="7"/>
      <c r="BL448" s="24"/>
      <c r="BU448" s="7"/>
      <c r="BW448" s="7"/>
      <c r="BX448" s="7"/>
      <c r="BY448" s="7"/>
      <c r="BZ448" s="7"/>
      <c r="CA448" s="10"/>
      <c r="DM448" s="7"/>
      <c r="DN448" s="9"/>
      <c r="DP448" s="7"/>
    </row>
    <row r="449" spans="1:120" x14ac:dyDescent="0.25">
      <c r="A449" t="s">
        <v>187</v>
      </c>
      <c r="B449">
        <v>177</v>
      </c>
      <c r="C449">
        <v>2014</v>
      </c>
      <c r="D449">
        <v>3</v>
      </c>
      <c r="E449">
        <v>0</v>
      </c>
      <c r="F449" t="s">
        <v>184</v>
      </c>
      <c r="G449" s="7" t="str">
        <f t="shared" si="32"/>
        <v>A00120520143USE</v>
      </c>
      <c r="H449" t="str">
        <f t="shared" si="33"/>
        <v>A0012053USE</v>
      </c>
      <c r="I449" s="35"/>
      <c r="O449" s="24"/>
      <c r="P449" s="7"/>
      <c r="R449" s="10"/>
      <c r="BK449" s="7"/>
      <c r="BL449" s="24"/>
      <c r="BU449" s="7"/>
      <c r="BW449" s="7"/>
      <c r="BX449" s="7"/>
      <c r="BY449" s="7"/>
      <c r="BZ449" s="7"/>
      <c r="CA449" s="10"/>
      <c r="DM449" s="7"/>
      <c r="DN449" s="9"/>
      <c r="DP449" s="7"/>
    </row>
    <row r="450" spans="1:120" x14ac:dyDescent="0.25">
      <c r="A450" t="s">
        <v>187</v>
      </c>
      <c r="B450">
        <v>177</v>
      </c>
      <c r="C450">
        <v>2018</v>
      </c>
      <c r="D450">
        <v>8</v>
      </c>
      <c r="E450">
        <v>0</v>
      </c>
      <c r="F450" t="s">
        <v>186</v>
      </c>
      <c r="G450" s="7" t="str">
        <f t="shared" si="32"/>
        <v>A00120520188DIRECT</v>
      </c>
      <c r="H450" t="str">
        <f t="shared" si="33"/>
        <v>A0012058DIRECT</v>
      </c>
      <c r="I450" s="35"/>
      <c r="O450" s="24"/>
      <c r="P450" s="7"/>
      <c r="R450" s="10"/>
      <c r="BK450" s="7"/>
      <c r="BL450" s="24"/>
      <c r="BU450" s="7"/>
      <c r="BW450" s="7"/>
      <c r="BX450" s="7"/>
      <c r="BY450" s="7"/>
      <c r="BZ450" s="7"/>
      <c r="CA450" s="10"/>
      <c r="DM450" s="7"/>
      <c r="DN450" s="9"/>
      <c r="DP450" s="7"/>
    </row>
    <row r="451" spans="1:120" x14ac:dyDescent="0.25">
      <c r="A451" t="s">
        <v>187</v>
      </c>
      <c r="B451">
        <v>177</v>
      </c>
      <c r="C451">
        <v>2014</v>
      </c>
      <c r="D451">
        <v>3</v>
      </c>
      <c r="E451">
        <v>0</v>
      </c>
      <c r="F451" t="s">
        <v>186</v>
      </c>
      <c r="G451" s="7" t="str">
        <f t="shared" si="32"/>
        <v>A00120520143DIRECT</v>
      </c>
      <c r="H451" t="str">
        <f t="shared" si="33"/>
        <v>A0012053DIRECT</v>
      </c>
      <c r="I451" s="35"/>
      <c r="O451" s="24"/>
      <c r="P451" s="7"/>
      <c r="R451" s="10"/>
      <c r="BK451" s="7"/>
      <c r="BL451" s="24"/>
      <c r="BU451" s="7"/>
      <c r="BW451" s="7"/>
      <c r="BX451" s="7"/>
      <c r="BY451" s="7"/>
      <c r="BZ451" s="7"/>
      <c r="CA451" s="10"/>
      <c r="DM451" s="7"/>
      <c r="DN451" s="9"/>
      <c r="DP451" s="7"/>
    </row>
    <row r="452" spans="1:120" x14ac:dyDescent="0.25">
      <c r="A452" t="s">
        <v>187</v>
      </c>
      <c r="B452">
        <v>177</v>
      </c>
      <c r="C452">
        <v>2014</v>
      </c>
      <c r="D452">
        <v>2</v>
      </c>
      <c r="E452">
        <v>0</v>
      </c>
      <c r="F452" t="s">
        <v>186</v>
      </c>
      <c r="G452" s="7" t="str">
        <f t="shared" si="32"/>
        <v>A00120520142DIRECT</v>
      </c>
      <c r="H452" t="str">
        <f t="shared" si="33"/>
        <v>A0012052DIRECT</v>
      </c>
      <c r="I452" s="35"/>
      <c r="O452" s="24"/>
      <c r="P452" s="7"/>
      <c r="R452" s="10"/>
      <c r="BK452" s="7"/>
      <c r="BL452" s="24"/>
      <c r="BU452" s="7"/>
      <c r="BW452" s="7"/>
      <c r="BX452" s="7"/>
      <c r="BY452" s="7"/>
      <c r="BZ452" s="7"/>
      <c r="CA452" s="10"/>
      <c r="DM452" s="7"/>
      <c r="DN452" s="9"/>
      <c r="DP452" s="7"/>
    </row>
    <row r="453" spans="1:120" x14ac:dyDescent="0.25">
      <c r="A453" t="s">
        <v>187</v>
      </c>
      <c r="B453">
        <v>177</v>
      </c>
      <c r="C453">
        <v>2013</v>
      </c>
      <c r="D453">
        <v>7</v>
      </c>
      <c r="E453">
        <v>0</v>
      </c>
      <c r="F453" t="s">
        <v>184</v>
      </c>
      <c r="G453" s="7" t="str">
        <f t="shared" ref="G453:G516" si="34">A453&amp;C453&amp;D453&amp;F453</f>
        <v>A00120520137USE</v>
      </c>
      <c r="H453" t="str">
        <f t="shared" ref="H453:H516" si="35">A453&amp;D453&amp;F453</f>
        <v>A0012057USE</v>
      </c>
      <c r="I453" s="35"/>
      <c r="O453" s="24"/>
      <c r="P453" s="7"/>
      <c r="R453" s="10"/>
      <c r="BK453" s="7"/>
      <c r="BL453" s="24"/>
      <c r="BU453" s="7"/>
      <c r="BW453" s="7"/>
      <c r="BX453" s="7"/>
      <c r="BY453" s="7"/>
      <c r="BZ453" s="7"/>
      <c r="CA453" s="10"/>
      <c r="DM453" s="7"/>
      <c r="DN453" s="9"/>
      <c r="DP453" s="7"/>
    </row>
    <row r="454" spans="1:120" x14ac:dyDescent="0.25">
      <c r="A454" t="s">
        <v>187</v>
      </c>
      <c r="B454">
        <v>177</v>
      </c>
      <c r="C454">
        <v>2018</v>
      </c>
      <c r="D454">
        <v>7</v>
      </c>
      <c r="E454">
        <v>0</v>
      </c>
      <c r="F454" t="s">
        <v>207</v>
      </c>
      <c r="G454" s="7" t="str">
        <f t="shared" si="34"/>
        <v>A00120520187STORAGE</v>
      </c>
      <c r="H454" t="str">
        <f t="shared" si="35"/>
        <v>A0012057STORAGE</v>
      </c>
      <c r="I454" s="35"/>
      <c r="O454" s="24"/>
      <c r="P454" s="7"/>
      <c r="R454" s="10"/>
      <c r="BK454" s="7"/>
      <c r="BL454" s="24"/>
      <c r="BU454" s="7"/>
      <c r="BW454" s="7"/>
      <c r="BX454" s="7"/>
      <c r="BY454" s="7"/>
      <c r="BZ454" s="7"/>
      <c r="CA454" s="10"/>
      <c r="DM454" s="7"/>
      <c r="DN454" s="9"/>
      <c r="DP454" s="7"/>
    </row>
    <row r="455" spans="1:120" x14ac:dyDescent="0.25">
      <c r="A455" t="s">
        <v>187</v>
      </c>
      <c r="B455">
        <v>177</v>
      </c>
      <c r="C455">
        <v>2014</v>
      </c>
      <c r="D455">
        <v>3</v>
      </c>
      <c r="E455">
        <v>0</v>
      </c>
      <c r="F455" t="s">
        <v>207</v>
      </c>
      <c r="G455" s="7" t="str">
        <f t="shared" si="34"/>
        <v>A00120520143STORAGE</v>
      </c>
      <c r="H455" t="str">
        <f t="shared" si="35"/>
        <v>A0012053STORAGE</v>
      </c>
      <c r="I455" s="35"/>
      <c r="O455" s="24"/>
      <c r="P455" s="7"/>
      <c r="R455" s="10"/>
      <c r="BK455" s="7"/>
      <c r="BL455" s="24"/>
      <c r="BU455" s="7"/>
      <c r="BW455" s="7"/>
      <c r="BX455" s="7"/>
      <c r="BY455" s="7"/>
      <c r="BZ455" s="7"/>
      <c r="CA455" s="10"/>
      <c r="DM455" s="7"/>
      <c r="DN455" s="9"/>
      <c r="DP455" s="7"/>
    </row>
    <row r="456" spans="1:120" x14ac:dyDescent="0.25">
      <c r="A456" t="s">
        <v>187</v>
      </c>
      <c r="B456">
        <v>177</v>
      </c>
      <c r="C456">
        <v>2018</v>
      </c>
      <c r="D456">
        <v>10</v>
      </c>
      <c r="E456">
        <v>0</v>
      </c>
      <c r="F456" t="s">
        <v>207</v>
      </c>
      <c r="G456" s="7" t="str">
        <f t="shared" si="34"/>
        <v>A001205201810STORAGE</v>
      </c>
      <c r="H456" t="str">
        <f t="shared" si="35"/>
        <v>A00120510STORAGE</v>
      </c>
      <c r="I456" s="35"/>
      <c r="O456" s="24"/>
      <c r="P456" s="7"/>
      <c r="R456" s="10"/>
      <c r="BK456" s="7"/>
      <c r="BL456" s="24"/>
      <c r="BU456" s="7"/>
      <c r="BW456" s="7"/>
      <c r="BX456" s="7"/>
      <c r="BY456" s="7"/>
      <c r="BZ456" s="7"/>
      <c r="CA456" s="10"/>
      <c r="DM456" s="7"/>
      <c r="DN456" s="9"/>
      <c r="DP456" s="7"/>
    </row>
    <row r="457" spans="1:120" x14ac:dyDescent="0.25">
      <c r="A457" t="s">
        <v>187</v>
      </c>
      <c r="B457">
        <v>177</v>
      </c>
      <c r="C457">
        <v>2014</v>
      </c>
      <c r="D457">
        <v>4</v>
      </c>
      <c r="E457">
        <v>0</v>
      </c>
      <c r="F457" t="s">
        <v>207</v>
      </c>
      <c r="G457" s="7" t="str">
        <f t="shared" si="34"/>
        <v>A00120520144STORAGE</v>
      </c>
      <c r="H457" t="str">
        <f t="shared" si="35"/>
        <v>A0012054STORAGE</v>
      </c>
      <c r="I457" s="35"/>
      <c r="O457" s="24"/>
      <c r="P457" s="7"/>
      <c r="R457" s="10"/>
      <c r="BK457" s="7"/>
      <c r="BL457" s="24"/>
      <c r="BU457" s="7"/>
      <c r="BW457" s="7"/>
      <c r="BX457" s="7"/>
      <c r="BY457" s="7"/>
      <c r="BZ457" s="7"/>
      <c r="CA457" s="10"/>
      <c r="DM457" s="7"/>
      <c r="DN457" s="9"/>
      <c r="DP457" s="7"/>
    </row>
    <row r="458" spans="1:120" x14ac:dyDescent="0.25">
      <c r="A458" t="s">
        <v>187</v>
      </c>
      <c r="B458">
        <v>177</v>
      </c>
      <c r="C458">
        <v>2018</v>
      </c>
      <c r="D458">
        <v>4</v>
      </c>
      <c r="E458">
        <v>0</v>
      </c>
      <c r="F458" t="s">
        <v>207</v>
      </c>
      <c r="G458" s="7" t="str">
        <f t="shared" si="34"/>
        <v>A00120520184STORAGE</v>
      </c>
      <c r="H458" t="str">
        <f t="shared" si="35"/>
        <v>A0012054STORAGE</v>
      </c>
      <c r="I458" s="35"/>
      <c r="O458" s="24"/>
      <c r="P458" s="7"/>
      <c r="R458" s="10"/>
      <c r="BK458" s="7"/>
      <c r="BL458" s="24"/>
      <c r="BU458" s="7"/>
      <c r="BW458" s="7"/>
      <c r="BX458" s="7"/>
      <c r="BY458" s="7"/>
      <c r="BZ458" s="7"/>
      <c r="CA458" s="10"/>
      <c r="DM458" s="7"/>
      <c r="DN458" s="9"/>
      <c r="DP458" s="7"/>
    </row>
    <row r="459" spans="1:120" x14ac:dyDescent="0.25">
      <c r="A459" t="s">
        <v>187</v>
      </c>
      <c r="B459">
        <v>177</v>
      </c>
      <c r="C459">
        <v>2017</v>
      </c>
      <c r="D459">
        <v>12</v>
      </c>
      <c r="E459">
        <v>0</v>
      </c>
      <c r="F459" t="s">
        <v>207</v>
      </c>
      <c r="G459" s="7" t="str">
        <f t="shared" si="34"/>
        <v>A001205201712STORAGE</v>
      </c>
      <c r="H459" t="str">
        <f t="shared" si="35"/>
        <v>A00120512STORAGE</v>
      </c>
      <c r="I459" s="35"/>
      <c r="O459" s="24"/>
      <c r="P459" s="7"/>
      <c r="R459" s="10"/>
      <c r="BK459" s="7"/>
      <c r="BL459" s="24"/>
      <c r="BU459" s="7"/>
      <c r="BW459" s="7"/>
      <c r="BX459" s="7"/>
      <c r="BY459" s="7"/>
      <c r="BZ459" s="7"/>
      <c r="CA459" s="10"/>
      <c r="DM459" s="7"/>
      <c r="DN459" s="9"/>
      <c r="DP459" s="7"/>
    </row>
    <row r="460" spans="1:120" x14ac:dyDescent="0.25">
      <c r="A460" t="s">
        <v>187</v>
      </c>
      <c r="B460">
        <v>177</v>
      </c>
      <c r="C460">
        <v>2020</v>
      </c>
      <c r="D460">
        <v>6</v>
      </c>
      <c r="E460">
        <v>0</v>
      </c>
      <c r="F460" t="s">
        <v>184</v>
      </c>
      <c r="G460" s="7" t="str">
        <f t="shared" si="34"/>
        <v>A00120520206USE</v>
      </c>
      <c r="H460" t="str">
        <f t="shared" si="35"/>
        <v>A0012056USE</v>
      </c>
      <c r="I460" s="35"/>
      <c r="O460" s="24"/>
      <c r="P460" s="7"/>
      <c r="R460" s="10"/>
      <c r="BK460" s="7"/>
      <c r="BL460" s="24"/>
      <c r="BU460" s="7"/>
      <c r="BW460" s="7"/>
      <c r="BX460" s="7"/>
      <c r="BY460" s="7"/>
      <c r="BZ460" s="7"/>
      <c r="CA460" s="10"/>
      <c r="DM460" s="7"/>
      <c r="DN460" s="9"/>
      <c r="DP460" s="7"/>
    </row>
    <row r="461" spans="1:120" x14ac:dyDescent="0.25">
      <c r="A461" t="s">
        <v>187</v>
      </c>
      <c r="B461">
        <v>177</v>
      </c>
      <c r="C461">
        <v>2017</v>
      </c>
      <c r="D461">
        <v>2</v>
      </c>
      <c r="E461">
        <v>0</v>
      </c>
      <c r="F461" t="s">
        <v>186</v>
      </c>
      <c r="G461" s="7" t="str">
        <f t="shared" si="34"/>
        <v>A00120520172DIRECT</v>
      </c>
      <c r="H461" t="str">
        <f t="shared" si="35"/>
        <v>A0012052DIRECT</v>
      </c>
      <c r="I461" s="35"/>
      <c r="O461" s="24"/>
      <c r="P461" s="7"/>
      <c r="R461" s="10"/>
      <c r="BK461" s="7"/>
      <c r="BL461" s="24"/>
      <c r="BU461" s="7"/>
      <c r="BW461" s="7"/>
      <c r="BX461" s="7"/>
      <c r="BY461" s="7"/>
      <c r="BZ461" s="7"/>
      <c r="CA461" s="10"/>
      <c r="DM461" s="7"/>
      <c r="DN461" s="9"/>
      <c r="DP461" s="7"/>
    </row>
    <row r="462" spans="1:120" x14ac:dyDescent="0.25">
      <c r="A462" t="s">
        <v>187</v>
      </c>
      <c r="B462">
        <v>177</v>
      </c>
      <c r="C462">
        <v>2018</v>
      </c>
      <c r="D462">
        <v>12</v>
      </c>
      <c r="E462">
        <v>0</v>
      </c>
      <c r="F462" t="s">
        <v>207</v>
      </c>
      <c r="G462" s="7" t="str">
        <f t="shared" si="34"/>
        <v>A001205201812STORAGE</v>
      </c>
      <c r="H462" t="str">
        <f t="shared" si="35"/>
        <v>A00120512STORAGE</v>
      </c>
      <c r="I462" s="35"/>
      <c r="O462" s="24"/>
      <c r="P462" s="7"/>
      <c r="R462" s="10"/>
      <c r="BK462" s="7"/>
      <c r="BL462" s="24"/>
      <c r="BU462" s="7"/>
      <c r="BW462" s="7"/>
      <c r="BX462" s="7"/>
      <c r="BY462" s="7"/>
      <c r="BZ462" s="7"/>
      <c r="CA462" s="10"/>
      <c r="DM462" s="7"/>
      <c r="DN462" s="9"/>
      <c r="DP462" s="7"/>
    </row>
    <row r="463" spans="1:120" x14ac:dyDescent="0.25">
      <c r="A463" t="s">
        <v>187</v>
      </c>
      <c r="B463">
        <v>177</v>
      </c>
      <c r="C463">
        <v>2014</v>
      </c>
      <c r="D463">
        <v>5</v>
      </c>
      <c r="E463">
        <v>0</v>
      </c>
      <c r="F463" t="s">
        <v>207</v>
      </c>
      <c r="G463" s="7" t="str">
        <f t="shared" si="34"/>
        <v>A00120520145STORAGE</v>
      </c>
      <c r="H463" t="str">
        <f t="shared" si="35"/>
        <v>A0012055STORAGE</v>
      </c>
      <c r="I463" s="35"/>
      <c r="O463" s="24"/>
      <c r="P463" s="7"/>
      <c r="R463" s="10"/>
      <c r="BK463" s="7"/>
      <c r="BL463" s="24"/>
      <c r="BU463" s="7"/>
      <c r="BW463" s="7"/>
      <c r="BX463" s="7"/>
      <c r="BY463" s="7"/>
      <c r="BZ463" s="7"/>
      <c r="CA463" s="10"/>
      <c r="DM463" s="7"/>
      <c r="DN463" s="9"/>
      <c r="DP463" s="7"/>
    </row>
    <row r="464" spans="1:120" x14ac:dyDescent="0.25">
      <c r="A464" t="s">
        <v>187</v>
      </c>
      <c r="B464">
        <v>177</v>
      </c>
      <c r="C464">
        <v>2014</v>
      </c>
      <c r="D464">
        <v>5</v>
      </c>
      <c r="E464">
        <v>0</v>
      </c>
      <c r="F464" t="s">
        <v>184</v>
      </c>
      <c r="G464" s="7" t="str">
        <f t="shared" si="34"/>
        <v>A00120520145USE</v>
      </c>
      <c r="H464" t="str">
        <f t="shared" si="35"/>
        <v>A0012055USE</v>
      </c>
      <c r="I464" s="35"/>
      <c r="O464" s="24"/>
      <c r="P464" s="7"/>
      <c r="R464" s="10"/>
      <c r="BK464" s="7"/>
      <c r="BL464" s="24"/>
      <c r="BU464" s="7"/>
      <c r="BW464" s="7"/>
      <c r="BX464" s="7"/>
      <c r="BY464" s="7"/>
      <c r="BZ464" s="7"/>
      <c r="CA464" s="10"/>
      <c r="DM464" s="7"/>
      <c r="DN464" s="9"/>
      <c r="DP464" s="7"/>
    </row>
    <row r="465" spans="1:120" x14ac:dyDescent="0.25">
      <c r="A465" t="s">
        <v>187</v>
      </c>
      <c r="B465">
        <v>177</v>
      </c>
      <c r="C465">
        <v>2020</v>
      </c>
      <c r="D465">
        <v>3</v>
      </c>
      <c r="E465">
        <v>0</v>
      </c>
      <c r="F465" t="s">
        <v>184</v>
      </c>
      <c r="G465" s="7" t="str">
        <f t="shared" si="34"/>
        <v>A00120520203USE</v>
      </c>
      <c r="H465" t="str">
        <f t="shared" si="35"/>
        <v>A0012053USE</v>
      </c>
      <c r="I465" s="35"/>
      <c r="O465" s="24"/>
      <c r="P465" s="7"/>
      <c r="R465" s="10"/>
      <c r="BK465" s="7"/>
      <c r="BL465" s="24"/>
      <c r="BU465" s="7"/>
      <c r="BW465" s="7"/>
      <c r="BX465" s="7"/>
      <c r="BY465" s="7"/>
      <c r="BZ465" s="7"/>
      <c r="CA465" s="10"/>
      <c r="DM465" s="7"/>
      <c r="DN465" s="9"/>
      <c r="DP465" s="7"/>
    </row>
    <row r="466" spans="1:120" x14ac:dyDescent="0.25">
      <c r="A466" t="s">
        <v>187</v>
      </c>
      <c r="B466">
        <v>177</v>
      </c>
      <c r="C466">
        <v>2018</v>
      </c>
      <c r="D466">
        <v>9</v>
      </c>
      <c r="E466">
        <v>0</v>
      </c>
      <c r="F466" t="s">
        <v>207</v>
      </c>
      <c r="G466" s="7" t="str">
        <f t="shared" si="34"/>
        <v>A00120520189STORAGE</v>
      </c>
      <c r="H466" t="str">
        <f t="shared" si="35"/>
        <v>A0012059STORAGE</v>
      </c>
      <c r="I466" s="35"/>
      <c r="O466" s="24"/>
      <c r="P466" s="7"/>
      <c r="R466" s="10"/>
      <c r="BK466" s="7"/>
      <c r="BL466" s="24"/>
      <c r="BU466" s="7"/>
      <c r="BW466" s="7"/>
      <c r="BX466" s="7"/>
      <c r="BY466" s="7"/>
      <c r="BZ466" s="7"/>
      <c r="CA466" s="10"/>
      <c r="DM466" s="7"/>
      <c r="DN466" s="9"/>
      <c r="DP466" s="7"/>
    </row>
    <row r="467" spans="1:120" x14ac:dyDescent="0.25">
      <c r="A467" t="s">
        <v>187</v>
      </c>
      <c r="B467">
        <v>177</v>
      </c>
      <c r="C467">
        <v>2018</v>
      </c>
      <c r="D467">
        <v>12</v>
      </c>
      <c r="E467">
        <v>0</v>
      </c>
      <c r="F467" t="s">
        <v>184</v>
      </c>
      <c r="G467" s="7" t="str">
        <f t="shared" si="34"/>
        <v>A001205201812USE</v>
      </c>
      <c r="H467" t="str">
        <f t="shared" si="35"/>
        <v>A00120512USE</v>
      </c>
      <c r="I467" s="35"/>
      <c r="O467" s="24"/>
      <c r="P467" s="7"/>
      <c r="R467" s="10"/>
      <c r="BK467" s="7"/>
      <c r="BL467" s="24"/>
      <c r="BU467" s="7"/>
      <c r="BW467" s="7"/>
      <c r="BX467" s="7"/>
      <c r="BY467" s="7"/>
      <c r="BZ467" s="7"/>
      <c r="CA467" s="10"/>
      <c r="DM467" s="7"/>
      <c r="DN467" s="9"/>
      <c r="DP467" s="7"/>
    </row>
    <row r="468" spans="1:120" x14ac:dyDescent="0.25">
      <c r="A468" t="s">
        <v>187</v>
      </c>
      <c r="B468">
        <v>177</v>
      </c>
      <c r="C468">
        <v>2018</v>
      </c>
      <c r="D468">
        <v>11</v>
      </c>
      <c r="E468">
        <v>0</v>
      </c>
      <c r="F468" t="s">
        <v>186</v>
      </c>
      <c r="G468" s="7" t="str">
        <f t="shared" si="34"/>
        <v>A001205201811DIRECT</v>
      </c>
      <c r="H468" t="str">
        <f t="shared" si="35"/>
        <v>A00120511DIRECT</v>
      </c>
      <c r="I468" s="35"/>
      <c r="O468" s="24"/>
      <c r="P468" s="7"/>
      <c r="R468" s="10"/>
      <c r="BK468" s="7"/>
      <c r="BL468" s="24"/>
      <c r="BU468" s="7"/>
      <c r="BW468" s="7"/>
      <c r="BX468" s="7"/>
      <c r="BY468" s="7"/>
      <c r="BZ468" s="7"/>
      <c r="CA468" s="10"/>
      <c r="DM468" s="7"/>
      <c r="DN468" s="9"/>
      <c r="DP468" s="7"/>
    </row>
    <row r="469" spans="1:120" x14ac:dyDescent="0.25">
      <c r="A469" t="s">
        <v>187</v>
      </c>
      <c r="B469">
        <v>177</v>
      </c>
      <c r="C469">
        <v>2014</v>
      </c>
      <c r="D469">
        <v>4</v>
      </c>
      <c r="E469">
        <v>0</v>
      </c>
      <c r="F469" t="s">
        <v>186</v>
      </c>
      <c r="G469" s="7" t="str">
        <f t="shared" si="34"/>
        <v>A00120520144DIRECT</v>
      </c>
      <c r="H469" t="str">
        <f t="shared" si="35"/>
        <v>A0012054DIRECT</v>
      </c>
      <c r="I469" s="35"/>
      <c r="O469" s="24"/>
      <c r="P469" s="7"/>
      <c r="R469" s="10"/>
      <c r="BK469" s="7"/>
      <c r="BL469" s="24"/>
      <c r="BU469" s="7"/>
      <c r="BW469" s="7"/>
      <c r="BX469" s="7"/>
      <c r="BY469" s="7"/>
      <c r="BZ469" s="7"/>
      <c r="CA469" s="10"/>
      <c r="DM469" s="7"/>
      <c r="DN469" s="9"/>
      <c r="DP469" s="7"/>
    </row>
    <row r="470" spans="1:120" x14ac:dyDescent="0.25">
      <c r="A470" t="s">
        <v>187</v>
      </c>
      <c r="B470">
        <v>177</v>
      </c>
      <c r="C470">
        <v>2020</v>
      </c>
      <c r="D470">
        <v>6</v>
      </c>
      <c r="E470">
        <v>0</v>
      </c>
      <c r="F470" t="s">
        <v>207</v>
      </c>
      <c r="G470" s="7" t="str">
        <f t="shared" si="34"/>
        <v>A00120520206STORAGE</v>
      </c>
      <c r="H470" t="str">
        <f t="shared" si="35"/>
        <v>A0012056STORAGE</v>
      </c>
      <c r="I470" s="35"/>
      <c r="O470" s="24"/>
      <c r="P470" s="7"/>
      <c r="R470" s="10"/>
      <c r="BK470" s="7"/>
      <c r="BL470" s="24"/>
      <c r="BU470" s="7"/>
      <c r="BW470" s="7"/>
      <c r="BX470" s="7"/>
      <c r="BY470" s="7"/>
      <c r="BZ470" s="7"/>
      <c r="CA470" s="10"/>
      <c r="DM470" s="7"/>
      <c r="DN470" s="9"/>
      <c r="DP470" s="7"/>
    </row>
    <row r="471" spans="1:120" x14ac:dyDescent="0.25">
      <c r="A471" t="s">
        <v>187</v>
      </c>
      <c r="B471">
        <v>177</v>
      </c>
      <c r="C471">
        <v>2017</v>
      </c>
      <c r="D471">
        <v>11</v>
      </c>
      <c r="E471">
        <v>0</v>
      </c>
      <c r="F471" t="s">
        <v>184</v>
      </c>
      <c r="G471" s="7" t="str">
        <f t="shared" si="34"/>
        <v>A001205201711USE</v>
      </c>
      <c r="H471" t="str">
        <f t="shared" si="35"/>
        <v>A00120511USE</v>
      </c>
      <c r="I471" s="35"/>
      <c r="O471" s="24"/>
      <c r="P471" s="7"/>
      <c r="R471" s="10"/>
      <c r="BK471" s="7"/>
      <c r="BL471" s="24"/>
      <c r="BU471" s="7"/>
      <c r="BW471" s="7"/>
      <c r="BX471" s="7"/>
      <c r="BY471" s="7"/>
      <c r="BZ471" s="7"/>
      <c r="CA471" s="10"/>
      <c r="DM471" s="7"/>
      <c r="DN471" s="9"/>
      <c r="DP471" s="7"/>
    </row>
    <row r="472" spans="1:120" x14ac:dyDescent="0.25">
      <c r="A472" t="s">
        <v>187</v>
      </c>
      <c r="B472">
        <v>177</v>
      </c>
      <c r="C472">
        <v>2013</v>
      </c>
      <c r="D472">
        <v>6</v>
      </c>
      <c r="E472">
        <v>0</v>
      </c>
      <c r="F472" t="s">
        <v>184</v>
      </c>
      <c r="G472" s="7" t="str">
        <f t="shared" si="34"/>
        <v>A00120520136USE</v>
      </c>
      <c r="H472" t="str">
        <f t="shared" si="35"/>
        <v>A0012056USE</v>
      </c>
      <c r="I472" s="35"/>
      <c r="O472" s="24"/>
      <c r="P472" s="7"/>
      <c r="R472" s="10"/>
      <c r="BK472" s="7"/>
      <c r="BL472" s="24"/>
      <c r="BU472" s="7"/>
      <c r="BW472" s="7"/>
      <c r="BX472" s="7"/>
      <c r="BY472" s="7"/>
      <c r="BZ472" s="7"/>
      <c r="CA472" s="10"/>
      <c r="DM472" s="7"/>
      <c r="DN472" s="9"/>
      <c r="DP472" s="7"/>
    </row>
    <row r="473" spans="1:120" x14ac:dyDescent="0.25">
      <c r="A473" t="s">
        <v>187</v>
      </c>
      <c r="B473">
        <v>177</v>
      </c>
      <c r="C473">
        <v>2020</v>
      </c>
      <c r="D473">
        <v>4</v>
      </c>
      <c r="E473">
        <v>0</v>
      </c>
      <c r="F473" t="s">
        <v>207</v>
      </c>
      <c r="G473" s="7" t="str">
        <f t="shared" si="34"/>
        <v>A00120520204STORAGE</v>
      </c>
      <c r="H473" t="str">
        <f t="shared" si="35"/>
        <v>A0012054STORAGE</v>
      </c>
      <c r="I473" s="35"/>
      <c r="O473" s="24"/>
      <c r="P473" s="7"/>
      <c r="R473" s="10"/>
      <c r="BK473" s="7"/>
      <c r="BL473" s="24"/>
      <c r="BU473" s="7"/>
      <c r="BW473" s="7"/>
      <c r="BX473" s="7"/>
      <c r="BY473" s="7"/>
      <c r="BZ473" s="7"/>
      <c r="CA473" s="10"/>
      <c r="DM473" s="7"/>
      <c r="DN473" s="9"/>
      <c r="DP473" s="7"/>
    </row>
    <row r="474" spans="1:120" x14ac:dyDescent="0.25">
      <c r="A474" t="s">
        <v>187</v>
      </c>
      <c r="B474">
        <v>177</v>
      </c>
      <c r="C474">
        <v>2017</v>
      </c>
      <c r="D474">
        <v>9</v>
      </c>
      <c r="E474">
        <v>0</v>
      </c>
      <c r="F474" t="s">
        <v>184</v>
      </c>
      <c r="G474" s="7" t="str">
        <f t="shared" si="34"/>
        <v>A00120520179USE</v>
      </c>
      <c r="H474" t="str">
        <f t="shared" si="35"/>
        <v>A0012059USE</v>
      </c>
      <c r="I474" s="35"/>
      <c r="O474" s="24"/>
      <c r="P474" s="7"/>
      <c r="R474" s="10"/>
      <c r="BK474" s="7"/>
      <c r="BL474" s="24"/>
      <c r="BU474" s="7"/>
      <c r="BW474" s="7"/>
      <c r="BX474" s="7"/>
      <c r="BY474" s="7"/>
      <c r="BZ474" s="7"/>
      <c r="CA474" s="10"/>
      <c r="DM474" s="7"/>
      <c r="DN474" s="9"/>
      <c r="DP474" s="7"/>
    </row>
    <row r="475" spans="1:120" x14ac:dyDescent="0.25">
      <c r="A475" t="s">
        <v>187</v>
      </c>
      <c r="B475">
        <v>177</v>
      </c>
      <c r="C475">
        <v>2017</v>
      </c>
      <c r="D475">
        <v>4</v>
      </c>
      <c r="E475">
        <v>0</v>
      </c>
      <c r="F475" t="s">
        <v>186</v>
      </c>
      <c r="G475" s="7" t="str">
        <f t="shared" si="34"/>
        <v>A00120520174DIRECT</v>
      </c>
      <c r="H475" t="str">
        <f t="shared" si="35"/>
        <v>A0012054DIRECT</v>
      </c>
      <c r="I475" s="35"/>
      <c r="O475" s="24"/>
      <c r="P475" s="7"/>
      <c r="R475" s="10"/>
      <c r="BK475" s="7"/>
      <c r="BL475" s="24"/>
      <c r="BU475" s="7"/>
      <c r="BW475" s="7"/>
      <c r="BX475" s="7"/>
      <c r="BY475" s="7"/>
      <c r="BZ475" s="7"/>
      <c r="CA475" s="10"/>
      <c r="DM475" s="7"/>
      <c r="DN475" s="9"/>
      <c r="DP475" s="7"/>
    </row>
    <row r="476" spans="1:120" x14ac:dyDescent="0.25">
      <c r="A476" t="s">
        <v>187</v>
      </c>
      <c r="B476">
        <v>177</v>
      </c>
      <c r="C476">
        <v>2018</v>
      </c>
      <c r="D476">
        <v>8</v>
      </c>
      <c r="E476">
        <v>0</v>
      </c>
      <c r="F476" t="s">
        <v>207</v>
      </c>
      <c r="G476" s="7" t="str">
        <f t="shared" si="34"/>
        <v>A00120520188STORAGE</v>
      </c>
      <c r="H476" t="str">
        <f t="shared" si="35"/>
        <v>A0012058STORAGE</v>
      </c>
      <c r="I476" s="35"/>
      <c r="O476" s="24"/>
      <c r="P476" s="7"/>
      <c r="R476" s="10"/>
      <c r="BK476" s="7"/>
      <c r="BL476" s="24"/>
      <c r="BU476" s="7"/>
      <c r="BW476" s="7"/>
      <c r="BX476" s="7"/>
      <c r="BY476" s="7"/>
      <c r="BZ476" s="7"/>
      <c r="CA476" s="10"/>
      <c r="DM476" s="7"/>
      <c r="DN476" s="9"/>
      <c r="DP476" s="7"/>
    </row>
    <row r="477" spans="1:120" x14ac:dyDescent="0.25">
      <c r="A477" t="s">
        <v>187</v>
      </c>
      <c r="B477">
        <v>177</v>
      </c>
      <c r="C477">
        <v>2019</v>
      </c>
      <c r="D477">
        <v>1</v>
      </c>
      <c r="E477">
        <v>0</v>
      </c>
      <c r="F477" t="s">
        <v>184</v>
      </c>
      <c r="G477" s="7" t="str">
        <f t="shared" si="34"/>
        <v>A00120520191USE</v>
      </c>
      <c r="H477" t="str">
        <f t="shared" si="35"/>
        <v>A0012051USE</v>
      </c>
      <c r="I477" s="35"/>
      <c r="O477" s="24"/>
      <c r="P477" s="7"/>
      <c r="R477" s="10"/>
      <c r="BK477" s="7"/>
      <c r="BL477" s="24"/>
      <c r="BU477" s="7"/>
      <c r="BW477" s="7"/>
      <c r="BX477" s="7"/>
      <c r="BY477" s="7"/>
      <c r="BZ477" s="7"/>
      <c r="CA477" s="10"/>
      <c r="DM477" s="7"/>
      <c r="DN477" s="9"/>
      <c r="DP477" s="7"/>
    </row>
    <row r="478" spans="1:120" x14ac:dyDescent="0.25">
      <c r="A478" t="s">
        <v>187</v>
      </c>
      <c r="B478">
        <v>177</v>
      </c>
      <c r="C478">
        <v>2020</v>
      </c>
      <c r="D478">
        <v>4</v>
      </c>
      <c r="E478">
        <v>0</v>
      </c>
      <c r="F478" t="s">
        <v>184</v>
      </c>
      <c r="G478" s="7" t="str">
        <f t="shared" si="34"/>
        <v>A00120520204USE</v>
      </c>
      <c r="H478" t="str">
        <f t="shared" si="35"/>
        <v>A0012054USE</v>
      </c>
      <c r="I478" s="35"/>
      <c r="O478" s="24"/>
      <c r="P478" s="7"/>
      <c r="R478" s="10"/>
      <c r="BK478" s="7"/>
      <c r="BL478" s="24"/>
      <c r="BU478" s="7"/>
      <c r="BW478" s="7"/>
      <c r="BX478" s="7"/>
      <c r="BY478" s="7"/>
      <c r="BZ478" s="7"/>
      <c r="CA478" s="10"/>
      <c r="DM478" s="7"/>
      <c r="DN478" s="9"/>
      <c r="DP478" s="7"/>
    </row>
    <row r="479" spans="1:120" x14ac:dyDescent="0.25">
      <c r="A479" t="s">
        <v>187</v>
      </c>
      <c r="B479">
        <v>177</v>
      </c>
      <c r="C479">
        <v>2019</v>
      </c>
      <c r="D479">
        <v>1</v>
      </c>
      <c r="E479">
        <v>0</v>
      </c>
      <c r="F479" t="s">
        <v>207</v>
      </c>
      <c r="G479" s="7" t="str">
        <f t="shared" si="34"/>
        <v>A00120520191STORAGE</v>
      </c>
      <c r="H479" t="str">
        <f t="shared" si="35"/>
        <v>A0012051STORAGE</v>
      </c>
      <c r="I479" s="35"/>
      <c r="O479" s="24"/>
      <c r="P479" s="7"/>
      <c r="R479" s="10"/>
      <c r="BK479" s="7"/>
      <c r="BL479" s="24"/>
      <c r="BU479" s="7"/>
      <c r="BW479" s="7"/>
      <c r="BX479" s="7"/>
      <c r="BY479" s="7"/>
      <c r="BZ479" s="7"/>
      <c r="CA479" s="10"/>
      <c r="DM479" s="7"/>
      <c r="DN479" s="9"/>
      <c r="DP479" s="7"/>
    </row>
    <row r="480" spans="1:120" x14ac:dyDescent="0.25">
      <c r="A480" t="s">
        <v>187</v>
      </c>
      <c r="B480">
        <v>177</v>
      </c>
      <c r="C480">
        <v>2014</v>
      </c>
      <c r="D480">
        <v>6</v>
      </c>
      <c r="E480">
        <v>0</v>
      </c>
      <c r="F480" t="s">
        <v>184</v>
      </c>
      <c r="G480" s="7" t="str">
        <f t="shared" si="34"/>
        <v>A00120520146USE</v>
      </c>
      <c r="H480" t="str">
        <f t="shared" si="35"/>
        <v>A0012056USE</v>
      </c>
      <c r="I480" s="35"/>
      <c r="O480" s="24"/>
      <c r="P480" s="7"/>
      <c r="R480" s="10"/>
      <c r="BK480" s="7"/>
      <c r="BL480" s="24"/>
      <c r="BU480" s="7"/>
      <c r="BW480" s="7"/>
      <c r="BX480" s="7"/>
      <c r="BY480" s="7"/>
      <c r="BZ480" s="7"/>
      <c r="CA480" s="10"/>
      <c r="DM480" s="7"/>
      <c r="DN480" s="9"/>
      <c r="DP480" s="7"/>
    </row>
    <row r="481" spans="1:120" x14ac:dyDescent="0.25">
      <c r="A481" t="s">
        <v>187</v>
      </c>
      <c r="B481">
        <v>177</v>
      </c>
      <c r="C481">
        <v>2020</v>
      </c>
      <c r="D481">
        <v>6</v>
      </c>
      <c r="E481">
        <v>0</v>
      </c>
      <c r="F481" t="s">
        <v>186</v>
      </c>
      <c r="G481" s="7" t="str">
        <f t="shared" si="34"/>
        <v>A00120520206DIRECT</v>
      </c>
      <c r="H481" t="str">
        <f t="shared" si="35"/>
        <v>A0012056DIRECT</v>
      </c>
      <c r="I481" s="35"/>
      <c r="O481" s="24"/>
      <c r="P481" s="7"/>
      <c r="R481" s="10"/>
      <c r="BK481" s="7"/>
      <c r="BL481" s="24"/>
      <c r="BU481" s="7"/>
      <c r="BW481" s="7"/>
      <c r="BX481" s="7"/>
      <c r="BY481" s="7"/>
      <c r="BZ481" s="7"/>
      <c r="CA481" s="10"/>
      <c r="DM481" s="7"/>
      <c r="DN481" s="9"/>
      <c r="DP481" s="7"/>
    </row>
    <row r="482" spans="1:120" x14ac:dyDescent="0.25">
      <c r="A482" t="s">
        <v>187</v>
      </c>
      <c r="B482">
        <v>177</v>
      </c>
      <c r="C482">
        <v>2018</v>
      </c>
      <c r="D482">
        <v>11</v>
      </c>
      <c r="E482">
        <v>0</v>
      </c>
      <c r="F482" t="s">
        <v>184</v>
      </c>
      <c r="G482" s="7" t="str">
        <f t="shared" si="34"/>
        <v>A001205201811USE</v>
      </c>
      <c r="H482" t="str">
        <f t="shared" si="35"/>
        <v>A00120511USE</v>
      </c>
      <c r="I482" s="35"/>
      <c r="O482" s="24"/>
      <c r="P482" s="7"/>
      <c r="R482" s="10"/>
      <c r="BK482" s="7"/>
      <c r="BL482" s="24"/>
      <c r="BU482" s="7"/>
      <c r="BW482" s="7"/>
      <c r="BX482" s="7"/>
      <c r="BY482" s="7"/>
      <c r="BZ482" s="7"/>
      <c r="CA482" s="10"/>
      <c r="DM482" s="7"/>
      <c r="DN482" s="9"/>
      <c r="DP482" s="7"/>
    </row>
    <row r="483" spans="1:120" x14ac:dyDescent="0.25">
      <c r="A483" t="s">
        <v>187</v>
      </c>
      <c r="B483">
        <v>177</v>
      </c>
      <c r="C483">
        <v>2018</v>
      </c>
      <c r="D483">
        <v>11</v>
      </c>
      <c r="E483">
        <v>0</v>
      </c>
      <c r="F483" t="s">
        <v>207</v>
      </c>
      <c r="G483" s="7" t="str">
        <f t="shared" si="34"/>
        <v>A001205201811STORAGE</v>
      </c>
      <c r="H483" t="str">
        <f t="shared" si="35"/>
        <v>A00120511STORAGE</v>
      </c>
      <c r="I483" s="35"/>
      <c r="O483" s="24"/>
      <c r="P483" s="7"/>
      <c r="R483" s="10"/>
      <c r="BK483" s="7"/>
      <c r="BL483" s="24"/>
      <c r="BU483" s="7"/>
      <c r="BW483" s="7"/>
      <c r="BX483" s="7"/>
      <c r="BY483" s="7"/>
      <c r="BZ483" s="7"/>
      <c r="CA483" s="10"/>
      <c r="DM483" s="7"/>
      <c r="DN483" s="9"/>
      <c r="DP483" s="7"/>
    </row>
    <row r="484" spans="1:120" x14ac:dyDescent="0.25">
      <c r="A484" t="s">
        <v>187</v>
      </c>
      <c r="B484">
        <v>177</v>
      </c>
      <c r="C484">
        <v>2017</v>
      </c>
      <c r="D484">
        <v>10</v>
      </c>
      <c r="E484">
        <v>0</v>
      </c>
      <c r="F484" t="s">
        <v>184</v>
      </c>
      <c r="G484" s="7" t="str">
        <f t="shared" si="34"/>
        <v>A001205201710USE</v>
      </c>
      <c r="H484" t="str">
        <f t="shared" si="35"/>
        <v>A00120510USE</v>
      </c>
      <c r="I484" s="35"/>
      <c r="O484" s="24"/>
      <c r="P484" s="7"/>
      <c r="R484" s="10"/>
      <c r="BK484" s="7"/>
      <c r="BL484" s="24"/>
      <c r="BU484" s="7"/>
      <c r="BW484" s="7"/>
      <c r="BX484" s="7"/>
      <c r="BY484" s="7"/>
      <c r="BZ484" s="7"/>
      <c r="CA484" s="10"/>
      <c r="DM484" s="7"/>
      <c r="DN484" s="9"/>
      <c r="DP484" s="7"/>
    </row>
    <row r="485" spans="1:120" x14ac:dyDescent="0.25">
      <c r="A485" t="s">
        <v>187</v>
      </c>
      <c r="B485">
        <v>177</v>
      </c>
      <c r="C485">
        <v>2016</v>
      </c>
      <c r="D485">
        <v>12</v>
      </c>
      <c r="E485">
        <v>0</v>
      </c>
      <c r="F485" t="s">
        <v>184</v>
      </c>
      <c r="G485" s="7" t="str">
        <f t="shared" si="34"/>
        <v>A001205201612USE</v>
      </c>
      <c r="H485" t="str">
        <f t="shared" si="35"/>
        <v>A00120512USE</v>
      </c>
      <c r="I485" s="35"/>
      <c r="O485" s="24"/>
      <c r="P485" s="7"/>
      <c r="R485" s="10"/>
      <c r="BK485" s="7"/>
      <c r="BL485" s="24"/>
      <c r="BU485" s="7"/>
      <c r="BW485" s="7"/>
      <c r="BX485" s="7"/>
      <c r="BY485" s="7"/>
      <c r="BZ485" s="7"/>
      <c r="CA485" s="10"/>
      <c r="DM485" s="7"/>
      <c r="DN485" s="9"/>
      <c r="DP485" s="7"/>
    </row>
    <row r="486" spans="1:120" x14ac:dyDescent="0.25">
      <c r="A486" t="s">
        <v>187</v>
      </c>
      <c r="B486">
        <v>177</v>
      </c>
      <c r="C486">
        <v>2017</v>
      </c>
      <c r="D486">
        <v>1</v>
      </c>
      <c r="E486">
        <v>0</v>
      </c>
      <c r="F486" t="s">
        <v>207</v>
      </c>
      <c r="G486" s="7" t="str">
        <f t="shared" si="34"/>
        <v>A00120520171STORAGE</v>
      </c>
      <c r="H486" t="str">
        <f t="shared" si="35"/>
        <v>A0012051STORAGE</v>
      </c>
      <c r="I486" s="35"/>
      <c r="O486" s="24"/>
      <c r="P486" s="7"/>
      <c r="R486" s="10"/>
      <c r="BK486" s="7"/>
      <c r="BL486" s="24"/>
      <c r="BU486" s="7"/>
      <c r="BW486" s="7"/>
      <c r="BX486" s="7"/>
      <c r="BY486" s="7"/>
      <c r="BZ486" s="7"/>
      <c r="CA486" s="10"/>
      <c r="DM486" s="7"/>
      <c r="DN486" s="9"/>
      <c r="DP486" s="7"/>
    </row>
    <row r="487" spans="1:120" x14ac:dyDescent="0.25">
      <c r="A487" t="s">
        <v>187</v>
      </c>
      <c r="B487">
        <v>177</v>
      </c>
      <c r="C487">
        <v>2017</v>
      </c>
      <c r="D487">
        <v>7</v>
      </c>
      <c r="E487">
        <v>0</v>
      </c>
      <c r="F487" t="s">
        <v>207</v>
      </c>
      <c r="G487" s="7" t="str">
        <f t="shared" si="34"/>
        <v>A00120520177STORAGE</v>
      </c>
      <c r="H487" t="str">
        <f t="shared" si="35"/>
        <v>A0012057STORAGE</v>
      </c>
      <c r="I487" s="35"/>
      <c r="O487" s="24"/>
      <c r="P487" s="7"/>
      <c r="R487" s="10"/>
      <c r="BK487" s="7"/>
      <c r="BL487" s="24"/>
      <c r="BU487" s="7"/>
      <c r="BW487" s="7"/>
      <c r="BX487" s="7"/>
      <c r="BY487" s="7"/>
      <c r="BZ487" s="7"/>
      <c r="CA487" s="10"/>
      <c r="DM487" s="7"/>
      <c r="DN487" s="9"/>
      <c r="DP487" s="7"/>
    </row>
    <row r="488" spans="1:120" x14ac:dyDescent="0.25">
      <c r="A488" t="s">
        <v>187</v>
      </c>
      <c r="B488">
        <v>177</v>
      </c>
      <c r="C488">
        <v>2017</v>
      </c>
      <c r="D488">
        <v>8</v>
      </c>
      <c r="E488">
        <v>0</v>
      </c>
      <c r="F488" t="s">
        <v>184</v>
      </c>
      <c r="G488" s="7" t="str">
        <f t="shared" si="34"/>
        <v>A00120520178USE</v>
      </c>
      <c r="H488" t="str">
        <f t="shared" si="35"/>
        <v>A0012058USE</v>
      </c>
      <c r="I488" s="35"/>
      <c r="O488" s="24"/>
      <c r="P488" s="7"/>
      <c r="R488" s="10"/>
      <c r="BK488" s="7"/>
      <c r="BL488" s="24"/>
      <c r="BU488" s="7"/>
      <c r="BW488" s="7"/>
      <c r="BX488" s="7"/>
      <c r="BY488" s="7"/>
      <c r="BZ488" s="7"/>
      <c r="CA488" s="10"/>
      <c r="DM488" s="7"/>
      <c r="DN488" s="9"/>
      <c r="DP488" s="7"/>
    </row>
    <row r="489" spans="1:120" x14ac:dyDescent="0.25">
      <c r="A489" t="s">
        <v>187</v>
      </c>
      <c r="B489">
        <v>177</v>
      </c>
      <c r="C489">
        <v>2017</v>
      </c>
      <c r="D489">
        <v>6</v>
      </c>
      <c r="E489">
        <v>0</v>
      </c>
      <c r="F489" t="s">
        <v>186</v>
      </c>
      <c r="G489" s="7" t="str">
        <f t="shared" si="34"/>
        <v>A00120520176DIRECT</v>
      </c>
      <c r="H489" t="str">
        <f t="shared" si="35"/>
        <v>A0012056DIRECT</v>
      </c>
      <c r="I489" s="35"/>
      <c r="O489" s="24"/>
      <c r="P489" s="7"/>
      <c r="R489" s="10"/>
      <c r="BK489" s="7"/>
      <c r="BL489" s="24"/>
      <c r="BU489" s="7"/>
      <c r="BW489" s="7"/>
      <c r="BX489" s="7"/>
      <c r="BY489" s="7"/>
      <c r="BZ489" s="7"/>
      <c r="CA489" s="10"/>
      <c r="DM489" s="7"/>
      <c r="DN489" s="9"/>
      <c r="DP489" s="7"/>
    </row>
    <row r="490" spans="1:120" x14ac:dyDescent="0.25">
      <c r="A490" t="s">
        <v>187</v>
      </c>
      <c r="B490">
        <v>177</v>
      </c>
      <c r="C490">
        <v>2018</v>
      </c>
      <c r="D490">
        <v>6</v>
      </c>
      <c r="E490">
        <v>0</v>
      </c>
      <c r="F490" t="s">
        <v>184</v>
      </c>
      <c r="G490" s="7" t="str">
        <f t="shared" si="34"/>
        <v>A00120520186USE</v>
      </c>
      <c r="H490" t="str">
        <f t="shared" si="35"/>
        <v>A0012056USE</v>
      </c>
      <c r="I490" s="35"/>
      <c r="O490" s="24"/>
      <c r="P490" s="7"/>
      <c r="R490" s="10"/>
      <c r="BK490" s="7"/>
      <c r="BL490" s="24"/>
      <c r="BU490" s="7"/>
      <c r="BW490" s="7"/>
      <c r="BX490" s="7"/>
      <c r="BY490" s="7"/>
      <c r="BZ490" s="7"/>
      <c r="CA490" s="10"/>
      <c r="DM490" s="7"/>
      <c r="DN490" s="9"/>
      <c r="DP490" s="7"/>
    </row>
    <row r="491" spans="1:120" x14ac:dyDescent="0.25">
      <c r="A491" t="s">
        <v>187</v>
      </c>
      <c r="B491">
        <v>177</v>
      </c>
      <c r="C491">
        <v>2017</v>
      </c>
      <c r="D491">
        <v>7</v>
      </c>
      <c r="E491">
        <v>0</v>
      </c>
      <c r="F491" t="s">
        <v>184</v>
      </c>
      <c r="G491" s="7" t="str">
        <f t="shared" si="34"/>
        <v>A00120520177USE</v>
      </c>
      <c r="H491" t="str">
        <f t="shared" si="35"/>
        <v>A0012057USE</v>
      </c>
      <c r="I491" s="35"/>
      <c r="O491" s="24"/>
      <c r="P491" s="7"/>
      <c r="R491" s="10"/>
      <c r="BK491" s="7"/>
      <c r="BL491" s="24"/>
      <c r="BU491" s="7"/>
      <c r="BW491" s="7"/>
      <c r="BX491" s="7"/>
      <c r="BY491" s="7"/>
      <c r="BZ491" s="7"/>
      <c r="CA491" s="10"/>
      <c r="DM491" s="7"/>
      <c r="DN491" s="9"/>
      <c r="DP491" s="7"/>
    </row>
    <row r="492" spans="1:120" x14ac:dyDescent="0.25">
      <c r="A492" t="s">
        <v>187</v>
      </c>
      <c r="B492">
        <v>177</v>
      </c>
      <c r="C492">
        <v>2019</v>
      </c>
      <c r="D492">
        <v>2</v>
      </c>
      <c r="E492">
        <v>0</v>
      </c>
      <c r="F492" t="s">
        <v>186</v>
      </c>
      <c r="G492" s="7" t="str">
        <f t="shared" si="34"/>
        <v>A00120520192DIRECT</v>
      </c>
      <c r="H492" t="str">
        <f t="shared" si="35"/>
        <v>A0012052DIRECT</v>
      </c>
      <c r="I492" s="35"/>
      <c r="O492" s="24"/>
      <c r="P492" s="7"/>
      <c r="R492" s="10"/>
      <c r="BK492" s="7"/>
      <c r="BL492" s="24"/>
      <c r="BU492" s="7"/>
      <c r="BW492" s="7"/>
      <c r="BX492" s="7"/>
      <c r="BY492" s="7"/>
      <c r="BZ492" s="7"/>
      <c r="CA492" s="10"/>
      <c r="DM492" s="7"/>
      <c r="DN492" s="9"/>
      <c r="DP492" s="7"/>
    </row>
    <row r="493" spans="1:120" x14ac:dyDescent="0.25">
      <c r="A493" t="s">
        <v>187</v>
      </c>
      <c r="B493">
        <v>177</v>
      </c>
      <c r="C493">
        <v>2013</v>
      </c>
      <c r="D493">
        <v>9</v>
      </c>
      <c r="E493">
        <v>0</v>
      </c>
      <c r="F493" t="s">
        <v>186</v>
      </c>
      <c r="G493" s="7" t="str">
        <f t="shared" si="34"/>
        <v>A00120520139DIRECT</v>
      </c>
      <c r="H493" t="str">
        <f t="shared" si="35"/>
        <v>A0012059DIRECT</v>
      </c>
      <c r="I493" s="35"/>
      <c r="O493" s="24"/>
      <c r="P493" s="7"/>
      <c r="R493" s="10"/>
      <c r="BK493" s="7"/>
      <c r="BL493" s="24"/>
      <c r="BU493" s="7"/>
      <c r="BW493" s="7"/>
      <c r="BX493" s="7"/>
      <c r="BY493" s="7"/>
      <c r="BZ493" s="7"/>
      <c r="CA493" s="10"/>
      <c r="DM493" s="7"/>
      <c r="DN493" s="9"/>
      <c r="DP493" s="7"/>
    </row>
    <row r="494" spans="1:120" x14ac:dyDescent="0.25">
      <c r="A494" t="s">
        <v>187</v>
      </c>
      <c r="B494">
        <v>177</v>
      </c>
      <c r="C494">
        <v>2019</v>
      </c>
      <c r="D494">
        <v>11</v>
      </c>
      <c r="E494">
        <v>0</v>
      </c>
      <c r="F494" t="s">
        <v>186</v>
      </c>
      <c r="G494" s="7" t="str">
        <f t="shared" si="34"/>
        <v>A001205201911DIRECT</v>
      </c>
      <c r="H494" t="str">
        <f t="shared" si="35"/>
        <v>A00120511DIRECT</v>
      </c>
      <c r="I494" s="35"/>
      <c r="O494" s="24"/>
      <c r="P494" s="7"/>
      <c r="R494" s="10"/>
      <c r="BK494" s="7"/>
      <c r="BL494" s="24"/>
      <c r="BU494" s="7"/>
      <c r="BW494" s="7"/>
      <c r="BX494" s="7"/>
      <c r="BY494" s="7"/>
      <c r="BZ494" s="7"/>
      <c r="CA494" s="10"/>
      <c r="DM494" s="7"/>
      <c r="DN494" s="9"/>
      <c r="DP494" s="7"/>
    </row>
    <row r="495" spans="1:120" x14ac:dyDescent="0.25">
      <c r="A495" t="s">
        <v>187</v>
      </c>
      <c r="B495">
        <v>177</v>
      </c>
      <c r="C495">
        <v>2013</v>
      </c>
      <c r="D495">
        <v>12</v>
      </c>
      <c r="E495">
        <v>0</v>
      </c>
      <c r="F495" t="s">
        <v>184</v>
      </c>
      <c r="G495" s="7" t="str">
        <f t="shared" si="34"/>
        <v>A001205201312USE</v>
      </c>
      <c r="H495" t="str">
        <f t="shared" si="35"/>
        <v>A00120512USE</v>
      </c>
      <c r="I495" s="35"/>
      <c r="O495" s="24"/>
      <c r="P495" s="7"/>
      <c r="R495" s="10"/>
      <c r="BK495" s="7"/>
      <c r="BL495" s="24"/>
      <c r="BU495" s="7"/>
      <c r="BW495" s="7"/>
      <c r="BX495" s="7"/>
      <c r="BY495" s="7"/>
      <c r="BZ495" s="7"/>
      <c r="CA495" s="10"/>
      <c r="DM495" s="7"/>
      <c r="DN495" s="9"/>
      <c r="DP495" s="7"/>
    </row>
    <row r="496" spans="1:120" x14ac:dyDescent="0.25">
      <c r="A496" t="s">
        <v>187</v>
      </c>
      <c r="B496">
        <v>177</v>
      </c>
      <c r="C496">
        <v>2019</v>
      </c>
      <c r="D496">
        <v>3</v>
      </c>
      <c r="E496">
        <v>0</v>
      </c>
      <c r="F496" t="s">
        <v>184</v>
      </c>
      <c r="G496" s="7" t="str">
        <f t="shared" si="34"/>
        <v>A00120520193USE</v>
      </c>
      <c r="H496" t="str">
        <f t="shared" si="35"/>
        <v>A0012053USE</v>
      </c>
      <c r="I496" s="35"/>
      <c r="O496" s="24"/>
      <c r="P496" s="7"/>
      <c r="R496" s="10"/>
      <c r="BK496" s="7"/>
      <c r="BL496" s="24"/>
      <c r="BU496" s="7"/>
      <c r="BW496" s="7"/>
      <c r="BX496" s="7"/>
      <c r="BY496" s="7"/>
      <c r="BZ496" s="7"/>
      <c r="CA496" s="10"/>
      <c r="DM496" s="7"/>
      <c r="DN496" s="9"/>
      <c r="DP496" s="7"/>
    </row>
    <row r="497" spans="1:120" x14ac:dyDescent="0.25">
      <c r="A497" t="s">
        <v>187</v>
      </c>
      <c r="B497">
        <v>177</v>
      </c>
      <c r="C497">
        <v>2014</v>
      </c>
      <c r="D497">
        <v>10</v>
      </c>
      <c r="E497">
        <v>0</v>
      </c>
      <c r="F497" t="s">
        <v>184</v>
      </c>
      <c r="G497" s="7" t="str">
        <f t="shared" si="34"/>
        <v>A001205201410USE</v>
      </c>
      <c r="H497" t="str">
        <f t="shared" si="35"/>
        <v>A00120510USE</v>
      </c>
      <c r="I497" s="35"/>
      <c r="O497" s="24"/>
      <c r="P497" s="7"/>
      <c r="R497" s="10"/>
      <c r="BK497" s="7"/>
      <c r="BL497" s="24"/>
      <c r="BU497" s="7"/>
      <c r="BW497" s="7"/>
      <c r="BX497" s="7"/>
      <c r="BY497" s="7"/>
      <c r="BZ497" s="7"/>
      <c r="CA497" s="10"/>
      <c r="DM497" s="7"/>
      <c r="DN497" s="9"/>
      <c r="DP497" s="7"/>
    </row>
    <row r="498" spans="1:120" x14ac:dyDescent="0.25">
      <c r="A498" t="s">
        <v>187</v>
      </c>
      <c r="B498">
        <v>177</v>
      </c>
      <c r="C498">
        <v>2018</v>
      </c>
      <c r="D498">
        <v>5</v>
      </c>
      <c r="E498">
        <v>0</v>
      </c>
      <c r="F498" t="s">
        <v>184</v>
      </c>
      <c r="G498" s="7" t="str">
        <f t="shared" si="34"/>
        <v>A00120520185USE</v>
      </c>
      <c r="H498" t="str">
        <f t="shared" si="35"/>
        <v>A0012055USE</v>
      </c>
      <c r="I498" s="35"/>
      <c r="O498" s="24"/>
      <c r="P498" s="7"/>
      <c r="R498" s="10"/>
      <c r="BK498" s="7"/>
      <c r="BL498" s="24"/>
      <c r="BU498" s="7"/>
      <c r="BW498" s="7"/>
      <c r="BX498" s="7"/>
      <c r="BY498" s="7"/>
      <c r="BZ498" s="7"/>
      <c r="CA498" s="10"/>
      <c r="DM498" s="7"/>
      <c r="DN498" s="9"/>
      <c r="DP498" s="7"/>
    </row>
    <row r="499" spans="1:120" x14ac:dyDescent="0.25">
      <c r="A499" t="s">
        <v>187</v>
      </c>
      <c r="B499">
        <v>177</v>
      </c>
      <c r="C499">
        <v>2020</v>
      </c>
      <c r="D499">
        <v>2</v>
      </c>
      <c r="E499">
        <v>0</v>
      </c>
      <c r="F499" t="s">
        <v>186</v>
      </c>
      <c r="G499" s="7" t="str">
        <f t="shared" si="34"/>
        <v>A00120520202DIRECT</v>
      </c>
      <c r="H499" t="str">
        <f t="shared" si="35"/>
        <v>A0012052DIRECT</v>
      </c>
      <c r="I499" s="35"/>
      <c r="O499" s="24"/>
      <c r="P499" s="7"/>
      <c r="R499" s="10"/>
      <c r="BK499" s="7"/>
      <c r="BL499" s="24"/>
      <c r="BU499" s="7"/>
      <c r="BW499" s="7"/>
      <c r="BX499" s="7"/>
      <c r="BY499" s="7"/>
      <c r="BZ499" s="7"/>
      <c r="CA499" s="10"/>
      <c r="DM499" s="7"/>
      <c r="DN499" s="9"/>
      <c r="DP499" s="7"/>
    </row>
    <row r="500" spans="1:120" x14ac:dyDescent="0.25">
      <c r="A500" t="s">
        <v>187</v>
      </c>
      <c r="B500">
        <v>177</v>
      </c>
      <c r="C500">
        <v>2017</v>
      </c>
      <c r="D500">
        <v>11</v>
      </c>
      <c r="E500">
        <v>0</v>
      </c>
      <c r="F500" t="s">
        <v>186</v>
      </c>
      <c r="G500" s="7" t="str">
        <f t="shared" si="34"/>
        <v>A001205201711DIRECT</v>
      </c>
      <c r="H500" t="str">
        <f t="shared" si="35"/>
        <v>A00120511DIRECT</v>
      </c>
      <c r="I500" s="35"/>
      <c r="O500" s="24"/>
      <c r="P500" s="7"/>
      <c r="R500" s="10"/>
      <c r="BK500" s="7"/>
      <c r="BL500" s="24"/>
      <c r="BU500" s="7"/>
      <c r="BW500" s="7"/>
      <c r="BX500" s="7"/>
      <c r="BY500" s="7"/>
      <c r="BZ500" s="7"/>
      <c r="CA500" s="10"/>
      <c r="DM500" s="7"/>
      <c r="DN500" s="9"/>
      <c r="DP500" s="7"/>
    </row>
    <row r="501" spans="1:120" x14ac:dyDescent="0.25">
      <c r="A501" t="s">
        <v>187</v>
      </c>
      <c r="B501">
        <v>177</v>
      </c>
      <c r="C501">
        <v>2017</v>
      </c>
      <c r="D501">
        <v>11</v>
      </c>
      <c r="E501">
        <v>0</v>
      </c>
      <c r="F501" t="s">
        <v>207</v>
      </c>
      <c r="G501" s="7" t="str">
        <f t="shared" si="34"/>
        <v>A001205201711STORAGE</v>
      </c>
      <c r="H501" t="str">
        <f t="shared" si="35"/>
        <v>A00120511STORAGE</v>
      </c>
      <c r="I501" s="35"/>
      <c r="O501" s="24"/>
      <c r="P501" s="7"/>
      <c r="R501" s="10"/>
      <c r="BK501" s="7"/>
      <c r="BL501" s="24"/>
      <c r="BU501" s="7"/>
      <c r="BW501" s="7"/>
      <c r="BX501" s="7"/>
      <c r="BY501" s="7"/>
      <c r="BZ501" s="7"/>
      <c r="CA501" s="10"/>
      <c r="DM501" s="7"/>
      <c r="DN501" s="9"/>
      <c r="DP501" s="7"/>
    </row>
    <row r="502" spans="1:120" x14ac:dyDescent="0.25">
      <c r="A502" t="s">
        <v>187</v>
      </c>
      <c r="B502">
        <v>177</v>
      </c>
      <c r="C502">
        <v>2017</v>
      </c>
      <c r="D502">
        <v>6</v>
      </c>
      <c r="E502">
        <v>0</v>
      </c>
      <c r="F502" t="s">
        <v>184</v>
      </c>
      <c r="G502" s="7" t="str">
        <f t="shared" si="34"/>
        <v>A00120520176USE</v>
      </c>
      <c r="H502" t="str">
        <f t="shared" si="35"/>
        <v>A0012056USE</v>
      </c>
      <c r="I502" s="35"/>
      <c r="O502" s="24"/>
      <c r="P502" s="7"/>
      <c r="R502" s="10"/>
      <c r="BK502" s="7"/>
      <c r="BL502" s="24"/>
      <c r="BU502" s="7"/>
      <c r="BW502" s="7"/>
      <c r="BX502" s="7"/>
      <c r="BY502" s="7"/>
      <c r="BZ502" s="7"/>
      <c r="CA502" s="10"/>
      <c r="DM502" s="7"/>
      <c r="DN502" s="9"/>
      <c r="DP502" s="7"/>
    </row>
    <row r="503" spans="1:120" x14ac:dyDescent="0.25">
      <c r="A503" t="s">
        <v>187</v>
      </c>
      <c r="B503">
        <v>177</v>
      </c>
      <c r="C503">
        <v>2017</v>
      </c>
      <c r="D503">
        <v>5</v>
      </c>
      <c r="E503">
        <v>0</v>
      </c>
      <c r="F503" t="s">
        <v>207</v>
      </c>
      <c r="G503" s="7" t="str">
        <f t="shared" si="34"/>
        <v>A00120520175STORAGE</v>
      </c>
      <c r="H503" t="str">
        <f t="shared" si="35"/>
        <v>A0012055STORAGE</v>
      </c>
      <c r="I503" s="35"/>
      <c r="O503" s="24"/>
      <c r="P503" s="7"/>
      <c r="R503" s="10"/>
      <c r="BK503" s="7"/>
      <c r="BL503" s="24"/>
      <c r="BU503" s="7"/>
      <c r="BW503" s="7"/>
      <c r="BX503" s="7"/>
      <c r="BY503" s="7"/>
      <c r="BZ503" s="7"/>
      <c r="CA503" s="10"/>
      <c r="DM503" s="7"/>
      <c r="DN503" s="9"/>
      <c r="DP503" s="7"/>
    </row>
    <row r="504" spans="1:120" x14ac:dyDescent="0.25">
      <c r="A504" t="s">
        <v>187</v>
      </c>
      <c r="B504">
        <v>177</v>
      </c>
      <c r="C504">
        <v>2020</v>
      </c>
      <c r="D504">
        <v>11</v>
      </c>
      <c r="E504">
        <v>0</v>
      </c>
      <c r="F504" t="s">
        <v>186</v>
      </c>
      <c r="G504" s="7" t="str">
        <f t="shared" si="34"/>
        <v>A001205202011DIRECT</v>
      </c>
      <c r="H504" t="str">
        <f t="shared" si="35"/>
        <v>A00120511DIRECT</v>
      </c>
      <c r="I504" s="35"/>
      <c r="O504" s="24"/>
      <c r="P504" s="7"/>
      <c r="R504" s="10"/>
      <c r="BK504" s="7"/>
      <c r="BL504" s="24"/>
      <c r="BU504" s="7"/>
      <c r="BW504" s="7"/>
      <c r="BX504" s="7"/>
      <c r="BY504" s="7"/>
      <c r="BZ504" s="7"/>
      <c r="CA504" s="10"/>
      <c r="DM504" s="7"/>
      <c r="DN504" s="9"/>
      <c r="DP504" s="7"/>
    </row>
    <row r="505" spans="1:120" x14ac:dyDescent="0.25">
      <c r="A505" t="s">
        <v>187</v>
      </c>
      <c r="B505">
        <v>177</v>
      </c>
      <c r="C505">
        <v>2020</v>
      </c>
      <c r="D505">
        <v>3</v>
      </c>
      <c r="E505">
        <v>0</v>
      </c>
      <c r="F505" t="s">
        <v>186</v>
      </c>
      <c r="G505" s="7" t="str">
        <f t="shared" si="34"/>
        <v>A00120520203DIRECT</v>
      </c>
      <c r="H505" t="str">
        <f t="shared" si="35"/>
        <v>A0012053DIRECT</v>
      </c>
      <c r="I505" s="35"/>
      <c r="O505" s="24"/>
      <c r="P505" s="7"/>
      <c r="R505" s="10"/>
      <c r="BK505" s="7"/>
      <c r="BL505" s="24"/>
      <c r="BU505" s="7"/>
      <c r="BW505" s="7"/>
      <c r="BX505" s="7"/>
      <c r="BY505" s="7"/>
      <c r="BZ505" s="7"/>
      <c r="CA505" s="10"/>
      <c r="DM505" s="7"/>
      <c r="DN505" s="9"/>
      <c r="DP505" s="7"/>
    </row>
    <row r="506" spans="1:120" x14ac:dyDescent="0.25">
      <c r="A506" t="s">
        <v>187</v>
      </c>
      <c r="B506">
        <v>177</v>
      </c>
      <c r="C506">
        <v>2020</v>
      </c>
      <c r="D506">
        <v>4</v>
      </c>
      <c r="E506">
        <v>0</v>
      </c>
      <c r="F506" t="s">
        <v>186</v>
      </c>
      <c r="G506" s="7" t="str">
        <f t="shared" si="34"/>
        <v>A00120520204DIRECT</v>
      </c>
      <c r="H506" t="str">
        <f t="shared" si="35"/>
        <v>A0012054DIRECT</v>
      </c>
      <c r="I506" s="35"/>
      <c r="O506" s="24"/>
      <c r="P506" s="7"/>
      <c r="R506" s="10"/>
      <c r="BK506" s="7"/>
      <c r="BL506" s="24"/>
      <c r="BU506" s="7"/>
      <c r="BW506" s="7"/>
      <c r="BX506" s="7"/>
      <c r="BY506" s="7"/>
      <c r="BZ506" s="7"/>
      <c r="CA506" s="10"/>
      <c r="DM506" s="7"/>
      <c r="DN506" s="9"/>
      <c r="DP506" s="7"/>
    </row>
    <row r="507" spans="1:120" x14ac:dyDescent="0.25">
      <c r="A507" t="s">
        <v>187</v>
      </c>
      <c r="B507">
        <v>177</v>
      </c>
      <c r="C507">
        <v>2016</v>
      </c>
      <c r="D507">
        <v>9</v>
      </c>
      <c r="E507">
        <v>0</v>
      </c>
      <c r="F507" t="s">
        <v>207</v>
      </c>
      <c r="G507" s="7" t="str">
        <f t="shared" si="34"/>
        <v>A00120520169STORAGE</v>
      </c>
      <c r="H507" t="str">
        <f t="shared" si="35"/>
        <v>A0012059STORAGE</v>
      </c>
      <c r="I507" s="35"/>
      <c r="O507" s="24"/>
      <c r="P507" s="7"/>
      <c r="R507" s="10"/>
      <c r="BK507" s="7"/>
      <c r="BL507" s="24"/>
      <c r="BU507" s="7"/>
      <c r="BW507" s="7"/>
      <c r="BX507" s="7"/>
      <c r="BY507" s="7"/>
      <c r="BZ507" s="7"/>
      <c r="CA507" s="10"/>
      <c r="DM507" s="7"/>
      <c r="DN507" s="9"/>
      <c r="DP507" s="7"/>
    </row>
    <row r="508" spans="1:120" x14ac:dyDescent="0.25">
      <c r="A508" t="s">
        <v>187</v>
      </c>
      <c r="B508">
        <v>177</v>
      </c>
      <c r="C508">
        <v>2015</v>
      </c>
      <c r="D508">
        <v>5</v>
      </c>
      <c r="E508">
        <v>0</v>
      </c>
      <c r="F508" t="s">
        <v>186</v>
      </c>
      <c r="G508" s="7" t="str">
        <f t="shared" si="34"/>
        <v>A00120520155DIRECT</v>
      </c>
      <c r="H508" t="str">
        <f t="shared" si="35"/>
        <v>A0012055DIRECT</v>
      </c>
      <c r="I508" s="35"/>
      <c r="O508" s="24"/>
      <c r="P508" s="7"/>
      <c r="R508" s="10"/>
      <c r="BK508" s="7"/>
      <c r="BL508" s="24"/>
      <c r="BU508" s="7"/>
      <c r="BW508" s="7"/>
      <c r="BX508" s="7"/>
      <c r="BY508" s="7"/>
      <c r="BZ508" s="7"/>
      <c r="CA508" s="10"/>
      <c r="DM508" s="7"/>
      <c r="DN508" s="9"/>
      <c r="DP508" s="7"/>
    </row>
    <row r="509" spans="1:120" x14ac:dyDescent="0.25">
      <c r="A509" t="s">
        <v>187</v>
      </c>
      <c r="B509">
        <v>177</v>
      </c>
      <c r="C509">
        <v>2014</v>
      </c>
      <c r="D509">
        <v>2</v>
      </c>
      <c r="E509">
        <v>0</v>
      </c>
      <c r="F509" t="s">
        <v>207</v>
      </c>
      <c r="G509" s="7" t="str">
        <f t="shared" si="34"/>
        <v>A00120520142STORAGE</v>
      </c>
      <c r="H509" t="str">
        <f t="shared" si="35"/>
        <v>A0012052STORAGE</v>
      </c>
      <c r="I509" s="35"/>
      <c r="O509" s="24"/>
      <c r="P509" s="7"/>
      <c r="R509" s="10"/>
      <c r="BK509" s="7"/>
      <c r="BL509" s="24"/>
      <c r="BU509" s="7"/>
      <c r="BW509" s="7"/>
      <c r="BX509" s="7"/>
      <c r="BY509" s="7"/>
      <c r="BZ509" s="7"/>
      <c r="CA509" s="10"/>
      <c r="DM509" s="7"/>
      <c r="DN509" s="9"/>
      <c r="DP509" s="7"/>
    </row>
    <row r="510" spans="1:120" x14ac:dyDescent="0.25">
      <c r="A510" t="s">
        <v>187</v>
      </c>
      <c r="B510">
        <v>177</v>
      </c>
      <c r="C510">
        <v>2018</v>
      </c>
      <c r="D510">
        <v>7</v>
      </c>
      <c r="E510">
        <v>0</v>
      </c>
      <c r="F510" t="s">
        <v>184</v>
      </c>
      <c r="G510" s="7" t="str">
        <f t="shared" si="34"/>
        <v>A00120520187USE</v>
      </c>
      <c r="H510" t="str">
        <f t="shared" si="35"/>
        <v>A0012057USE</v>
      </c>
      <c r="I510" s="35"/>
      <c r="O510" s="24"/>
      <c r="P510" s="7"/>
      <c r="R510" s="10"/>
      <c r="BK510" s="7"/>
      <c r="BL510" s="24"/>
      <c r="BU510" s="7"/>
      <c r="BW510" s="7"/>
      <c r="BX510" s="7"/>
      <c r="BY510" s="7"/>
      <c r="BZ510" s="7"/>
      <c r="CA510" s="10"/>
      <c r="DM510" s="7"/>
      <c r="DN510" s="9"/>
      <c r="DP510" s="7"/>
    </row>
    <row r="511" spans="1:120" x14ac:dyDescent="0.25">
      <c r="A511" t="s">
        <v>187</v>
      </c>
      <c r="B511">
        <v>177</v>
      </c>
      <c r="C511">
        <v>2016</v>
      </c>
      <c r="D511">
        <v>9</v>
      </c>
      <c r="E511">
        <v>0</v>
      </c>
      <c r="F511" t="s">
        <v>184</v>
      </c>
      <c r="G511" s="7" t="str">
        <f t="shared" si="34"/>
        <v>A00120520169USE</v>
      </c>
      <c r="H511" t="str">
        <f t="shared" si="35"/>
        <v>A0012059USE</v>
      </c>
      <c r="I511" s="35"/>
      <c r="O511" s="24"/>
      <c r="P511" s="7"/>
      <c r="R511" s="10"/>
      <c r="BK511" s="7"/>
      <c r="BL511" s="24"/>
      <c r="BU511" s="7"/>
      <c r="BW511" s="7"/>
      <c r="BX511" s="7"/>
      <c r="BY511" s="7"/>
      <c r="BZ511" s="7"/>
      <c r="CA511" s="10"/>
      <c r="DM511" s="7"/>
      <c r="DN511" s="9"/>
      <c r="DP511" s="7"/>
    </row>
    <row r="512" spans="1:120" x14ac:dyDescent="0.25">
      <c r="A512" t="s">
        <v>187</v>
      </c>
      <c r="B512">
        <v>177</v>
      </c>
      <c r="C512">
        <v>2018</v>
      </c>
      <c r="D512">
        <v>4</v>
      </c>
      <c r="E512">
        <v>0</v>
      </c>
      <c r="F512" t="s">
        <v>184</v>
      </c>
      <c r="G512" s="7" t="str">
        <f t="shared" si="34"/>
        <v>A00120520184USE</v>
      </c>
      <c r="H512" t="str">
        <f t="shared" si="35"/>
        <v>A0012054USE</v>
      </c>
      <c r="I512" s="35"/>
      <c r="O512" s="24"/>
      <c r="P512" s="7"/>
      <c r="R512" s="10"/>
      <c r="BK512" s="7"/>
      <c r="BL512" s="24"/>
      <c r="BU512" s="7"/>
      <c r="BW512" s="7"/>
      <c r="BX512" s="7"/>
      <c r="BY512" s="7"/>
      <c r="BZ512" s="7"/>
      <c r="CA512" s="10"/>
      <c r="DM512" s="7"/>
      <c r="DN512" s="9"/>
      <c r="DP512" s="7"/>
    </row>
    <row r="513" spans="1:120" x14ac:dyDescent="0.25">
      <c r="A513" t="s">
        <v>187</v>
      </c>
      <c r="B513">
        <v>177</v>
      </c>
      <c r="C513">
        <v>2016</v>
      </c>
      <c r="D513">
        <v>11</v>
      </c>
      <c r="E513">
        <v>0</v>
      </c>
      <c r="F513" t="s">
        <v>184</v>
      </c>
      <c r="G513" s="7" t="str">
        <f t="shared" si="34"/>
        <v>A001205201611USE</v>
      </c>
      <c r="H513" t="str">
        <f t="shared" si="35"/>
        <v>A00120511USE</v>
      </c>
      <c r="I513" s="35"/>
      <c r="O513" s="24"/>
      <c r="P513" s="7"/>
      <c r="R513" s="10"/>
      <c r="BK513" s="7"/>
      <c r="BL513" s="24"/>
      <c r="BU513" s="7"/>
      <c r="BW513" s="7"/>
      <c r="BX513" s="7"/>
      <c r="BY513" s="7"/>
      <c r="BZ513" s="7"/>
      <c r="CA513" s="10"/>
      <c r="DM513" s="7"/>
      <c r="DN513" s="9"/>
      <c r="DP513" s="7"/>
    </row>
    <row r="514" spans="1:120" x14ac:dyDescent="0.25">
      <c r="A514" t="s">
        <v>187</v>
      </c>
      <c r="B514">
        <v>177</v>
      </c>
      <c r="C514">
        <v>2015</v>
      </c>
      <c r="D514">
        <v>9</v>
      </c>
      <c r="E514">
        <v>0</v>
      </c>
      <c r="F514" t="s">
        <v>207</v>
      </c>
      <c r="G514" s="7" t="str">
        <f t="shared" si="34"/>
        <v>A00120520159STORAGE</v>
      </c>
      <c r="H514" t="str">
        <f t="shared" si="35"/>
        <v>A0012059STORAGE</v>
      </c>
      <c r="I514" s="35"/>
      <c r="O514" s="24"/>
      <c r="P514" s="7"/>
      <c r="R514" s="10"/>
      <c r="BK514" s="7"/>
      <c r="BL514" s="24"/>
      <c r="BU514" s="7"/>
      <c r="BW514" s="7"/>
      <c r="BX514" s="7"/>
      <c r="BY514" s="7"/>
      <c r="BZ514" s="7"/>
      <c r="CA514" s="10"/>
      <c r="DM514" s="7"/>
      <c r="DN514" s="9"/>
      <c r="DP514" s="7"/>
    </row>
    <row r="515" spans="1:120" x14ac:dyDescent="0.25">
      <c r="A515" t="s">
        <v>187</v>
      </c>
      <c r="B515">
        <v>177</v>
      </c>
      <c r="C515">
        <v>2017</v>
      </c>
      <c r="D515">
        <v>8</v>
      </c>
      <c r="E515">
        <v>0</v>
      </c>
      <c r="F515" t="s">
        <v>186</v>
      </c>
      <c r="G515" s="7" t="str">
        <f t="shared" si="34"/>
        <v>A00120520178DIRECT</v>
      </c>
      <c r="H515" t="str">
        <f t="shared" si="35"/>
        <v>A0012058DIRECT</v>
      </c>
      <c r="I515" s="35"/>
      <c r="O515" s="24"/>
      <c r="P515" s="7"/>
      <c r="R515" s="10"/>
      <c r="BK515" s="7"/>
      <c r="BL515" s="24"/>
      <c r="BU515" s="7"/>
      <c r="BW515" s="7"/>
      <c r="BX515" s="7"/>
      <c r="BY515" s="7"/>
      <c r="BZ515" s="7"/>
      <c r="CA515" s="10"/>
      <c r="DM515" s="7"/>
      <c r="DN515" s="9"/>
      <c r="DP515" s="7"/>
    </row>
    <row r="516" spans="1:120" x14ac:dyDescent="0.25">
      <c r="A516" t="s">
        <v>187</v>
      </c>
      <c r="B516">
        <v>177</v>
      </c>
      <c r="C516">
        <v>2020</v>
      </c>
      <c r="D516">
        <v>9</v>
      </c>
      <c r="E516">
        <v>0</v>
      </c>
      <c r="F516" t="s">
        <v>207</v>
      </c>
      <c r="G516" s="7" t="str">
        <f t="shared" si="34"/>
        <v>A00120520209STORAGE</v>
      </c>
      <c r="H516" t="str">
        <f t="shared" si="35"/>
        <v>A0012059STORAGE</v>
      </c>
      <c r="I516" s="35"/>
      <c r="O516" s="24"/>
      <c r="P516" s="7"/>
      <c r="R516" s="10"/>
      <c r="BK516" s="7"/>
      <c r="BL516" s="24"/>
      <c r="BU516" s="7"/>
      <c r="BW516" s="7"/>
      <c r="BX516" s="7"/>
      <c r="BY516" s="7"/>
      <c r="BZ516" s="7"/>
      <c r="CA516" s="10"/>
      <c r="DM516" s="7"/>
      <c r="DN516" s="9"/>
      <c r="DP516" s="7"/>
    </row>
    <row r="517" spans="1:120" x14ac:dyDescent="0.25">
      <c r="A517" t="s">
        <v>187</v>
      </c>
      <c r="B517">
        <v>177</v>
      </c>
      <c r="C517">
        <v>2020</v>
      </c>
      <c r="D517">
        <v>2</v>
      </c>
      <c r="E517">
        <v>0</v>
      </c>
      <c r="F517" t="s">
        <v>207</v>
      </c>
      <c r="G517" s="7" t="str">
        <f t="shared" ref="G517:G580" si="36">A517&amp;C517&amp;D517&amp;F517</f>
        <v>A00120520202STORAGE</v>
      </c>
      <c r="H517" t="str">
        <f t="shared" ref="H517:H580" si="37">A517&amp;D517&amp;F517</f>
        <v>A0012052STORAGE</v>
      </c>
      <c r="I517" s="35"/>
      <c r="O517" s="24"/>
      <c r="P517" s="7"/>
      <c r="R517" s="10"/>
      <c r="BK517" s="7"/>
      <c r="BL517" s="24"/>
      <c r="BU517" s="7"/>
      <c r="BW517" s="7"/>
      <c r="BX517" s="7"/>
      <c r="BY517" s="7"/>
      <c r="BZ517" s="7"/>
      <c r="CA517" s="10"/>
      <c r="DM517" s="7"/>
      <c r="DN517" s="9"/>
      <c r="DP517" s="7"/>
    </row>
    <row r="518" spans="1:120" x14ac:dyDescent="0.25">
      <c r="A518" t="s">
        <v>187</v>
      </c>
      <c r="B518">
        <v>177</v>
      </c>
      <c r="C518">
        <v>2020</v>
      </c>
      <c r="D518">
        <v>8</v>
      </c>
      <c r="E518">
        <v>0</v>
      </c>
      <c r="F518" t="s">
        <v>207</v>
      </c>
      <c r="G518" s="7" t="str">
        <f t="shared" si="36"/>
        <v>A00120520208STORAGE</v>
      </c>
      <c r="H518" t="str">
        <f t="shared" si="37"/>
        <v>A0012058STORAGE</v>
      </c>
      <c r="I518" s="35"/>
      <c r="O518" s="24"/>
      <c r="P518" s="7"/>
      <c r="R518" s="10"/>
      <c r="BK518" s="7"/>
      <c r="BL518" s="24"/>
      <c r="BU518" s="7"/>
      <c r="BW518" s="7"/>
      <c r="BX518" s="7"/>
      <c r="BY518" s="7"/>
      <c r="BZ518" s="7"/>
      <c r="CA518" s="10"/>
      <c r="DM518" s="7"/>
      <c r="DN518" s="9"/>
      <c r="DP518" s="7"/>
    </row>
    <row r="519" spans="1:120" x14ac:dyDescent="0.25">
      <c r="A519" t="s">
        <v>187</v>
      </c>
      <c r="B519">
        <v>177</v>
      </c>
      <c r="C519">
        <v>2013</v>
      </c>
      <c r="D519">
        <v>4</v>
      </c>
      <c r="E519">
        <v>0</v>
      </c>
      <c r="F519" t="s">
        <v>207</v>
      </c>
      <c r="G519" s="7" t="str">
        <f t="shared" si="36"/>
        <v>A00120520134STORAGE</v>
      </c>
      <c r="H519" t="str">
        <f t="shared" si="37"/>
        <v>A0012054STORAGE</v>
      </c>
      <c r="I519" s="35"/>
      <c r="O519" s="24"/>
      <c r="P519" s="7"/>
      <c r="R519" s="10"/>
      <c r="BK519" s="7"/>
      <c r="BL519" s="24"/>
      <c r="BU519" s="7"/>
      <c r="BW519" s="7"/>
      <c r="BX519" s="7"/>
      <c r="BY519" s="7"/>
      <c r="BZ519" s="7"/>
      <c r="CA519" s="10"/>
      <c r="DM519" s="7"/>
      <c r="DN519" s="9"/>
      <c r="DP519" s="7"/>
    </row>
    <row r="520" spans="1:120" x14ac:dyDescent="0.25">
      <c r="A520" t="s">
        <v>187</v>
      </c>
      <c r="B520">
        <v>177</v>
      </c>
      <c r="C520">
        <v>2014</v>
      </c>
      <c r="D520">
        <v>8</v>
      </c>
      <c r="E520">
        <v>0</v>
      </c>
      <c r="F520" t="s">
        <v>207</v>
      </c>
      <c r="G520" s="7" t="str">
        <f t="shared" si="36"/>
        <v>A00120520148STORAGE</v>
      </c>
      <c r="H520" t="str">
        <f t="shared" si="37"/>
        <v>A0012058STORAGE</v>
      </c>
      <c r="I520" s="35"/>
      <c r="O520" s="24"/>
      <c r="P520" s="7"/>
      <c r="R520" s="10"/>
      <c r="BK520" s="7"/>
      <c r="BL520" s="24"/>
      <c r="BU520" s="7"/>
      <c r="BW520" s="7"/>
      <c r="BX520" s="7"/>
      <c r="BY520" s="7"/>
      <c r="BZ520" s="7"/>
      <c r="CA520" s="10"/>
      <c r="DM520" s="7"/>
      <c r="DN520" s="9"/>
      <c r="DP520" s="7"/>
    </row>
    <row r="521" spans="1:120" x14ac:dyDescent="0.25">
      <c r="A521" t="s">
        <v>187</v>
      </c>
      <c r="B521">
        <v>177</v>
      </c>
      <c r="C521">
        <v>2017</v>
      </c>
      <c r="D521">
        <v>1</v>
      </c>
      <c r="E521">
        <v>0</v>
      </c>
      <c r="F521" t="s">
        <v>184</v>
      </c>
      <c r="G521" s="7" t="str">
        <f t="shared" si="36"/>
        <v>A00120520171USE</v>
      </c>
      <c r="H521" t="str">
        <f t="shared" si="37"/>
        <v>A0012051USE</v>
      </c>
      <c r="I521" s="35"/>
      <c r="O521" s="24"/>
      <c r="P521" s="7"/>
      <c r="R521" s="10"/>
      <c r="BK521" s="7"/>
      <c r="BL521" s="24"/>
      <c r="BU521" s="7"/>
      <c r="BW521" s="7"/>
      <c r="BX521" s="7"/>
      <c r="BY521" s="7"/>
      <c r="BZ521" s="7"/>
      <c r="CA521" s="10"/>
      <c r="DM521" s="7"/>
      <c r="DN521" s="9"/>
      <c r="DP521" s="7"/>
    </row>
    <row r="522" spans="1:120" x14ac:dyDescent="0.25">
      <c r="A522" t="s">
        <v>187</v>
      </c>
      <c r="B522">
        <v>177</v>
      </c>
      <c r="C522">
        <v>2020</v>
      </c>
      <c r="D522">
        <v>1</v>
      </c>
      <c r="E522">
        <v>0</v>
      </c>
      <c r="F522" t="s">
        <v>186</v>
      </c>
      <c r="G522" s="7" t="str">
        <f t="shared" si="36"/>
        <v>A00120520201DIRECT</v>
      </c>
      <c r="H522" t="str">
        <f t="shared" si="37"/>
        <v>A0012051DIRECT</v>
      </c>
      <c r="I522" s="35"/>
      <c r="O522" s="24"/>
      <c r="P522" s="7"/>
      <c r="R522" s="10"/>
      <c r="BK522" s="7"/>
      <c r="BL522" s="24"/>
      <c r="BU522" s="7"/>
      <c r="BW522" s="7"/>
      <c r="BX522" s="7"/>
      <c r="BY522" s="7"/>
      <c r="BZ522" s="7"/>
      <c r="CA522" s="10"/>
      <c r="DM522" s="7"/>
      <c r="DN522" s="9"/>
      <c r="DP522" s="7"/>
    </row>
    <row r="523" spans="1:120" x14ac:dyDescent="0.25">
      <c r="A523" t="s">
        <v>187</v>
      </c>
      <c r="B523">
        <v>177</v>
      </c>
      <c r="C523">
        <v>2015</v>
      </c>
      <c r="D523">
        <v>6</v>
      </c>
      <c r="E523">
        <v>0</v>
      </c>
      <c r="F523" t="s">
        <v>184</v>
      </c>
      <c r="G523" s="7" t="str">
        <f t="shared" si="36"/>
        <v>A00120520156USE</v>
      </c>
      <c r="H523" t="str">
        <f t="shared" si="37"/>
        <v>A0012056USE</v>
      </c>
      <c r="I523" s="35"/>
      <c r="O523" s="24"/>
      <c r="P523" s="7"/>
      <c r="R523" s="10"/>
      <c r="BK523" s="7"/>
      <c r="BL523" s="24"/>
      <c r="BU523" s="7"/>
      <c r="BW523" s="7"/>
      <c r="BX523" s="7"/>
      <c r="BY523" s="7"/>
      <c r="BZ523" s="7"/>
      <c r="CA523" s="10"/>
      <c r="DM523" s="7"/>
      <c r="DN523" s="9"/>
      <c r="DP523" s="7"/>
    </row>
    <row r="524" spans="1:120" x14ac:dyDescent="0.25">
      <c r="A524" t="s">
        <v>187</v>
      </c>
      <c r="B524">
        <v>177</v>
      </c>
      <c r="C524">
        <v>2018</v>
      </c>
      <c r="D524">
        <v>5</v>
      </c>
      <c r="E524">
        <v>0</v>
      </c>
      <c r="F524" t="s">
        <v>186</v>
      </c>
      <c r="G524" s="7" t="str">
        <f t="shared" si="36"/>
        <v>A00120520185DIRECT</v>
      </c>
      <c r="H524" t="str">
        <f t="shared" si="37"/>
        <v>A0012055DIRECT</v>
      </c>
      <c r="I524" s="35"/>
      <c r="O524" s="24"/>
      <c r="P524" s="7"/>
      <c r="R524" s="10"/>
      <c r="BK524" s="7"/>
      <c r="BL524" s="24"/>
      <c r="BU524" s="7"/>
      <c r="BW524" s="7"/>
      <c r="BX524" s="7"/>
      <c r="BY524" s="7"/>
      <c r="BZ524" s="7"/>
      <c r="CA524" s="10"/>
      <c r="DM524" s="7"/>
      <c r="DN524" s="9"/>
      <c r="DP524" s="7"/>
    </row>
    <row r="525" spans="1:120" x14ac:dyDescent="0.25">
      <c r="A525" t="s">
        <v>187</v>
      </c>
      <c r="B525">
        <v>177</v>
      </c>
      <c r="C525">
        <v>2016</v>
      </c>
      <c r="D525">
        <v>11</v>
      </c>
      <c r="E525">
        <v>0</v>
      </c>
      <c r="F525" t="s">
        <v>207</v>
      </c>
      <c r="G525" s="7" t="str">
        <f t="shared" si="36"/>
        <v>A001205201611STORAGE</v>
      </c>
      <c r="H525" t="str">
        <f t="shared" si="37"/>
        <v>A00120511STORAGE</v>
      </c>
      <c r="I525" s="35"/>
      <c r="O525" s="24"/>
      <c r="P525" s="7"/>
      <c r="R525" s="10"/>
      <c r="BK525" s="7"/>
      <c r="BL525" s="24"/>
      <c r="BU525" s="7"/>
      <c r="BW525" s="7"/>
      <c r="BX525" s="7"/>
      <c r="BY525" s="7"/>
      <c r="BZ525" s="7"/>
      <c r="CA525" s="10"/>
      <c r="DM525" s="7"/>
      <c r="DN525" s="9"/>
      <c r="DP525" s="7"/>
    </row>
    <row r="526" spans="1:120" x14ac:dyDescent="0.25">
      <c r="A526" t="s">
        <v>187</v>
      </c>
      <c r="B526">
        <v>177</v>
      </c>
      <c r="C526">
        <v>2019</v>
      </c>
      <c r="D526">
        <v>2</v>
      </c>
      <c r="E526">
        <v>0</v>
      </c>
      <c r="F526" t="s">
        <v>207</v>
      </c>
      <c r="G526" s="7" t="str">
        <f t="shared" si="36"/>
        <v>A00120520192STORAGE</v>
      </c>
      <c r="H526" t="str">
        <f t="shared" si="37"/>
        <v>A0012052STORAGE</v>
      </c>
      <c r="I526" s="35"/>
      <c r="O526" s="24"/>
      <c r="P526" s="7"/>
      <c r="R526" s="10"/>
      <c r="BK526" s="7"/>
      <c r="BL526" s="24"/>
      <c r="BU526" s="7"/>
      <c r="BW526" s="7"/>
      <c r="BX526" s="7"/>
      <c r="BY526" s="7"/>
      <c r="BZ526" s="7"/>
      <c r="CA526" s="10"/>
      <c r="DM526" s="7"/>
      <c r="DN526" s="9"/>
      <c r="DP526" s="7"/>
    </row>
    <row r="527" spans="1:120" x14ac:dyDescent="0.25">
      <c r="A527" t="s">
        <v>187</v>
      </c>
      <c r="B527">
        <v>177</v>
      </c>
      <c r="C527">
        <v>2013</v>
      </c>
      <c r="D527">
        <v>5</v>
      </c>
      <c r="E527">
        <v>0</v>
      </c>
      <c r="F527" t="s">
        <v>186</v>
      </c>
      <c r="G527" s="7" t="str">
        <f t="shared" si="36"/>
        <v>A00120520135DIRECT</v>
      </c>
      <c r="H527" t="str">
        <f t="shared" si="37"/>
        <v>A0012055DIRECT</v>
      </c>
      <c r="I527" s="35"/>
      <c r="O527" s="24"/>
      <c r="P527" s="7"/>
      <c r="R527" s="10"/>
      <c r="BK527" s="7"/>
      <c r="BL527" s="24"/>
      <c r="BU527" s="7"/>
      <c r="BW527" s="7"/>
      <c r="BX527" s="7"/>
      <c r="BY527" s="7"/>
      <c r="BZ527" s="7"/>
      <c r="CA527" s="10"/>
      <c r="DM527" s="7"/>
      <c r="DN527" s="9"/>
      <c r="DP527" s="7"/>
    </row>
    <row r="528" spans="1:120" x14ac:dyDescent="0.25">
      <c r="A528" t="s">
        <v>187</v>
      </c>
      <c r="B528">
        <v>177</v>
      </c>
      <c r="C528">
        <v>2017</v>
      </c>
      <c r="D528">
        <v>12</v>
      </c>
      <c r="E528">
        <v>0</v>
      </c>
      <c r="F528" t="s">
        <v>186</v>
      </c>
      <c r="G528" s="7" t="str">
        <f t="shared" si="36"/>
        <v>A001205201712DIRECT</v>
      </c>
      <c r="H528" t="str">
        <f t="shared" si="37"/>
        <v>A00120512DIRECT</v>
      </c>
      <c r="I528" s="35"/>
      <c r="O528" s="24"/>
      <c r="P528" s="7"/>
      <c r="R528" s="10"/>
      <c r="BK528" s="7"/>
      <c r="BL528" s="24"/>
      <c r="BU528" s="7"/>
      <c r="BW528" s="7"/>
      <c r="BX528" s="7"/>
      <c r="BY528" s="7"/>
      <c r="BZ528" s="7"/>
      <c r="CA528" s="10"/>
      <c r="DM528" s="7"/>
      <c r="DN528" s="9"/>
      <c r="DP528" s="7"/>
    </row>
    <row r="529" spans="1:120" x14ac:dyDescent="0.25">
      <c r="A529" t="s">
        <v>187</v>
      </c>
      <c r="B529">
        <v>177</v>
      </c>
      <c r="C529">
        <v>2020</v>
      </c>
      <c r="D529">
        <v>3</v>
      </c>
      <c r="E529">
        <v>0</v>
      </c>
      <c r="F529" t="s">
        <v>207</v>
      </c>
      <c r="G529" s="7" t="str">
        <f t="shared" si="36"/>
        <v>A00120520203STORAGE</v>
      </c>
      <c r="H529" t="str">
        <f t="shared" si="37"/>
        <v>A0012053STORAGE</v>
      </c>
      <c r="I529" s="35"/>
      <c r="O529" s="24"/>
      <c r="P529" s="7"/>
      <c r="R529" s="10"/>
      <c r="BK529" s="7"/>
      <c r="BL529" s="24"/>
      <c r="BU529" s="7"/>
      <c r="BW529" s="7"/>
      <c r="BX529" s="7"/>
      <c r="BY529" s="7"/>
      <c r="BZ529" s="7"/>
      <c r="CA529" s="10"/>
      <c r="DM529" s="7"/>
      <c r="DN529" s="9"/>
      <c r="DP529" s="7"/>
    </row>
    <row r="530" spans="1:120" x14ac:dyDescent="0.25">
      <c r="A530" t="s">
        <v>187</v>
      </c>
      <c r="B530">
        <v>177</v>
      </c>
      <c r="C530">
        <v>2019</v>
      </c>
      <c r="D530">
        <v>2</v>
      </c>
      <c r="E530">
        <v>0</v>
      </c>
      <c r="F530" t="s">
        <v>184</v>
      </c>
      <c r="G530" s="7" t="str">
        <f t="shared" si="36"/>
        <v>A00120520192USE</v>
      </c>
      <c r="H530" t="str">
        <f t="shared" si="37"/>
        <v>A0012052USE</v>
      </c>
      <c r="I530" s="35"/>
      <c r="O530" s="24"/>
      <c r="P530" s="7"/>
      <c r="R530" s="10"/>
      <c r="BK530" s="7"/>
      <c r="BL530" s="24"/>
      <c r="BU530" s="7"/>
      <c r="BW530" s="7"/>
      <c r="BX530" s="7"/>
      <c r="BY530" s="7"/>
      <c r="BZ530" s="7"/>
      <c r="CA530" s="10"/>
      <c r="DM530" s="7"/>
      <c r="DN530" s="9"/>
      <c r="DP530" s="7"/>
    </row>
    <row r="531" spans="1:120" x14ac:dyDescent="0.25">
      <c r="A531" t="s">
        <v>187</v>
      </c>
      <c r="B531">
        <v>177</v>
      </c>
      <c r="C531">
        <v>2017</v>
      </c>
      <c r="D531">
        <v>7</v>
      </c>
      <c r="E531">
        <v>0</v>
      </c>
      <c r="F531" t="s">
        <v>186</v>
      </c>
      <c r="G531" s="7" t="str">
        <f t="shared" si="36"/>
        <v>A00120520177DIRECT</v>
      </c>
      <c r="H531" t="str">
        <f t="shared" si="37"/>
        <v>A0012057DIRECT</v>
      </c>
      <c r="I531" s="35"/>
      <c r="O531" s="24"/>
      <c r="P531" s="7"/>
      <c r="R531" s="10"/>
      <c r="BK531" s="7"/>
      <c r="BL531" s="24"/>
      <c r="BU531" s="7"/>
      <c r="BW531" s="7"/>
      <c r="BX531" s="7"/>
      <c r="BY531" s="7"/>
      <c r="BZ531" s="7"/>
      <c r="CA531" s="10"/>
      <c r="DM531" s="7"/>
      <c r="DN531" s="9"/>
      <c r="DP531" s="7"/>
    </row>
    <row r="532" spans="1:120" x14ac:dyDescent="0.25">
      <c r="A532" t="s">
        <v>187</v>
      </c>
      <c r="B532">
        <v>177</v>
      </c>
      <c r="C532">
        <v>2014</v>
      </c>
      <c r="D532">
        <v>8</v>
      </c>
      <c r="E532">
        <v>0</v>
      </c>
      <c r="F532" t="s">
        <v>186</v>
      </c>
      <c r="G532" s="7" t="str">
        <f t="shared" si="36"/>
        <v>A00120520148DIRECT</v>
      </c>
      <c r="H532" t="str">
        <f t="shared" si="37"/>
        <v>A0012058DIRECT</v>
      </c>
      <c r="I532" s="35"/>
      <c r="O532" s="24"/>
      <c r="P532" s="7"/>
      <c r="R532" s="10"/>
      <c r="BK532" s="7"/>
      <c r="BL532" s="24"/>
      <c r="BU532" s="7"/>
      <c r="BW532" s="7"/>
      <c r="BX532" s="7"/>
      <c r="BY532" s="7"/>
      <c r="BZ532" s="7"/>
      <c r="CA532" s="10"/>
      <c r="DM532" s="7"/>
      <c r="DN532" s="9"/>
      <c r="DP532" s="7"/>
    </row>
    <row r="533" spans="1:120" x14ac:dyDescent="0.25">
      <c r="A533" t="s">
        <v>187</v>
      </c>
      <c r="B533">
        <v>177</v>
      </c>
      <c r="C533">
        <v>2016</v>
      </c>
      <c r="D533">
        <v>7</v>
      </c>
      <c r="E533">
        <v>0</v>
      </c>
      <c r="F533" t="s">
        <v>184</v>
      </c>
      <c r="G533" s="7" t="str">
        <f t="shared" si="36"/>
        <v>A00120520167USE</v>
      </c>
      <c r="H533" t="str">
        <f t="shared" si="37"/>
        <v>A0012057USE</v>
      </c>
      <c r="I533" s="35"/>
      <c r="O533" s="24"/>
      <c r="P533" s="7"/>
      <c r="R533" s="10"/>
      <c r="BK533" s="7"/>
      <c r="BL533" s="24"/>
      <c r="BU533" s="7"/>
      <c r="BW533" s="7"/>
      <c r="BX533" s="7"/>
      <c r="BY533" s="7"/>
      <c r="BZ533" s="7"/>
      <c r="CA533" s="10"/>
      <c r="DM533" s="7"/>
      <c r="DN533" s="9"/>
      <c r="DP533" s="7"/>
    </row>
    <row r="534" spans="1:120" x14ac:dyDescent="0.25">
      <c r="A534" t="s">
        <v>187</v>
      </c>
      <c r="B534">
        <v>177</v>
      </c>
      <c r="C534">
        <v>2015</v>
      </c>
      <c r="D534">
        <v>10</v>
      </c>
      <c r="E534">
        <v>0</v>
      </c>
      <c r="F534" t="s">
        <v>186</v>
      </c>
      <c r="G534" s="7" t="str">
        <f t="shared" si="36"/>
        <v>A001205201510DIRECT</v>
      </c>
      <c r="H534" t="str">
        <f t="shared" si="37"/>
        <v>A00120510DIRECT</v>
      </c>
      <c r="I534" s="35"/>
      <c r="O534" s="24"/>
      <c r="P534" s="7"/>
      <c r="R534" s="10"/>
      <c r="BK534" s="7"/>
      <c r="BL534" s="24"/>
      <c r="BU534" s="7"/>
      <c r="BW534" s="7"/>
      <c r="BX534" s="7"/>
      <c r="BY534" s="7"/>
      <c r="BZ534" s="7"/>
      <c r="CA534" s="10"/>
      <c r="DM534" s="7"/>
      <c r="DN534" s="9"/>
      <c r="DP534" s="7"/>
    </row>
    <row r="535" spans="1:120" x14ac:dyDescent="0.25">
      <c r="A535" t="s">
        <v>187</v>
      </c>
      <c r="B535">
        <v>177</v>
      </c>
      <c r="C535">
        <v>2014</v>
      </c>
      <c r="D535">
        <v>7</v>
      </c>
      <c r="E535">
        <v>0</v>
      </c>
      <c r="F535" t="s">
        <v>207</v>
      </c>
      <c r="G535" s="7" t="str">
        <f t="shared" si="36"/>
        <v>A00120520147STORAGE</v>
      </c>
      <c r="H535" t="str">
        <f t="shared" si="37"/>
        <v>A0012057STORAGE</v>
      </c>
      <c r="I535" s="35"/>
      <c r="O535" s="24"/>
      <c r="P535" s="7"/>
      <c r="R535" s="10"/>
      <c r="BK535" s="7"/>
      <c r="BL535" s="24"/>
      <c r="BU535" s="7"/>
      <c r="BW535" s="7"/>
      <c r="BX535" s="7"/>
      <c r="BY535" s="7"/>
      <c r="BZ535" s="7"/>
      <c r="CA535" s="10"/>
      <c r="DM535" s="7"/>
      <c r="DN535" s="9"/>
      <c r="DP535" s="7"/>
    </row>
    <row r="536" spans="1:120" x14ac:dyDescent="0.25">
      <c r="A536" t="s">
        <v>187</v>
      </c>
      <c r="B536">
        <v>177</v>
      </c>
      <c r="C536">
        <v>2016</v>
      </c>
      <c r="D536">
        <v>8</v>
      </c>
      <c r="E536">
        <v>0</v>
      </c>
      <c r="F536" t="s">
        <v>184</v>
      </c>
      <c r="G536" s="7" t="str">
        <f t="shared" si="36"/>
        <v>A00120520168USE</v>
      </c>
      <c r="H536" t="str">
        <f t="shared" si="37"/>
        <v>A0012058USE</v>
      </c>
      <c r="I536" s="35"/>
      <c r="O536" s="24"/>
      <c r="P536" s="7"/>
      <c r="R536" s="10"/>
      <c r="BK536" s="7"/>
      <c r="BL536" s="24"/>
      <c r="BU536" s="7"/>
      <c r="BW536" s="7"/>
      <c r="BX536" s="7"/>
      <c r="BY536" s="7"/>
      <c r="BZ536" s="7"/>
      <c r="CA536" s="10"/>
      <c r="DM536" s="7"/>
      <c r="DN536" s="9"/>
      <c r="DP536" s="7"/>
    </row>
    <row r="537" spans="1:120" x14ac:dyDescent="0.25">
      <c r="A537" t="s">
        <v>187</v>
      </c>
      <c r="B537">
        <v>177</v>
      </c>
      <c r="C537">
        <v>2014</v>
      </c>
      <c r="D537">
        <v>11</v>
      </c>
      <c r="E537">
        <v>0</v>
      </c>
      <c r="F537" t="s">
        <v>207</v>
      </c>
      <c r="G537" s="7" t="str">
        <f t="shared" si="36"/>
        <v>A001205201411STORAGE</v>
      </c>
      <c r="H537" t="str">
        <f t="shared" si="37"/>
        <v>A00120511STORAGE</v>
      </c>
      <c r="I537" s="35"/>
      <c r="O537" s="24"/>
      <c r="P537" s="7"/>
      <c r="R537" s="10"/>
      <c r="BK537" s="7"/>
      <c r="BL537" s="24"/>
      <c r="BU537" s="7"/>
      <c r="BW537" s="7"/>
      <c r="BX537" s="7"/>
      <c r="BY537" s="7"/>
      <c r="BZ537" s="7"/>
      <c r="CA537" s="10"/>
      <c r="DM537" s="7"/>
      <c r="DN537" s="9"/>
      <c r="DP537" s="7"/>
    </row>
    <row r="538" spans="1:120" x14ac:dyDescent="0.25">
      <c r="A538" t="s">
        <v>187</v>
      </c>
      <c r="B538">
        <v>177</v>
      </c>
      <c r="C538">
        <v>2016</v>
      </c>
      <c r="D538">
        <v>12</v>
      </c>
      <c r="E538">
        <v>0</v>
      </c>
      <c r="F538" t="s">
        <v>207</v>
      </c>
      <c r="G538" s="7" t="str">
        <f t="shared" si="36"/>
        <v>A001205201612STORAGE</v>
      </c>
      <c r="H538" t="str">
        <f t="shared" si="37"/>
        <v>A00120512STORAGE</v>
      </c>
      <c r="I538" s="35"/>
      <c r="O538" s="24"/>
      <c r="P538" s="7"/>
      <c r="R538" s="10"/>
      <c r="BK538" s="7"/>
      <c r="BL538" s="24"/>
      <c r="BU538" s="7"/>
      <c r="BW538" s="7"/>
      <c r="BX538" s="7"/>
      <c r="BY538" s="7"/>
      <c r="BZ538" s="7"/>
      <c r="CA538" s="10"/>
      <c r="DM538" s="7"/>
      <c r="DN538" s="9"/>
      <c r="DP538" s="7"/>
    </row>
    <row r="539" spans="1:120" x14ac:dyDescent="0.25">
      <c r="A539" t="s">
        <v>187</v>
      </c>
      <c r="B539">
        <v>177</v>
      </c>
      <c r="C539">
        <v>2013</v>
      </c>
      <c r="D539">
        <v>2</v>
      </c>
      <c r="E539">
        <v>0</v>
      </c>
      <c r="F539" t="s">
        <v>186</v>
      </c>
      <c r="G539" s="7" t="str">
        <f t="shared" si="36"/>
        <v>A00120520132DIRECT</v>
      </c>
      <c r="H539" t="str">
        <f t="shared" si="37"/>
        <v>A0012052DIRECT</v>
      </c>
      <c r="I539" s="35"/>
      <c r="O539" s="24"/>
      <c r="P539" s="7"/>
      <c r="R539" s="10"/>
      <c r="BK539" s="7"/>
      <c r="BL539" s="24"/>
      <c r="BU539" s="7"/>
      <c r="BW539" s="7"/>
      <c r="BX539" s="7"/>
      <c r="BY539" s="7"/>
      <c r="BZ539" s="7"/>
      <c r="CA539" s="10"/>
      <c r="DM539" s="7"/>
      <c r="DN539" s="9"/>
      <c r="DP539" s="7"/>
    </row>
    <row r="540" spans="1:120" x14ac:dyDescent="0.25">
      <c r="A540" t="s">
        <v>187</v>
      </c>
      <c r="B540">
        <v>177</v>
      </c>
      <c r="C540">
        <v>2016</v>
      </c>
      <c r="D540">
        <v>6</v>
      </c>
      <c r="E540">
        <v>0</v>
      </c>
      <c r="F540" t="s">
        <v>186</v>
      </c>
      <c r="G540" s="7" t="str">
        <f t="shared" si="36"/>
        <v>A00120520166DIRECT</v>
      </c>
      <c r="H540" t="str">
        <f t="shared" si="37"/>
        <v>A0012056DIRECT</v>
      </c>
      <c r="I540" s="35"/>
      <c r="O540" s="24"/>
      <c r="P540" s="7"/>
      <c r="R540" s="10"/>
      <c r="BK540" s="7"/>
      <c r="BL540" s="24"/>
      <c r="BU540" s="7"/>
      <c r="BW540" s="7"/>
      <c r="BX540" s="7"/>
      <c r="BY540" s="7"/>
      <c r="BZ540" s="7"/>
      <c r="CA540" s="10"/>
      <c r="DM540" s="7"/>
      <c r="DN540" s="9"/>
      <c r="DP540" s="7"/>
    </row>
    <row r="541" spans="1:120" x14ac:dyDescent="0.25">
      <c r="A541" t="s">
        <v>187</v>
      </c>
      <c r="B541">
        <v>177</v>
      </c>
      <c r="C541">
        <v>2015</v>
      </c>
      <c r="D541">
        <v>2</v>
      </c>
      <c r="E541">
        <v>0</v>
      </c>
      <c r="F541" t="s">
        <v>186</v>
      </c>
      <c r="G541" s="7" t="str">
        <f t="shared" si="36"/>
        <v>A00120520152DIRECT</v>
      </c>
      <c r="H541" t="str">
        <f t="shared" si="37"/>
        <v>A0012052DIRECT</v>
      </c>
      <c r="I541" s="35"/>
      <c r="O541" s="24"/>
      <c r="P541" s="7"/>
      <c r="R541" s="10"/>
      <c r="BK541" s="7"/>
      <c r="BL541" s="24"/>
      <c r="BU541" s="7"/>
      <c r="BW541" s="7"/>
      <c r="BX541" s="7"/>
      <c r="BY541" s="7"/>
      <c r="BZ541" s="7"/>
      <c r="CA541" s="10"/>
      <c r="DM541" s="7"/>
      <c r="DN541" s="9"/>
      <c r="DP541" s="7"/>
    </row>
    <row r="542" spans="1:120" x14ac:dyDescent="0.25">
      <c r="A542" t="s">
        <v>187</v>
      </c>
      <c r="B542">
        <v>177</v>
      </c>
      <c r="C542">
        <v>2020</v>
      </c>
      <c r="D542">
        <v>12</v>
      </c>
      <c r="E542">
        <v>0</v>
      </c>
      <c r="F542" t="s">
        <v>207</v>
      </c>
      <c r="G542" s="7" t="str">
        <f t="shared" si="36"/>
        <v>A001205202012STORAGE</v>
      </c>
      <c r="H542" t="str">
        <f t="shared" si="37"/>
        <v>A00120512STORAGE</v>
      </c>
      <c r="I542" s="35"/>
      <c r="O542" s="24"/>
      <c r="P542" s="7"/>
      <c r="R542" s="10"/>
      <c r="BK542" s="7"/>
      <c r="BL542" s="24"/>
      <c r="BU542" s="7"/>
      <c r="BW542" s="7"/>
      <c r="BX542" s="7"/>
      <c r="BY542" s="7"/>
      <c r="BZ542" s="7"/>
      <c r="CA542" s="10"/>
      <c r="DM542" s="7"/>
      <c r="DN542" s="9"/>
      <c r="DP542" s="7"/>
    </row>
    <row r="543" spans="1:120" x14ac:dyDescent="0.25">
      <c r="A543" t="s">
        <v>187</v>
      </c>
      <c r="B543">
        <v>177</v>
      </c>
      <c r="C543">
        <v>2020</v>
      </c>
      <c r="D543">
        <v>12</v>
      </c>
      <c r="E543">
        <v>0</v>
      </c>
      <c r="F543" t="s">
        <v>184</v>
      </c>
      <c r="G543" s="7" t="str">
        <f t="shared" si="36"/>
        <v>A001205202012USE</v>
      </c>
      <c r="H543" t="str">
        <f t="shared" si="37"/>
        <v>A00120512USE</v>
      </c>
      <c r="I543" s="35"/>
      <c r="O543" s="24"/>
      <c r="P543" s="7"/>
      <c r="R543" s="10"/>
      <c r="BK543" s="7"/>
      <c r="BL543" s="24"/>
      <c r="BU543" s="7"/>
      <c r="BW543" s="7"/>
      <c r="BX543" s="7"/>
      <c r="BY543" s="7"/>
      <c r="BZ543" s="7"/>
      <c r="CA543" s="10"/>
      <c r="DM543" s="7"/>
      <c r="DN543" s="9"/>
      <c r="DP543" s="7"/>
    </row>
    <row r="544" spans="1:120" x14ac:dyDescent="0.25">
      <c r="A544" t="s">
        <v>187</v>
      </c>
      <c r="B544">
        <v>177</v>
      </c>
      <c r="C544">
        <v>2020</v>
      </c>
      <c r="D544">
        <v>12</v>
      </c>
      <c r="E544">
        <v>0</v>
      </c>
      <c r="F544" t="s">
        <v>186</v>
      </c>
      <c r="G544" s="7" t="str">
        <f t="shared" si="36"/>
        <v>A001205202012DIRECT</v>
      </c>
      <c r="H544" t="str">
        <f t="shared" si="37"/>
        <v>A00120512DIRECT</v>
      </c>
      <c r="I544" s="35"/>
      <c r="O544" s="24"/>
      <c r="P544" s="7"/>
      <c r="R544" s="10"/>
      <c r="BK544" s="7"/>
      <c r="BL544" s="24"/>
      <c r="BU544" s="7"/>
      <c r="BW544" s="7"/>
      <c r="BX544" s="7"/>
      <c r="BY544" s="7"/>
      <c r="BZ544" s="7"/>
      <c r="CA544" s="10"/>
      <c r="DM544" s="7"/>
      <c r="DN544" s="9"/>
      <c r="DP544" s="7"/>
    </row>
    <row r="545" spans="1:120" x14ac:dyDescent="0.25">
      <c r="A545" t="s">
        <v>187</v>
      </c>
      <c r="B545">
        <v>177</v>
      </c>
      <c r="C545">
        <v>2018</v>
      </c>
      <c r="D545">
        <v>12</v>
      </c>
      <c r="E545">
        <v>0</v>
      </c>
      <c r="F545" t="s">
        <v>186</v>
      </c>
      <c r="G545" s="7" t="str">
        <f t="shared" si="36"/>
        <v>A001205201812DIRECT</v>
      </c>
      <c r="H545" t="str">
        <f t="shared" si="37"/>
        <v>A00120512DIRECT</v>
      </c>
      <c r="I545" s="35"/>
      <c r="O545" s="24"/>
      <c r="P545" s="7"/>
      <c r="R545" s="10"/>
      <c r="BK545" s="7"/>
      <c r="BL545" s="24"/>
      <c r="BU545" s="7"/>
      <c r="BW545" s="7"/>
      <c r="BX545" s="7"/>
      <c r="BY545" s="7"/>
      <c r="BZ545" s="7"/>
      <c r="CA545" s="10"/>
      <c r="DM545" s="7"/>
      <c r="DN545" s="9"/>
      <c r="DP545" s="7"/>
    </row>
    <row r="546" spans="1:120" x14ac:dyDescent="0.25">
      <c r="A546" t="s">
        <v>187</v>
      </c>
      <c r="B546">
        <v>177</v>
      </c>
      <c r="C546">
        <v>2013</v>
      </c>
      <c r="D546">
        <v>3</v>
      </c>
      <c r="E546">
        <v>0</v>
      </c>
      <c r="F546" t="s">
        <v>186</v>
      </c>
      <c r="G546" s="7" t="str">
        <f t="shared" si="36"/>
        <v>A00120520133DIRECT</v>
      </c>
      <c r="H546" t="str">
        <f t="shared" si="37"/>
        <v>A0012053DIRECT</v>
      </c>
      <c r="I546" s="35"/>
      <c r="O546" s="24"/>
      <c r="P546" s="7"/>
      <c r="R546" s="10"/>
      <c r="BK546" s="7"/>
      <c r="BL546" s="24"/>
      <c r="BU546" s="7"/>
      <c r="BW546" s="7"/>
      <c r="BX546" s="7"/>
      <c r="BY546" s="7"/>
      <c r="BZ546" s="7"/>
      <c r="CA546" s="10"/>
      <c r="DM546" s="7"/>
      <c r="DN546" s="9"/>
      <c r="DP546" s="7"/>
    </row>
    <row r="547" spans="1:120" x14ac:dyDescent="0.25">
      <c r="A547" t="s">
        <v>187</v>
      </c>
      <c r="B547">
        <v>177</v>
      </c>
      <c r="C547">
        <v>2013</v>
      </c>
      <c r="D547">
        <v>3</v>
      </c>
      <c r="E547">
        <v>0</v>
      </c>
      <c r="F547" t="s">
        <v>207</v>
      </c>
      <c r="G547" s="7" t="str">
        <f t="shared" si="36"/>
        <v>A00120520133STORAGE</v>
      </c>
      <c r="H547" t="str">
        <f t="shared" si="37"/>
        <v>A0012053STORAGE</v>
      </c>
      <c r="I547" s="35"/>
      <c r="O547" s="24"/>
      <c r="P547" s="7"/>
      <c r="R547" s="10"/>
      <c r="BK547" s="7"/>
      <c r="BL547" s="24"/>
      <c r="BU547" s="7"/>
      <c r="BW547" s="7"/>
      <c r="BX547" s="7"/>
      <c r="BY547" s="7"/>
      <c r="BZ547" s="7"/>
      <c r="CA547" s="10"/>
      <c r="DM547" s="7"/>
      <c r="DN547" s="9"/>
      <c r="DP547" s="7"/>
    </row>
    <row r="548" spans="1:120" x14ac:dyDescent="0.25">
      <c r="A548" t="s">
        <v>187</v>
      </c>
      <c r="B548">
        <v>177</v>
      </c>
      <c r="C548">
        <v>2015</v>
      </c>
      <c r="D548">
        <v>6</v>
      </c>
      <c r="E548">
        <v>0</v>
      </c>
      <c r="F548" t="s">
        <v>186</v>
      </c>
      <c r="G548" s="7" t="str">
        <f t="shared" si="36"/>
        <v>A00120520156DIRECT</v>
      </c>
      <c r="H548" t="str">
        <f t="shared" si="37"/>
        <v>A0012056DIRECT</v>
      </c>
      <c r="I548" s="35"/>
      <c r="O548" s="24"/>
      <c r="P548" s="7"/>
      <c r="R548" s="10"/>
      <c r="BK548" s="7"/>
      <c r="BL548" s="24"/>
      <c r="BU548" s="7"/>
      <c r="BW548" s="7"/>
      <c r="BX548" s="7"/>
      <c r="BY548" s="7"/>
      <c r="BZ548" s="7"/>
      <c r="CA548" s="10"/>
      <c r="DM548" s="7"/>
      <c r="DN548" s="9"/>
      <c r="DP548" s="7"/>
    </row>
    <row r="549" spans="1:120" x14ac:dyDescent="0.25">
      <c r="A549" t="s">
        <v>187</v>
      </c>
      <c r="B549">
        <v>177</v>
      </c>
      <c r="C549">
        <v>2015</v>
      </c>
      <c r="D549">
        <v>11</v>
      </c>
      <c r="E549">
        <v>0</v>
      </c>
      <c r="F549" t="s">
        <v>207</v>
      </c>
      <c r="G549" s="7" t="str">
        <f t="shared" si="36"/>
        <v>A001205201511STORAGE</v>
      </c>
      <c r="H549" t="str">
        <f t="shared" si="37"/>
        <v>A00120511STORAGE</v>
      </c>
      <c r="I549" s="35"/>
      <c r="O549" s="24"/>
      <c r="P549" s="7"/>
      <c r="R549" s="10"/>
      <c r="BK549" s="7"/>
      <c r="BL549" s="24"/>
      <c r="BU549" s="7"/>
      <c r="BW549" s="7"/>
      <c r="BX549" s="7"/>
      <c r="BY549" s="7"/>
      <c r="BZ549" s="7"/>
      <c r="CA549" s="10"/>
      <c r="DM549" s="7"/>
      <c r="DN549" s="9"/>
      <c r="DP549" s="7"/>
    </row>
    <row r="550" spans="1:120" x14ac:dyDescent="0.25">
      <c r="A550" t="s">
        <v>187</v>
      </c>
      <c r="B550">
        <v>177</v>
      </c>
      <c r="C550">
        <v>2020</v>
      </c>
      <c r="D550">
        <v>5</v>
      </c>
      <c r="E550">
        <v>0</v>
      </c>
      <c r="F550" t="s">
        <v>186</v>
      </c>
      <c r="G550" s="7" t="str">
        <f t="shared" si="36"/>
        <v>A00120520205DIRECT</v>
      </c>
      <c r="H550" t="str">
        <f t="shared" si="37"/>
        <v>A0012055DIRECT</v>
      </c>
      <c r="I550" s="35"/>
      <c r="O550" s="24"/>
      <c r="P550" s="7"/>
      <c r="R550" s="10"/>
      <c r="BK550" s="7"/>
      <c r="BL550" s="24"/>
      <c r="BU550" s="7"/>
      <c r="BW550" s="7"/>
      <c r="BX550" s="7"/>
      <c r="BY550" s="7"/>
      <c r="BZ550" s="7"/>
      <c r="CA550" s="10"/>
      <c r="DM550" s="7"/>
      <c r="DN550" s="9"/>
      <c r="DP550" s="7"/>
    </row>
    <row r="551" spans="1:120" x14ac:dyDescent="0.25">
      <c r="A551" t="s">
        <v>187</v>
      </c>
      <c r="B551">
        <v>177</v>
      </c>
      <c r="C551">
        <v>2014</v>
      </c>
      <c r="D551">
        <v>11</v>
      </c>
      <c r="E551">
        <v>0</v>
      </c>
      <c r="F551" t="s">
        <v>186</v>
      </c>
      <c r="G551" s="7" t="str">
        <f t="shared" si="36"/>
        <v>A001205201411DIRECT</v>
      </c>
      <c r="H551" t="str">
        <f t="shared" si="37"/>
        <v>A00120511DIRECT</v>
      </c>
      <c r="I551" s="35"/>
      <c r="O551" s="24"/>
      <c r="P551" s="7"/>
      <c r="R551" s="10"/>
      <c r="BK551" s="7"/>
      <c r="BL551" s="24"/>
      <c r="BU551" s="7"/>
      <c r="BW551" s="7"/>
      <c r="BX551" s="7"/>
      <c r="BY551" s="7"/>
      <c r="BZ551" s="7"/>
      <c r="CA551" s="10"/>
      <c r="DM551" s="7"/>
      <c r="DN551" s="9"/>
      <c r="DP551" s="7"/>
    </row>
    <row r="552" spans="1:120" x14ac:dyDescent="0.25">
      <c r="A552" t="s">
        <v>187</v>
      </c>
      <c r="B552">
        <v>177</v>
      </c>
      <c r="C552">
        <v>2019</v>
      </c>
      <c r="D552">
        <v>3</v>
      </c>
      <c r="E552">
        <v>0</v>
      </c>
      <c r="F552" t="s">
        <v>186</v>
      </c>
      <c r="G552" s="7" t="str">
        <f t="shared" si="36"/>
        <v>A00120520193DIRECT</v>
      </c>
      <c r="H552" t="str">
        <f t="shared" si="37"/>
        <v>A0012053DIRECT</v>
      </c>
      <c r="I552" s="35"/>
      <c r="O552" s="24"/>
      <c r="P552" s="7"/>
      <c r="R552" s="10"/>
      <c r="BK552" s="7"/>
      <c r="BL552" s="24"/>
      <c r="BU552" s="7"/>
      <c r="BW552" s="7"/>
      <c r="BX552" s="7"/>
      <c r="BY552" s="7"/>
      <c r="BZ552" s="7"/>
      <c r="CA552" s="10"/>
      <c r="DM552" s="7"/>
      <c r="DN552" s="9"/>
      <c r="DP552" s="7"/>
    </row>
    <row r="553" spans="1:120" x14ac:dyDescent="0.25">
      <c r="A553" t="s">
        <v>187</v>
      </c>
      <c r="B553">
        <v>177</v>
      </c>
      <c r="C553">
        <v>2019</v>
      </c>
      <c r="D553">
        <v>10</v>
      </c>
      <c r="E553">
        <v>0</v>
      </c>
      <c r="F553" t="s">
        <v>186</v>
      </c>
      <c r="G553" s="7" t="str">
        <f t="shared" si="36"/>
        <v>A001205201910DIRECT</v>
      </c>
      <c r="H553" t="str">
        <f t="shared" si="37"/>
        <v>A00120510DIRECT</v>
      </c>
      <c r="I553" s="35"/>
      <c r="O553" s="24"/>
      <c r="P553" s="7"/>
      <c r="R553" s="10"/>
      <c r="BK553" s="7"/>
      <c r="BL553" s="24"/>
      <c r="BU553" s="7"/>
      <c r="BW553" s="7"/>
      <c r="BX553" s="7"/>
      <c r="BY553" s="7"/>
      <c r="BZ553" s="7"/>
      <c r="CA553" s="10"/>
      <c r="DM553" s="7"/>
      <c r="DN553" s="9"/>
      <c r="DP553" s="7"/>
    </row>
    <row r="554" spans="1:120" x14ac:dyDescent="0.25">
      <c r="A554" t="s">
        <v>187</v>
      </c>
      <c r="B554">
        <v>177</v>
      </c>
      <c r="C554">
        <v>2017</v>
      </c>
      <c r="D554">
        <v>3</v>
      </c>
      <c r="E554">
        <v>0</v>
      </c>
      <c r="F554" t="s">
        <v>207</v>
      </c>
      <c r="G554" s="7" t="str">
        <f t="shared" si="36"/>
        <v>A00120520173STORAGE</v>
      </c>
      <c r="H554" t="str">
        <f t="shared" si="37"/>
        <v>A0012053STORAGE</v>
      </c>
      <c r="I554" s="35"/>
      <c r="O554" s="24"/>
      <c r="P554" s="7"/>
      <c r="R554" s="10"/>
      <c r="BK554" s="7"/>
      <c r="BL554" s="24"/>
      <c r="BU554" s="7"/>
      <c r="BW554" s="7"/>
      <c r="BX554" s="7"/>
      <c r="BY554" s="7"/>
      <c r="BZ554" s="7"/>
      <c r="CA554" s="10"/>
      <c r="DM554" s="7"/>
      <c r="DN554" s="9"/>
      <c r="DP554" s="7"/>
    </row>
    <row r="555" spans="1:120" x14ac:dyDescent="0.25">
      <c r="A555" t="s">
        <v>187</v>
      </c>
      <c r="B555">
        <v>177</v>
      </c>
      <c r="C555">
        <v>2017</v>
      </c>
      <c r="D555">
        <v>1</v>
      </c>
      <c r="E555">
        <v>0</v>
      </c>
      <c r="F555" t="s">
        <v>186</v>
      </c>
      <c r="G555" s="7" t="str">
        <f t="shared" si="36"/>
        <v>A00120520171DIRECT</v>
      </c>
      <c r="H555" t="str">
        <f t="shared" si="37"/>
        <v>A0012051DIRECT</v>
      </c>
      <c r="I555" s="35"/>
      <c r="O555" s="24"/>
      <c r="P555" s="7"/>
      <c r="R555" s="10"/>
      <c r="BK555" s="7"/>
      <c r="BL555" s="24"/>
      <c r="BU555" s="7"/>
      <c r="BW555" s="7"/>
      <c r="BX555" s="7"/>
      <c r="BY555" s="7"/>
      <c r="BZ555" s="7"/>
      <c r="CA555" s="10"/>
      <c r="DM555" s="7"/>
      <c r="DN555" s="9"/>
      <c r="DP555" s="7"/>
    </row>
    <row r="556" spans="1:120" x14ac:dyDescent="0.25">
      <c r="A556" t="s">
        <v>187</v>
      </c>
      <c r="B556">
        <v>177</v>
      </c>
      <c r="C556">
        <v>2019</v>
      </c>
      <c r="D556">
        <v>4</v>
      </c>
      <c r="E556">
        <v>0</v>
      </c>
      <c r="F556" t="s">
        <v>184</v>
      </c>
      <c r="G556" s="7" t="str">
        <f t="shared" si="36"/>
        <v>A00120520194USE</v>
      </c>
      <c r="H556" t="str">
        <f t="shared" si="37"/>
        <v>A0012054USE</v>
      </c>
      <c r="I556" s="35"/>
      <c r="O556" s="24"/>
      <c r="P556" s="7"/>
      <c r="R556" s="10"/>
      <c r="BK556" s="7"/>
      <c r="BL556" s="24"/>
      <c r="BU556" s="7"/>
      <c r="BW556" s="7"/>
      <c r="BX556" s="7"/>
      <c r="BY556" s="7"/>
      <c r="BZ556" s="7"/>
      <c r="CA556" s="10"/>
      <c r="DM556" s="7"/>
      <c r="DN556" s="9"/>
      <c r="DP556" s="7"/>
    </row>
    <row r="557" spans="1:120" x14ac:dyDescent="0.25">
      <c r="A557" t="s">
        <v>187</v>
      </c>
      <c r="B557">
        <v>177</v>
      </c>
      <c r="C557">
        <v>2014</v>
      </c>
      <c r="D557">
        <v>9</v>
      </c>
      <c r="E557">
        <v>0</v>
      </c>
      <c r="F557" t="s">
        <v>184</v>
      </c>
      <c r="G557" s="7" t="str">
        <f t="shared" si="36"/>
        <v>A00120520149USE</v>
      </c>
      <c r="H557" t="str">
        <f t="shared" si="37"/>
        <v>A0012059USE</v>
      </c>
      <c r="I557" s="35"/>
      <c r="O557" s="24"/>
      <c r="P557" s="7"/>
      <c r="R557" s="10"/>
      <c r="BK557" s="7"/>
      <c r="BL557" s="24"/>
      <c r="BU557" s="7"/>
      <c r="BW557" s="7"/>
      <c r="BX557" s="7"/>
      <c r="BY557" s="7"/>
      <c r="BZ557" s="7"/>
      <c r="CA557" s="10"/>
      <c r="DM557" s="7"/>
      <c r="DN557" s="9"/>
      <c r="DP557" s="7"/>
    </row>
    <row r="558" spans="1:120" x14ac:dyDescent="0.25">
      <c r="A558" t="s">
        <v>187</v>
      </c>
      <c r="B558">
        <v>177</v>
      </c>
      <c r="C558">
        <v>2020</v>
      </c>
      <c r="D558">
        <v>5</v>
      </c>
      <c r="E558">
        <v>0</v>
      </c>
      <c r="F558" t="s">
        <v>207</v>
      </c>
      <c r="G558" s="7" t="str">
        <f t="shared" si="36"/>
        <v>A00120520205STORAGE</v>
      </c>
      <c r="H558" t="str">
        <f t="shared" si="37"/>
        <v>A0012055STORAGE</v>
      </c>
      <c r="I558" s="35"/>
      <c r="O558" s="24"/>
      <c r="P558" s="7"/>
      <c r="R558" s="10"/>
      <c r="BK558" s="7"/>
      <c r="BL558" s="24"/>
      <c r="BU558" s="7"/>
      <c r="BW558" s="7"/>
      <c r="BX558" s="7"/>
      <c r="BY558" s="7"/>
      <c r="BZ558" s="7"/>
      <c r="CA558" s="10"/>
      <c r="DM558" s="7"/>
      <c r="DN558" s="9"/>
      <c r="DP558" s="7"/>
    </row>
    <row r="559" spans="1:120" x14ac:dyDescent="0.25">
      <c r="A559" t="s">
        <v>187</v>
      </c>
      <c r="B559">
        <v>177</v>
      </c>
      <c r="C559">
        <v>2019</v>
      </c>
      <c r="D559">
        <v>11</v>
      </c>
      <c r="E559">
        <v>0</v>
      </c>
      <c r="F559" t="s">
        <v>184</v>
      </c>
      <c r="G559" s="7" t="str">
        <f t="shared" si="36"/>
        <v>A001205201911USE</v>
      </c>
      <c r="H559" t="str">
        <f t="shared" si="37"/>
        <v>A00120511USE</v>
      </c>
      <c r="I559" s="35"/>
      <c r="O559" s="24"/>
      <c r="P559" s="7"/>
      <c r="R559" s="10"/>
      <c r="BK559" s="7"/>
      <c r="BL559" s="24"/>
      <c r="BU559" s="7"/>
      <c r="BW559" s="7"/>
      <c r="BX559" s="7"/>
      <c r="BY559" s="7"/>
      <c r="BZ559" s="7"/>
      <c r="CA559" s="10"/>
      <c r="DM559" s="7"/>
      <c r="DN559" s="9"/>
      <c r="DP559" s="7"/>
    </row>
    <row r="560" spans="1:120" x14ac:dyDescent="0.25">
      <c r="A560" t="s">
        <v>187</v>
      </c>
      <c r="B560">
        <v>177</v>
      </c>
      <c r="C560">
        <v>2020</v>
      </c>
      <c r="D560">
        <v>1</v>
      </c>
      <c r="E560">
        <v>0</v>
      </c>
      <c r="F560" t="s">
        <v>207</v>
      </c>
      <c r="G560" s="7" t="str">
        <f t="shared" si="36"/>
        <v>A00120520201STORAGE</v>
      </c>
      <c r="H560" t="str">
        <f t="shared" si="37"/>
        <v>A0012051STORAGE</v>
      </c>
      <c r="I560" s="35"/>
      <c r="O560" s="24"/>
      <c r="P560" s="7"/>
      <c r="R560" s="10"/>
      <c r="BK560" s="7"/>
      <c r="BL560" s="24"/>
      <c r="BU560" s="7"/>
      <c r="BW560" s="7"/>
      <c r="BX560" s="7"/>
      <c r="BY560" s="7"/>
      <c r="BZ560" s="7"/>
      <c r="CA560" s="10"/>
      <c r="DM560" s="7"/>
      <c r="DN560" s="9"/>
      <c r="DP560" s="7"/>
    </row>
    <row r="561" spans="1:120" x14ac:dyDescent="0.25">
      <c r="A561" t="s">
        <v>187</v>
      </c>
      <c r="B561">
        <v>177</v>
      </c>
      <c r="C561">
        <v>2016</v>
      </c>
      <c r="D561">
        <v>10</v>
      </c>
      <c r="E561">
        <v>0</v>
      </c>
      <c r="F561" t="s">
        <v>184</v>
      </c>
      <c r="G561" s="7" t="str">
        <f t="shared" si="36"/>
        <v>A001205201610USE</v>
      </c>
      <c r="H561" t="str">
        <f t="shared" si="37"/>
        <v>A00120510USE</v>
      </c>
      <c r="I561" s="35"/>
      <c r="O561" s="24"/>
      <c r="P561" s="7"/>
      <c r="R561" s="10"/>
      <c r="BK561" s="7"/>
      <c r="BL561" s="24"/>
      <c r="BU561" s="7"/>
      <c r="BW561" s="7"/>
      <c r="BX561" s="7"/>
      <c r="BY561" s="7"/>
      <c r="BZ561" s="7"/>
      <c r="CA561" s="10"/>
      <c r="DM561" s="7"/>
      <c r="DN561" s="9"/>
      <c r="DP561" s="7"/>
    </row>
    <row r="562" spans="1:120" x14ac:dyDescent="0.25">
      <c r="A562" t="s">
        <v>187</v>
      </c>
      <c r="B562">
        <v>177</v>
      </c>
      <c r="C562">
        <v>2017</v>
      </c>
      <c r="D562">
        <v>9</v>
      </c>
      <c r="E562">
        <v>0</v>
      </c>
      <c r="F562" t="s">
        <v>207</v>
      </c>
      <c r="G562" s="7" t="str">
        <f t="shared" si="36"/>
        <v>A00120520179STORAGE</v>
      </c>
      <c r="H562" t="str">
        <f t="shared" si="37"/>
        <v>A0012059STORAGE</v>
      </c>
      <c r="I562" s="35"/>
      <c r="O562" s="24"/>
      <c r="P562" s="7"/>
      <c r="R562" s="10"/>
      <c r="BK562" s="7"/>
      <c r="BL562" s="24"/>
      <c r="BU562" s="7"/>
      <c r="BW562" s="7"/>
      <c r="BX562" s="7"/>
      <c r="BY562" s="7"/>
      <c r="BZ562" s="7"/>
      <c r="CA562" s="10"/>
      <c r="DM562" s="7"/>
      <c r="DN562" s="9"/>
      <c r="DP562" s="7"/>
    </row>
    <row r="563" spans="1:120" x14ac:dyDescent="0.25">
      <c r="A563" t="s">
        <v>187</v>
      </c>
      <c r="B563">
        <v>177</v>
      </c>
      <c r="C563">
        <v>2015</v>
      </c>
      <c r="D563">
        <v>5</v>
      </c>
      <c r="E563">
        <v>0</v>
      </c>
      <c r="F563" t="s">
        <v>184</v>
      </c>
      <c r="G563" s="7" t="str">
        <f t="shared" si="36"/>
        <v>A00120520155USE</v>
      </c>
      <c r="H563" t="str">
        <f t="shared" si="37"/>
        <v>A0012055USE</v>
      </c>
      <c r="I563" s="35"/>
      <c r="O563" s="24"/>
      <c r="P563" s="7"/>
      <c r="R563" s="10"/>
      <c r="BK563" s="7"/>
      <c r="BL563" s="24"/>
      <c r="BU563" s="7"/>
      <c r="BW563" s="7"/>
      <c r="BX563" s="7"/>
      <c r="BY563" s="7"/>
      <c r="BZ563" s="7"/>
      <c r="CA563" s="10"/>
      <c r="DM563" s="7"/>
      <c r="DN563" s="9"/>
      <c r="DP563" s="7"/>
    </row>
    <row r="564" spans="1:120" x14ac:dyDescent="0.25">
      <c r="A564" t="s">
        <v>187</v>
      </c>
      <c r="B564">
        <v>177</v>
      </c>
      <c r="C564">
        <v>2013</v>
      </c>
      <c r="D564">
        <v>2</v>
      </c>
      <c r="E564">
        <v>0</v>
      </c>
      <c r="F564" t="s">
        <v>184</v>
      </c>
      <c r="G564" s="7" t="str">
        <f t="shared" si="36"/>
        <v>A00120520132USE</v>
      </c>
      <c r="H564" t="str">
        <f t="shared" si="37"/>
        <v>A0012052USE</v>
      </c>
      <c r="I564" s="35"/>
      <c r="O564" s="24"/>
      <c r="P564" s="7"/>
      <c r="R564" s="10"/>
      <c r="BK564" s="7"/>
      <c r="BL564" s="24"/>
      <c r="BU564" s="7"/>
      <c r="BW564" s="7"/>
      <c r="BX564" s="7"/>
      <c r="BY564" s="7"/>
      <c r="BZ564" s="7"/>
      <c r="CA564" s="10"/>
      <c r="DM564" s="7"/>
      <c r="DN564" s="9"/>
      <c r="DP564" s="7"/>
    </row>
    <row r="565" spans="1:120" x14ac:dyDescent="0.25">
      <c r="A565" t="s">
        <v>187</v>
      </c>
      <c r="B565">
        <v>177</v>
      </c>
      <c r="C565">
        <v>2018</v>
      </c>
      <c r="D565">
        <v>5</v>
      </c>
      <c r="E565">
        <v>0</v>
      </c>
      <c r="F565" t="s">
        <v>207</v>
      </c>
      <c r="G565" s="7" t="str">
        <f t="shared" si="36"/>
        <v>A00120520185STORAGE</v>
      </c>
      <c r="H565" t="str">
        <f t="shared" si="37"/>
        <v>A0012055STORAGE</v>
      </c>
      <c r="I565" s="35"/>
      <c r="O565" s="24"/>
      <c r="P565" s="7"/>
      <c r="R565" s="10"/>
      <c r="BK565" s="7"/>
      <c r="BL565" s="24"/>
      <c r="BU565" s="7"/>
      <c r="BW565" s="7"/>
      <c r="BX565" s="7"/>
      <c r="BY565" s="7"/>
      <c r="BZ565" s="7"/>
      <c r="CA565" s="10"/>
      <c r="DM565" s="7"/>
      <c r="DN565" s="9"/>
      <c r="DP565" s="7"/>
    </row>
    <row r="566" spans="1:120" x14ac:dyDescent="0.25">
      <c r="A566" t="s">
        <v>187</v>
      </c>
      <c r="B566">
        <v>177</v>
      </c>
      <c r="C566">
        <v>2016</v>
      </c>
      <c r="D566">
        <v>6</v>
      </c>
      <c r="E566">
        <v>0</v>
      </c>
      <c r="F566" t="s">
        <v>207</v>
      </c>
      <c r="G566" s="7" t="str">
        <f t="shared" si="36"/>
        <v>A00120520166STORAGE</v>
      </c>
      <c r="H566" t="str">
        <f t="shared" si="37"/>
        <v>A0012056STORAGE</v>
      </c>
      <c r="I566" s="35"/>
      <c r="O566" s="24"/>
      <c r="P566" s="7"/>
      <c r="R566" s="10"/>
      <c r="BK566" s="7"/>
      <c r="BL566" s="24"/>
      <c r="BU566" s="7"/>
      <c r="BW566" s="7"/>
      <c r="BX566" s="7"/>
      <c r="BY566" s="7"/>
      <c r="BZ566" s="7"/>
      <c r="CA566" s="10"/>
      <c r="DM566" s="7"/>
      <c r="DN566" s="9"/>
      <c r="DP566" s="7"/>
    </row>
    <row r="567" spans="1:120" x14ac:dyDescent="0.25">
      <c r="A567" t="s">
        <v>187</v>
      </c>
      <c r="B567">
        <v>177</v>
      </c>
      <c r="C567">
        <v>2015</v>
      </c>
      <c r="D567">
        <v>2</v>
      </c>
      <c r="E567">
        <v>0</v>
      </c>
      <c r="F567" t="s">
        <v>184</v>
      </c>
      <c r="G567" s="7" t="str">
        <f t="shared" si="36"/>
        <v>A00120520152USE</v>
      </c>
      <c r="H567" t="str">
        <f t="shared" si="37"/>
        <v>A0012052USE</v>
      </c>
      <c r="I567" s="35"/>
      <c r="O567" s="24"/>
      <c r="P567" s="7"/>
      <c r="R567" s="10"/>
      <c r="BK567" s="7"/>
      <c r="BL567" s="24"/>
      <c r="BU567" s="7"/>
      <c r="BW567" s="7"/>
      <c r="BX567" s="7"/>
      <c r="BY567" s="7"/>
      <c r="BZ567" s="7"/>
      <c r="CA567" s="10"/>
      <c r="DM567" s="7"/>
      <c r="DN567" s="9"/>
      <c r="DP567" s="7"/>
    </row>
    <row r="568" spans="1:120" x14ac:dyDescent="0.25">
      <c r="A568" t="s">
        <v>187</v>
      </c>
      <c r="B568">
        <v>177</v>
      </c>
      <c r="C568">
        <v>2013</v>
      </c>
      <c r="D568">
        <v>1</v>
      </c>
      <c r="E568">
        <v>0</v>
      </c>
      <c r="F568" t="s">
        <v>186</v>
      </c>
      <c r="G568" s="7" t="str">
        <f t="shared" si="36"/>
        <v>A00120520131DIRECT</v>
      </c>
      <c r="H568" t="str">
        <f t="shared" si="37"/>
        <v>A0012051DIRECT</v>
      </c>
      <c r="I568" s="35"/>
      <c r="O568" s="24"/>
      <c r="P568" s="7"/>
      <c r="R568" s="10"/>
      <c r="BK568" s="7"/>
      <c r="BL568" s="24"/>
      <c r="BU568" s="7"/>
      <c r="BW568" s="7"/>
      <c r="BX568" s="7"/>
      <c r="BY568" s="7"/>
      <c r="BZ568" s="7"/>
      <c r="CA568" s="10"/>
      <c r="DM568" s="7"/>
      <c r="DN568" s="9"/>
      <c r="DP568" s="7"/>
    </row>
    <row r="569" spans="1:120" x14ac:dyDescent="0.25">
      <c r="A569" t="s">
        <v>187</v>
      </c>
      <c r="B569">
        <v>177</v>
      </c>
      <c r="C569">
        <v>2015</v>
      </c>
      <c r="D569">
        <v>3</v>
      </c>
      <c r="E569">
        <v>0</v>
      </c>
      <c r="F569" t="s">
        <v>184</v>
      </c>
      <c r="G569" s="7" t="str">
        <f t="shared" si="36"/>
        <v>A00120520153USE</v>
      </c>
      <c r="H569" t="str">
        <f t="shared" si="37"/>
        <v>A0012053USE</v>
      </c>
      <c r="I569" s="35"/>
      <c r="O569" s="24"/>
      <c r="P569" s="7"/>
      <c r="R569" s="10"/>
      <c r="BK569" s="7"/>
      <c r="BL569" s="24"/>
      <c r="BU569" s="7"/>
      <c r="BW569" s="7"/>
      <c r="BX569" s="7"/>
      <c r="BY569" s="7"/>
      <c r="BZ569" s="7"/>
      <c r="CA569" s="10"/>
      <c r="DM569" s="7"/>
      <c r="DN569" s="9"/>
      <c r="DP569" s="7"/>
    </row>
    <row r="570" spans="1:120" x14ac:dyDescent="0.25">
      <c r="A570" t="s">
        <v>187</v>
      </c>
      <c r="B570">
        <v>177</v>
      </c>
      <c r="C570">
        <v>2019</v>
      </c>
      <c r="D570">
        <v>12</v>
      </c>
      <c r="E570">
        <v>0</v>
      </c>
      <c r="F570" t="s">
        <v>207</v>
      </c>
      <c r="G570" s="7" t="str">
        <f t="shared" si="36"/>
        <v>A001205201912STORAGE</v>
      </c>
      <c r="H570" t="str">
        <f t="shared" si="37"/>
        <v>A00120512STORAGE</v>
      </c>
      <c r="I570" s="35"/>
      <c r="O570" s="24"/>
      <c r="P570" s="7"/>
      <c r="R570" s="10"/>
      <c r="BK570" s="7"/>
      <c r="BL570" s="24"/>
      <c r="BU570" s="7"/>
      <c r="BW570" s="7"/>
      <c r="BX570" s="7"/>
      <c r="BY570" s="7"/>
      <c r="BZ570" s="7"/>
      <c r="CA570" s="10"/>
      <c r="DM570" s="7"/>
      <c r="DN570" s="9"/>
      <c r="DP570" s="7"/>
    </row>
    <row r="571" spans="1:120" x14ac:dyDescent="0.25">
      <c r="A571" t="s">
        <v>187</v>
      </c>
      <c r="B571">
        <v>177</v>
      </c>
      <c r="C571">
        <v>2014</v>
      </c>
      <c r="D571">
        <v>8</v>
      </c>
      <c r="E571">
        <v>0</v>
      </c>
      <c r="F571" t="s">
        <v>184</v>
      </c>
      <c r="G571" s="7" t="str">
        <f t="shared" si="36"/>
        <v>A00120520148USE</v>
      </c>
      <c r="H571" t="str">
        <f t="shared" si="37"/>
        <v>A0012058USE</v>
      </c>
      <c r="I571" s="35"/>
      <c r="O571" s="24"/>
      <c r="P571" s="7"/>
      <c r="R571" s="10"/>
      <c r="BK571" s="7"/>
      <c r="BL571" s="24"/>
      <c r="BU571" s="7"/>
      <c r="BW571" s="7"/>
      <c r="BX571" s="7"/>
      <c r="BY571" s="7"/>
      <c r="BZ571" s="7"/>
      <c r="CA571" s="10"/>
      <c r="DM571" s="7"/>
      <c r="DN571" s="9"/>
      <c r="DP571" s="7"/>
    </row>
    <row r="572" spans="1:120" x14ac:dyDescent="0.25">
      <c r="A572" t="s">
        <v>187</v>
      </c>
      <c r="B572">
        <v>177</v>
      </c>
      <c r="C572">
        <v>2020</v>
      </c>
      <c r="D572">
        <v>8</v>
      </c>
      <c r="E572">
        <v>0</v>
      </c>
      <c r="F572" t="s">
        <v>184</v>
      </c>
      <c r="G572" s="7" t="str">
        <f t="shared" si="36"/>
        <v>A00120520208USE</v>
      </c>
      <c r="H572" t="str">
        <f t="shared" si="37"/>
        <v>A0012058USE</v>
      </c>
      <c r="I572" s="35"/>
      <c r="O572" s="24"/>
      <c r="P572" s="7"/>
      <c r="R572" s="10"/>
      <c r="BK572" s="7"/>
      <c r="BL572" s="24"/>
      <c r="BU572" s="7"/>
      <c r="BW572" s="7"/>
      <c r="BX572" s="7"/>
      <c r="BY572" s="7"/>
      <c r="BZ572" s="7"/>
      <c r="CA572" s="10"/>
      <c r="DM572" s="7"/>
      <c r="DN572" s="9"/>
      <c r="DP572" s="7"/>
    </row>
    <row r="573" spans="1:120" x14ac:dyDescent="0.25">
      <c r="A573" t="s">
        <v>187</v>
      </c>
      <c r="B573">
        <v>177</v>
      </c>
      <c r="C573">
        <v>2016</v>
      </c>
      <c r="D573">
        <v>9</v>
      </c>
      <c r="E573">
        <v>0</v>
      </c>
      <c r="F573" t="s">
        <v>186</v>
      </c>
      <c r="G573" s="7" t="str">
        <f t="shared" si="36"/>
        <v>A00120520169DIRECT</v>
      </c>
      <c r="H573" t="str">
        <f t="shared" si="37"/>
        <v>A0012059DIRECT</v>
      </c>
      <c r="I573" s="35"/>
      <c r="O573" s="24"/>
      <c r="P573" s="7"/>
      <c r="R573" s="10"/>
      <c r="BK573" s="7"/>
      <c r="BL573" s="24"/>
      <c r="BU573" s="7"/>
      <c r="BW573" s="7"/>
      <c r="BX573" s="7"/>
      <c r="BY573" s="7"/>
      <c r="BZ573" s="7"/>
      <c r="CA573" s="10"/>
      <c r="DM573" s="7"/>
      <c r="DN573" s="9"/>
      <c r="DP573" s="7"/>
    </row>
    <row r="574" spans="1:120" x14ac:dyDescent="0.25">
      <c r="A574" t="s">
        <v>187</v>
      </c>
      <c r="B574">
        <v>177</v>
      </c>
      <c r="C574">
        <v>2015</v>
      </c>
      <c r="D574">
        <v>8</v>
      </c>
      <c r="E574">
        <v>0</v>
      </c>
      <c r="F574" t="s">
        <v>184</v>
      </c>
      <c r="G574" s="7" t="str">
        <f t="shared" si="36"/>
        <v>A00120520158USE</v>
      </c>
      <c r="H574" t="str">
        <f t="shared" si="37"/>
        <v>A0012058USE</v>
      </c>
      <c r="I574" s="35"/>
      <c r="O574" s="24"/>
      <c r="P574" s="7"/>
      <c r="R574" s="10"/>
      <c r="BK574" s="7"/>
      <c r="BL574" s="24"/>
      <c r="BU574" s="7"/>
      <c r="BW574" s="7"/>
      <c r="BX574" s="7"/>
      <c r="BY574" s="7"/>
      <c r="BZ574" s="7"/>
      <c r="CA574" s="10"/>
      <c r="DM574" s="7"/>
      <c r="DN574" s="9"/>
      <c r="DP574" s="7"/>
    </row>
    <row r="575" spans="1:120" x14ac:dyDescent="0.25">
      <c r="A575" t="s">
        <v>187</v>
      </c>
      <c r="B575">
        <v>177</v>
      </c>
      <c r="C575">
        <v>2015</v>
      </c>
      <c r="D575">
        <v>6</v>
      </c>
      <c r="E575">
        <v>0</v>
      </c>
      <c r="F575" t="s">
        <v>207</v>
      </c>
      <c r="G575" s="7" t="str">
        <f t="shared" si="36"/>
        <v>A00120520156STORAGE</v>
      </c>
      <c r="H575" t="str">
        <f t="shared" si="37"/>
        <v>A0012056STORAGE</v>
      </c>
      <c r="I575" s="35"/>
      <c r="O575" s="24"/>
      <c r="P575" s="7"/>
      <c r="R575" s="10"/>
      <c r="BK575" s="7"/>
      <c r="BL575" s="24"/>
      <c r="BU575" s="7"/>
      <c r="BW575" s="7"/>
      <c r="BX575" s="7"/>
      <c r="BY575" s="7"/>
      <c r="BZ575" s="7"/>
      <c r="CA575" s="10"/>
      <c r="DM575" s="7"/>
      <c r="DN575" s="9"/>
      <c r="DP575" s="7"/>
    </row>
    <row r="576" spans="1:120" x14ac:dyDescent="0.25">
      <c r="A576" t="s">
        <v>187</v>
      </c>
      <c r="B576">
        <v>177</v>
      </c>
      <c r="C576">
        <v>2016</v>
      </c>
      <c r="D576">
        <v>12</v>
      </c>
      <c r="E576">
        <v>0</v>
      </c>
      <c r="F576" t="s">
        <v>186</v>
      </c>
      <c r="G576" s="7" t="str">
        <f t="shared" si="36"/>
        <v>A001205201612DIRECT</v>
      </c>
      <c r="H576" t="str">
        <f t="shared" si="37"/>
        <v>A00120512DIRECT</v>
      </c>
      <c r="I576" s="35"/>
      <c r="O576" s="24"/>
      <c r="P576" s="7"/>
      <c r="R576" s="10"/>
      <c r="BK576" s="7"/>
      <c r="BL576" s="24"/>
      <c r="BU576" s="7"/>
      <c r="BW576" s="7"/>
      <c r="BX576" s="7"/>
      <c r="BY576" s="7"/>
      <c r="BZ576" s="7"/>
      <c r="CA576" s="10"/>
      <c r="DM576" s="7"/>
      <c r="DN576" s="9"/>
      <c r="DP576" s="7"/>
    </row>
    <row r="577" spans="1:120" x14ac:dyDescent="0.25">
      <c r="A577" t="s">
        <v>187</v>
      </c>
      <c r="B577">
        <v>177</v>
      </c>
      <c r="C577">
        <v>2015</v>
      </c>
      <c r="D577">
        <v>1</v>
      </c>
      <c r="E577">
        <v>0</v>
      </c>
      <c r="F577" t="s">
        <v>184</v>
      </c>
      <c r="G577" s="7" t="str">
        <f t="shared" si="36"/>
        <v>A00120520151USE</v>
      </c>
      <c r="H577" t="str">
        <f t="shared" si="37"/>
        <v>A0012051USE</v>
      </c>
      <c r="I577" s="35"/>
      <c r="O577" s="24"/>
      <c r="P577" s="7"/>
      <c r="R577" s="10"/>
      <c r="BK577" s="7"/>
      <c r="BL577" s="24"/>
      <c r="BU577" s="7"/>
      <c r="BW577" s="7"/>
      <c r="BX577" s="7"/>
      <c r="BY577" s="7"/>
      <c r="BZ577" s="7"/>
      <c r="CA577" s="10"/>
      <c r="DM577" s="7"/>
      <c r="DN577" s="9"/>
      <c r="DP577" s="7"/>
    </row>
    <row r="578" spans="1:120" x14ac:dyDescent="0.25">
      <c r="A578" t="s">
        <v>187</v>
      </c>
      <c r="B578">
        <v>177</v>
      </c>
      <c r="C578">
        <v>2015</v>
      </c>
      <c r="D578">
        <v>4</v>
      </c>
      <c r="E578">
        <v>0</v>
      </c>
      <c r="F578" t="s">
        <v>186</v>
      </c>
      <c r="G578" s="7" t="str">
        <f t="shared" si="36"/>
        <v>A00120520154DIRECT</v>
      </c>
      <c r="H578" t="str">
        <f t="shared" si="37"/>
        <v>A0012054DIRECT</v>
      </c>
      <c r="I578" s="35"/>
      <c r="O578" s="24"/>
      <c r="P578" s="7"/>
      <c r="R578" s="10"/>
      <c r="BK578" s="7"/>
      <c r="BL578" s="24"/>
      <c r="BU578" s="7"/>
      <c r="BW578" s="7"/>
      <c r="BX578" s="7"/>
      <c r="BY578" s="7"/>
      <c r="BZ578" s="7"/>
      <c r="CA578" s="10"/>
      <c r="DM578" s="7"/>
      <c r="DN578" s="9"/>
      <c r="DP578" s="7"/>
    </row>
    <row r="579" spans="1:120" x14ac:dyDescent="0.25">
      <c r="A579" t="s">
        <v>187</v>
      </c>
      <c r="B579">
        <v>177</v>
      </c>
      <c r="C579">
        <v>2016</v>
      </c>
      <c r="D579">
        <v>5</v>
      </c>
      <c r="E579">
        <v>0</v>
      </c>
      <c r="F579" t="s">
        <v>186</v>
      </c>
      <c r="G579" s="7" t="str">
        <f t="shared" si="36"/>
        <v>A00120520165DIRECT</v>
      </c>
      <c r="H579" t="str">
        <f t="shared" si="37"/>
        <v>A0012055DIRECT</v>
      </c>
      <c r="I579" s="35"/>
      <c r="O579" s="24"/>
      <c r="P579" s="7"/>
      <c r="R579" s="10"/>
      <c r="BK579" s="7"/>
      <c r="BL579" s="24"/>
      <c r="BU579" s="7"/>
      <c r="BW579" s="7"/>
      <c r="BX579" s="7"/>
      <c r="BY579" s="7"/>
      <c r="BZ579" s="7"/>
      <c r="CA579" s="10"/>
      <c r="DM579" s="7"/>
      <c r="DN579" s="9"/>
      <c r="DP579" s="7"/>
    </row>
    <row r="580" spans="1:120" x14ac:dyDescent="0.25">
      <c r="A580" t="s">
        <v>187</v>
      </c>
      <c r="B580">
        <v>177</v>
      </c>
      <c r="C580">
        <v>2016</v>
      </c>
      <c r="D580">
        <v>8</v>
      </c>
      <c r="E580">
        <v>0</v>
      </c>
      <c r="F580" t="s">
        <v>186</v>
      </c>
      <c r="G580" s="7" t="str">
        <f t="shared" si="36"/>
        <v>A00120520168DIRECT</v>
      </c>
      <c r="H580" t="str">
        <f t="shared" si="37"/>
        <v>A0012058DIRECT</v>
      </c>
      <c r="I580" s="35"/>
      <c r="O580" s="24"/>
      <c r="P580" s="7"/>
      <c r="R580" s="10"/>
      <c r="BK580" s="7"/>
      <c r="BL580" s="24"/>
      <c r="BU580" s="7"/>
      <c r="BW580" s="7"/>
      <c r="BX580" s="7"/>
      <c r="BY580" s="7"/>
      <c r="BZ580" s="7"/>
      <c r="CA580" s="10"/>
      <c r="DM580" s="7"/>
      <c r="DN580" s="9"/>
      <c r="DP580" s="7"/>
    </row>
    <row r="581" spans="1:120" x14ac:dyDescent="0.25">
      <c r="A581" t="s">
        <v>187</v>
      </c>
      <c r="B581">
        <v>177</v>
      </c>
      <c r="C581">
        <v>2015</v>
      </c>
      <c r="D581">
        <v>1</v>
      </c>
      <c r="E581">
        <v>0</v>
      </c>
      <c r="F581" t="s">
        <v>186</v>
      </c>
      <c r="G581" s="7" t="str">
        <f t="shared" ref="G581:G644" si="38">A581&amp;C581&amp;D581&amp;F581</f>
        <v>A00120520151DIRECT</v>
      </c>
      <c r="H581" t="str">
        <f t="shared" ref="H581:H644" si="39">A581&amp;D581&amp;F581</f>
        <v>A0012051DIRECT</v>
      </c>
      <c r="I581" s="35"/>
      <c r="O581" s="24"/>
      <c r="P581" s="7"/>
      <c r="R581" s="10"/>
      <c r="BK581" s="7"/>
      <c r="BL581" s="24"/>
      <c r="BU581" s="7"/>
      <c r="BW581" s="7"/>
      <c r="BX581" s="7"/>
      <c r="BY581" s="7"/>
      <c r="BZ581" s="7"/>
      <c r="CA581" s="10"/>
      <c r="DM581" s="7"/>
      <c r="DN581" s="9"/>
      <c r="DP581" s="7"/>
    </row>
    <row r="582" spans="1:120" x14ac:dyDescent="0.25">
      <c r="A582" t="s">
        <v>187</v>
      </c>
      <c r="B582">
        <v>177</v>
      </c>
      <c r="C582">
        <v>2018</v>
      </c>
      <c r="D582">
        <v>7</v>
      </c>
      <c r="E582">
        <v>0</v>
      </c>
      <c r="F582" t="s">
        <v>186</v>
      </c>
      <c r="G582" s="7" t="str">
        <f t="shared" si="38"/>
        <v>A00120520187DIRECT</v>
      </c>
      <c r="H582" t="str">
        <f t="shared" si="39"/>
        <v>A0012057DIRECT</v>
      </c>
      <c r="I582" s="35"/>
      <c r="O582" s="24"/>
      <c r="P582" s="7"/>
      <c r="R582" s="10"/>
      <c r="BK582" s="7"/>
      <c r="BL582" s="24"/>
      <c r="BU582" s="7"/>
      <c r="BW582" s="7"/>
      <c r="BX582" s="7"/>
      <c r="BY582" s="7"/>
      <c r="BZ582" s="7"/>
      <c r="CA582" s="10"/>
      <c r="DM582" s="7"/>
      <c r="DN582" s="9"/>
      <c r="DP582" s="7"/>
    </row>
    <row r="583" spans="1:120" x14ac:dyDescent="0.25">
      <c r="A583" t="s">
        <v>187</v>
      </c>
      <c r="B583">
        <v>177</v>
      </c>
      <c r="C583">
        <v>2013</v>
      </c>
      <c r="D583">
        <v>10</v>
      </c>
      <c r="E583">
        <v>0</v>
      </c>
      <c r="F583" t="s">
        <v>184</v>
      </c>
      <c r="G583" s="7" t="str">
        <f t="shared" si="38"/>
        <v>A001205201310USE</v>
      </c>
      <c r="H583" t="str">
        <f t="shared" si="39"/>
        <v>A00120510USE</v>
      </c>
      <c r="I583" s="35"/>
      <c r="O583" s="24"/>
      <c r="P583" s="7"/>
      <c r="R583" s="10"/>
      <c r="BK583" s="7"/>
      <c r="BL583" s="24"/>
      <c r="BU583" s="7"/>
      <c r="BW583" s="7"/>
      <c r="BX583" s="7"/>
      <c r="BY583" s="7"/>
      <c r="BZ583" s="7"/>
      <c r="CA583" s="10"/>
      <c r="DM583" s="7"/>
      <c r="DN583" s="9"/>
      <c r="DP583" s="7"/>
    </row>
    <row r="584" spans="1:120" x14ac:dyDescent="0.25">
      <c r="A584" t="s">
        <v>187</v>
      </c>
      <c r="B584">
        <v>177</v>
      </c>
      <c r="C584">
        <v>2015</v>
      </c>
      <c r="D584">
        <v>9</v>
      </c>
      <c r="E584">
        <v>0</v>
      </c>
      <c r="F584" t="s">
        <v>184</v>
      </c>
      <c r="G584" s="7" t="str">
        <f t="shared" si="38"/>
        <v>A00120520159USE</v>
      </c>
      <c r="H584" t="str">
        <f t="shared" si="39"/>
        <v>A0012059USE</v>
      </c>
      <c r="I584" s="35"/>
      <c r="O584" s="24"/>
      <c r="P584" s="7"/>
      <c r="R584" s="10"/>
      <c r="BK584" s="7"/>
      <c r="BL584" s="24"/>
      <c r="BU584" s="7"/>
      <c r="BW584" s="7"/>
      <c r="BX584" s="7"/>
      <c r="BY584" s="7"/>
      <c r="BZ584" s="7"/>
      <c r="CA584" s="10"/>
      <c r="DM584" s="7"/>
      <c r="DN584" s="9"/>
      <c r="DP584" s="7"/>
    </row>
    <row r="585" spans="1:120" x14ac:dyDescent="0.25">
      <c r="A585" t="s">
        <v>187</v>
      </c>
      <c r="B585">
        <v>177</v>
      </c>
      <c r="C585">
        <v>2015</v>
      </c>
      <c r="D585">
        <v>12</v>
      </c>
      <c r="E585">
        <v>0</v>
      </c>
      <c r="F585" t="s">
        <v>184</v>
      </c>
      <c r="G585" s="7" t="str">
        <f t="shared" si="38"/>
        <v>A001205201512USE</v>
      </c>
      <c r="H585" t="str">
        <f t="shared" si="39"/>
        <v>A00120512USE</v>
      </c>
      <c r="I585" s="35"/>
      <c r="O585" s="24"/>
      <c r="P585" s="7"/>
      <c r="R585" s="10"/>
      <c r="BK585" s="7"/>
      <c r="BL585" s="24"/>
      <c r="BU585" s="7"/>
      <c r="BW585" s="7"/>
      <c r="BX585" s="7"/>
      <c r="BY585" s="7"/>
      <c r="BZ585" s="7"/>
      <c r="CA585" s="10"/>
      <c r="DM585" s="7"/>
      <c r="DN585" s="9"/>
      <c r="DP585" s="7"/>
    </row>
    <row r="586" spans="1:120" x14ac:dyDescent="0.25">
      <c r="A586" t="s">
        <v>187</v>
      </c>
      <c r="B586">
        <v>177</v>
      </c>
      <c r="C586">
        <v>2015</v>
      </c>
      <c r="D586">
        <v>2</v>
      </c>
      <c r="E586">
        <v>0</v>
      </c>
      <c r="F586" t="s">
        <v>207</v>
      </c>
      <c r="G586" s="7" t="str">
        <f t="shared" si="38"/>
        <v>A00120520152STORAGE</v>
      </c>
      <c r="H586" t="str">
        <f t="shared" si="39"/>
        <v>A0012052STORAGE</v>
      </c>
      <c r="I586" s="35"/>
      <c r="O586" s="24"/>
      <c r="P586" s="7"/>
      <c r="R586" s="10"/>
      <c r="BK586" s="7"/>
      <c r="BL586" s="24"/>
      <c r="BU586" s="7"/>
      <c r="BW586" s="7"/>
      <c r="BX586" s="7"/>
      <c r="BY586" s="7"/>
      <c r="BZ586" s="7"/>
      <c r="CA586" s="10"/>
      <c r="DM586" s="7"/>
      <c r="DN586" s="9"/>
      <c r="DP586" s="7"/>
    </row>
    <row r="587" spans="1:120" x14ac:dyDescent="0.25">
      <c r="A587" t="s">
        <v>187</v>
      </c>
      <c r="B587">
        <v>177</v>
      </c>
      <c r="C587">
        <v>2017</v>
      </c>
      <c r="D587">
        <v>10</v>
      </c>
      <c r="E587">
        <v>0</v>
      </c>
      <c r="F587" t="s">
        <v>207</v>
      </c>
      <c r="G587" s="7" t="str">
        <f t="shared" si="38"/>
        <v>A001205201710STORAGE</v>
      </c>
      <c r="H587" t="str">
        <f t="shared" si="39"/>
        <v>A00120510STORAGE</v>
      </c>
      <c r="I587" s="35"/>
      <c r="O587" s="24"/>
      <c r="P587" s="7"/>
      <c r="R587" s="10"/>
      <c r="BK587" s="7"/>
      <c r="BL587" s="24"/>
      <c r="BU587" s="7"/>
      <c r="BW587" s="7"/>
      <c r="BX587" s="7"/>
      <c r="BY587" s="7"/>
      <c r="BZ587" s="7"/>
      <c r="CA587" s="10"/>
      <c r="DM587" s="7"/>
      <c r="DN587" s="9"/>
      <c r="DP587" s="7"/>
    </row>
    <row r="588" spans="1:120" x14ac:dyDescent="0.25">
      <c r="A588" t="s">
        <v>187</v>
      </c>
      <c r="B588">
        <v>177</v>
      </c>
      <c r="C588">
        <v>2018</v>
      </c>
      <c r="D588">
        <v>3</v>
      </c>
      <c r="E588">
        <v>0</v>
      </c>
      <c r="F588" t="s">
        <v>207</v>
      </c>
      <c r="G588" s="7" t="str">
        <f t="shared" si="38"/>
        <v>A00120520183STORAGE</v>
      </c>
      <c r="H588" t="str">
        <f t="shared" si="39"/>
        <v>A0012053STORAGE</v>
      </c>
      <c r="I588" s="35"/>
      <c r="O588" s="24"/>
      <c r="P588" s="7"/>
      <c r="R588" s="10"/>
      <c r="BK588" s="7"/>
      <c r="BL588" s="24"/>
      <c r="BU588" s="7"/>
      <c r="BW588" s="7"/>
      <c r="BX588" s="7"/>
      <c r="BY588" s="7"/>
      <c r="BZ588" s="7"/>
      <c r="CA588" s="10"/>
      <c r="DM588" s="7"/>
      <c r="DN588" s="9"/>
      <c r="DP588" s="7"/>
    </row>
    <row r="589" spans="1:120" x14ac:dyDescent="0.25">
      <c r="A589" t="s">
        <v>187</v>
      </c>
      <c r="B589">
        <v>177</v>
      </c>
      <c r="C589">
        <v>2015</v>
      </c>
      <c r="D589">
        <v>5</v>
      </c>
      <c r="E589">
        <v>0</v>
      </c>
      <c r="F589" t="s">
        <v>207</v>
      </c>
      <c r="G589" s="7" t="str">
        <f t="shared" si="38"/>
        <v>A00120520155STORAGE</v>
      </c>
      <c r="H589" t="str">
        <f t="shared" si="39"/>
        <v>A0012055STORAGE</v>
      </c>
      <c r="I589" s="35"/>
      <c r="O589" s="24"/>
      <c r="P589" s="7"/>
      <c r="R589" s="10"/>
      <c r="BK589" s="7"/>
      <c r="BL589" s="24"/>
      <c r="BU589" s="7"/>
      <c r="BW589" s="7"/>
      <c r="BX589" s="7"/>
      <c r="BY589" s="7"/>
      <c r="BZ589" s="7"/>
      <c r="CA589" s="10"/>
      <c r="DM589" s="7"/>
      <c r="DN589" s="9"/>
      <c r="DP589" s="7"/>
    </row>
    <row r="590" spans="1:120" x14ac:dyDescent="0.25">
      <c r="A590" t="s">
        <v>187</v>
      </c>
      <c r="B590">
        <v>177</v>
      </c>
      <c r="C590">
        <v>2013</v>
      </c>
      <c r="D590">
        <v>12</v>
      </c>
      <c r="E590">
        <v>0</v>
      </c>
      <c r="F590" t="s">
        <v>207</v>
      </c>
      <c r="G590" s="7" t="str">
        <f t="shared" si="38"/>
        <v>A001205201312STORAGE</v>
      </c>
      <c r="H590" t="str">
        <f t="shared" si="39"/>
        <v>A00120512STORAGE</v>
      </c>
      <c r="I590" s="35"/>
      <c r="O590" s="24"/>
      <c r="P590" s="7"/>
      <c r="R590" s="10"/>
      <c r="BK590" s="7"/>
      <c r="BL590" s="24"/>
      <c r="BU590" s="7"/>
      <c r="BW590" s="7"/>
      <c r="BX590" s="7"/>
      <c r="BY590" s="7"/>
      <c r="BZ590" s="7"/>
      <c r="CA590" s="10"/>
      <c r="DM590" s="7"/>
      <c r="DN590" s="9"/>
      <c r="DP590" s="7"/>
    </row>
    <row r="591" spans="1:120" x14ac:dyDescent="0.25">
      <c r="A591" t="s">
        <v>187</v>
      </c>
      <c r="B591">
        <v>177</v>
      </c>
      <c r="C591">
        <v>2014</v>
      </c>
      <c r="D591">
        <v>10</v>
      </c>
      <c r="E591">
        <v>0</v>
      </c>
      <c r="F591" t="s">
        <v>207</v>
      </c>
      <c r="G591" s="7" t="str">
        <f t="shared" si="38"/>
        <v>A001205201410STORAGE</v>
      </c>
      <c r="H591" t="str">
        <f t="shared" si="39"/>
        <v>A00120510STORAGE</v>
      </c>
      <c r="I591" s="35"/>
      <c r="O591" s="24"/>
      <c r="P591" s="7"/>
      <c r="R591" s="10"/>
      <c r="BK591" s="7"/>
      <c r="BL591" s="24"/>
      <c r="BU591" s="7"/>
      <c r="BW591" s="7"/>
      <c r="BX591" s="7"/>
      <c r="BY591" s="7"/>
      <c r="BZ591" s="7"/>
      <c r="CA591" s="10"/>
      <c r="DM591" s="7"/>
      <c r="DN591" s="9"/>
      <c r="DP591" s="7"/>
    </row>
    <row r="592" spans="1:120" x14ac:dyDescent="0.25">
      <c r="A592" t="s">
        <v>187</v>
      </c>
      <c r="B592">
        <v>177</v>
      </c>
      <c r="C592">
        <v>2014</v>
      </c>
      <c r="D592">
        <v>12</v>
      </c>
      <c r="E592">
        <v>0</v>
      </c>
      <c r="F592" t="s">
        <v>186</v>
      </c>
      <c r="G592" s="7" t="str">
        <f t="shared" si="38"/>
        <v>A001205201412DIRECT</v>
      </c>
      <c r="H592" t="str">
        <f t="shared" si="39"/>
        <v>A00120512DIRECT</v>
      </c>
      <c r="I592" s="35"/>
      <c r="O592" s="24"/>
      <c r="P592" s="7"/>
      <c r="R592" s="10"/>
      <c r="BK592" s="7"/>
      <c r="BL592" s="24"/>
      <c r="BU592" s="7"/>
      <c r="BW592" s="7"/>
      <c r="BX592" s="7"/>
      <c r="BY592" s="7"/>
      <c r="BZ592" s="7"/>
      <c r="CA592" s="10"/>
      <c r="DM592" s="7"/>
      <c r="DN592" s="9"/>
      <c r="DP592" s="7"/>
    </row>
    <row r="593" spans="1:120" x14ac:dyDescent="0.25">
      <c r="A593" t="s">
        <v>187</v>
      </c>
      <c r="B593">
        <v>177</v>
      </c>
      <c r="C593">
        <v>2020</v>
      </c>
      <c r="D593">
        <v>1</v>
      </c>
      <c r="E593">
        <v>0</v>
      </c>
      <c r="F593" t="s">
        <v>184</v>
      </c>
      <c r="G593" s="7" t="str">
        <f t="shared" si="38"/>
        <v>A00120520201USE</v>
      </c>
      <c r="H593" t="str">
        <f t="shared" si="39"/>
        <v>A0012051USE</v>
      </c>
      <c r="I593" s="35"/>
      <c r="O593" s="24"/>
      <c r="P593" s="7"/>
      <c r="R593" s="10"/>
      <c r="BK593" s="7"/>
      <c r="BL593" s="24"/>
      <c r="BU593" s="7"/>
      <c r="BW593" s="7"/>
      <c r="BX593" s="7"/>
      <c r="BY593" s="7"/>
      <c r="BZ593" s="7"/>
      <c r="CA593" s="10"/>
      <c r="DM593" s="7"/>
      <c r="DN593" s="9"/>
      <c r="DP593" s="7"/>
    </row>
    <row r="594" spans="1:120" x14ac:dyDescent="0.25">
      <c r="A594" t="s">
        <v>187</v>
      </c>
      <c r="B594">
        <v>177</v>
      </c>
      <c r="C594">
        <v>2013</v>
      </c>
      <c r="D594">
        <v>1</v>
      </c>
      <c r="E594">
        <v>0</v>
      </c>
      <c r="F594" t="s">
        <v>184</v>
      </c>
      <c r="G594" s="7" t="str">
        <f t="shared" si="38"/>
        <v>A00120520131USE</v>
      </c>
      <c r="H594" t="str">
        <f t="shared" si="39"/>
        <v>A0012051USE</v>
      </c>
      <c r="I594" s="35"/>
      <c r="O594" s="24"/>
      <c r="P594" s="7"/>
      <c r="R594" s="10"/>
      <c r="BK594" s="7"/>
      <c r="BL594" s="24"/>
      <c r="BU594" s="7"/>
      <c r="BW594" s="7"/>
      <c r="BX594" s="7"/>
      <c r="BY594" s="7"/>
      <c r="BZ594" s="7"/>
      <c r="CA594" s="10"/>
      <c r="DM594" s="7"/>
      <c r="DN594" s="9"/>
      <c r="DP594" s="7"/>
    </row>
    <row r="595" spans="1:120" x14ac:dyDescent="0.25">
      <c r="A595" t="s">
        <v>187</v>
      </c>
      <c r="B595">
        <v>177</v>
      </c>
      <c r="C595">
        <v>2013</v>
      </c>
      <c r="D595">
        <v>1</v>
      </c>
      <c r="E595">
        <v>0</v>
      </c>
      <c r="F595" t="s">
        <v>207</v>
      </c>
      <c r="G595" s="7" t="str">
        <f t="shared" si="38"/>
        <v>A00120520131STORAGE</v>
      </c>
      <c r="H595" t="str">
        <f t="shared" si="39"/>
        <v>A0012051STORAGE</v>
      </c>
      <c r="I595" s="35"/>
      <c r="O595" s="24"/>
      <c r="P595" s="7"/>
      <c r="R595" s="10"/>
      <c r="BK595" s="7"/>
      <c r="BL595" s="24"/>
      <c r="BU595" s="7"/>
      <c r="BW595" s="7"/>
      <c r="BX595" s="7"/>
      <c r="BY595" s="7"/>
      <c r="BZ595" s="7"/>
      <c r="CA595" s="10"/>
      <c r="DM595" s="7"/>
      <c r="DN595" s="9"/>
      <c r="DP595" s="7"/>
    </row>
    <row r="596" spans="1:120" x14ac:dyDescent="0.25">
      <c r="A596" t="s">
        <v>187</v>
      </c>
      <c r="B596">
        <v>177</v>
      </c>
      <c r="C596">
        <v>2015</v>
      </c>
      <c r="D596">
        <v>8</v>
      </c>
      <c r="E596">
        <v>0</v>
      </c>
      <c r="F596" t="s">
        <v>186</v>
      </c>
      <c r="G596" s="7" t="str">
        <f t="shared" si="38"/>
        <v>A00120520158DIRECT</v>
      </c>
      <c r="H596" t="str">
        <f t="shared" si="39"/>
        <v>A0012058DIRECT</v>
      </c>
      <c r="I596" s="35"/>
      <c r="O596" s="24"/>
      <c r="P596" s="7"/>
      <c r="R596" s="10"/>
      <c r="BK596" s="7"/>
      <c r="BL596" s="24"/>
      <c r="BU596" s="7"/>
      <c r="BW596" s="7"/>
      <c r="BX596" s="7"/>
      <c r="BY596" s="7"/>
      <c r="BZ596" s="7"/>
      <c r="CA596" s="10"/>
      <c r="DM596" s="7"/>
      <c r="DN596" s="9"/>
      <c r="DP596" s="7"/>
    </row>
    <row r="597" spans="1:120" x14ac:dyDescent="0.25">
      <c r="A597" t="s">
        <v>187</v>
      </c>
      <c r="B597">
        <v>177</v>
      </c>
      <c r="C597">
        <v>2016</v>
      </c>
      <c r="D597">
        <v>10</v>
      </c>
      <c r="E597">
        <v>0</v>
      </c>
      <c r="F597" t="s">
        <v>207</v>
      </c>
      <c r="G597" s="7" t="str">
        <f t="shared" si="38"/>
        <v>A001205201610STORAGE</v>
      </c>
      <c r="H597" t="str">
        <f t="shared" si="39"/>
        <v>A00120510STORAGE</v>
      </c>
      <c r="I597" s="35"/>
      <c r="O597" s="24"/>
      <c r="P597" s="7"/>
      <c r="R597" s="10"/>
      <c r="BK597" s="7"/>
      <c r="BL597" s="24"/>
      <c r="BU597" s="7"/>
      <c r="BW597" s="7"/>
      <c r="BX597" s="7"/>
      <c r="BY597" s="7"/>
      <c r="BZ597" s="7"/>
      <c r="CA597" s="10"/>
      <c r="DM597" s="7"/>
      <c r="DN597" s="9"/>
      <c r="DP597" s="7"/>
    </row>
    <row r="598" spans="1:120" x14ac:dyDescent="0.25">
      <c r="A598" t="s">
        <v>187</v>
      </c>
      <c r="B598">
        <v>177</v>
      </c>
      <c r="C598">
        <v>2017</v>
      </c>
      <c r="D598">
        <v>12</v>
      </c>
      <c r="E598">
        <v>0</v>
      </c>
      <c r="F598" t="s">
        <v>184</v>
      </c>
      <c r="G598" s="7" t="str">
        <f t="shared" si="38"/>
        <v>A001205201712USE</v>
      </c>
      <c r="H598" t="str">
        <f t="shared" si="39"/>
        <v>A00120512USE</v>
      </c>
      <c r="I598" s="35"/>
      <c r="O598" s="24"/>
      <c r="P598" s="7"/>
      <c r="R598" s="10"/>
      <c r="BK598" s="7"/>
      <c r="BL598" s="24"/>
      <c r="BU598" s="7"/>
      <c r="BW598" s="7"/>
      <c r="BX598" s="7"/>
      <c r="BY598" s="7"/>
      <c r="BZ598" s="7"/>
      <c r="CA598" s="10"/>
      <c r="DM598" s="7"/>
      <c r="DN598" s="9"/>
      <c r="DP598" s="7"/>
    </row>
    <row r="599" spans="1:120" x14ac:dyDescent="0.25">
      <c r="A599" t="s">
        <v>187</v>
      </c>
      <c r="B599">
        <v>177</v>
      </c>
      <c r="C599">
        <v>2017</v>
      </c>
      <c r="D599">
        <v>10</v>
      </c>
      <c r="E599">
        <v>0</v>
      </c>
      <c r="F599" t="s">
        <v>186</v>
      </c>
      <c r="G599" s="7" t="str">
        <f t="shared" si="38"/>
        <v>A001205201710DIRECT</v>
      </c>
      <c r="H599" t="str">
        <f t="shared" si="39"/>
        <v>A00120510DIRECT</v>
      </c>
      <c r="I599" s="35"/>
      <c r="O599" s="24"/>
      <c r="P599" s="7"/>
      <c r="R599" s="10"/>
      <c r="BK599" s="7"/>
      <c r="BL599" s="24"/>
      <c r="BU599" s="7"/>
      <c r="BW599" s="7"/>
      <c r="BX599" s="7"/>
      <c r="BY599" s="7"/>
      <c r="BZ599" s="7"/>
      <c r="CA599" s="10"/>
      <c r="DM599" s="7"/>
      <c r="DN599" s="9"/>
      <c r="DP599" s="7"/>
    </row>
    <row r="600" spans="1:120" x14ac:dyDescent="0.25">
      <c r="A600" t="s">
        <v>187</v>
      </c>
      <c r="B600">
        <v>177</v>
      </c>
      <c r="C600">
        <v>2015</v>
      </c>
      <c r="D600">
        <v>9</v>
      </c>
      <c r="E600">
        <v>0</v>
      </c>
      <c r="F600" t="s">
        <v>186</v>
      </c>
      <c r="G600" s="7" t="str">
        <f t="shared" si="38"/>
        <v>A00120520159DIRECT</v>
      </c>
      <c r="H600" t="str">
        <f t="shared" si="39"/>
        <v>A0012059DIRECT</v>
      </c>
      <c r="I600" s="35"/>
      <c r="O600" s="24"/>
      <c r="P600" s="7"/>
      <c r="R600" s="10"/>
      <c r="BK600" s="7"/>
      <c r="BL600" s="24"/>
      <c r="BU600" s="7"/>
      <c r="BW600" s="7"/>
      <c r="BX600" s="7"/>
      <c r="BY600" s="7"/>
      <c r="BZ600" s="7"/>
      <c r="CA600" s="10"/>
      <c r="DM600" s="7"/>
      <c r="DN600" s="9"/>
      <c r="DP600" s="7"/>
    </row>
    <row r="601" spans="1:120" x14ac:dyDescent="0.25">
      <c r="A601" t="s">
        <v>187</v>
      </c>
      <c r="B601">
        <v>177</v>
      </c>
      <c r="C601">
        <v>2015</v>
      </c>
      <c r="D601">
        <v>8</v>
      </c>
      <c r="E601">
        <v>0</v>
      </c>
      <c r="F601" t="s">
        <v>207</v>
      </c>
      <c r="G601" s="7" t="str">
        <f t="shared" si="38"/>
        <v>A00120520158STORAGE</v>
      </c>
      <c r="H601" t="str">
        <f t="shared" si="39"/>
        <v>A0012058STORAGE</v>
      </c>
      <c r="I601" s="35"/>
      <c r="O601" s="24"/>
      <c r="P601" s="7"/>
      <c r="R601" s="10"/>
      <c r="BK601" s="7"/>
      <c r="BL601" s="24"/>
      <c r="BU601" s="7"/>
      <c r="BW601" s="7"/>
      <c r="BX601" s="7"/>
      <c r="BY601" s="7"/>
      <c r="BZ601" s="7"/>
      <c r="CA601" s="10"/>
      <c r="DM601" s="7"/>
      <c r="DN601" s="9"/>
      <c r="DP601" s="7"/>
    </row>
    <row r="602" spans="1:120" x14ac:dyDescent="0.25">
      <c r="A602" t="s">
        <v>187</v>
      </c>
      <c r="B602">
        <v>177</v>
      </c>
      <c r="C602">
        <v>2018</v>
      </c>
      <c r="D602">
        <v>2</v>
      </c>
      <c r="E602">
        <v>0</v>
      </c>
      <c r="F602" t="s">
        <v>186</v>
      </c>
      <c r="G602" s="7" t="str">
        <f t="shared" si="38"/>
        <v>A00120520182DIRECT</v>
      </c>
      <c r="H602" t="str">
        <f t="shared" si="39"/>
        <v>A0012052DIRECT</v>
      </c>
      <c r="I602" s="35"/>
      <c r="O602" s="24"/>
      <c r="P602" s="7"/>
      <c r="R602" s="10"/>
      <c r="BK602" s="7"/>
      <c r="BL602" s="24"/>
      <c r="BU602" s="7"/>
      <c r="BW602" s="7"/>
      <c r="BX602" s="7"/>
      <c r="BY602" s="7"/>
      <c r="BZ602" s="7"/>
      <c r="CA602" s="10"/>
      <c r="DM602" s="7"/>
      <c r="DN602" s="9"/>
      <c r="DP602" s="7"/>
    </row>
    <row r="603" spans="1:120" x14ac:dyDescent="0.25">
      <c r="A603" t="s">
        <v>187</v>
      </c>
      <c r="B603">
        <v>177</v>
      </c>
      <c r="C603">
        <v>2015</v>
      </c>
      <c r="D603">
        <v>10</v>
      </c>
      <c r="E603">
        <v>0</v>
      </c>
      <c r="F603" t="s">
        <v>207</v>
      </c>
      <c r="G603" s="7" t="str">
        <f t="shared" si="38"/>
        <v>A001205201510STORAGE</v>
      </c>
      <c r="H603" t="str">
        <f t="shared" si="39"/>
        <v>A00120510STORAGE</v>
      </c>
      <c r="I603" s="35"/>
      <c r="O603" s="24"/>
      <c r="P603" s="7"/>
      <c r="R603" s="10"/>
      <c r="BK603" s="7"/>
      <c r="BL603" s="24"/>
      <c r="BU603" s="7"/>
      <c r="BW603" s="7"/>
      <c r="BX603" s="7"/>
      <c r="BY603" s="7"/>
      <c r="BZ603" s="7"/>
      <c r="CA603" s="10"/>
      <c r="DM603" s="7"/>
      <c r="DN603" s="9"/>
      <c r="DP603" s="7"/>
    </row>
    <row r="604" spans="1:120" x14ac:dyDescent="0.25">
      <c r="A604" t="s">
        <v>187</v>
      </c>
      <c r="B604">
        <v>177</v>
      </c>
      <c r="C604">
        <v>2016</v>
      </c>
      <c r="D604">
        <v>6</v>
      </c>
      <c r="E604">
        <v>0</v>
      </c>
      <c r="F604" t="s">
        <v>184</v>
      </c>
      <c r="G604" s="7" t="str">
        <f t="shared" si="38"/>
        <v>A00120520166USE</v>
      </c>
      <c r="H604" t="str">
        <f t="shared" si="39"/>
        <v>A0012056USE</v>
      </c>
      <c r="I604" s="35"/>
      <c r="O604" s="24"/>
      <c r="P604" s="7"/>
      <c r="R604" s="10"/>
      <c r="BK604" s="7"/>
      <c r="BL604" s="24"/>
      <c r="BU604" s="7"/>
      <c r="BW604" s="7"/>
      <c r="BX604" s="7"/>
      <c r="BY604" s="7"/>
      <c r="BZ604" s="7"/>
      <c r="CA604" s="10"/>
      <c r="DM604" s="7"/>
      <c r="DN604" s="9"/>
      <c r="DP604" s="7"/>
    </row>
    <row r="605" spans="1:120" x14ac:dyDescent="0.25">
      <c r="A605" t="s">
        <v>187</v>
      </c>
      <c r="B605">
        <v>177</v>
      </c>
      <c r="C605">
        <v>2015</v>
      </c>
      <c r="D605">
        <v>1</v>
      </c>
      <c r="E605">
        <v>0</v>
      </c>
      <c r="F605" t="s">
        <v>207</v>
      </c>
      <c r="G605" s="7" t="str">
        <f t="shared" si="38"/>
        <v>A00120520151STORAGE</v>
      </c>
      <c r="H605" t="str">
        <f t="shared" si="39"/>
        <v>A0012051STORAGE</v>
      </c>
      <c r="I605" s="35"/>
      <c r="O605" s="24"/>
      <c r="P605" s="7"/>
      <c r="R605" s="10"/>
      <c r="BK605" s="7"/>
      <c r="BL605" s="24"/>
      <c r="BU605" s="7"/>
      <c r="BW605" s="7"/>
      <c r="BX605" s="7"/>
      <c r="BY605" s="7"/>
      <c r="BZ605" s="7"/>
      <c r="CA605" s="10"/>
      <c r="DM605" s="7"/>
      <c r="DN605" s="9"/>
      <c r="DP605" s="7"/>
    </row>
    <row r="606" spans="1:120" x14ac:dyDescent="0.25">
      <c r="A606" t="s">
        <v>187</v>
      </c>
      <c r="B606">
        <v>177</v>
      </c>
      <c r="C606">
        <v>2014</v>
      </c>
      <c r="D606">
        <v>12</v>
      </c>
      <c r="E606">
        <v>0</v>
      </c>
      <c r="F606" t="s">
        <v>207</v>
      </c>
      <c r="G606" s="7" t="str">
        <f t="shared" si="38"/>
        <v>A001205201412STORAGE</v>
      </c>
      <c r="H606" t="str">
        <f t="shared" si="39"/>
        <v>A00120512STORAGE</v>
      </c>
      <c r="I606" s="35"/>
      <c r="O606" s="24"/>
      <c r="P606" s="7"/>
      <c r="R606" s="10"/>
      <c r="BK606" s="7"/>
      <c r="BL606" s="24"/>
      <c r="BU606" s="7"/>
      <c r="BW606" s="7"/>
      <c r="BX606" s="7"/>
      <c r="BY606" s="7"/>
      <c r="BZ606" s="7"/>
      <c r="CA606" s="10"/>
      <c r="DM606" s="7"/>
      <c r="DN606" s="9"/>
      <c r="DP606" s="7"/>
    </row>
    <row r="607" spans="1:120" x14ac:dyDescent="0.25">
      <c r="A607" t="s">
        <v>187</v>
      </c>
      <c r="B607">
        <v>177</v>
      </c>
      <c r="C607">
        <v>2019</v>
      </c>
      <c r="D607">
        <v>12</v>
      </c>
      <c r="E607">
        <v>0</v>
      </c>
      <c r="F607" t="s">
        <v>186</v>
      </c>
      <c r="G607" s="7" t="str">
        <f t="shared" si="38"/>
        <v>A001205201912DIRECT</v>
      </c>
      <c r="H607" t="str">
        <f t="shared" si="39"/>
        <v>A00120512DIRECT</v>
      </c>
      <c r="I607" s="35"/>
      <c r="O607" s="24"/>
      <c r="P607" s="7"/>
      <c r="R607" s="10"/>
      <c r="BK607" s="7"/>
      <c r="BL607" s="24"/>
      <c r="BU607" s="7"/>
      <c r="BW607" s="7"/>
      <c r="BX607" s="7"/>
      <c r="BY607" s="7"/>
      <c r="BZ607" s="7"/>
      <c r="CA607" s="10"/>
      <c r="DM607" s="7"/>
      <c r="DN607" s="9"/>
      <c r="DP607" s="7"/>
    </row>
    <row r="608" spans="1:120" x14ac:dyDescent="0.25">
      <c r="A608" t="s">
        <v>187</v>
      </c>
      <c r="B608">
        <v>177</v>
      </c>
      <c r="C608">
        <v>2016</v>
      </c>
      <c r="D608">
        <v>4</v>
      </c>
      <c r="E608">
        <v>0</v>
      </c>
      <c r="F608" t="s">
        <v>207</v>
      </c>
      <c r="G608" s="7" t="str">
        <f t="shared" si="38"/>
        <v>A00120520164STORAGE</v>
      </c>
      <c r="H608" t="str">
        <f t="shared" si="39"/>
        <v>A0012054STORAGE</v>
      </c>
      <c r="I608" s="35"/>
      <c r="O608" s="24"/>
      <c r="P608" s="7"/>
      <c r="R608" s="10"/>
      <c r="BK608" s="7"/>
      <c r="BL608" s="24"/>
      <c r="BU608" s="7"/>
      <c r="BW608" s="7"/>
      <c r="BX608" s="7"/>
      <c r="BY608" s="7"/>
      <c r="BZ608" s="7"/>
      <c r="CA608" s="10"/>
      <c r="DM608" s="7"/>
      <c r="DN608" s="9"/>
      <c r="DP608" s="7"/>
    </row>
    <row r="609" spans="1:120" x14ac:dyDescent="0.25">
      <c r="A609" t="s">
        <v>187</v>
      </c>
      <c r="B609">
        <v>177</v>
      </c>
      <c r="C609">
        <v>2020</v>
      </c>
      <c r="D609">
        <v>11</v>
      </c>
      <c r="E609">
        <v>0</v>
      </c>
      <c r="F609" t="s">
        <v>184</v>
      </c>
      <c r="G609" s="7" t="str">
        <f t="shared" si="38"/>
        <v>A001205202011USE</v>
      </c>
      <c r="H609" t="str">
        <f t="shared" si="39"/>
        <v>A00120511USE</v>
      </c>
      <c r="I609" s="35"/>
      <c r="O609" s="24"/>
      <c r="P609" s="7"/>
      <c r="R609" s="10"/>
      <c r="BK609" s="7"/>
      <c r="BL609" s="24"/>
      <c r="BU609" s="7"/>
      <c r="BW609" s="7"/>
      <c r="BX609" s="7"/>
      <c r="BY609" s="7"/>
      <c r="BZ609" s="7"/>
      <c r="CA609" s="10"/>
      <c r="DM609" s="7"/>
      <c r="DN609" s="9"/>
      <c r="DP609" s="7"/>
    </row>
    <row r="610" spans="1:120" x14ac:dyDescent="0.25">
      <c r="A610" t="s">
        <v>187</v>
      </c>
      <c r="B610">
        <v>177</v>
      </c>
      <c r="C610">
        <v>2015</v>
      </c>
      <c r="D610">
        <v>12</v>
      </c>
      <c r="E610">
        <v>0</v>
      </c>
      <c r="F610" t="s">
        <v>207</v>
      </c>
      <c r="G610" s="7" t="str">
        <f t="shared" si="38"/>
        <v>A001205201512STORAGE</v>
      </c>
      <c r="H610" t="str">
        <f t="shared" si="39"/>
        <v>A00120512STORAGE</v>
      </c>
      <c r="I610" s="35"/>
      <c r="O610" s="24"/>
      <c r="P610" s="7"/>
      <c r="R610" s="10"/>
      <c r="BK610" s="7"/>
      <c r="BL610" s="24"/>
      <c r="BU610" s="7"/>
      <c r="BW610" s="7"/>
      <c r="BX610" s="7"/>
      <c r="BY610" s="7"/>
      <c r="BZ610" s="7"/>
      <c r="CA610" s="10"/>
      <c r="DM610" s="7"/>
      <c r="DN610" s="9"/>
      <c r="DP610" s="7"/>
    </row>
    <row r="611" spans="1:120" x14ac:dyDescent="0.25">
      <c r="A611" t="s">
        <v>187</v>
      </c>
      <c r="B611">
        <v>177</v>
      </c>
      <c r="C611">
        <v>2016</v>
      </c>
      <c r="D611">
        <v>3</v>
      </c>
      <c r="E611">
        <v>0</v>
      </c>
      <c r="F611" t="s">
        <v>186</v>
      </c>
      <c r="G611" s="7" t="str">
        <f t="shared" si="38"/>
        <v>A00120520163DIRECT</v>
      </c>
      <c r="H611" t="str">
        <f t="shared" si="39"/>
        <v>A0012053DIRECT</v>
      </c>
      <c r="I611" s="35"/>
      <c r="O611" s="24"/>
      <c r="P611" s="7"/>
      <c r="R611" s="10"/>
      <c r="BK611" s="7"/>
      <c r="BL611" s="24"/>
      <c r="BU611" s="7"/>
      <c r="BW611" s="7"/>
      <c r="BX611" s="7"/>
      <c r="BY611" s="7"/>
      <c r="BZ611" s="7"/>
      <c r="CA611" s="10"/>
      <c r="DM611" s="7"/>
      <c r="DN611" s="9"/>
      <c r="DP611" s="7"/>
    </row>
    <row r="612" spans="1:120" x14ac:dyDescent="0.25">
      <c r="A612" t="s">
        <v>187</v>
      </c>
      <c r="B612">
        <v>177</v>
      </c>
      <c r="C612">
        <v>2016</v>
      </c>
      <c r="D612">
        <v>4</v>
      </c>
      <c r="E612">
        <v>0</v>
      </c>
      <c r="F612" t="s">
        <v>186</v>
      </c>
      <c r="G612" s="7" t="str">
        <f t="shared" si="38"/>
        <v>A00120520164DIRECT</v>
      </c>
      <c r="H612" t="str">
        <f t="shared" si="39"/>
        <v>A0012054DIRECT</v>
      </c>
      <c r="I612" s="35"/>
      <c r="O612" s="24"/>
      <c r="P612" s="7"/>
      <c r="R612" s="10"/>
      <c r="BK612" s="7"/>
      <c r="BL612" s="24"/>
      <c r="BU612" s="7"/>
      <c r="BW612" s="7"/>
      <c r="BX612" s="7"/>
      <c r="BY612" s="7"/>
      <c r="BZ612" s="7"/>
      <c r="CA612" s="10"/>
      <c r="DM612" s="7"/>
      <c r="DN612" s="9"/>
      <c r="DP612" s="7"/>
    </row>
    <row r="613" spans="1:120" x14ac:dyDescent="0.25">
      <c r="A613" t="s">
        <v>187</v>
      </c>
      <c r="B613">
        <v>177</v>
      </c>
      <c r="C613">
        <v>2013</v>
      </c>
      <c r="D613">
        <v>4</v>
      </c>
      <c r="E613">
        <v>0</v>
      </c>
      <c r="F613" t="s">
        <v>184</v>
      </c>
      <c r="G613" s="7" t="str">
        <f t="shared" si="38"/>
        <v>A00120520134USE</v>
      </c>
      <c r="H613" t="str">
        <f t="shared" si="39"/>
        <v>A0012054USE</v>
      </c>
      <c r="I613" s="35"/>
      <c r="O613" s="24"/>
      <c r="P613" s="7"/>
      <c r="R613" s="10"/>
      <c r="BK613" s="7"/>
      <c r="BL613" s="24"/>
      <c r="BU613" s="7"/>
      <c r="BW613" s="7"/>
      <c r="BX613" s="7"/>
      <c r="BY613" s="7"/>
      <c r="BZ613" s="7"/>
      <c r="CA613" s="10"/>
      <c r="DM613" s="7"/>
      <c r="DN613" s="9"/>
      <c r="DP613" s="7"/>
    </row>
    <row r="614" spans="1:120" x14ac:dyDescent="0.25">
      <c r="A614" t="s">
        <v>187</v>
      </c>
      <c r="B614">
        <v>177</v>
      </c>
      <c r="C614">
        <v>2013</v>
      </c>
      <c r="D614">
        <v>4</v>
      </c>
      <c r="E614">
        <v>0</v>
      </c>
      <c r="F614" t="s">
        <v>186</v>
      </c>
      <c r="G614" s="7" t="str">
        <f t="shared" si="38"/>
        <v>A00120520134DIRECT</v>
      </c>
      <c r="H614" t="str">
        <f t="shared" si="39"/>
        <v>A0012054DIRECT</v>
      </c>
      <c r="I614" s="35"/>
      <c r="O614" s="24"/>
      <c r="P614" s="7"/>
      <c r="R614" s="10"/>
      <c r="BK614" s="7"/>
      <c r="BL614" s="24"/>
      <c r="BU614" s="7"/>
      <c r="BW614" s="7"/>
      <c r="BX614" s="7"/>
      <c r="BY614" s="7"/>
      <c r="BZ614" s="7"/>
      <c r="CA614" s="10"/>
      <c r="DM614" s="7"/>
      <c r="DN614" s="9"/>
      <c r="DP614" s="7"/>
    </row>
    <row r="615" spans="1:120" x14ac:dyDescent="0.25">
      <c r="A615" t="s">
        <v>187</v>
      </c>
      <c r="B615">
        <v>177</v>
      </c>
      <c r="C615">
        <v>2016</v>
      </c>
      <c r="D615">
        <v>1</v>
      </c>
      <c r="E615">
        <v>0</v>
      </c>
      <c r="F615" t="s">
        <v>184</v>
      </c>
      <c r="G615" s="7" t="str">
        <f t="shared" si="38"/>
        <v>A00120520161USE</v>
      </c>
      <c r="H615" t="str">
        <f t="shared" si="39"/>
        <v>A0012051USE</v>
      </c>
      <c r="I615" s="35"/>
      <c r="O615" s="24"/>
      <c r="P615" s="7"/>
      <c r="R615" s="10"/>
      <c r="BK615" s="7"/>
      <c r="BL615" s="24"/>
      <c r="BU615" s="7"/>
      <c r="BW615" s="7"/>
      <c r="BX615" s="7"/>
      <c r="BY615" s="7"/>
      <c r="BZ615" s="7"/>
      <c r="CA615" s="10"/>
      <c r="DM615" s="7"/>
      <c r="DN615" s="9"/>
      <c r="DP615" s="7"/>
    </row>
    <row r="616" spans="1:120" x14ac:dyDescent="0.25">
      <c r="A616" t="s">
        <v>187</v>
      </c>
      <c r="B616">
        <v>177</v>
      </c>
      <c r="C616">
        <v>2016</v>
      </c>
      <c r="D616">
        <v>10</v>
      </c>
      <c r="E616">
        <v>0</v>
      </c>
      <c r="F616" t="s">
        <v>186</v>
      </c>
      <c r="G616" s="7" t="str">
        <f t="shared" si="38"/>
        <v>A001205201610DIRECT</v>
      </c>
      <c r="H616" t="str">
        <f t="shared" si="39"/>
        <v>A00120510DIRECT</v>
      </c>
      <c r="I616" s="35"/>
      <c r="O616" s="24"/>
      <c r="P616" s="7"/>
      <c r="R616" s="10"/>
      <c r="BK616" s="7"/>
      <c r="BL616" s="24"/>
      <c r="BU616" s="7"/>
      <c r="BW616" s="7"/>
      <c r="BX616" s="7"/>
      <c r="BY616" s="7"/>
      <c r="BZ616" s="7"/>
      <c r="CA616" s="10"/>
      <c r="DM616" s="7"/>
      <c r="DN616" s="9"/>
      <c r="DP616" s="7"/>
    </row>
    <row r="617" spans="1:120" x14ac:dyDescent="0.25">
      <c r="A617" t="s">
        <v>187</v>
      </c>
      <c r="B617">
        <v>177</v>
      </c>
      <c r="C617">
        <v>2015</v>
      </c>
      <c r="D617">
        <v>10</v>
      </c>
      <c r="E617">
        <v>0</v>
      </c>
      <c r="F617" t="s">
        <v>184</v>
      </c>
      <c r="G617" s="7" t="str">
        <f t="shared" si="38"/>
        <v>A001205201510USE</v>
      </c>
      <c r="H617" t="str">
        <f t="shared" si="39"/>
        <v>A00120510USE</v>
      </c>
      <c r="I617" s="35"/>
      <c r="O617" s="24"/>
      <c r="P617" s="7"/>
      <c r="R617" s="10"/>
      <c r="BK617" s="7"/>
      <c r="BL617" s="24"/>
      <c r="BU617" s="7"/>
      <c r="BW617" s="7"/>
      <c r="BX617" s="7"/>
      <c r="BY617" s="7"/>
      <c r="BZ617" s="7"/>
      <c r="CA617" s="10"/>
      <c r="DM617" s="7"/>
      <c r="DN617" s="9"/>
      <c r="DP617" s="7"/>
    </row>
    <row r="618" spans="1:120" x14ac:dyDescent="0.25">
      <c r="A618" t="s">
        <v>187</v>
      </c>
      <c r="B618">
        <v>177</v>
      </c>
      <c r="C618">
        <v>2013</v>
      </c>
      <c r="D618">
        <v>3</v>
      </c>
      <c r="E618">
        <v>0</v>
      </c>
      <c r="F618" t="s">
        <v>184</v>
      </c>
      <c r="G618" s="7" t="str">
        <f t="shared" si="38"/>
        <v>A00120520133USE</v>
      </c>
      <c r="H618" t="str">
        <f t="shared" si="39"/>
        <v>A0012053USE</v>
      </c>
      <c r="I618" s="35"/>
      <c r="O618" s="24"/>
      <c r="P618" s="7"/>
      <c r="R618" s="10"/>
      <c r="BK618" s="7"/>
      <c r="BL618" s="24"/>
      <c r="BU618" s="7"/>
      <c r="BW618" s="7"/>
      <c r="BX618" s="7"/>
      <c r="BY618" s="7"/>
      <c r="BZ618" s="7"/>
      <c r="CA618" s="10"/>
      <c r="DM618" s="7"/>
      <c r="DN618" s="9"/>
      <c r="DP618" s="7"/>
    </row>
    <row r="619" spans="1:120" x14ac:dyDescent="0.25">
      <c r="A619" t="s">
        <v>187</v>
      </c>
      <c r="B619">
        <v>177</v>
      </c>
      <c r="C619">
        <v>2015</v>
      </c>
      <c r="D619">
        <v>7</v>
      </c>
      <c r="E619">
        <v>0</v>
      </c>
      <c r="F619" t="s">
        <v>207</v>
      </c>
      <c r="G619" s="7" t="str">
        <f t="shared" si="38"/>
        <v>A00120520157STORAGE</v>
      </c>
      <c r="H619" t="str">
        <f t="shared" si="39"/>
        <v>A0012057STORAGE</v>
      </c>
      <c r="I619" s="35"/>
      <c r="O619" s="24"/>
      <c r="P619" s="7"/>
      <c r="R619" s="10"/>
      <c r="BK619" s="7"/>
      <c r="BL619" s="24"/>
      <c r="BU619" s="7"/>
      <c r="BW619" s="7"/>
      <c r="BX619" s="7"/>
      <c r="BY619" s="7"/>
      <c r="BZ619" s="7"/>
      <c r="CA619" s="10"/>
      <c r="DM619" s="7"/>
      <c r="DN619" s="9"/>
      <c r="DP619" s="7"/>
    </row>
    <row r="620" spans="1:120" x14ac:dyDescent="0.25">
      <c r="A620" t="s">
        <v>187</v>
      </c>
      <c r="B620">
        <v>177</v>
      </c>
      <c r="C620">
        <v>2016</v>
      </c>
      <c r="D620">
        <v>8</v>
      </c>
      <c r="E620">
        <v>0</v>
      </c>
      <c r="F620" t="s">
        <v>207</v>
      </c>
      <c r="G620" s="7" t="str">
        <f t="shared" si="38"/>
        <v>A00120520168STORAGE</v>
      </c>
      <c r="H620" t="str">
        <f t="shared" si="39"/>
        <v>A0012058STORAGE</v>
      </c>
      <c r="I620" s="35"/>
      <c r="O620" s="24"/>
      <c r="P620" s="7"/>
      <c r="R620" s="10"/>
      <c r="BK620" s="7"/>
      <c r="BL620" s="24"/>
      <c r="BU620" s="7"/>
      <c r="BW620" s="7"/>
      <c r="BX620" s="7"/>
      <c r="BY620" s="7"/>
      <c r="BZ620" s="7"/>
      <c r="CA620" s="10"/>
      <c r="DM620" s="7"/>
      <c r="DN620" s="9"/>
      <c r="DP620" s="7"/>
    </row>
    <row r="621" spans="1:120" x14ac:dyDescent="0.25">
      <c r="A621" t="s">
        <v>187</v>
      </c>
      <c r="B621">
        <v>177</v>
      </c>
      <c r="C621">
        <v>2013</v>
      </c>
      <c r="D621">
        <v>2</v>
      </c>
      <c r="E621">
        <v>0</v>
      </c>
      <c r="F621" t="s">
        <v>207</v>
      </c>
      <c r="G621" s="7" t="str">
        <f t="shared" si="38"/>
        <v>A00120520132STORAGE</v>
      </c>
      <c r="H621" t="str">
        <f t="shared" si="39"/>
        <v>A0012052STORAGE</v>
      </c>
      <c r="I621" s="35"/>
      <c r="O621" s="24"/>
      <c r="P621" s="7"/>
      <c r="R621" s="10"/>
      <c r="BK621" s="7"/>
      <c r="BL621" s="24"/>
      <c r="BU621" s="7"/>
      <c r="BW621" s="7"/>
      <c r="BX621" s="7"/>
      <c r="BY621" s="7"/>
      <c r="BZ621" s="7"/>
      <c r="CA621" s="10"/>
      <c r="DM621" s="7"/>
      <c r="DN621" s="9"/>
      <c r="DP621" s="7"/>
    </row>
    <row r="622" spans="1:120" x14ac:dyDescent="0.25">
      <c r="A622" t="s">
        <v>187</v>
      </c>
      <c r="B622">
        <v>177</v>
      </c>
      <c r="C622">
        <v>2016</v>
      </c>
      <c r="D622">
        <v>5</v>
      </c>
      <c r="E622">
        <v>0</v>
      </c>
      <c r="F622" t="s">
        <v>184</v>
      </c>
      <c r="G622" s="7" t="str">
        <f t="shared" si="38"/>
        <v>A00120520165USE</v>
      </c>
      <c r="H622" t="str">
        <f t="shared" si="39"/>
        <v>A0012055USE</v>
      </c>
      <c r="I622" s="35"/>
      <c r="O622" s="24"/>
      <c r="P622" s="7"/>
      <c r="R622" s="10"/>
      <c r="BK622" s="7"/>
      <c r="BL622" s="24"/>
      <c r="BU622" s="7"/>
      <c r="BW622" s="7"/>
      <c r="BX622" s="7"/>
      <c r="BY622" s="7"/>
      <c r="BZ622" s="7"/>
      <c r="CA622" s="10"/>
      <c r="DM622" s="7"/>
      <c r="DN622" s="9"/>
      <c r="DP622" s="7"/>
    </row>
    <row r="623" spans="1:120" x14ac:dyDescent="0.25">
      <c r="A623" t="s">
        <v>187</v>
      </c>
      <c r="B623">
        <v>177</v>
      </c>
      <c r="C623">
        <v>2020</v>
      </c>
      <c r="D623">
        <v>10</v>
      </c>
      <c r="E623">
        <v>0</v>
      </c>
      <c r="F623" t="s">
        <v>207</v>
      </c>
      <c r="G623" s="7" t="str">
        <f t="shared" si="38"/>
        <v>A001205202010STORAGE</v>
      </c>
      <c r="H623" t="str">
        <f t="shared" si="39"/>
        <v>A00120510STORAGE</v>
      </c>
      <c r="I623" s="35"/>
      <c r="O623" s="24"/>
      <c r="P623" s="7"/>
      <c r="R623" s="10"/>
      <c r="BK623" s="7"/>
      <c r="BL623" s="24"/>
      <c r="BU623" s="7"/>
      <c r="BW623" s="7"/>
      <c r="BX623" s="7"/>
      <c r="BY623" s="7"/>
      <c r="BZ623" s="7"/>
      <c r="CA623" s="10"/>
      <c r="DM623" s="7"/>
      <c r="DN623" s="9"/>
      <c r="DP623" s="7"/>
    </row>
    <row r="624" spans="1:120" x14ac:dyDescent="0.25">
      <c r="A624" t="s">
        <v>187</v>
      </c>
      <c r="B624">
        <v>177</v>
      </c>
      <c r="C624">
        <v>2020</v>
      </c>
      <c r="D624">
        <v>5</v>
      </c>
      <c r="E624">
        <v>0</v>
      </c>
      <c r="F624" t="s">
        <v>184</v>
      </c>
      <c r="G624" s="7" t="str">
        <f t="shared" si="38"/>
        <v>A00120520205USE</v>
      </c>
      <c r="H624" t="str">
        <f t="shared" si="39"/>
        <v>A0012055USE</v>
      </c>
      <c r="I624" s="35"/>
      <c r="O624" s="24"/>
      <c r="P624" s="7"/>
      <c r="R624" s="10"/>
      <c r="BK624" s="7"/>
      <c r="BL624" s="24"/>
      <c r="BU624" s="7"/>
      <c r="BW624" s="7"/>
      <c r="BX624" s="7"/>
      <c r="BY624" s="7"/>
      <c r="BZ624" s="7"/>
      <c r="CA624" s="10"/>
      <c r="DM624" s="7"/>
      <c r="DN624" s="9"/>
      <c r="DP624" s="7"/>
    </row>
    <row r="625" spans="1:120" x14ac:dyDescent="0.25">
      <c r="A625" t="s">
        <v>187</v>
      </c>
      <c r="B625">
        <v>177</v>
      </c>
      <c r="C625">
        <v>2018</v>
      </c>
      <c r="D625">
        <v>6</v>
      </c>
      <c r="E625">
        <v>0</v>
      </c>
      <c r="F625" t="s">
        <v>186</v>
      </c>
      <c r="G625" s="7" t="str">
        <f t="shared" si="38"/>
        <v>A00120520186DIRECT</v>
      </c>
      <c r="H625" t="str">
        <f t="shared" si="39"/>
        <v>A0012056DIRECT</v>
      </c>
      <c r="I625" s="35"/>
      <c r="O625" s="24"/>
      <c r="P625" s="7"/>
      <c r="R625" s="10"/>
      <c r="BK625" s="7"/>
      <c r="BL625" s="24"/>
      <c r="BU625" s="7"/>
      <c r="BW625" s="7"/>
      <c r="BX625" s="7"/>
      <c r="BY625" s="7"/>
      <c r="BZ625" s="7"/>
      <c r="CA625" s="10"/>
      <c r="DM625" s="7"/>
      <c r="DN625" s="9"/>
      <c r="DP625" s="7"/>
    </row>
    <row r="626" spans="1:120" x14ac:dyDescent="0.25">
      <c r="A626" t="s">
        <v>187</v>
      </c>
      <c r="B626">
        <v>177</v>
      </c>
      <c r="C626">
        <v>2016</v>
      </c>
      <c r="D626">
        <v>3</v>
      </c>
      <c r="E626">
        <v>0</v>
      </c>
      <c r="F626" t="s">
        <v>207</v>
      </c>
      <c r="G626" s="7" t="str">
        <f t="shared" si="38"/>
        <v>A00120520163STORAGE</v>
      </c>
      <c r="H626" t="str">
        <f t="shared" si="39"/>
        <v>A0012053STORAGE</v>
      </c>
      <c r="I626" s="35"/>
      <c r="O626" s="24"/>
      <c r="P626" s="7"/>
      <c r="R626" s="10"/>
      <c r="BK626" s="7"/>
      <c r="BL626" s="24"/>
      <c r="BU626" s="7"/>
      <c r="BW626" s="7"/>
      <c r="BX626" s="7"/>
      <c r="BY626" s="7"/>
      <c r="BZ626" s="7"/>
      <c r="CA626" s="10"/>
      <c r="DM626" s="7"/>
      <c r="DN626" s="9"/>
      <c r="DP626" s="7"/>
    </row>
    <row r="627" spans="1:120" x14ac:dyDescent="0.25">
      <c r="A627" t="s">
        <v>187</v>
      </c>
      <c r="B627">
        <v>177</v>
      </c>
      <c r="C627">
        <v>2016</v>
      </c>
      <c r="D627">
        <v>1</v>
      </c>
      <c r="E627">
        <v>0</v>
      </c>
      <c r="F627" t="s">
        <v>207</v>
      </c>
      <c r="G627" s="7" t="str">
        <f t="shared" si="38"/>
        <v>A00120520161STORAGE</v>
      </c>
      <c r="H627" t="str">
        <f t="shared" si="39"/>
        <v>A0012051STORAGE</v>
      </c>
      <c r="I627" s="35"/>
      <c r="O627" s="24"/>
      <c r="P627" s="7"/>
      <c r="R627" s="10"/>
      <c r="BK627" s="7"/>
      <c r="BL627" s="24"/>
      <c r="BU627" s="7"/>
      <c r="BW627" s="7"/>
      <c r="BX627" s="7"/>
      <c r="BY627" s="7"/>
      <c r="BZ627" s="7"/>
      <c r="CA627" s="10"/>
      <c r="DM627" s="7"/>
      <c r="DN627" s="9"/>
      <c r="DP627" s="7"/>
    </row>
    <row r="628" spans="1:120" x14ac:dyDescent="0.25">
      <c r="A628" t="s">
        <v>187</v>
      </c>
      <c r="B628">
        <v>177</v>
      </c>
      <c r="C628">
        <v>2016</v>
      </c>
      <c r="D628">
        <v>1</v>
      </c>
      <c r="E628">
        <v>0</v>
      </c>
      <c r="F628" t="s">
        <v>186</v>
      </c>
      <c r="G628" s="7" t="str">
        <f t="shared" si="38"/>
        <v>A00120520161DIRECT</v>
      </c>
      <c r="H628" t="str">
        <f t="shared" si="39"/>
        <v>A0012051DIRECT</v>
      </c>
      <c r="I628" s="35"/>
      <c r="O628" s="24"/>
      <c r="P628" s="7"/>
      <c r="R628" s="10"/>
      <c r="BK628" s="7"/>
      <c r="BL628" s="24"/>
      <c r="BU628" s="7"/>
      <c r="BW628" s="7"/>
      <c r="BX628" s="7"/>
      <c r="BY628" s="7"/>
      <c r="BZ628" s="7"/>
      <c r="CA628" s="10"/>
      <c r="DM628" s="7"/>
      <c r="DN628" s="9"/>
      <c r="DP628" s="7"/>
    </row>
    <row r="629" spans="1:120" x14ac:dyDescent="0.25">
      <c r="A629" t="s">
        <v>187</v>
      </c>
      <c r="B629">
        <v>177</v>
      </c>
      <c r="C629">
        <v>2015</v>
      </c>
      <c r="D629">
        <v>4</v>
      </c>
      <c r="E629">
        <v>0</v>
      </c>
      <c r="F629" t="s">
        <v>184</v>
      </c>
      <c r="G629" s="7" t="str">
        <f t="shared" si="38"/>
        <v>A00120520154USE</v>
      </c>
      <c r="H629" t="str">
        <f t="shared" si="39"/>
        <v>A0012054USE</v>
      </c>
      <c r="I629" s="35"/>
      <c r="O629" s="24"/>
      <c r="P629" s="7"/>
      <c r="R629" s="10"/>
      <c r="BK629" s="7"/>
      <c r="BL629" s="24"/>
      <c r="BU629" s="7"/>
      <c r="BW629" s="7"/>
      <c r="BX629" s="7"/>
      <c r="BY629" s="7"/>
      <c r="BZ629" s="7"/>
      <c r="CA629" s="10"/>
      <c r="DM629" s="7"/>
      <c r="DN629" s="9"/>
      <c r="DP629" s="7"/>
    </row>
    <row r="630" spans="1:120" x14ac:dyDescent="0.25">
      <c r="A630" t="s">
        <v>187</v>
      </c>
      <c r="B630">
        <v>177</v>
      </c>
      <c r="C630">
        <v>2018</v>
      </c>
      <c r="D630">
        <v>1</v>
      </c>
      <c r="E630">
        <v>0</v>
      </c>
      <c r="F630" t="s">
        <v>207</v>
      </c>
      <c r="G630" s="7" t="str">
        <f t="shared" si="38"/>
        <v>A00120520181STORAGE</v>
      </c>
      <c r="H630" t="str">
        <f t="shared" si="39"/>
        <v>A0012051STORAGE</v>
      </c>
      <c r="I630" s="35"/>
      <c r="O630" s="24"/>
      <c r="P630" s="7"/>
      <c r="R630" s="10"/>
      <c r="BK630" s="7"/>
      <c r="BL630" s="24"/>
      <c r="BU630" s="7"/>
      <c r="BW630" s="7"/>
      <c r="BX630" s="7"/>
      <c r="BY630" s="7"/>
      <c r="BZ630" s="7"/>
      <c r="CA630" s="10"/>
      <c r="DM630" s="7"/>
      <c r="DN630" s="9"/>
      <c r="DP630" s="7"/>
    </row>
    <row r="631" spans="1:120" x14ac:dyDescent="0.25">
      <c r="A631" t="s">
        <v>187</v>
      </c>
      <c r="B631">
        <v>177</v>
      </c>
      <c r="C631">
        <v>2014</v>
      </c>
      <c r="D631">
        <v>12</v>
      </c>
      <c r="E631">
        <v>0</v>
      </c>
      <c r="F631" t="s">
        <v>184</v>
      </c>
      <c r="G631" s="7" t="str">
        <f t="shared" si="38"/>
        <v>A001205201412USE</v>
      </c>
      <c r="H631" t="str">
        <f t="shared" si="39"/>
        <v>A00120512USE</v>
      </c>
      <c r="I631" s="35"/>
      <c r="O631" s="24"/>
      <c r="P631" s="7"/>
      <c r="R631" s="10"/>
      <c r="BK631" s="7"/>
      <c r="BL631" s="24"/>
      <c r="BU631" s="7"/>
      <c r="BW631" s="7"/>
      <c r="BX631" s="7"/>
      <c r="BY631" s="7"/>
      <c r="BZ631" s="7"/>
      <c r="CA631" s="10"/>
      <c r="DM631" s="7"/>
      <c r="DN631" s="9"/>
      <c r="DP631" s="7"/>
    </row>
    <row r="632" spans="1:120" x14ac:dyDescent="0.25">
      <c r="A632" t="s">
        <v>187</v>
      </c>
      <c r="B632">
        <v>177</v>
      </c>
      <c r="C632">
        <v>2015</v>
      </c>
      <c r="D632">
        <v>11</v>
      </c>
      <c r="E632">
        <v>0</v>
      </c>
      <c r="F632" t="s">
        <v>184</v>
      </c>
      <c r="G632" s="7" t="str">
        <f t="shared" si="38"/>
        <v>A001205201511USE</v>
      </c>
      <c r="H632" t="str">
        <f t="shared" si="39"/>
        <v>A00120511USE</v>
      </c>
      <c r="I632" s="35"/>
      <c r="O632" s="24"/>
      <c r="P632" s="7"/>
      <c r="R632" s="10"/>
      <c r="BK632" s="7"/>
      <c r="BL632" s="24"/>
      <c r="BU632" s="7"/>
      <c r="BW632" s="7"/>
      <c r="BX632" s="7"/>
      <c r="BY632" s="7"/>
      <c r="BZ632" s="7"/>
      <c r="CA632" s="10"/>
      <c r="DM632" s="7"/>
      <c r="DN632" s="9"/>
      <c r="DP632" s="7"/>
    </row>
    <row r="633" spans="1:120" x14ac:dyDescent="0.25">
      <c r="A633" t="s">
        <v>187</v>
      </c>
      <c r="B633">
        <v>177</v>
      </c>
      <c r="C633">
        <v>2019</v>
      </c>
      <c r="D633">
        <v>8</v>
      </c>
      <c r="E633">
        <v>0</v>
      </c>
      <c r="F633" t="s">
        <v>207</v>
      </c>
      <c r="G633" s="7" t="str">
        <f t="shared" si="38"/>
        <v>A00120520198STORAGE</v>
      </c>
      <c r="H633" t="str">
        <f t="shared" si="39"/>
        <v>A0012058STORAGE</v>
      </c>
      <c r="I633" s="35"/>
      <c r="O633" s="24"/>
      <c r="P633" s="7"/>
      <c r="R633" s="10"/>
      <c r="BK633" s="7"/>
      <c r="BL633" s="24"/>
      <c r="BU633" s="7"/>
      <c r="BW633" s="7"/>
      <c r="BX633" s="7"/>
      <c r="BY633" s="7"/>
      <c r="BZ633" s="7"/>
      <c r="CA633" s="10"/>
      <c r="DM633" s="7"/>
      <c r="DN633" s="9"/>
      <c r="DP633" s="7"/>
    </row>
    <row r="634" spans="1:120" x14ac:dyDescent="0.25">
      <c r="A634" t="s">
        <v>187</v>
      </c>
      <c r="B634">
        <v>177</v>
      </c>
      <c r="C634">
        <v>2019</v>
      </c>
      <c r="D634">
        <v>12</v>
      </c>
      <c r="E634">
        <v>0</v>
      </c>
      <c r="F634" t="s">
        <v>184</v>
      </c>
      <c r="G634" s="7" t="str">
        <f t="shared" si="38"/>
        <v>A001205201912USE</v>
      </c>
      <c r="H634" t="str">
        <f t="shared" si="39"/>
        <v>A00120512USE</v>
      </c>
      <c r="I634" s="35"/>
      <c r="O634" s="24"/>
      <c r="P634" s="7"/>
      <c r="R634" s="10"/>
      <c r="BK634" s="7"/>
      <c r="BL634" s="24"/>
      <c r="BU634" s="7"/>
      <c r="BW634" s="7"/>
      <c r="BX634" s="7"/>
      <c r="BY634" s="7"/>
      <c r="BZ634" s="7"/>
      <c r="CA634" s="10"/>
      <c r="DM634" s="7"/>
      <c r="DN634" s="9"/>
      <c r="DP634" s="7"/>
    </row>
    <row r="635" spans="1:120" x14ac:dyDescent="0.25">
      <c r="A635" t="s">
        <v>187</v>
      </c>
      <c r="B635">
        <v>177</v>
      </c>
      <c r="C635">
        <v>2019</v>
      </c>
      <c r="D635">
        <v>10</v>
      </c>
      <c r="E635">
        <v>0</v>
      </c>
      <c r="F635" t="s">
        <v>207</v>
      </c>
      <c r="G635" s="7" t="str">
        <f t="shared" si="38"/>
        <v>A001205201910STORAGE</v>
      </c>
      <c r="H635" t="str">
        <f t="shared" si="39"/>
        <v>A00120510STORAGE</v>
      </c>
      <c r="I635" s="35"/>
      <c r="O635" s="24"/>
      <c r="P635" s="7"/>
      <c r="R635" s="10"/>
      <c r="BK635" s="7"/>
      <c r="BL635" s="24"/>
      <c r="BU635" s="7"/>
      <c r="BW635" s="7"/>
      <c r="BX635" s="7"/>
      <c r="BY635" s="7"/>
      <c r="BZ635" s="7"/>
      <c r="CA635" s="10"/>
      <c r="DM635" s="7"/>
      <c r="DN635" s="9"/>
      <c r="DP635" s="7"/>
    </row>
    <row r="636" spans="1:120" x14ac:dyDescent="0.25">
      <c r="A636" t="s">
        <v>187</v>
      </c>
      <c r="B636">
        <v>177</v>
      </c>
      <c r="C636">
        <v>2016</v>
      </c>
      <c r="D636">
        <v>4</v>
      </c>
      <c r="E636">
        <v>0</v>
      </c>
      <c r="F636" t="s">
        <v>184</v>
      </c>
      <c r="G636" s="7" t="str">
        <f t="shared" si="38"/>
        <v>A00120520164USE</v>
      </c>
      <c r="H636" t="str">
        <f t="shared" si="39"/>
        <v>A0012054USE</v>
      </c>
      <c r="I636" s="35"/>
      <c r="O636" s="24"/>
      <c r="P636" s="7"/>
      <c r="R636" s="10"/>
      <c r="BK636" s="7"/>
      <c r="BL636" s="24"/>
      <c r="BU636" s="7"/>
      <c r="BW636" s="7"/>
      <c r="BX636" s="7"/>
      <c r="BY636" s="7"/>
      <c r="BZ636" s="7"/>
      <c r="CA636" s="10"/>
      <c r="DM636" s="7"/>
      <c r="DN636" s="9"/>
      <c r="DP636" s="7"/>
    </row>
    <row r="637" spans="1:120" x14ac:dyDescent="0.25">
      <c r="A637" t="s">
        <v>187</v>
      </c>
      <c r="B637">
        <v>177</v>
      </c>
      <c r="C637">
        <v>2019</v>
      </c>
      <c r="D637">
        <v>6</v>
      </c>
      <c r="E637">
        <v>0</v>
      </c>
      <c r="F637" t="s">
        <v>186</v>
      </c>
      <c r="G637" s="7" t="str">
        <f t="shared" si="38"/>
        <v>A00120520196DIRECT</v>
      </c>
      <c r="H637" t="str">
        <f t="shared" si="39"/>
        <v>A0012056DIRECT</v>
      </c>
      <c r="I637" s="35"/>
      <c r="O637" s="24"/>
      <c r="P637" s="7"/>
      <c r="R637" s="10"/>
      <c r="BK637" s="7"/>
      <c r="BL637" s="24"/>
      <c r="BU637" s="7"/>
      <c r="BW637" s="7"/>
      <c r="BX637" s="7"/>
      <c r="BY637" s="7"/>
      <c r="BZ637" s="7"/>
      <c r="CA637" s="10"/>
      <c r="DM637" s="7"/>
      <c r="DN637" s="9"/>
      <c r="DP637" s="7"/>
    </row>
    <row r="638" spans="1:120" x14ac:dyDescent="0.25">
      <c r="A638" t="s">
        <v>187</v>
      </c>
      <c r="B638">
        <v>177</v>
      </c>
      <c r="C638">
        <v>2019</v>
      </c>
      <c r="D638">
        <v>9</v>
      </c>
      <c r="E638">
        <v>0</v>
      </c>
      <c r="F638" t="s">
        <v>184</v>
      </c>
      <c r="G638" s="7" t="str">
        <f t="shared" si="38"/>
        <v>A00120520199USE</v>
      </c>
      <c r="H638" t="str">
        <f t="shared" si="39"/>
        <v>A0012059USE</v>
      </c>
      <c r="I638" s="35"/>
      <c r="O638" s="24"/>
      <c r="P638" s="7"/>
      <c r="R638" s="10"/>
      <c r="BK638" s="7"/>
      <c r="BL638" s="24"/>
      <c r="BU638" s="7"/>
      <c r="BW638" s="7"/>
      <c r="BX638" s="7"/>
      <c r="BY638" s="7"/>
      <c r="BZ638" s="7"/>
      <c r="CA638" s="10"/>
      <c r="DM638" s="7"/>
      <c r="DN638" s="9"/>
      <c r="DP638" s="7"/>
    </row>
    <row r="639" spans="1:120" x14ac:dyDescent="0.25">
      <c r="A639" t="s">
        <v>187</v>
      </c>
      <c r="B639">
        <v>177</v>
      </c>
      <c r="C639">
        <v>2018</v>
      </c>
      <c r="D639">
        <v>2</v>
      </c>
      <c r="E639">
        <v>0</v>
      </c>
      <c r="F639" t="s">
        <v>184</v>
      </c>
      <c r="G639" s="7" t="str">
        <f t="shared" si="38"/>
        <v>A00120520182USE</v>
      </c>
      <c r="H639" t="str">
        <f t="shared" si="39"/>
        <v>A0012052USE</v>
      </c>
      <c r="I639" s="35"/>
      <c r="O639" s="24"/>
      <c r="P639" s="7"/>
      <c r="R639" s="10"/>
      <c r="BK639" s="7"/>
      <c r="BL639" s="24"/>
      <c r="BU639" s="7"/>
      <c r="BW639" s="7"/>
      <c r="BX639" s="7"/>
      <c r="BY639" s="7"/>
      <c r="BZ639" s="7"/>
      <c r="CA639" s="10"/>
      <c r="DM639" s="7"/>
      <c r="DN639" s="9"/>
      <c r="DP639" s="7"/>
    </row>
    <row r="640" spans="1:120" x14ac:dyDescent="0.25">
      <c r="A640" t="s">
        <v>187</v>
      </c>
      <c r="B640">
        <v>177</v>
      </c>
      <c r="C640">
        <v>2019</v>
      </c>
      <c r="D640">
        <v>4</v>
      </c>
      <c r="E640">
        <v>0</v>
      </c>
      <c r="F640" t="s">
        <v>207</v>
      </c>
      <c r="G640" s="7" t="str">
        <f t="shared" si="38"/>
        <v>A00120520194STORAGE</v>
      </c>
      <c r="H640" t="str">
        <f t="shared" si="39"/>
        <v>A0012054STORAGE</v>
      </c>
      <c r="I640" s="35"/>
      <c r="O640" s="24"/>
      <c r="P640" s="7"/>
      <c r="R640" s="10"/>
      <c r="BK640" s="7"/>
      <c r="BL640" s="24"/>
      <c r="BU640" s="7"/>
      <c r="BW640" s="7"/>
      <c r="BX640" s="7"/>
      <c r="BY640" s="7"/>
      <c r="BZ640" s="7"/>
      <c r="CA640" s="10"/>
      <c r="DM640" s="7"/>
      <c r="DN640" s="9"/>
      <c r="DP640" s="7"/>
    </row>
    <row r="641" spans="1:120" x14ac:dyDescent="0.25">
      <c r="A641" t="s">
        <v>187</v>
      </c>
      <c r="B641">
        <v>177</v>
      </c>
      <c r="C641">
        <v>2018</v>
      </c>
      <c r="D641">
        <v>4</v>
      </c>
      <c r="E641">
        <v>0</v>
      </c>
      <c r="F641" t="s">
        <v>186</v>
      </c>
      <c r="G641" s="7" t="str">
        <f t="shared" si="38"/>
        <v>A00120520184DIRECT</v>
      </c>
      <c r="H641" t="str">
        <f t="shared" si="39"/>
        <v>A0012054DIRECT</v>
      </c>
      <c r="I641" s="35"/>
      <c r="O641" s="24"/>
      <c r="P641" s="7"/>
      <c r="R641" s="10"/>
      <c r="BK641" s="7"/>
      <c r="BL641" s="24"/>
      <c r="BU641" s="7"/>
      <c r="BW641" s="7"/>
      <c r="BX641" s="7"/>
      <c r="BY641" s="7"/>
      <c r="BZ641" s="7"/>
      <c r="CA641" s="10"/>
      <c r="DM641" s="7"/>
      <c r="DN641" s="9"/>
      <c r="DP641" s="7"/>
    </row>
    <row r="642" spans="1:120" x14ac:dyDescent="0.25">
      <c r="A642" t="s">
        <v>187</v>
      </c>
      <c r="B642">
        <v>177</v>
      </c>
      <c r="C642">
        <v>2016</v>
      </c>
      <c r="D642">
        <v>2</v>
      </c>
      <c r="E642">
        <v>0</v>
      </c>
      <c r="F642" t="s">
        <v>186</v>
      </c>
      <c r="G642" s="7" t="str">
        <f t="shared" si="38"/>
        <v>A00120520162DIRECT</v>
      </c>
      <c r="H642" t="str">
        <f t="shared" si="39"/>
        <v>A0012052DIRECT</v>
      </c>
      <c r="I642" s="35"/>
      <c r="O642" s="24"/>
      <c r="P642" s="7"/>
      <c r="R642" s="10"/>
      <c r="BK642" s="7"/>
      <c r="BL642" s="24"/>
      <c r="BU642" s="7"/>
      <c r="BW642" s="7"/>
      <c r="BX642" s="7"/>
      <c r="BY642" s="7"/>
      <c r="BZ642" s="7"/>
      <c r="CA642" s="10"/>
      <c r="DM642" s="7"/>
      <c r="DN642" s="9"/>
      <c r="DP642" s="7"/>
    </row>
    <row r="643" spans="1:120" x14ac:dyDescent="0.25">
      <c r="A643" t="s">
        <v>187</v>
      </c>
      <c r="B643">
        <v>177</v>
      </c>
      <c r="C643">
        <v>2015</v>
      </c>
      <c r="D643">
        <v>3</v>
      </c>
      <c r="E643">
        <v>0</v>
      </c>
      <c r="F643" t="s">
        <v>207</v>
      </c>
      <c r="G643" s="7" t="str">
        <f t="shared" si="38"/>
        <v>A00120520153STORAGE</v>
      </c>
      <c r="H643" t="str">
        <f t="shared" si="39"/>
        <v>A0012053STORAGE</v>
      </c>
      <c r="I643" s="35"/>
      <c r="O643" s="24"/>
      <c r="P643" s="7"/>
      <c r="R643" s="10"/>
      <c r="BK643" s="7"/>
      <c r="BL643" s="24"/>
      <c r="BU643" s="7"/>
      <c r="BW643" s="7"/>
      <c r="BX643" s="7"/>
      <c r="BY643" s="7"/>
      <c r="BZ643" s="7"/>
      <c r="CA643" s="10"/>
      <c r="DM643" s="7"/>
      <c r="DN643" s="9"/>
      <c r="DP643" s="7"/>
    </row>
    <row r="644" spans="1:120" x14ac:dyDescent="0.25">
      <c r="A644" t="s">
        <v>187</v>
      </c>
      <c r="B644">
        <v>177</v>
      </c>
      <c r="C644">
        <v>2015</v>
      </c>
      <c r="D644">
        <v>4</v>
      </c>
      <c r="E644">
        <v>0</v>
      </c>
      <c r="F644" t="s">
        <v>207</v>
      </c>
      <c r="G644" s="7" t="str">
        <f t="shared" si="38"/>
        <v>A00120520154STORAGE</v>
      </c>
      <c r="H644" t="str">
        <f t="shared" si="39"/>
        <v>A0012054STORAGE</v>
      </c>
      <c r="I644" s="35"/>
      <c r="O644" s="24"/>
      <c r="P644" s="7"/>
      <c r="R644" s="10"/>
      <c r="BK644" s="7"/>
      <c r="BL644" s="24"/>
      <c r="BU644" s="7"/>
      <c r="BW644" s="7"/>
      <c r="BX644" s="7"/>
      <c r="BY644" s="7"/>
      <c r="BZ644" s="7"/>
      <c r="CA644" s="10"/>
      <c r="DM644" s="7"/>
      <c r="DN644" s="9"/>
      <c r="DP644" s="7"/>
    </row>
    <row r="645" spans="1:120" x14ac:dyDescent="0.25">
      <c r="A645" t="s">
        <v>187</v>
      </c>
      <c r="B645">
        <v>177</v>
      </c>
      <c r="C645">
        <v>2019</v>
      </c>
      <c r="D645">
        <v>9</v>
      </c>
      <c r="E645">
        <v>0</v>
      </c>
      <c r="F645" t="s">
        <v>207</v>
      </c>
      <c r="G645" s="7" t="str">
        <f t="shared" ref="G645:G708" si="40">A645&amp;C645&amp;D645&amp;F645</f>
        <v>A00120520199STORAGE</v>
      </c>
      <c r="H645" t="str">
        <f t="shared" ref="H645:H708" si="41">A645&amp;D645&amp;F645</f>
        <v>A0012059STORAGE</v>
      </c>
      <c r="I645" s="35"/>
      <c r="O645" s="24"/>
      <c r="P645" s="7"/>
      <c r="R645" s="10"/>
      <c r="BK645" s="7"/>
      <c r="BL645" s="24"/>
      <c r="BU645" s="7"/>
      <c r="BW645" s="7"/>
      <c r="BX645" s="7"/>
      <c r="BY645" s="7"/>
      <c r="BZ645" s="7"/>
      <c r="CA645" s="10"/>
      <c r="DM645" s="7"/>
      <c r="DN645" s="9"/>
      <c r="DP645" s="7"/>
    </row>
    <row r="646" spans="1:120" x14ac:dyDescent="0.25">
      <c r="A646" t="s">
        <v>187</v>
      </c>
      <c r="B646">
        <v>177</v>
      </c>
      <c r="C646">
        <v>2014</v>
      </c>
      <c r="D646">
        <v>11</v>
      </c>
      <c r="E646">
        <v>0</v>
      </c>
      <c r="F646" t="s">
        <v>184</v>
      </c>
      <c r="G646" s="7" t="str">
        <f t="shared" si="40"/>
        <v>A001205201411USE</v>
      </c>
      <c r="H646" t="str">
        <f t="shared" si="41"/>
        <v>A00120511USE</v>
      </c>
      <c r="I646" s="35"/>
      <c r="O646" s="24"/>
      <c r="P646" s="7"/>
      <c r="R646" s="10"/>
      <c r="BK646" s="7"/>
      <c r="BL646" s="24"/>
      <c r="BU646" s="7"/>
      <c r="BW646" s="7"/>
      <c r="BX646" s="7"/>
      <c r="BY646" s="7"/>
      <c r="BZ646" s="7"/>
      <c r="CA646" s="10"/>
      <c r="DM646" s="7"/>
      <c r="DN646" s="9"/>
      <c r="DP646" s="7"/>
    </row>
    <row r="647" spans="1:120" x14ac:dyDescent="0.25">
      <c r="A647" t="s">
        <v>187</v>
      </c>
      <c r="B647">
        <v>177</v>
      </c>
      <c r="C647">
        <v>2016</v>
      </c>
      <c r="D647">
        <v>11</v>
      </c>
      <c r="E647">
        <v>0</v>
      </c>
      <c r="F647" t="s">
        <v>186</v>
      </c>
      <c r="G647" s="7" t="str">
        <f t="shared" si="40"/>
        <v>A001205201611DIRECT</v>
      </c>
      <c r="H647" t="str">
        <f t="shared" si="41"/>
        <v>A00120511DIRECT</v>
      </c>
      <c r="I647" s="35"/>
      <c r="O647" s="24"/>
      <c r="P647" s="7"/>
      <c r="R647" s="10"/>
      <c r="BK647" s="7"/>
      <c r="BL647" s="24"/>
      <c r="BU647" s="7"/>
      <c r="BW647" s="7"/>
      <c r="BX647" s="7"/>
      <c r="BY647" s="7"/>
      <c r="BZ647" s="7"/>
      <c r="CA647" s="10"/>
      <c r="DM647" s="7"/>
      <c r="DN647" s="9"/>
      <c r="DP647" s="7"/>
    </row>
    <row r="648" spans="1:120" x14ac:dyDescent="0.25">
      <c r="A648" t="s">
        <v>187</v>
      </c>
      <c r="B648">
        <v>177</v>
      </c>
      <c r="C648">
        <v>2019</v>
      </c>
      <c r="D648">
        <v>11</v>
      </c>
      <c r="E648">
        <v>0</v>
      </c>
      <c r="F648" t="s">
        <v>207</v>
      </c>
      <c r="G648" s="7" t="str">
        <f t="shared" si="40"/>
        <v>A001205201911STORAGE</v>
      </c>
      <c r="H648" t="str">
        <f t="shared" si="41"/>
        <v>A00120511STORAGE</v>
      </c>
      <c r="I648" s="35"/>
      <c r="O648" s="24"/>
      <c r="P648" s="7"/>
      <c r="R648" s="10"/>
      <c r="BK648" s="7"/>
      <c r="BL648" s="24"/>
      <c r="BU648" s="7"/>
      <c r="BW648" s="7"/>
      <c r="BX648" s="7"/>
      <c r="BY648" s="7"/>
      <c r="BZ648" s="7"/>
      <c r="CA648" s="10"/>
      <c r="DM648" s="7"/>
      <c r="DN648" s="9"/>
      <c r="DP648" s="7"/>
    </row>
    <row r="649" spans="1:120" x14ac:dyDescent="0.25">
      <c r="A649" t="s">
        <v>187</v>
      </c>
      <c r="B649">
        <v>177</v>
      </c>
      <c r="C649">
        <v>2020</v>
      </c>
      <c r="D649">
        <v>9</v>
      </c>
      <c r="E649">
        <v>0</v>
      </c>
      <c r="F649" t="s">
        <v>186</v>
      </c>
      <c r="G649" s="7" t="str">
        <f t="shared" si="40"/>
        <v>A00120520209DIRECT</v>
      </c>
      <c r="H649" t="str">
        <f t="shared" si="41"/>
        <v>A0012059DIRECT</v>
      </c>
      <c r="I649" s="35"/>
      <c r="O649" s="24"/>
      <c r="P649" s="7"/>
      <c r="R649" s="10"/>
      <c r="BK649" s="7"/>
      <c r="BL649" s="24"/>
      <c r="BU649" s="7"/>
      <c r="BW649" s="7"/>
      <c r="BX649" s="7"/>
      <c r="BY649" s="7"/>
      <c r="BZ649" s="7"/>
      <c r="CA649" s="10"/>
      <c r="DM649" s="7"/>
      <c r="DN649" s="9"/>
      <c r="DP649" s="7"/>
    </row>
    <row r="650" spans="1:120" x14ac:dyDescent="0.25">
      <c r="A650" t="s">
        <v>187</v>
      </c>
      <c r="B650">
        <v>177</v>
      </c>
      <c r="C650">
        <v>2020</v>
      </c>
      <c r="D650">
        <v>9</v>
      </c>
      <c r="E650">
        <v>0</v>
      </c>
      <c r="F650" t="s">
        <v>184</v>
      </c>
      <c r="G650" s="7" t="str">
        <f t="shared" si="40"/>
        <v>A00120520209USE</v>
      </c>
      <c r="H650" t="str">
        <f t="shared" si="41"/>
        <v>A0012059USE</v>
      </c>
      <c r="I650" s="35"/>
      <c r="O650" s="24"/>
      <c r="P650" s="7"/>
      <c r="R650" s="10"/>
      <c r="BK650" s="7"/>
      <c r="BL650" s="24"/>
      <c r="BU650" s="7"/>
      <c r="BW650" s="7"/>
      <c r="BX650" s="7"/>
      <c r="BY650" s="7"/>
      <c r="BZ650" s="7"/>
      <c r="CA650" s="10"/>
      <c r="DM650" s="7"/>
      <c r="DN650" s="9"/>
      <c r="DP650" s="7"/>
    </row>
    <row r="651" spans="1:120" x14ac:dyDescent="0.25">
      <c r="A651" t="s">
        <v>187</v>
      </c>
      <c r="B651">
        <v>177</v>
      </c>
      <c r="C651">
        <v>2020</v>
      </c>
      <c r="D651">
        <v>10</v>
      </c>
      <c r="E651">
        <v>0</v>
      </c>
      <c r="F651" t="s">
        <v>186</v>
      </c>
      <c r="G651" s="7" t="str">
        <f t="shared" si="40"/>
        <v>A001205202010DIRECT</v>
      </c>
      <c r="H651" t="str">
        <f t="shared" si="41"/>
        <v>A00120510DIRECT</v>
      </c>
      <c r="I651" s="35"/>
      <c r="O651" s="24"/>
      <c r="P651" s="7"/>
      <c r="R651" s="10"/>
      <c r="BK651" s="7"/>
      <c r="BL651" s="24"/>
      <c r="BU651" s="7"/>
      <c r="BW651" s="7"/>
      <c r="BX651" s="7"/>
      <c r="BY651" s="7"/>
      <c r="BZ651" s="7"/>
      <c r="CA651" s="10"/>
      <c r="DM651" s="7"/>
      <c r="DN651" s="9"/>
      <c r="DP651" s="7"/>
    </row>
    <row r="652" spans="1:120" x14ac:dyDescent="0.25">
      <c r="A652" t="s">
        <v>187</v>
      </c>
      <c r="B652">
        <v>177</v>
      </c>
      <c r="C652">
        <v>2015</v>
      </c>
      <c r="D652">
        <v>12</v>
      </c>
      <c r="E652">
        <v>0</v>
      </c>
      <c r="F652" t="s">
        <v>186</v>
      </c>
      <c r="G652" s="7" t="str">
        <f t="shared" si="40"/>
        <v>A001205201512DIRECT</v>
      </c>
      <c r="H652" t="str">
        <f t="shared" si="41"/>
        <v>A00120512DIRECT</v>
      </c>
      <c r="I652" s="35"/>
      <c r="O652" s="24"/>
      <c r="P652" s="7"/>
      <c r="R652" s="10"/>
      <c r="BK652" s="7"/>
      <c r="BL652" s="24"/>
      <c r="BU652" s="7"/>
      <c r="BW652" s="7"/>
      <c r="BX652" s="7"/>
      <c r="BY652" s="7"/>
      <c r="BZ652" s="7"/>
      <c r="CA652" s="10"/>
      <c r="DM652" s="7"/>
      <c r="DN652" s="9"/>
      <c r="DP652" s="7"/>
    </row>
    <row r="653" spans="1:120" x14ac:dyDescent="0.25">
      <c r="A653" t="s">
        <v>187</v>
      </c>
      <c r="B653">
        <v>177</v>
      </c>
      <c r="C653">
        <v>2019</v>
      </c>
      <c r="D653">
        <v>7</v>
      </c>
      <c r="E653">
        <v>0</v>
      </c>
      <c r="F653" t="s">
        <v>184</v>
      </c>
      <c r="G653" s="7" t="str">
        <f t="shared" si="40"/>
        <v>A00120520197USE</v>
      </c>
      <c r="H653" t="str">
        <f t="shared" si="41"/>
        <v>A0012057USE</v>
      </c>
      <c r="I653" s="35"/>
      <c r="O653" s="24"/>
      <c r="P653" s="7"/>
      <c r="R653" s="10"/>
      <c r="BK653" s="7"/>
      <c r="BL653" s="24"/>
      <c r="BU653" s="7"/>
      <c r="BW653" s="7"/>
      <c r="BX653" s="7"/>
      <c r="BY653" s="7"/>
      <c r="BZ653" s="7"/>
      <c r="CA653" s="10"/>
      <c r="DM653" s="7"/>
      <c r="DN653" s="9"/>
      <c r="DP653" s="7"/>
    </row>
    <row r="654" spans="1:120" x14ac:dyDescent="0.25">
      <c r="A654" t="s">
        <v>187</v>
      </c>
      <c r="B654">
        <v>177</v>
      </c>
      <c r="C654">
        <v>2016</v>
      </c>
      <c r="D654">
        <v>3</v>
      </c>
      <c r="E654">
        <v>0</v>
      </c>
      <c r="F654" t="s">
        <v>184</v>
      </c>
      <c r="G654" s="7" t="str">
        <f t="shared" si="40"/>
        <v>A00120520163USE</v>
      </c>
      <c r="H654" t="str">
        <f t="shared" si="41"/>
        <v>A0012053USE</v>
      </c>
      <c r="I654" s="35"/>
      <c r="O654" s="24"/>
      <c r="P654" s="7"/>
      <c r="R654" s="10"/>
      <c r="BK654" s="7"/>
      <c r="BL654" s="24"/>
      <c r="BU654" s="7"/>
      <c r="BW654" s="7"/>
      <c r="BX654" s="7"/>
      <c r="BY654" s="7"/>
      <c r="BZ654" s="7"/>
      <c r="CA654" s="10"/>
      <c r="DM654" s="7"/>
      <c r="DN654" s="9"/>
      <c r="DP654" s="7"/>
    </row>
    <row r="655" spans="1:120" x14ac:dyDescent="0.25">
      <c r="A655" t="s">
        <v>187</v>
      </c>
      <c r="B655">
        <v>177</v>
      </c>
      <c r="C655">
        <v>2016</v>
      </c>
      <c r="D655">
        <v>2</v>
      </c>
      <c r="E655">
        <v>0</v>
      </c>
      <c r="F655" t="s">
        <v>207</v>
      </c>
      <c r="G655" s="7" t="str">
        <f t="shared" si="40"/>
        <v>A00120520162STORAGE</v>
      </c>
      <c r="H655" t="str">
        <f t="shared" si="41"/>
        <v>A0012052STORAGE</v>
      </c>
      <c r="I655" s="35"/>
      <c r="O655" s="24"/>
      <c r="P655" s="7"/>
      <c r="R655" s="10"/>
      <c r="BK655" s="7"/>
      <c r="BL655" s="24"/>
      <c r="BU655" s="7"/>
      <c r="BW655" s="7"/>
      <c r="BX655" s="7"/>
      <c r="BY655" s="7"/>
      <c r="BZ655" s="7"/>
      <c r="CA655" s="10"/>
      <c r="DM655" s="7"/>
      <c r="DN655" s="9"/>
      <c r="DP655" s="7"/>
    </row>
    <row r="656" spans="1:120" x14ac:dyDescent="0.25">
      <c r="A656" t="s">
        <v>187</v>
      </c>
      <c r="B656">
        <v>177</v>
      </c>
      <c r="C656">
        <v>2015</v>
      </c>
      <c r="D656">
        <v>11</v>
      </c>
      <c r="E656">
        <v>0</v>
      </c>
      <c r="F656" t="s">
        <v>186</v>
      </c>
      <c r="G656" s="7" t="str">
        <f t="shared" si="40"/>
        <v>A001205201511DIRECT</v>
      </c>
      <c r="H656" t="str">
        <f t="shared" si="41"/>
        <v>A00120511DIRECT</v>
      </c>
      <c r="I656" s="35"/>
      <c r="O656" s="24"/>
      <c r="P656" s="7"/>
      <c r="R656" s="10"/>
      <c r="BK656" s="7"/>
      <c r="BL656" s="24"/>
      <c r="BU656" s="7"/>
      <c r="BW656" s="7"/>
      <c r="BX656" s="7"/>
      <c r="BY656" s="7"/>
      <c r="BZ656" s="7"/>
      <c r="CA656" s="10"/>
      <c r="DM656" s="7"/>
      <c r="DN656" s="9"/>
      <c r="DP656" s="7"/>
    </row>
    <row r="657" spans="1:120" x14ac:dyDescent="0.25">
      <c r="A657" t="s">
        <v>187</v>
      </c>
      <c r="B657">
        <v>177</v>
      </c>
      <c r="C657">
        <v>2015</v>
      </c>
      <c r="D657">
        <v>7</v>
      </c>
      <c r="E657">
        <v>0</v>
      </c>
      <c r="F657" t="s">
        <v>186</v>
      </c>
      <c r="G657" s="7" t="str">
        <f t="shared" si="40"/>
        <v>A00120520157DIRECT</v>
      </c>
      <c r="H657" t="str">
        <f t="shared" si="41"/>
        <v>A0012057DIRECT</v>
      </c>
      <c r="I657" s="35"/>
      <c r="O657" s="24"/>
      <c r="P657" s="7"/>
      <c r="R657" s="10"/>
      <c r="BK657" s="7"/>
      <c r="BL657" s="24"/>
      <c r="BU657" s="7"/>
      <c r="BW657" s="7"/>
      <c r="BX657" s="7"/>
      <c r="BY657" s="7"/>
      <c r="BZ657" s="7"/>
      <c r="CA657" s="10"/>
      <c r="DM657" s="7"/>
      <c r="DN657" s="9"/>
      <c r="DP657" s="7"/>
    </row>
    <row r="658" spans="1:120" x14ac:dyDescent="0.25">
      <c r="A658" t="s">
        <v>187</v>
      </c>
      <c r="B658">
        <v>177</v>
      </c>
      <c r="C658">
        <v>2019</v>
      </c>
      <c r="D658">
        <v>6</v>
      </c>
      <c r="E658">
        <v>0</v>
      </c>
      <c r="F658" t="s">
        <v>207</v>
      </c>
      <c r="G658" s="7" t="str">
        <f t="shared" si="40"/>
        <v>A00120520196STORAGE</v>
      </c>
      <c r="H658" t="str">
        <f t="shared" si="41"/>
        <v>A0012056STORAGE</v>
      </c>
      <c r="I658" s="35"/>
      <c r="O658" s="24"/>
      <c r="P658" s="7"/>
      <c r="R658" s="10"/>
      <c r="BK658" s="7"/>
      <c r="BL658" s="24"/>
      <c r="BU658" s="7"/>
      <c r="BW658" s="7"/>
      <c r="BX658" s="7"/>
      <c r="BY658" s="7"/>
      <c r="BZ658" s="7"/>
      <c r="CA658" s="10"/>
      <c r="DM658" s="7"/>
      <c r="DN658" s="9"/>
      <c r="DP658" s="7"/>
    </row>
    <row r="659" spans="1:120" x14ac:dyDescent="0.25">
      <c r="A659" t="s">
        <v>187</v>
      </c>
      <c r="B659">
        <v>177</v>
      </c>
      <c r="C659">
        <v>2015</v>
      </c>
      <c r="D659">
        <v>7</v>
      </c>
      <c r="E659">
        <v>0</v>
      </c>
      <c r="F659" t="s">
        <v>184</v>
      </c>
      <c r="G659" s="7" t="str">
        <f t="shared" si="40"/>
        <v>A00120520157USE</v>
      </c>
      <c r="H659" t="str">
        <f t="shared" si="41"/>
        <v>A0012057USE</v>
      </c>
      <c r="I659" s="35"/>
      <c r="O659" s="24"/>
      <c r="P659" s="7"/>
      <c r="R659" s="10"/>
      <c r="BK659" s="7"/>
      <c r="BL659" s="24"/>
      <c r="BU659" s="7"/>
      <c r="BW659" s="7"/>
      <c r="BX659" s="7"/>
      <c r="BY659" s="7"/>
      <c r="BZ659" s="7"/>
      <c r="CA659" s="10"/>
      <c r="DM659" s="7"/>
      <c r="DN659" s="9"/>
      <c r="DP659" s="7"/>
    </row>
    <row r="660" spans="1:120" x14ac:dyDescent="0.25">
      <c r="A660" t="s">
        <v>187</v>
      </c>
      <c r="B660">
        <v>177</v>
      </c>
      <c r="C660">
        <v>2014</v>
      </c>
      <c r="D660">
        <v>7</v>
      </c>
      <c r="E660">
        <v>0</v>
      </c>
      <c r="F660" t="s">
        <v>186</v>
      </c>
      <c r="G660" s="7" t="str">
        <f t="shared" si="40"/>
        <v>A00120520147DIRECT</v>
      </c>
      <c r="H660" t="str">
        <f t="shared" si="41"/>
        <v>A0012057DIRECT</v>
      </c>
      <c r="I660" s="35"/>
      <c r="O660" s="24"/>
      <c r="P660" s="7"/>
      <c r="R660" s="10"/>
      <c r="BK660" s="7"/>
      <c r="BL660" s="24"/>
      <c r="BU660" s="7"/>
      <c r="BW660" s="7"/>
      <c r="BX660" s="7"/>
      <c r="BY660" s="7"/>
      <c r="BZ660" s="7"/>
      <c r="CA660" s="10"/>
      <c r="DM660" s="7"/>
      <c r="DN660" s="9"/>
      <c r="DP660" s="7"/>
    </row>
    <row r="661" spans="1:120" x14ac:dyDescent="0.25">
      <c r="A661" t="s">
        <v>187</v>
      </c>
      <c r="B661">
        <v>177</v>
      </c>
      <c r="C661">
        <v>2018</v>
      </c>
      <c r="D661">
        <v>2</v>
      </c>
      <c r="E661">
        <v>0</v>
      </c>
      <c r="F661" t="s">
        <v>207</v>
      </c>
      <c r="G661" s="7" t="str">
        <f t="shared" si="40"/>
        <v>A00120520182STORAGE</v>
      </c>
      <c r="H661" t="str">
        <f t="shared" si="41"/>
        <v>A0012052STORAGE</v>
      </c>
      <c r="I661" s="35"/>
      <c r="O661" s="24"/>
      <c r="P661" s="7"/>
      <c r="R661" s="10"/>
      <c r="BK661" s="7"/>
      <c r="BL661" s="24"/>
      <c r="BU661" s="7"/>
      <c r="BW661" s="7"/>
      <c r="BX661" s="7"/>
      <c r="BY661" s="7"/>
      <c r="BZ661" s="7"/>
      <c r="CA661" s="10"/>
      <c r="DM661" s="7"/>
      <c r="DN661" s="9"/>
      <c r="DP661" s="7"/>
    </row>
    <row r="662" spans="1:120" x14ac:dyDescent="0.25">
      <c r="A662" t="s">
        <v>187</v>
      </c>
      <c r="B662">
        <v>177</v>
      </c>
      <c r="C662">
        <v>2019</v>
      </c>
      <c r="D662">
        <v>5</v>
      </c>
      <c r="E662">
        <v>0</v>
      </c>
      <c r="F662" t="s">
        <v>207</v>
      </c>
      <c r="G662" s="7" t="str">
        <f t="shared" si="40"/>
        <v>A00120520195STORAGE</v>
      </c>
      <c r="H662" t="str">
        <f t="shared" si="41"/>
        <v>A0012055STORAGE</v>
      </c>
      <c r="I662" s="35"/>
      <c r="O662" s="24"/>
      <c r="P662" s="7"/>
      <c r="R662" s="10"/>
      <c r="BK662" s="7"/>
      <c r="BL662" s="24"/>
      <c r="BU662" s="7"/>
      <c r="BW662" s="7"/>
      <c r="BX662" s="7"/>
      <c r="BY662" s="7"/>
      <c r="BZ662" s="7"/>
      <c r="CA662" s="10"/>
      <c r="DM662" s="7"/>
      <c r="DN662" s="9"/>
      <c r="DP662" s="7"/>
    </row>
    <row r="663" spans="1:120" x14ac:dyDescent="0.25">
      <c r="A663" t="s">
        <v>187</v>
      </c>
      <c r="B663">
        <v>177</v>
      </c>
      <c r="C663">
        <v>2019</v>
      </c>
      <c r="D663">
        <v>10</v>
      </c>
      <c r="E663">
        <v>0</v>
      </c>
      <c r="F663" t="s">
        <v>184</v>
      </c>
      <c r="G663" s="7" t="str">
        <f t="shared" si="40"/>
        <v>A001205201910USE</v>
      </c>
      <c r="H663" t="str">
        <f t="shared" si="41"/>
        <v>A00120510USE</v>
      </c>
      <c r="I663" s="35"/>
      <c r="O663" s="24"/>
      <c r="P663" s="7"/>
      <c r="R663" s="10"/>
      <c r="BK663" s="7"/>
      <c r="BL663" s="24"/>
      <c r="BU663" s="7"/>
      <c r="BW663" s="7"/>
      <c r="BX663" s="7"/>
      <c r="BY663" s="7"/>
      <c r="BZ663" s="7"/>
      <c r="CA663" s="10"/>
      <c r="DM663" s="7"/>
      <c r="DN663" s="9"/>
      <c r="DP663" s="7"/>
    </row>
    <row r="664" spans="1:120" x14ac:dyDescent="0.25">
      <c r="A664" t="s">
        <v>187</v>
      </c>
      <c r="B664">
        <v>177</v>
      </c>
      <c r="C664">
        <v>2020</v>
      </c>
      <c r="D664">
        <v>10</v>
      </c>
      <c r="E664">
        <v>0</v>
      </c>
      <c r="F664" t="s">
        <v>184</v>
      </c>
      <c r="G664" s="7" t="str">
        <f t="shared" si="40"/>
        <v>A001205202010USE</v>
      </c>
      <c r="H664" t="str">
        <f t="shared" si="41"/>
        <v>A00120510USE</v>
      </c>
      <c r="I664" s="35"/>
      <c r="O664" s="24"/>
      <c r="P664" s="7"/>
      <c r="R664" s="10"/>
      <c r="BK664" s="7"/>
      <c r="BL664" s="24"/>
      <c r="BU664" s="7"/>
      <c r="BW664" s="7"/>
      <c r="BX664" s="7"/>
      <c r="BY664" s="7"/>
      <c r="BZ664" s="7"/>
      <c r="CA664" s="10"/>
      <c r="DM664" s="7"/>
      <c r="DN664" s="9"/>
      <c r="DP664" s="7"/>
    </row>
    <row r="665" spans="1:120" x14ac:dyDescent="0.25">
      <c r="A665" t="s">
        <v>187</v>
      </c>
      <c r="B665">
        <v>177</v>
      </c>
      <c r="C665">
        <v>2016</v>
      </c>
      <c r="D665">
        <v>2</v>
      </c>
      <c r="E665">
        <v>0</v>
      </c>
      <c r="F665" t="s">
        <v>184</v>
      </c>
      <c r="G665" s="7" t="str">
        <f t="shared" si="40"/>
        <v>A00120520162USE</v>
      </c>
      <c r="H665" t="str">
        <f t="shared" si="41"/>
        <v>A0012052USE</v>
      </c>
      <c r="I665" s="35"/>
      <c r="O665" s="24"/>
      <c r="P665" s="7"/>
      <c r="R665" s="10"/>
      <c r="BK665" s="7"/>
      <c r="BL665" s="24"/>
      <c r="BU665" s="7"/>
      <c r="BW665" s="7"/>
      <c r="BX665" s="7"/>
      <c r="BY665" s="7"/>
      <c r="BZ665" s="7"/>
      <c r="CA665" s="10"/>
      <c r="DM665" s="7"/>
      <c r="DN665" s="9"/>
      <c r="DP665" s="7"/>
    </row>
    <row r="666" spans="1:120" x14ac:dyDescent="0.25">
      <c r="A666" t="s">
        <v>187</v>
      </c>
      <c r="B666">
        <v>177</v>
      </c>
      <c r="C666">
        <v>2018</v>
      </c>
      <c r="D666">
        <v>3</v>
      </c>
      <c r="E666">
        <v>0</v>
      </c>
      <c r="F666" t="s">
        <v>184</v>
      </c>
      <c r="G666" s="7" t="str">
        <f t="shared" si="40"/>
        <v>A00120520183USE</v>
      </c>
      <c r="H666" t="str">
        <f t="shared" si="41"/>
        <v>A0012053USE</v>
      </c>
      <c r="I666" s="35"/>
      <c r="O666" s="24"/>
      <c r="P666" s="7"/>
      <c r="R666" s="10"/>
      <c r="BK666" s="7"/>
      <c r="BL666" s="24"/>
      <c r="BU666" s="7"/>
      <c r="BW666" s="7"/>
      <c r="BX666" s="7"/>
      <c r="BY666" s="7"/>
      <c r="BZ666" s="7"/>
      <c r="CA666" s="10"/>
      <c r="DM666" s="7"/>
      <c r="DN666" s="9"/>
      <c r="DP666" s="7"/>
    </row>
    <row r="667" spans="1:120" x14ac:dyDescent="0.25">
      <c r="A667" t="s">
        <v>187</v>
      </c>
      <c r="B667">
        <v>177</v>
      </c>
      <c r="C667">
        <v>2019</v>
      </c>
      <c r="D667">
        <v>8</v>
      </c>
      <c r="E667">
        <v>0</v>
      </c>
      <c r="F667" t="s">
        <v>184</v>
      </c>
      <c r="G667" s="7" t="str">
        <f t="shared" si="40"/>
        <v>A00120520198USE</v>
      </c>
      <c r="H667" t="str">
        <f t="shared" si="41"/>
        <v>A0012058USE</v>
      </c>
      <c r="I667" s="35"/>
      <c r="O667" s="24"/>
      <c r="P667" s="7"/>
      <c r="R667" s="10"/>
      <c r="BK667" s="7"/>
      <c r="BL667" s="24"/>
      <c r="BU667" s="7"/>
      <c r="BW667" s="7"/>
      <c r="BX667" s="7"/>
      <c r="BY667" s="7"/>
      <c r="BZ667" s="7"/>
      <c r="CA667" s="10"/>
      <c r="DM667" s="7"/>
      <c r="DN667" s="9"/>
      <c r="DP667" s="7"/>
    </row>
    <row r="668" spans="1:120" x14ac:dyDescent="0.25">
      <c r="A668" t="s">
        <v>187</v>
      </c>
      <c r="B668">
        <v>177</v>
      </c>
      <c r="C668">
        <v>2018</v>
      </c>
      <c r="D668">
        <v>3</v>
      </c>
      <c r="E668">
        <v>0</v>
      </c>
      <c r="F668" t="s">
        <v>186</v>
      </c>
      <c r="G668" s="7" t="str">
        <f t="shared" si="40"/>
        <v>A00120520183DIRECT</v>
      </c>
      <c r="H668" t="str">
        <f t="shared" si="41"/>
        <v>A0012053DIRECT</v>
      </c>
      <c r="I668" s="35"/>
      <c r="O668" s="24"/>
      <c r="P668" s="7"/>
      <c r="R668" s="10"/>
      <c r="BK668" s="7"/>
      <c r="BL668" s="24"/>
      <c r="BU668" s="7"/>
      <c r="BW668" s="7"/>
      <c r="BX668" s="7"/>
      <c r="BY668" s="7"/>
      <c r="BZ668" s="7"/>
      <c r="CA668" s="10"/>
      <c r="DM668" s="7"/>
      <c r="DN668" s="9"/>
      <c r="DP668" s="7"/>
    </row>
    <row r="669" spans="1:120" x14ac:dyDescent="0.25">
      <c r="A669" t="s">
        <v>187</v>
      </c>
      <c r="B669">
        <v>177</v>
      </c>
      <c r="C669">
        <v>2019</v>
      </c>
      <c r="D669">
        <v>5</v>
      </c>
      <c r="E669">
        <v>0</v>
      </c>
      <c r="F669" t="s">
        <v>184</v>
      </c>
      <c r="G669" s="7" t="str">
        <f t="shared" si="40"/>
        <v>A00120520195USE</v>
      </c>
      <c r="H669" t="str">
        <f t="shared" si="41"/>
        <v>A0012055USE</v>
      </c>
      <c r="I669" s="35"/>
      <c r="O669" s="24"/>
      <c r="P669" s="7"/>
      <c r="R669" s="10"/>
      <c r="BK669" s="7"/>
      <c r="BL669" s="24"/>
      <c r="BU669" s="7"/>
      <c r="BW669" s="7"/>
      <c r="BX669" s="7"/>
      <c r="BY669" s="7"/>
      <c r="BZ669" s="7"/>
      <c r="CA669" s="10"/>
      <c r="DM669" s="7"/>
      <c r="DN669" s="9"/>
      <c r="DP669" s="7"/>
    </row>
    <row r="670" spans="1:120" x14ac:dyDescent="0.25">
      <c r="A670" t="s">
        <v>187</v>
      </c>
      <c r="B670">
        <v>177</v>
      </c>
      <c r="C670">
        <v>2015</v>
      </c>
      <c r="D670">
        <v>3</v>
      </c>
      <c r="E670">
        <v>0</v>
      </c>
      <c r="F670" t="s">
        <v>186</v>
      </c>
      <c r="G670" s="7" t="str">
        <f t="shared" si="40"/>
        <v>A00120520153DIRECT</v>
      </c>
      <c r="H670" t="str">
        <f t="shared" si="41"/>
        <v>A0012053DIRECT</v>
      </c>
      <c r="I670" s="35"/>
      <c r="O670" s="24"/>
      <c r="P670" s="7"/>
      <c r="R670" s="10"/>
      <c r="BK670" s="7"/>
      <c r="BL670" s="24"/>
      <c r="BU670" s="7"/>
      <c r="BW670" s="7"/>
      <c r="BX670" s="7"/>
      <c r="BY670" s="7"/>
      <c r="BZ670" s="7"/>
      <c r="CA670" s="10"/>
      <c r="DM670" s="7"/>
      <c r="DN670" s="9"/>
      <c r="DP670" s="7"/>
    </row>
    <row r="671" spans="1:120" x14ac:dyDescent="0.25">
      <c r="A671" t="s">
        <v>187</v>
      </c>
      <c r="B671">
        <v>177</v>
      </c>
      <c r="C671">
        <v>2019</v>
      </c>
      <c r="D671">
        <v>7</v>
      </c>
      <c r="E671">
        <v>0</v>
      </c>
      <c r="F671" t="s">
        <v>207</v>
      </c>
      <c r="G671" s="7" t="str">
        <f t="shared" si="40"/>
        <v>A00120520197STORAGE</v>
      </c>
      <c r="H671" t="str">
        <f t="shared" si="41"/>
        <v>A0012057STORAGE</v>
      </c>
      <c r="I671" s="35"/>
      <c r="O671" s="24"/>
      <c r="P671" s="7"/>
      <c r="R671" s="10"/>
      <c r="BK671" s="7"/>
      <c r="BL671" s="24"/>
      <c r="BU671" s="7"/>
      <c r="BW671" s="7"/>
      <c r="BX671" s="7"/>
      <c r="BY671" s="7"/>
      <c r="BZ671" s="7"/>
      <c r="CA671" s="10"/>
      <c r="DM671" s="7"/>
      <c r="DN671" s="9"/>
      <c r="DP671" s="7"/>
    </row>
    <row r="672" spans="1:120" x14ac:dyDescent="0.25">
      <c r="A672" t="s">
        <v>187</v>
      </c>
      <c r="B672">
        <v>177</v>
      </c>
      <c r="C672">
        <v>2019</v>
      </c>
      <c r="D672">
        <v>5</v>
      </c>
      <c r="E672">
        <v>0</v>
      </c>
      <c r="F672" t="s">
        <v>186</v>
      </c>
      <c r="G672" s="7" t="str">
        <f t="shared" si="40"/>
        <v>A00120520195DIRECT</v>
      </c>
      <c r="H672" t="str">
        <f t="shared" si="41"/>
        <v>A0012055DIRECT</v>
      </c>
      <c r="I672" s="35"/>
      <c r="O672" s="24"/>
      <c r="P672" s="7"/>
      <c r="R672" s="10"/>
      <c r="BK672" s="7"/>
      <c r="BL672" s="24"/>
      <c r="BU672" s="7"/>
      <c r="BW672" s="7"/>
      <c r="BX672" s="7"/>
      <c r="BY672" s="7"/>
      <c r="BZ672" s="7"/>
      <c r="CA672" s="10"/>
      <c r="DM672" s="7"/>
      <c r="DN672" s="9"/>
      <c r="DP672" s="7"/>
    </row>
    <row r="673" spans="1:120" x14ac:dyDescent="0.25">
      <c r="A673" t="s">
        <v>187</v>
      </c>
      <c r="B673">
        <v>177</v>
      </c>
      <c r="C673">
        <v>2019</v>
      </c>
      <c r="D673">
        <v>7</v>
      </c>
      <c r="E673">
        <v>0</v>
      </c>
      <c r="F673" t="s">
        <v>186</v>
      </c>
      <c r="G673" s="7" t="str">
        <f t="shared" si="40"/>
        <v>A00120520197DIRECT</v>
      </c>
      <c r="H673" t="str">
        <f t="shared" si="41"/>
        <v>A0012057DIRECT</v>
      </c>
      <c r="I673" s="35"/>
      <c r="O673" s="24"/>
      <c r="P673" s="7"/>
      <c r="R673" s="10"/>
      <c r="BK673" s="7"/>
      <c r="BL673" s="24"/>
      <c r="BU673" s="7"/>
      <c r="BW673" s="7"/>
      <c r="BX673" s="7"/>
      <c r="BY673" s="7"/>
      <c r="BZ673" s="7"/>
      <c r="CA673" s="10"/>
      <c r="DM673" s="7"/>
      <c r="DN673" s="9"/>
      <c r="DP673" s="7"/>
    </row>
    <row r="674" spans="1:120" x14ac:dyDescent="0.25">
      <c r="A674" t="s">
        <v>187</v>
      </c>
      <c r="B674">
        <v>177</v>
      </c>
      <c r="C674">
        <v>2019</v>
      </c>
      <c r="D674">
        <v>9</v>
      </c>
      <c r="E674">
        <v>0</v>
      </c>
      <c r="F674" t="s">
        <v>186</v>
      </c>
      <c r="G674" s="7" t="str">
        <f t="shared" si="40"/>
        <v>A00120520199DIRECT</v>
      </c>
      <c r="H674" t="str">
        <f t="shared" si="41"/>
        <v>A0012059DIRECT</v>
      </c>
      <c r="I674" s="35"/>
      <c r="O674" s="24"/>
      <c r="P674" s="7"/>
      <c r="R674" s="10"/>
      <c r="BK674" s="7"/>
      <c r="BL674" s="24"/>
      <c r="BU674" s="7"/>
      <c r="BW674" s="7"/>
      <c r="BX674" s="7"/>
      <c r="BY674" s="7"/>
      <c r="BZ674" s="7"/>
      <c r="CA674" s="10"/>
      <c r="DM674" s="7"/>
      <c r="DN674" s="9"/>
      <c r="DP674" s="7"/>
    </row>
    <row r="675" spans="1:120" x14ac:dyDescent="0.25">
      <c r="A675" t="s">
        <v>187</v>
      </c>
      <c r="B675">
        <v>177</v>
      </c>
      <c r="C675">
        <v>2018</v>
      </c>
      <c r="D675">
        <v>10</v>
      </c>
      <c r="E675">
        <v>0</v>
      </c>
      <c r="F675" t="s">
        <v>184</v>
      </c>
      <c r="G675" s="7" t="str">
        <f t="shared" si="40"/>
        <v>A001205201810USE</v>
      </c>
      <c r="H675" t="str">
        <f t="shared" si="41"/>
        <v>A00120510USE</v>
      </c>
      <c r="I675" s="35"/>
      <c r="O675" s="24"/>
      <c r="P675" s="7"/>
      <c r="R675" s="10"/>
      <c r="BK675" s="7"/>
      <c r="BL675" s="24"/>
      <c r="BU675" s="7"/>
      <c r="BW675" s="7"/>
      <c r="BX675" s="7"/>
      <c r="BY675" s="7"/>
      <c r="BZ675" s="7"/>
      <c r="CA675" s="10"/>
      <c r="DM675" s="7"/>
      <c r="DN675" s="9"/>
      <c r="DP675" s="7"/>
    </row>
    <row r="676" spans="1:120" x14ac:dyDescent="0.25">
      <c r="A676" t="s">
        <v>187</v>
      </c>
      <c r="B676">
        <v>177</v>
      </c>
      <c r="C676">
        <v>2019</v>
      </c>
      <c r="D676">
        <v>4</v>
      </c>
      <c r="E676">
        <v>0</v>
      </c>
      <c r="F676" t="s">
        <v>186</v>
      </c>
      <c r="G676" s="7" t="str">
        <f t="shared" si="40"/>
        <v>A00120520194DIRECT</v>
      </c>
      <c r="H676" t="str">
        <f t="shared" si="41"/>
        <v>A0012054DIRECT</v>
      </c>
      <c r="I676" s="35"/>
      <c r="O676" s="24"/>
      <c r="P676" s="7"/>
      <c r="R676" s="10"/>
      <c r="BK676" s="7"/>
      <c r="BL676" s="24"/>
      <c r="BU676" s="7"/>
      <c r="BW676" s="7"/>
      <c r="BX676" s="7"/>
      <c r="BY676" s="7"/>
      <c r="BZ676" s="7"/>
      <c r="CA676" s="10"/>
      <c r="DM676" s="7"/>
      <c r="DN676" s="9"/>
      <c r="DP676" s="7"/>
    </row>
    <row r="677" spans="1:120" x14ac:dyDescent="0.25">
      <c r="A677" t="s">
        <v>187</v>
      </c>
      <c r="B677">
        <v>177</v>
      </c>
      <c r="C677">
        <v>2019</v>
      </c>
      <c r="D677">
        <v>6</v>
      </c>
      <c r="E677">
        <v>0</v>
      </c>
      <c r="F677" t="s">
        <v>184</v>
      </c>
      <c r="G677" s="7" t="str">
        <f t="shared" si="40"/>
        <v>A00120520196USE</v>
      </c>
      <c r="H677" t="str">
        <f t="shared" si="41"/>
        <v>A0012056USE</v>
      </c>
      <c r="I677" s="35"/>
      <c r="O677" s="24"/>
      <c r="P677" s="7"/>
      <c r="R677" s="10"/>
      <c r="BK677" s="7"/>
      <c r="BL677" s="24"/>
      <c r="BU677" s="7"/>
      <c r="BW677" s="7"/>
      <c r="BX677" s="7"/>
      <c r="BY677" s="7"/>
      <c r="BZ677" s="7"/>
      <c r="CA677" s="10"/>
      <c r="DM677" s="7"/>
      <c r="DN677" s="9"/>
      <c r="DP677" s="7"/>
    </row>
    <row r="678" spans="1:120" x14ac:dyDescent="0.25">
      <c r="A678" t="s">
        <v>187</v>
      </c>
      <c r="B678">
        <v>177</v>
      </c>
      <c r="C678">
        <v>2019</v>
      </c>
      <c r="D678">
        <v>8</v>
      </c>
      <c r="E678">
        <v>0</v>
      </c>
      <c r="F678" t="s">
        <v>186</v>
      </c>
      <c r="G678" s="7" t="str">
        <f t="shared" si="40"/>
        <v>A00120520198DIRECT</v>
      </c>
      <c r="H678" t="str">
        <f t="shared" si="41"/>
        <v>A0012058DIRECT</v>
      </c>
      <c r="I678" s="35"/>
      <c r="O678" s="24"/>
      <c r="P678" s="7"/>
      <c r="R678" s="10"/>
      <c r="BK678" s="7"/>
      <c r="BL678" s="24"/>
      <c r="BU678" s="7"/>
      <c r="BW678" s="7"/>
      <c r="BX678" s="7"/>
      <c r="BY678" s="7"/>
      <c r="BZ678" s="7"/>
      <c r="CA678" s="10"/>
      <c r="DM678" s="7"/>
      <c r="DN678" s="9"/>
      <c r="DP678" s="7"/>
    </row>
    <row r="679" spans="1:120" x14ac:dyDescent="0.25">
      <c r="A679" t="s">
        <v>187</v>
      </c>
      <c r="B679">
        <v>177</v>
      </c>
      <c r="C679">
        <v>2014</v>
      </c>
      <c r="D679">
        <v>1</v>
      </c>
      <c r="E679">
        <v>0</v>
      </c>
      <c r="F679" t="s">
        <v>207</v>
      </c>
      <c r="G679" s="7" t="str">
        <f t="shared" si="40"/>
        <v>A00120520141STORAGE</v>
      </c>
      <c r="H679" t="str">
        <f t="shared" si="41"/>
        <v>A0012051STORAGE</v>
      </c>
      <c r="I679" s="35"/>
      <c r="O679" s="24"/>
      <c r="P679" s="7"/>
      <c r="R679" s="10"/>
      <c r="BK679" s="7"/>
      <c r="BL679" s="24"/>
      <c r="BU679" s="7"/>
      <c r="BW679" s="7"/>
      <c r="BX679" s="7"/>
      <c r="BY679" s="7"/>
      <c r="BZ679" s="7"/>
      <c r="CA679" s="10"/>
      <c r="DM679" s="7"/>
      <c r="DN679" s="9"/>
      <c r="DP679" s="7"/>
    </row>
    <row r="680" spans="1:120" x14ac:dyDescent="0.25">
      <c r="A680" t="s">
        <v>187</v>
      </c>
      <c r="B680">
        <v>177</v>
      </c>
      <c r="C680">
        <v>2014</v>
      </c>
      <c r="D680">
        <v>10</v>
      </c>
      <c r="E680">
        <v>0</v>
      </c>
      <c r="F680" t="s">
        <v>186</v>
      </c>
      <c r="G680" s="7" t="str">
        <f t="shared" si="40"/>
        <v>A001205201410DIRECT</v>
      </c>
      <c r="H680" t="str">
        <f t="shared" si="41"/>
        <v>A00120510DIRECT</v>
      </c>
      <c r="I680" s="35"/>
      <c r="O680" s="24"/>
      <c r="P680" s="7"/>
      <c r="R680" s="10"/>
      <c r="BK680" s="7"/>
      <c r="BL680" s="24"/>
      <c r="BU680" s="7"/>
      <c r="BW680" s="7"/>
      <c r="BX680" s="7"/>
      <c r="BY680" s="7"/>
      <c r="BZ680" s="7"/>
      <c r="CA680" s="10"/>
      <c r="DM680" s="7"/>
      <c r="DN680" s="9"/>
      <c r="DP680" s="7"/>
    </row>
    <row r="681" spans="1:120" x14ac:dyDescent="0.25">
      <c r="A681" t="s">
        <v>187</v>
      </c>
      <c r="B681">
        <v>177</v>
      </c>
      <c r="C681">
        <v>2019</v>
      </c>
      <c r="D681">
        <v>3</v>
      </c>
      <c r="E681">
        <v>0</v>
      </c>
      <c r="F681" t="s">
        <v>207</v>
      </c>
      <c r="G681" s="7" t="str">
        <f t="shared" si="40"/>
        <v>A00120520193STORAGE</v>
      </c>
      <c r="H681" t="str">
        <f t="shared" si="41"/>
        <v>A0012053STORAGE</v>
      </c>
      <c r="I681" s="35"/>
      <c r="O681" s="24"/>
      <c r="P681" s="7"/>
      <c r="R681" s="10"/>
      <c r="BK681" s="7"/>
      <c r="BL681" s="24"/>
      <c r="BU681" s="7"/>
      <c r="BW681" s="7"/>
      <c r="BX681" s="7"/>
      <c r="BY681" s="7"/>
      <c r="BZ681" s="7"/>
      <c r="CA681" s="10"/>
      <c r="DM681" s="7"/>
      <c r="DN681" s="9"/>
      <c r="DP681" s="7"/>
    </row>
    <row r="682" spans="1:120" x14ac:dyDescent="0.25">
      <c r="A682" t="s">
        <v>187</v>
      </c>
      <c r="B682">
        <v>177</v>
      </c>
      <c r="C682">
        <v>2016</v>
      </c>
      <c r="D682">
        <v>5</v>
      </c>
      <c r="E682">
        <v>0</v>
      </c>
      <c r="F682" t="s">
        <v>207</v>
      </c>
      <c r="G682" s="7" t="str">
        <f t="shared" si="40"/>
        <v>A00120520165STORAGE</v>
      </c>
      <c r="H682" t="str">
        <f t="shared" si="41"/>
        <v>A0012055STORAGE</v>
      </c>
      <c r="I682" s="35"/>
      <c r="O682" s="24"/>
      <c r="P682" s="7"/>
      <c r="R682" s="10"/>
      <c r="BK682" s="7"/>
      <c r="BL682" s="24"/>
      <c r="BU682" s="7"/>
      <c r="BW682" s="7"/>
      <c r="BX682" s="7"/>
      <c r="BY682" s="7"/>
      <c r="BZ682" s="7"/>
      <c r="CA682" s="10"/>
      <c r="DM682" s="7"/>
      <c r="DN682" s="9"/>
      <c r="DP682" s="7"/>
    </row>
    <row r="683" spans="1:120" x14ac:dyDescent="0.25">
      <c r="A683" t="s">
        <v>187</v>
      </c>
      <c r="B683">
        <v>177</v>
      </c>
      <c r="C683">
        <v>2020</v>
      </c>
      <c r="D683">
        <v>11</v>
      </c>
      <c r="E683">
        <v>0</v>
      </c>
      <c r="F683" t="s">
        <v>207</v>
      </c>
      <c r="G683" s="7" t="str">
        <f t="shared" si="40"/>
        <v>A001205202011STORAGE</v>
      </c>
      <c r="H683" t="str">
        <f t="shared" si="41"/>
        <v>A00120511STORAGE</v>
      </c>
      <c r="I683" s="35"/>
      <c r="O683" s="24"/>
      <c r="P683" s="7"/>
      <c r="R683" s="10"/>
      <c r="BK683" s="7"/>
      <c r="BL683" s="24"/>
      <c r="BU683" s="7"/>
      <c r="BW683" s="7"/>
      <c r="BX683" s="7"/>
      <c r="BY683" s="7"/>
      <c r="BZ683" s="7"/>
      <c r="CA683" s="10"/>
      <c r="DM683" s="7"/>
      <c r="DN683" s="9"/>
      <c r="DP683" s="7"/>
    </row>
    <row r="684" spans="1:120" x14ac:dyDescent="0.25">
      <c r="A684" t="s">
        <v>187</v>
      </c>
      <c r="B684">
        <v>177</v>
      </c>
      <c r="C684">
        <v>2016</v>
      </c>
      <c r="D684">
        <v>7</v>
      </c>
      <c r="E684">
        <v>0</v>
      </c>
      <c r="F684" t="s">
        <v>186</v>
      </c>
      <c r="G684" s="7" t="str">
        <f t="shared" si="40"/>
        <v>A00120520167DIRECT</v>
      </c>
      <c r="H684" t="str">
        <f t="shared" si="41"/>
        <v>A0012057DIRECT</v>
      </c>
      <c r="I684" s="35"/>
      <c r="O684" s="24"/>
      <c r="P684" s="7"/>
      <c r="R684" s="10"/>
      <c r="BK684" s="7"/>
      <c r="BL684" s="24"/>
      <c r="BU684" s="7"/>
      <c r="BW684" s="7"/>
      <c r="BX684" s="7"/>
      <c r="BY684" s="7"/>
      <c r="BZ684" s="7"/>
      <c r="CA684" s="10"/>
      <c r="DM684" s="7"/>
      <c r="DN684" s="9"/>
      <c r="DP684" s="7"/>
    </row>
    <row r="685" spans="1:120" x14ac:dyDescent="0.25">
      <c r="A685" t="s">
        <v>187</v>
      </c>
      <c r="B685">
        <v>177</v>
      </c>
      <c r="C685">
        <v>2014</v>
      </c>
      <c r="D685">
        <v>9</v>
      </c>
      <c r="E685">
        <v>0</v>
      </c>
      <c r="F685" t="s">
        <v>207</v>
      </c>
      <c r="G685" s="7" t="str">
        <f t="shared" si="40"/>
        <v>A00120520149STORAGE</v>
      </c>
      <c r="H685" t="str">
        <f t="shared" si="41"/>
        <v>A0012059STORAGE</v>
      </c>
      <c r="I685" s="35"/>
      <c r="O685" s="24"/>
      <c r="P685" s="7"/>
      <c r="R685" s="10"/>
      <c r="BK685" s="7"/>
      <c r="BL685" s="24"/>
      <c r="BU685" s="7"/>
      <c r="BW685" s="7"/>
      <c r="BX685" s="7"/>
      <c r="BY685" s="7"/>
      <c r="BZ685" s="7"/>
      <c r="CA685" s="10"/>
      <c r="DM685" s="7"/>
      <c r="DN685" s="9"/>
      <c r="DP685" s="7"/>
    </row>
    <row r="686" spans="1:120" x14ac:dyDescent="0.25">
      <c r="A686" t="s">
        <v>187</v>
      </c>
      <c r="B686">
        <v>177</v>
      </c>
      <c r="C686">
        <v>2014</v>
      </c>
      <c r="D686">
        <v>9</v>
      </c>
      <c r="E686">
        <v>0</v>
      </c>
      <c r="F686" t="s">
        <v>186</v>
      </c>
      <c r="G686" s="7" t="str">
        <f t="shared" si="40"/>
        <v>A00120520149DIRECT</v>
      </c>
      <c r="H686" t="str">
        <f t="shared" si="41"/>
        <v>A0012059DIRECT</v>
      </c>
      <c r="I686" s="35"/>
      <c r="O686" s="24"/>
      <c r="P686" s="7"/>
      <c r="R686" s="10"/>
      <c r="BK686" s="7"/>
      <c r="BL686" s="24"/>
      <c r="BU686" s="7"/>
      <c r="BW686" s="7"/>
      <c r="BX686" s="7"/>
      <c r="BY686" s="7"/>
      <c r="BZ686" s="7"/>
      <c r="CA686" s="10"/>
      <c r="DM686" s="7"/>
      <c r="DN686" s="9"/>
      <c r="DP686" s="7"/>
    </row>
    <row r="687" spans="1:120" x14ac:dyDescent="0.25">
      <c r="A687" t="s">
        <v>187</v>
      </c>
      <c r="B687">
        <v>177</v>
      </c>
      <c r="C687">
        <v>2016</v>
      </c>
      <c r="D687">
        <v>7</v>
      </c>
      <c r="E687">
        <v>0</v>
      </c>
      <c r="F687" t="s">
        <v>207</v>
      </c>
      <c r="G687" s="7" t="str">
        <f t="shared" si="40"/>
        <v>A00120520167STORAGE</v>
      </c>
      <c r="H687" t="str">
        <f t="shared" si="41"/>
        <v>A0012057STORAGE</v>
      </c>
      <c r="I687" s="35"/>
      <c r="O687" s="24"/>
      <c r="P687" s="7"/>
      <c r="R687" s="10"/>
      <c r="BK687" s="7"/>
      <c r="BL687" s="24"/>
      <c r="BU687" s="7"/>
      <c r="BW687" s="7"/>
      <c r="BX687" s="7"/>
      <c r="BY687" s="7"/>
      <c r="BZ687" s="7"/>
      <c r="CA687" s="10"/>
      <c r="DM687" s="7"/>
      <c r="DN687" s="9"/>
      <c r="DP687" s="7"/>
    </row>
    <row r="688" spans="1:120" x14ac:dyDescent="0.25">
      <c r="A688" t="s">
        <v>200</v>
      </c>
      <c r="B688">
        <v>12782</v>
      </c>
      <c r="C688">
        <v>2019</v>
      </c>
      <c r="D688">
        <v>9</v>
      </c>
      <c r="E688">
        <v>0</v>
      </c>
      <c r="F688" t="s">
        <v>186</v>
      </c>
      <c r="G688" s="7" t="str">
        <f t="shared" si="40"/>
        <v>A02866820199DIRECT</v>
      </c>
      <c r="H688" t="str">
        <f t="shared" si="41"/>
        <v>A0286689DIRECT</v>
      </c>
      <c r="I688" s="35"/>
      <c r="O688" s="24"/>
      <c r="P688" s="7"/>
      <c r="R688" s="10"/>
      <c r="BK688" s="7"/>
      <c r="BL688" s="24"/>
      <c r="BU688" s="7"/>
      <c r="BW688" s="7"/>
      <c r="BX688" s="7"/>
      <c r="BY688" s="7"/>
      <c r="BZ688" s="7"/>
      <c r="CA688" s="10"/>
      <c r="DM688" s="7"/>
      <c r="DN688" s="9"/>
      <c r="DP688" s="7"/>
    </row>
    <row r="689" spans="1:120" x14ac:dyDescent="0.25">
      <c r="A689" t="s">
        <v>200</v>
      </c>
      <c r="B689">
        <v>12782</v>
      </c>
      <c r="C689">
        <v>2019</v>
      </c>
      <c r="D689">
        <v>5</v>
      </c>
      <c r="E689">
        <v>0</v>
      </c>
      <c r="F689" t="s">
        <v>186</v>
      </c>
      <c r="G689" s="7" t="str">
        <f t="shared" si="40"/>
        <v>A02866820195DIRECT</v>
      </c>
      <c r="H689" t="str">
        <f t="shared" si="41"/>
        <v>A0286685DIRECT</v>
      </c>
      <c r="I689" s="35"/>
      <c r="O689" s="24"/>
      <c r="P689" s="7"/>
      <c r="R689" s="10"/>
      <c r="BK689" s="7"/>
      <c r="BL689" s="24"/>
      <c r="BU689" s="7"/>
      <c r="BW689" s="7"/>
      <c r="BX689" s="7"/>
      <c r="BY689" s="7"/>
      <c r="BZ689" s="7"/>
      <c r="CA689" s="10"/>
      <c r="DM689" s="7"/>
      <c r="DN689" s="9"/>
      <c r="DP689" s="7"/>
    </row>
    <row r="690" spans="1:120" x14ac:dyDescent="0.25">
      <c r="A690" t="s">
        <v>200</v>
      </c>
      <c r="B690">
        <v>12782</v>
      </c>
      <c r="C690">
        <v>2018</v>
      </c>
      <c r="D690">
        <v>4</v>
      </c>
      <c r="E690">
        <v>0</v>
      </c>
      <c r="F690" t="s">
        <v>186</v>
      </c>
      <c r="G690" s="7" t="str">
        <f t="shared" si="40"/>
        <v>A02866820184DIRECT</v>
      </c>
      <c r="H690" t="str">
        <f t="shared" si="41"/>
        <v>A0286684DIRECT</v>
      </c>
      <c r="I690" s="35"/>
      <c r="O690" s="24"/>
      <c r="P690" s="7"/>
      <c r="R690" s="10"/>
      <c r="BK690" s="7"/>
      <c r="BL690" s="24"/>
      <c r="BU690" s="7"/>
      <c r="BW690" s="7"/>
      <c r="BX690" s="7"/>
      <c r="BY690" s="7"/>
      <c r="BZ690" s="7"/>
      <c r="CA690" s="10"/>
      <c r="DM690" s="7"/>
      <c r="DN690" s="9"/>
      <c r="DP690" s="7"/>
    </row>
    <row r="691" spans="1:120" x14ac:dyDescent="0.25">
      <c r="A691" t="s">
        <v>200</v>
      </c>
      <c r="B691">
        <v>12782</v>
      </c>
      <c r="C691">
        <v>2019</v>
      </c>
      <c r="D691">
        <v>2</v>
      </c>
      <c r="E691">
        <v>0</v>
      </c>
      <c r="F691" t="s">
        <v>207</v>
      </c>
      <c r="G691" s="7" t="str">
        <f t="shared" si="40"/>
        <v>A02866820192STORAGE</v>
      </c>
      <c r="H691" t="str">
        <f t="shared" si="41"/>
        <v>A0286682STORAGE</v>
      </c>
      <c r="I691" s="35"/>
      <c r="O691" s="24"/>
      <c r="P691" s="7"/>
      <c r="R691" s="10"/>
      <c r="BK691" s="7"/>
      <c r="BL691" s="24"/>
      <c r="BU691" s="7"/>
      <c r="BW691" s="7"/>
      <c r="BX691" s="7"/>
      <c r="BY691" s="7"/>
      <c r="BZ691" s="7"/>
      <c r="CA691" s="10"/>
      <c r="DM691" s="7"/>
      <c r="DN691" s="9"/>
      <c r="DP691" s="7"/>
    </row>
    <row r="692" spans="1:120" x14ac:dyDescent="0.25">
      <c r="A692" t="s">
        <v>200</v>
      </c>
      <c r="B692">
        <v>12782</v>
      </c>
      <c r="C692">
        <v>2019</v>
      </c>
      <c r="D692">
        <v>7</v>
      </c>
      <c r="E692">
        <v>0</v>
      </c>
      <c r="F692" t="s">
        <v>207</v>
      </c>
      <c r="G692" s="7" t="str">
        <f t="shared" si="40"/>
        <v>A02866820197STORAGE</v>
      </c>
      <c r="H692" t="str">
        <f t="shared" si="41"/>
        <v>A0286687STORAGE</v>
      </c>
      <c r="I692" s="35"/>
      <c r="O692" s="24"/>
      <c r="P692" s="7"/>
      <c r="R692" s="10"/>
      <c r="BK692" s="7"/>
      <c r="BL692" s="24"/>
      <c r="BU692" s="7"/>
      <c r="BW692" s="7"/>
      <c r="BX692" s="7"/>
      <c r="BY692" s="7"/>
      <c r="BZ692" s="7"/>
      <c r="CA692" s="10"/>
      <c r="DM692" s="7"/>
      <c r="DN692" s="9"/>
      <c r="DP692" s="7"/>
    </row>
    <row r="693" spans="1:120" x14ac:dyDescent="0.25">
      <c r="A693" t="s">
        <v>200</v>
      </c>
      <c r="B693">
        <v>12782</v>
      </c>
      <c r="C693">
        <v>2019</v>
      </c>
      <c r="D693">
        <v>10</v>
      </c>
      <c r="E693">
        <v>0</v>
      </c>
      <c r="F693" t="s">
        <v>184</v>
      </c>
      <c r="G693" s="7" t="str">
        <f t="shared" si="40"/>
        <v>A028668201910USE</v>
      </c>
      <c r="H693" t="str">
        <f t="shared" si="41"/>
        <v>A02866810USE</v>
      </c>
      <c r="I693" s="35"/>
      <c r="O693" s="24"/>
      <c r="P693" s="7"/>
      <c r="R693" s="10"/>
      <c r="BK693" s="7"/>
      <c r="BL693" s="24"/>
      <c r="BU693" s="7"/>
      <c r="BW693" s="7"/>
      <c r="BX693" s="7"/>
      <c r="BY693" s="7"/>
      <c r="BZ693" s="7"/>
      <c r="CA693" s="10"/>
      <c r="DM693" s="7"/>
      <c r="DN693" s="9"/>
      <c r="DP693" s="7"/>
    </row>
    <row r="694" spans="1:120" x14ac:dyDescent="0.25">
      <c r="A694" t="s">
        <v>200</v>
      </c>
      <c r="B694">
        <v>12782</v>
      </c>
      <c r="C694">
        <v>2019</v>
      </c>
      <c r="D694">
        <v>6</v>
      </c>
      <c r="E694">
        <v>0</v>
      </c>
      <c r="F694" t="s">
        <v>207</v>
      </c>
      <c r="G694" s="7" t="str">
        <f t="shared" si="40"/>
        <v>A02866820196STORAGE</v>
      </c>
      <c r="H694" t="str">
        <f t="shared" si="41"/>
        <v>A0286686STORAGE</v>
      </c>
      <c r="I694" s="35"/>
      <c r="O694" s="24"/>
      <c r="P694" s="7"/>
      <c r="R694" s="10"/>
      <c r="BK694" s="7"/>
      <c r="BL694" s="24"/>
      <c r="BU694" s="7"/>
      <c r="BW694" s="7"/>
      <c r="BX694" s="7"/>
      <c r="BY694" s="7"/>
      <c r="BZ694" s="7"/>
      <c r="CA694" s="10"/>
      <c r="DM694" s="7"/>
      <c r="DN694" s="9"/>
      <c r="DP694" s="7"/>
    </row>
    <row r="695" spans="1:120" x14ac:dyDescent="0.25">
      <c r="A695" t="s">
        <v>200</v>
      </c>
      <c r="B695">
        <v>12782</v>
      </c>
      <c r="C695">
        <v>2019</v>
      </c>
      <c r="D695">
        <v>6</v>
      </c>
      <c r="E695">
        <v>0</v>
      </c>
      <c r="F695" t="s">
        <v>184</v>
      </c>
      <c r="G695" s="7" t="str">
        <f t="shared" si="40"/>
        <v>A02866820196USE</v>
      </c>
      <c r="H695" t="str">
        <f t="shared" si="41"/>
        <v>A0286686USE</v>
      </c>
      <c r="I695" s="35"/>
      <c r="O695" s="24"/>
      <c r="P695" s="7"/>
      <c r="R695" s="10"/>
      <c r="BK695" s="7"/>
      <c r="BL695" s="24"/>
      <c r="BU695" s="7"/>
      <c r="BW695" s="7"/>
      <c r="BX695" s="7"/>
      <c r="BY695" s="7"/>
      <c r="BZ695" s="7"/>
      <c r="CA695" s="10"/>
      <c r="DM695" s="7"/>
      <c r="DN695" s="9"/>
      <c r="DP695" s="7"/>
    </row>
    <row r="696" spans="1:120" x14ac:dyDescent="0.25">
      <c r="A696" t="s">
        <v>200</v>
      </c>
      <c r="B696">
        <v>12782</v>
      </c>
      <c r="C696">
        <v>2018</v>
      </c>
      <c r="D696">
        <v>5</v>
      </c>
      <c r="E696">
        <v>0</v>
      </c>
      <c r="F696" t="s">
        <v>184</v>
      </c>
      <c r="G696" s="7" t="str">
        <f t="shared" si="40"/>
        <v>A02866820185USE</v>
      </c>
      <c r="H696" t="str">
        <f t="shared" si="41"/>
        <v>A0286685USE</v>
      </c>
      <c r="I696" s="35"/>
      <c r="O696" s="24"/>
      <c r="P696" s="7"/>
      <c r="R696" s="10"/>
      <c r="BK696" s="7"/>
      <c r="BL696" s="24"/>
      <c r="BU696" s="7"/>
      <c r="BW696" s="7"/>
      <c r="BX696" s="7"/>
      <c r="BY696" s="7"/>
      <c r="BZ696" s="7"/>
      <c r="CA696" s="10"/>
      <c r="DM696" s="7"/>
      <c r="DN696" s="9"/>
      <c r="DP696" s="7"/>
    </row>
    <row r="697" spans="1:120" x14ac:dyDescent="0.25">
      <c r="A697" t="s">
        <v>200</v>
      </c>
      <c r="B697">
        <v>12782</v>
      </c>
      <c r="C697">
        <v>2019</v>
      </c>
      <c r="D697">
        <v>11</v>
      </c>
      <c r="E697">
        <v>0</v>
      </c>
      <c r="F697" t="s">
        <v>207</v>
      </c>
      <c r="G697" s="7" t="str">
        <f t="shared" si="40"/>
        <v>A028668201911STORAGE</v>
      </c>
      <c r="H697" t="str">
        <f t="shared" si="41"/>
        <v>A02866811STORAGE</v>
      </c>
      <c r="I697" s="35"/>
      <c r="O697" s="24"/>
      <c r="P697" s="7"/>
      <c r="R697" s="10"/>
      <c r="BK697" s="7"/>
      <c r="BL697" s="24"/>
      <c r="BU697" s="7"/>
      <c r="BW697" s="7"/>
      <c r="BX697" s="7"/>
      <c r="BY697" s="7"/>
      <c r="BZ697" s="7"/>
      <c r="CA697" s="10"/>
      <c r="DM697" s="7"/>
      <c r="DN697" s="9"/>
      <c r="DP697" s="7"/>
    </row>
    <row r="698" spans="1:120" x14ac:dyDescent="0.25">
      <c r="A698" t="s">
        <v>200</v>
      </c>
      <c r="B698">
        <v>12782</v>
      </c>
      <c r="C698">
        <v>2019</v>
      </c>
      <c r="D698">
        <v>5</v>
      </c>
      <c r="E698">
        <v>0</v>
      </c>
      <c r="F698" t="s">
        <v>184</v>
      </c>
      <c r="G698" s="7" t="str">
        <f t="shared" si="40"/>
        <v>A02866820195USE</v>
      </c>
      <c r="H698" t="str">
        <f t="shared" si="41"/>
        <v>A0286685USE</v>
      </c>
      <c r="I698" s="35"/>
      <c r="O698" s="24"/>
      <c r="P698" s="7"/>
      <c r="R698" s="10"/>
      <c r="BK698" s="7"/>
      <c r="BL698" s="24"/>
      <c r="BU698" s="7"/>
      <c r="BW698" s="7"/>
      <c r="BX698" s="7"/>
      <c r="BY698" s="7"/>
      <c r="BZ698" s="7"/>
      <c r="CA698" s="10"/>
      <c r="DM698" s="7"/>
      <c r="DN698" s="9"/>
      <c r="DP698" s="7"/>
    </row>
    <row r="699" spans="1:120" x14ac:dyDescent="0.25">
      <c r="A699" t="s">
        <v>200</v>
      </c>
      <c r="B699">
        <v>12782</v>
      </c>
      <c r="C699">
        <v>2019</v>
      </c>
      <c r="D699">
        <v>4</v>
      </c>
      <c r="E699">
        <v>0</v>
      </c>
      <c r="F699" t="s">
        <v>186</v>
      </c>
      <c r="G699" s="7" t="str">
        <f t="shared" si="40"/>
        <v>A02866820194DIRECT</v>
      </c>
      <c r="H699" t="str">
        <f t="shared" si="41"/>
        <v>A0286684DIRECT</v>
      </c>
      <c r="I699" s="35"/>
      <c r="O699" s="24"/>
      <c r="P699" s="7"/>
      <c r="R699" s="10"/>
      <c r="BK699" s="7"/>
      <c r="BL699" s="24"/>
      <c r="BU699" s="7"/>
      <c r="BW699" s="7"/>
      <c r="BX699" s="7"/>
      <c r="BY699" s="7"/>
      <c r="BZ699" s="7"/>
      <c r="CA699" s="10"/>
      <c r="DM699" s="7"/>
      <c r="DN699" s="9"/>
      <c r="DP699" s="7"/>
    </row>
    <row r="700" spans="1:120" x14ac:dyDescent="0.25">
      <c r="A700" t="s">
        <v>200</v>
      </c>
      <c r="B700">
        <v>12782</v>
      </c>
      <c r="C700">
        <v>2019</v>
      </c>
      <c r="D700">
        <v>6</v>
      </c>
      <c r="E700">
        <v>0</v>
      </c>
      <c r="F700" t="s">
        <v>186</v>
      </c>
      <c r="G700" s="7" t="str">
        <f t="shared" si="40"/>
        <v>A02866820196DIRECT</v>
      </c>
      <c r="H700" t="str">
        <f t="shared" si="41"/>
        <v>A0286686DIRECT</v>
      </c>
      <c r="I700" s="35"/>
      <c r="O700" s="24"/>
      <c r="P700" s="7"/>
      <c r="R700" s="10"/>
      <c r="BK700" s="7"/>
      <c r="BL700" s="24"/>
      <c r="BU700" s="7"/>
      <c r="BW700" s="7"/>
      <c r="BX700" s="7"/>
      <c r="BY700" s="7"/>
      <c r="BZ700" s="7"/>
      <c r="CA700" s="10"/>
      <c r="DM700" s="7"/>
      <c r="DN700" s="9"/>
      <c r="DP700" s="7"/>
    </row>
    <row r="701" spans="1:120" x14ac:dyDescent="0.25">
      <c r="A701" t="s">
        <v>200</v>
      </c>
      <c r="B701">
        <v>12782</v>
      </c>
      <c r="C701">
        <v>2019</v>
      </c>
      <c r="D701">
        <v>7</v>
      </c>
      <c r="E701">
        <v>0</v>
      </c>
      <c r="F701" t="s">
        <v>186</v>
      </c>
      <c r="G701" s="7" t="str">
        <f t="shared" si="40"/>
        <v>A02866820197DIRECT</v>
      </c>
      <c r="H701" t="str">
        <f t="shared" si="41"/>
        <v>A0286687DIRECT</v>
      </c>
      <c r="I701" s="35"/>
      <c r="O701" s="24"/>
      <c r="P701" s="7"/>
      <c r="R701" s="10"/>
      <c r="BK701" s="7"/>
      <c r="BL701" s="24"/>
      <c r="BU701" s="7"/>
      <c r="BW701" s="7"/>
      <c r="BX701" s="7"/>
      <c r="BY701" s="7"/>
      <c r="BZ701" s="7"/>
      <c r="CA701" s="10"/>
      <c r="DM701" s="7"/>
      <c r="DN701" s="9"/>
      <c r="DP701" s="7"/>
    </row>
    <row r="702" spans="1:120" x14ac:dyDescent="0.25">
      <c r="A702" t="s">
        <v>200</v>
      </c>
      <c r="B702">
        <v>12782</v>
      </c>
      <c r="C702">
        <v>2019</v>
      </c>
      <c r="D702">
        <v>11</v>
      </c>
      <c r="E702">
        <v>0</v>
      </c>
      <c r="F702" t="s">
        <v>184</v>
      </c>
      <c r="G702" s="7" t="str">
        <f t="shared" si="40"/>
        <v>A028668201911USE</v>
      </c>
      <c r="H702" t="str">
        <f t="shared" si="41"/>
        <v>A02866811USE</v>
      </c>
      <c r="I702" s="35"/>
      <c r="O702" s="24"/>
      <c r="P702" s="7"/>
      <c r="R702" s="10"/>
      <c r="BK702" s="7"/>
      <c r="BL702" s="24"/>
      <c r="BU702" s="7"/>
      <c r="BW702" s="7"/>
      <c r="BX702" s="7"/>
      <c r="BY702" s="7"/>
      <c r="BZ702" s="7"/>
      <c r="CA702" s="10"/>
      <c r="DM702" s="7"/>
      <c r="DN702" s="9"/>
      <c r="DP702" s="7"/>
    </row>
    <row r="703" spans="1:120" x14ac:dyDescent="0.25">
      <c r="A703" t="s">
        <v>200</v>
      </c>
      <c r="B703">
        <v>12782</v>
      </c>
      <c r="C703">
        <v>2020</v>
      </c>
      <c r="D703">
        <v>1</v>
      </c>
      <c r="E703">
        <v>0</v>
      </c>
      <c r="F703" t="s">
        <v>184</v>
      </c>
      <c r="G703" s="7" t="str">
        <f t="shared" si="40"/>
        <v>A02866820201USE</v>
      </c>
      <c r="H703" t="str">
        <f t="shared" si="41"/>
        <v>A0286681USE</v>
      </c>
      <c r="I703" s="35"/>
      <c r="O703" s="24"/>
      <c r="P703" s="7"/>
      <c r="R703" s="10"/>
      <c r="BK703" s="7"/>
      <c r="BL703" s="24"/>
      <c r="BU703" s="7"/>
      <c r="BW703" s="7"/>
      <c r="BX703" s="7"/>
      <c r="BY703" s="7"/>
      <c r="BZ703" s="7"/>
      <c r="CA703" s="10"/>
      <c r="DM703" s="7"/>
      <c r="DN703" s="9"/>
      <c r="DP703" s="7"/>
    </row>
    <row r="704" spans="1:120" x14ac:dyDescent="0.25">
      <c r="A704" t="s">
        <v>200</v>
      </c>
      <c r="B704">
        <v>12782</v>
      </c>
      <c r="C704">
        <v>2019</v>
      </c>
      <c r="D704">
        <v>8</v>
      </c>
      <c r="E704">
        <v>0</v>
      </c>
      <c r="F704" t="s">
        <v>184</v>
      </c>
      <c r="G704" s="7" t="str">
        <f t="shared" si="40"/>
        <v>A02866820198USE</v>
      </c>
      <c r="H704" t="str">
        <f t="shared" si="41"/>
        <v>A0286688USE</v>
      </c>
      <c r="I704" s="35"/>
      <c r="O704" s="24"/>
      <c r="P704" s="7"/>
      <c r="R704" s="10"/>
      <c r="BK704" s="7"/>
      <c r="BL704" s="24"/>
      <c r="BU704" s="7"/>
      <c r="BW704" s="7"/>
      <c r="BX704" s="7"/>
      <c r="BY704" s="7"/>
      <c r="BZ704" s="7"/>
      <c r="CA704" s="10"/>
      <c r="DM704" s="7"/>
      <c r="DN704" s="9"/>
      <c r="DP704" s="7"/>
    </row>
    <row r="705" spans="1:120" x14ac:dyDescent="0.25">
      <c r="A705" t="s">
        <v>200</v>
      </c>
      <c r="B705">
        <v>12782</v>
      </c>
      <c r="C705">
        <v>2019</v>
      </c>
      <c r="D705">
        <v>2</v>
      </c>
      <c r="E705">
        <v>0</v>
      </c>
      <c r="F705" t="s">
        <v>186</v>
      </c>
      <c r="G705" s="7" t="str">
        <f t="shared" si="40"/>
        <v>A02866820192DIRECT</v>
      </c>
      <c r="H705" t="str">
        <f t="shared" si="41"/>
        <v>A0286682DIRECT</v>
      </c>
      <c r="I705" s="35"/>
      <c r="O705" s="24"/>
      <c r="P705" s="7"/>
      <c r="R705" s="10"/>
      <c r="BK705" s="7"/>
      <c r="BL705" s="24"/>
      <c r="BU705" s="7"/>
      <c r="BW705" s="7"/>
      <c r="BX705" s="7"/>
      <c r="BY705" s="7"/>
      <c r="BZ705" s="7"/>
      <c r="CA705" s="10"/>
      <c r="DM705" s="7"/>
      <c r="DN705" s="9"/>
      <c r="DP705" s="7"/>
    </row>
    <row r="706" spans="1:120" x14ac:dyDescent="0.25">
      <c r="A706" t="s">
        <v>200</v>
      </c>
      <c r="B706">
        <v>12782</v>
      </c>
      <c r="C706">
        <v>2020</v>
      </c>
      <c r="D706">
        <v>2</v>
      </c>
      <c r="E706">
        <v>0</v>
      </c>
      <c r="F706" t="s">
        <v>186</v>
      </c>
      <c r="G706" s="7" t="str">
        <f t="shared" si="40"/>
        <v>A02866820202DIRECT</v>
      </c>
      <c r="H706" t="str">
        <f t="shared" si="41"/>
        <v>A0286682DIRECT</v>
      </c>
      <c r="I706" s="35"/>
      <c r="O706" s="24"/>
      <c r="P706" s="7"/>
      <c r="R706" s="10"/>
      <c r="BK706" s="7"/>
      <c r="BL706" s="24"/>
      <c r="BU706" s="7"/>
      <c r="BW706" s="7"/>
      <c r="BX706" s="7"/>
      <c r="BY706" s="7"/>
      <c r="BZ706" s="7"/>
      <c r="CA706" s="10"/>
      <c r="DM706" s="7"/>
      <c r="DN706" s="9"/>
      <c r="DP706" s="7"/>
    </row>
    <row r="707" spans="1:120" x14ac:dyDescent="0.25">
      <c r="A707" t="s">
        <v>200</v>
      </c>
      <c r="B707">
        <v>12782</v>
      </c>
      <c r="C707">
        <v>2020</v>
      </c>
      <c r="D707">
        <v>2</v>
      </c>
      <c r="E707">
        <v>0</v>
      </c>
      <c r="F707" t="s">
        <v>184</v>
      </c>
      <c r="G707" s="7" t="str">
        <f t="shared" si="40"/>
        <v>A02866820202USE</v>
      </c>
      <c r="H707" t="str">
        <f t="shared" si="41"/>
        <v>A0286682USE</v>
      </c>
      <c r="I707" s="35"/>
      <c r="O707" s="24"/>
      <c r="P707" s="7"/>
      <c r="R707" s="10"/>
      <c r="BK707" s="7"/>
      <c r="BL707" s="24"/>
      <c r="BU707" s="7"/>
      <c r="BW707" s="7"/>
      <c r="BX707" s="7"/>
      <c r="BY707" s="7"/>
      <c r="BZ707" s="7"/>
      <c r="CA707" s="10"/>
      <c r="DM707" s="7"/>
      <c r="DN707" s="9"/>
      <c r="DP707" s="7"/>
    </row>
    <row r="708" spans="1:120" x14ac:dyDescent="0.25">
      <c r="A708" t="s">
        <v>200</v>
      </c>
      <c r="B708">
        <v>12782</v>
      </c>
      <c r="C708">
        <v>2019</v>
      </c>
      <c r="D708">
        <v>5</v>
      </c>
      <c r="E708">
        <v>0</v>
      </c>
      <c r="F708" t="s">
        <v>207</v>
      </c>
      <c r="G708" s="7" t="str">
        <f t="shared" si="40"/>
        <v>A02866820195STORAGE</v>
      </c>
      <c r="H708" t="str">
        <f t="shared" si="41"/>
        <v>A0286685STORAGE</v>
      </c>
      <c r="I708" s="35"/>
      <c r="O708" s="24"/>
      <c r="P708" s="7"/>
      <c r="R708" s="10"/>
      <c r="BK708" s="7"/>
      <c r="BL708" s="24"/>
      <c r="BU708" s="7"/>
      <c r="BW708" s="7"/>
      <c r="BX708" s="7"/>
      <c r="BY708" s="7"/>
      <c r="BZ708" s="7"/>
      <c r="CA708" s="10"/>
      <c r="DM708" s="7"/>
      <c r="DN708" s="9"/>
      <c r="DP708" s="7"/>
    </row>
    <row r="709" spans="1:120" x14ac:dyDescent="0.25">
      <c r="A709" t="s">
        <v>200</v>
      </c>
      <c r="B709">
        <v>12782</v>
      </c>
      <c r="C709">
        <v>2018</v>
      </c>
      <c r="D709">
        <v>8</v>
      </c>
      <c r="E709">
        <v>0</v>
      </c>
      <c r="F709" t="s">
        <v>207</v>
      </c>
      <c r="G709" s="7" t="str">
        <f t="shared" ref="G709:G772" si="42">A709&amp;C709&amp;D709&amp;F709</f>
        <v>A02866820188STORAGE</v>
      </c>
      <c r="H709" t="str">
        <f t="shared" ref="H709:H772" si="43">A709&amp;D709&amp;F709</f>
        <v>A0286688STORAGE</v>
      </c>
      <c r="I709" s="35"/>
      <c r="O709" s="24"/>
      <c r="P709" s="7"/>
      <c r="R709" s="10"/>
      <c r="BK709" s="7"/>
      <c r="BL709" s="24"/>
      <c r="BU709" s="7"/>
      <c r="BW709" s="7"/>
      <c r="BX709" s="7"/>
      <c r="BY709" s="7"/>
      <c r="BZ709" s="7"/>
      <c r="CA709" s="10"/>
      <c r="DM709" s="7"/>
      <c r="DN709" s="9"/>
      <c r="DP709" s="7"/>
    </row>
    <row r="710" spans="1:120" x14ac:dyDescent="0.25">
      <c r="A710" t="s">
        <v>200</v>
      </c>
      <c r="B710">
        <v>12782</v>
      </c>
      <c r="C710">
        <v>2018</v>
      </c>
      <c r="D710">
        <v>6</v>
      </c>
      <c r="E710">
        <v>0</v>
      </c>
      <c r="F710" t="s">
        <v>184</v>
      </c>
      <c r="G710" s="7" t="str">
        <f t="shared" si="42"/>
        <v>A02866820186USE</v>
      </c>
      <c r="H710" t="str">
        <f t="shared" si="43"/>
        <v>A0286686USE</v>
      </c>
      <c r="I710" s="35"/>
      <c r="O710" s="24"/>
      <c r="P710" s="7"/>
      <c r="R710" s="10"/>
      <c r="BK710" s="7"/>
      <c r="BL710" s="24"/>
      <c r="BU710" s="7"/>
      <c r="BW710" s="7"/>
      <c r="BX710" s="7"/>
      <c r="BY710" s="7"/>
      <c r="BZ710" s="7"/>
      <c r="CA710" s="10"/>
      <c r="DM710" s="7"/>
      <c r="DN710" s="9"/>
      <c r="DP710" s="7"/>
    </row>
    <row r="711" spans="1:120" x14ac:dyDescent="0.25">
      <c r="A711" t="s">
        <v>200</v>
      </c>
      <c r="B711">
        <v>12782</v>
      </c>
      <c r="C711">
        <v>2018</v>
      </c>
      <c r="D711">
        <v>7</v>
      </c>
      <c r="E711">
        <v>0</v>
      </c>
      <c r="F711" t="s">
        <v>184</v>
      </c>
      <c r="G711" s="7" t="str">
        <f t="shared" si="42"/>
        <v>A02866820187USE</v>
      </c>
      <c r="H711" t="str">
        <f t="shared" si="43"/>
        <v>A0286687USE</v>
      </c>
      <c r="I711" s="35"/>
      <c r="O711" s="24"/>
      <c r="P711" s="7"/>
      <c r="R711" s="10"/>
      <c r="BK711" s="7"/>
      <c r="BL711" s="24"/>
      <c r="BU711" s="7"/>
      <c r="BW711" s="7"/>
      <c r="BX711" s="7"/>
      <c r="BY711" s="7"/>
      <c r="BZ711" s="7"/>
      <c r="CA711" s="10"/>
      <c r="DM711" s="7"/>
      <c r="DN711" s="9"/>
      <c r="DP711" s="7"/>
    </row>
    <row r="712" spans="1:120" x14ac:dyDescent="0.25">
      <c r="A712" t="s">
        <v>200</v>
      </c>
      <c r="B712">
        <v>12782</v>
      </c>
      <c r="C712">
        <v>2018</v>
      </c>
      <c r="D712">
        <v>4</v>
      </c>
      <c r="E712">
        <v>0</v>
      </c>
      <c r="F712" t="s">
        <v>184</v>
      </c>
      <c r="G712" s="7" t="str">
        <f t="shared" si="42"/>
        <v>A02866820184USE</v>
      </c>
      <c r="H712" t="str">
        <f t="shared" si="43"/>
        <v>A0286684USE</v>
      </c>
      <c r="I712" s="35"/>
      <c r="O712" s="24"/>
      <c r="P712" s="7"/>
      <c r="R712" s="10"/>
      <c r="BK712" s="7"/>
      <c r="BL712" s="24"/>
      <c r="BU712" s="7"/>
      <c r="BW712" s="7"/>
      <c r="BX712" s="7"/>
      <c r="BY712" s="7"/>
      <c r="BZ712" s="7"/>
      <c r="CA712" s="10"/>
      <c r="DM712" s="7"/>
      <c r="DN712" s="9"/>
      <c r="DP712" s="7"/>
    </row>
    <row r="713" spans="1:120" x14ac:dyDescent="0.25">
      <c r="A713" t="s">
        <v>200</v>
      </c>
      <c r="B713">
        <v>12782</v>
      </c>
      <c r="C713">
        <v>2020</v>
      </c>
      <c r="D713">
        <v>1</v>
      </c>
      <c r="E713">
        <v>0</v>
      </c>
      <c r="F713" t="s">
        <v>186</v>
      </c>
      <c r="G713" s="7" t="str">
        <f t="shared" si="42"/>
        <v>A02866820201DIRECT</v>
      </c>
      <c r="H713" t="str">
        <f t="shared" si="43"/>
        <v>A0286681DIRECT</v>
      </c>
      <c r="I713" s="35"/>
      <c r="O713" s="24"/>
      <c r="P713" s="7"/>
      <c r="R713" s="10"/>
      <c r="BK713" s="7"/>
      <c r="BL713" s="24"/>
      <c r="BU713" s="7"/>
      <c r="BW713" s="7"/>
      <c r="BX713" s="7"/>
      <c r="BY713" s="7"/>
      <c r="BZ713" s="7"/>
      <c r="CA713" s="10"/>
      <c r="DM713" s="7"/>
      <c r="DN713" s="9"/>
      <c r="DP713" s="7"/>
    </row>
    <row r="714" spans="1:120" x14ac:dyDescent="0.25">
      <c r="A714" t="s">
        <v>200</v>
      </c>
      <c r="B714">
        <v>12782</v>
      </c>
      <c r="C714">
        <v>2020</v>
      </c>
      <c r="D714">
        <v>5</v>
      </c>
      <c r="E714">
        <v>0</v>
      </c>
      <c r="F714" t="s">
        <v>184</v>
      </c>
      <c r="G714" s="7" t="str">
        <f t="shared" si="42"/>
        <v>A02866820205USE</v>
      </c>
      <c r="H714" t="str">
        <f t="shared" si="43"/>
        <v>A0286685USE</v>
      </c>
      <c r="I714" s="35"/>
      <c r="O714" s="24"/>
      <c r="P714" s="7"/>
      <c r="R714" s="10"/>
      <c r="BK714" s="7"/>
      <c r="BL714" s="24"/>
      <c r="BU714" s="7"/>
      <c r="BW714" s="7"/>
      <c r="BX714" s="7"/>
      <c r="BY714" s="7"/>
      <c r="BZ714" s="7"/>
      <c r="CA714" s="10"/>
      <c r="DM714" s="7"/>
      <c r="DN714" s="9"/>
      <c r="DP714" s="7"/>
    </row>
    <row r="715" spans="1:120" x14ac:dyDescent="0.25">
      <c r="A715" t="s">
        <v>200</v>
      </c>
      <c r="B715">
        <v>12782</v>
      </c>
      <c r="C715">
        <v>2018</v>
      </c>
      <c r="D715">
        <v>3</v>
      </c>
      <c r="E715">
        <v>0</v>
      </c>
      <c r="F715" t="s">
        <v>184</v>
      </c>
      <c r="G715" s="7" t="str">
        <f t="shared" si="42"/>
        <v>A02866820183USE</v>
      </c>
      <c r="H715" t="str">
        <f t="shared" si="43"/>
        <v>A0286683USE</v>
      </c>
      <c r="I715" s="35"/>
      <c r="O715" s="24"/>
      <c r="P715" s="7"/>
      <c r="R715" s="10"/>
      <c r="BK715" s="7"/>
      <c r="BL715" s="24"/>
      <c r="BU715" s="7"/>
      <c r="BW715" s="7"/>
      <c r="BX715" s="7"/>
      <c r="BY715" s="7"/>
      <c r="BZ715" s="7"/>
      <c r="CA715" s="10"/>
      <c r="DM715" s="7"/>
      <c r="DN715" s="9"/>
      <c r="DP715" s="7"/>
    </row>
    <row r="716" spans="1:120" x14ac:dyDescent="0.25">
      <c r="A716" t="s">
        <v>200</v>
      </c>
      <c r="B716">
        <v>12782</v>
      </c>
      <c r="C716">
        <v>2020</v>
      </c>
      <c r="D716">
        <v>7</v>
      </c>
      <c r="E716">
        <v>0</v>
      </c>
      <c r="F716" t="s">
        <v>184</v>
      </c>
      <c r="G716" s="7" t="str">
        <f t="shared" si="42"/>
        <v>A02866820207USE</v>
      </c>
      <c r="H716" t="str">
        <f t="shared" si="43"/>
        <v>A0286687USE</v>
      </c>
      <c r="I716" s="35"/>
      <c r="O716" s="24"/>
      <c r="P716" s="7"/>
      <c r="R716" s="10"/>
      <c r="BK716" s="7"/>
      <c r="BL716" s="24"/>
      <c r="BU716" s="7"/>
      <c r="BW716" s="7"/>
      <c r="BX716" s="7"/>
      <c r="BY716" s="7"/>
      <c r="BZ716" s="7"/>
      <c r="CA716" s="10"/>
      <c r="DM716" s="7"/>
      <c r="DN716" s="9"/>
      <c r="DP716" s="7"/>
    </row>
    <row r="717" spans="1:120" x14ac:dyDescent="0.25">
      <c r="A717" t="s">
        <v>200</v>
      </c>
      <c r="B717">
        <v>12782</v>
      </c>
      <c r="C717">
        <v>2019</v>
      </c>
      <c r="D717">
        <v>12</v>
      </c>
      <c r="E717">
        <v>0</v>
      </c>
      <c r="F717" t="s">
        <v>184</v>
      </c>
      <c r="G717" s="7" t="str">
        <f t="shared" si="42"/>
        <v>A028668201912USE</v>
      </c>
      <c r="H717" t="str">
        <f t="shared" si="43"/>
        <v>A02866812USE</v>
      </c>
      <c r="I717" s="35"/>
      <c r="O717" s="24"/>
      <c r="P717" s="7"/>
      <c r="R717" s="10"/>
      <c r="BK717" s="7"/>
      <c r="BL717" s="24"/>
      <c r="BU717" s="7"/>
      <c r="BW717" s="7"/>
      <c r="BX717" s="7"/>
      <c r="BY717" s="7"/>
      <c r="BZ717" s="7"/>
      <c r="CA717" s="10"/>
      <c r="DM717" s="7"/>
      <c r="DN717" s="9"/>
      <c r="DP717" s="7"/>
    </row>
    <row r="718" spans="1:120" x14ac:dyDescent="0.25">
      <c r="A718" t="s">
        <v>200</v>
      </c>
      <c r="B718">
        <v>12782</v>
      </c>
      <c r="C718">
        <v>2020</v>
      </c>
      <c r="D718">
        <v>4</v>
      </c>
      <c r="E718">
        <v>0</v>
      </c>
      <c r="F718" t="s">
        <v>186</v>
      </c>
      <c r="G718" s="7" t="str">
        <f t="shared" si="42"/>
        <v>A02866820204DIRECT</v>
      </c>
      <c r="H718" t="str">
        <f t="shared" si="43"/>
        <v>A0286684DIRECT</v>
      </c>
      <c r="I718" s="35"/>
      <c r="O718" s="24"/>
      <c r="P718" s="7"/>
      <c r="R718" s="10"/>
      <c r="BK718" s="7"/>
      <c r="BL718" s="24"/>
      <c r="BU718" s="7"/>
      <c r="BW718" s="7"/>
      <c r="BX718" s="7"/>
      <c r="BY718" s="7"/>
      <c r="BZ718" s="7"/>
      <c r="CA718" s="10"/>
      <c r="DM718" s="7"/>
      <c r="DN718" s="9"/>
      <c r="DP718" s="7"/>
    </row>
    <row r="719" spans="1:120" x14ac:dyDescent="0.25">
      <c r="A719" t="s">
        <v>200</v>
      </c>
      <c r="B719">
        <v>12782</v>
      </c>
      <c r="C719">
        <v>2017</v>
      </c>
      <c r="D719">
        <v>5</v>
      </c>
      <c r="E719">
        <v>5510</v>
      </c>
      <c r="F719" t="s">
        <v>186</v>
      </c>
      <c r="G719" s="7" t="str">
        <f t="shared" si="42"/>
        <v>A02866820175DIRECT</v>
      </c>
      <c r="H719" t="str">
        <f t="shared" si="43"/>
        <v>A0286685DIRECT</v>
      </c>
      <c r="I719" s="35"/>
      <c r="O719" s="24"/>
      <c r="P719" s="7"/>
      <c r="R719" s="10"/>
      <c r="BK719" s="7"/>
      <c r="BL719" s="24"/>
      <c r="BU719" s="7"/>
      <c r="BW719" s="7"/>
      <c r="BX719" s="7"/>
      <c r="BY719" s="7"/>
      <c r="BZ719" s="7"/>
      <c r="CA719" s="10"/>
      <c r="DM719" s="7"/>
      <c r="DN719" s="9"/>
      <c r="DP719" s="7"/>
    </row>
    <row r="720" spans="1:120" x14ac:dyDescent="0.25">
      <c r="A720" t="s">
        <v>200</v>
      </c>
      <c r="B720">
        <v>12782</v>
      </c>
      <c r="C720">
        <v>2019</v>
      </c>
      <c r="D720">
        <v>9</v>
      </c>
      <c r="E720">
        <v>0</v>
      </c>
      <c r="F720" t="s">
        <v>207</v>
      </c>
      <c r="G720" s="7" t="str">
        <f t="shared" si="42"/>
        <v>A02866820199STORAGE</v>
      </c>
      <c r="H720" t="str">
        <f t="shared" si="43"/>
        <v>A0286689STORAGE</v>
      </c>
      <c r="I720" s="35"/>
      <c r="O720" s="24"/>
      <c r="P720" s="7"/>
      <c r="R720" s="10"/>
      <c r="BK720" s="7"/>
      <c r="BL720" s="24"/>
      <c r="BU720" s="7"/>
      <c r="BW720" s="7"/>
      <c r="BX720" s="7"/>
      <c r="BY720" s="7"/>
      <c r="BZ720" s="7"/>
      <c r="CA720" s="10"/>
      <c r="DM720" s="7"/>
      <c r="DN720" s="9"/>
      <c r="DP720" s="7"/>
    </row>
    <row r="721" spans="1:120" x14ac:dyDescent="0.25">
      <c r="A721" t="s">
        <v>200</v>
      </c>
      <c r="B721">
        <v>12782</v>
      </c>
      <c r="C721">
        <v>2020</v>
      </c>
      <c r="D721">
        <v>3</v>
      </c>
      <c r="E721">
        <v>0</v>
      </c>
      <c r="F721" t="s">
        <v>184</v>
      </c>
      <c r="G721" s="7" t="str">
        <f t="shared" si="42"/>
        <v>A02866820203USE</v>
      </c>
      <c r="H721" t="str">
        <f t="shared" si="43"/>
        <v>A0286683USE</v>
      </c>
      <c r="I721" s="35"/>
      <c r="O721" s="24"/>
      <c r="P721" s="7"/>
      <c r="R721" s="10"/>
      <c r="BK721" s="7"/>
      <c r="BL721" s="24"/>
      <c r="BU721" s="7"/>
      <c r="BW721" s="7"/>
      <c r="BX721" s="7"/>
      <c r="BY721" s="7"/>
      <c r="BZ721" s="7"/>
      <c r="CA721" s="10"/>
      <c r="DM721" s="7"/>
      <c r="DN721" s="9"/>
      <c r="DP721" s="7"/>
    </row>
    <row r="722" spans="1:120" x14ac:dyDescent="0.25">
      <c r="A722" t="s">
        <v>200</v>
      </c>
      <c r="B722">
        <v>12782</v>
      </c>
      <c r="C722">
        <v>2020</v>
      </c>
      <c r="D722">
        <v>2</v>
      </c>
      <c r="E722">
        <v>0</v>
      </c>
      <c r="F722" t="s">
        <v>207</v>
      </c>
      <c r="G722" s="7" t="str">
        <f t="shared" si="42"/>
        <v>A02866820202STORAGE</v>
      </c>
      <c r="H722" t="str">
        <f t="shared" si="43"/>
        <v>A0286682STORAGE</v>
      </c>
      <c r="I722" s="35"/>
      <c r="O722" s="24"/>
      <c r="P722" s="7"/>
      <c r="R722" s="10"/>
      <c r="BK722" s="7"/>
      <c r="BL722" s="24"/>
      <c r="BU722" s="7"/>
      <c r="BW722" s="7"/>
      <c r="BX722" s="7"/>
      <c r="BY722" s="7"/>
      <c r="BZ722" s="7"/>
      <c r="CA722" s="10"/>
      <c r="DM722" s="7"/>
      <c r="DN722" s="9"/>
      <c r="DP722" s="7"/>
    </row>
    <row r="723" spans="1:120" x14ac:dyDescent="0.25">
      <c r="A723" t="s">
        <v>200</v>
      </c>
      <c r="B723">
        <v>12782</v>
      </c>
      <c r="C723">
        <v>2019</v>
      </c>
      <c r="D723">
        <v>8</v>
      </c>
      <c r="E723">
        <v>0</v>
      </c>
      <c r="F723" t="s">
        <v>207</v>
      </c>
      <c r="G723" s="7" t="str">
        <f t="shared" si="42"/>
        <v>A02866820198STORAGE</v>
      </c>
      <c r="H723" t="str">
        <f t="shared" si="43"/>
        <v>A0286688STORAGE</v>
      </c>
      <c r="I723" s="35"/>
      <c r="O723" s="24"/>
      <c r="P723" s="7"/>
      <c r="R723" s="10"/>
      <c r="BK723" s="7"/>
      <c r="BL723" s="24"/>
      <c r="BU723" s="7"/>
      <c r="BW723" s="7"/>
      <c r="BX723" s="7"/>
      <c r="BY723" s="7"/>
      <c r="BZ723" s="7"/>
      <c r="CA723" s="10"/>
      <c r="DM723" s="7"/>
      <c r="DN723" s="9"/>
      <c r="DP723" s="7"/>
    </row>
    <row r="724" spans="1:120" x14ac:dyDescent="0.25">
      <c r="A724" t="s">
        <v>200</v>
      </c>
      <c r="B724">
        <v>12782</v>
      </c>
      <c r="C724">
        <v>2020</v>
      </c>
      <c r="D724">
        <v>8</v>
      </c>
      <c r="E724">
        <v>0</v>
      </c>
      <c r="F724" t="s">
        <v>186</v>
      </c>
      <c r="G724" s="7" t="str">
        <f t="shared" si="42"/>
        <v>A02866820208DIRECT</v>
      </c>
      <c r="H724" t="str">
        <f t="shared" si="43"/>
        <v>A0286688DIRECT</v>
      </c>
      <c r="I724" s="35"/>
      <c r="O724" s="24"/>
      <c r="P724" s="7"/>
      <c r="R724" s="10"/>
      <c r="BK724" s="7"/>
      <c r="BL724" s="24"/>
      <c r="BU724" s="7"/>
      <c r="BW724" s="7"/>
      <c r="BX724" s="7"/>
      <c r="BY724" s="7"/>
      <c r="BZ724" s="7"/>
      <c r="CA724" s="10"/>
      <c r="DM724" s="7"/>
      <c r="DN724" s="9"/>
      <c r="DP724" s="7"/>
    </row>
    <row r="725" spans="1:120" x14ac:dyDescent="0.25">
      <c r="A725" t="s">
        <v>200</v>
      </c>
      <c r="B725">
        <v>12782</v>
      </c>
      <c r="C725">
        <v>2019</v>
      </c>
      <c r="D725">
        <v>4</v>
      </c>
      <c r="E725">
        <v>0</v>
      </c>
      <c r="F725" t="s">
        <v>184</v>
      </c>
      <c r="G725" s="7" t="str">
        <f t="shared" si="42"/>
        <v>A02866820194USE</v>
      </c>
      <c r="H725" t="str">
        <f t="shared" si="43"/>
        <v>A0286684USE</v>
      </c>
      <c r="I725" s="35"/>
      <c r="O725" s="24"/>
      <c r="P725" s="7"/>
      <c r="R725" s="10"/>
      <c r="BK725" s="7"/>
      <c r="BL725" s="24"/>
      <c r="BU725" s="7"/>
      <c r="BW725" s="7"/>
      <c r="BX725" s="7"/>
      <c r="BY725" s="7"/>
      <c r="BZ725" s="7"/>
      <c r="CA725" s="10"/>
      <c r="DM725" s="7"/>
      <c r="DN725" s="9"/>
      <c r="DP725" s="7"/>
    </row>
    <row r="726" spans="1:120" x14ac:dyDescent="0.25">
      <c r="A726" t="s">
        <v>200</v>
      </c>
      <c r="B726">
        <v>12782</v>
      </c>
      <c r="C726">
        <v>2019</v>
      </c>
      <c r="D726">
        <v>3</v>
      </c>
      <c r="E726">
        <v>0</v>
      </c>
      <c r="F726" t="s">
        <v>184</v>
      </c>
      <c r="G726" s="7" t="str">
        <f t="shared" si="42"/>
        <v>A02866820193USE</v>
      </c>
      <c r="H726" t="str">
        <f t="shared" si="43"/>
        <v>A0286683USE</v>
      </c>
      <c r="I726" s="35"/>
      <c r="O726" s="24"/>
      <c r="P726" s="7"/>
      <c r="R726" s="10"/>
      <c r="BK726" s="7"/>
      <c r="BL726" s="24"/>
      <c r="BU726" s="7"/>
      <c r="BW726" s="7"/>
      <c r="BX726" s="7"/>
      <c r="BY726" s="7"/>
      <c r="BZ726" s="7"/>
      <c r="CA726" s="10"/>
      <c r="DM726" s="7"/>
      <c r="DN726" s="9"/>
      <c r="DP726" s="7"/>
    </row>
    <row r="727" spans="1:120" x14ac:dyDescent="0.25">
      <c r="A727" t="s">
        <v>200</v>
      </c>
      <c r="B727">
        <v>12782</v>
      </c>
      <c r="C727">
        <v>2018</v>
      </c>
      <c r="D727">
        <v>5</v>
      </c>
      <c r="E727">
        <v>0</v>
      </c>
      <c r="F727" t="s">
        <v>207</v>
      </c>
      <c r="G727" s="7" t="str">
        <f t="shared" si="42"/>
        <v>A02866820185STORAGE</v>
      </c>
      <c r="H727" t="str">
        <f t="shared" si="43"/>
        <v>A0286685STORAGE</v>
      </c>
      <c r="I727" s="35"/>
      <c r="O727" s="24"/>
      <c r="P727" s="7"/>
      <c r="R727" s="10"/>
      <c r="BK727" s="7"/>
      <c r="BL727" s="24"/>
      <c r="BU727" s="7"/>
      <c r="BW727" s="7"/>
      <c r="BX727" s="7"/>
      <c r="BY727" s="7"/>
      <c r="BZ727" s="7"/>
      <c r="CA727" s="10"/>
      <c r="DM727" s="7"/>
      <c r="DN727" s="9"/>
      <c r="DP727" s="7"/>
    </row>
    <row r="728" spans="1:120" x14ac:dyDescent="0.25">
      <c r="A728" t="s">
        <v>200</v>
      </c>
      <c r="B728">
        <v>12782</v>
      </c>
      <c r="C728">
        <v>2019</v>
      </c>
      <c r="D728">
        <v>10</v>
      </c>
      <c r="E728">
        <v>0</v>
      </c>
      <c r="F728" t="s">
        <v>207</v>
      </c>
      <c r="G728" s="7" t="str">
        <f t="shared" si="42"/>
        <v>A028668201910STORAGE</v>
      </c>
      <c r="H728" t="str">
        <f t="shared" si="43"/>
        <v>A02866810STORAGE</v>
      </c>
      <c r="I728" s="35"/>
      <c r="O728" s="24"/>
      <c r="P728" s="7"/>
      <c r="R728" s="10"/>
      <c r="BK728" s="7"/>
      <c r="BL728" s="24"/>
      <c r="BU728" s="7"/>
      <c r="BW728" s="7"/>
      <c r="BX728" s="7"/>
      <c r="BY728" s="7"/>
      <c r="BZ728" s="7"/>
      <c r="CA728" s="10"/>
      <c r="DM728" s="7"/>
      <c r="DN728" s="9"/>
      <c r="DP728" s="7"/>
    </row>
    <row r="729" spans="1:120" x14ac:dyDescent="0.25">
      <c r="A729" t="s">
        <v>200</v>
      </c>
      <c r="B729">
        <v>12782</v>
      </c>
      <c r="C729">
        <v>2018</v>
      </c>
      <c r="D729">
        <v>8</v>
      </c>
      <c r="E729">
        <v>0</v>
      </c>
      <c r="F729" t="s">
        <v>186</v>
      </c>
      <c r="G729" s="7" t="str">
        <f t="shared" si="42"/>
        <v>A02866820188DIRECT</v>
      </c>
      <c r="H729" t="str">
        <f t="shared" si="43"/>
        <v>A0286688DIRECT</v>
      </c>
      <c r="I729" s="35"/>
      <c r="O729" s="24"/>
      <c r="P729" s="7"/>
      <c r="R729" s="10"/>
      <c r="BK729" s="7"/>
      <c r="BL729" s="24"/>
      <c r="BU729" s="7"/>
      <c r="BW729" s="7"/>
      <c r="BX729" s="7"/>
      <c r="BY729" s="7"/>
      <c r="BZ729" s="7"/>
      <c r="CA729" s="10"/>
      <c r="DM729" s="7"/>
      <c r="DN729" s="9"/>
      <c r="DP729" s="7"/>
    </row>
    <row r="730" spans="1:120" x14ac:dyDescent="0.25">
      <c r="A730" t="s">
        <v>200</v>
      </c>
      <c r="B730">
        <v>12782</v>
      </c>
      <c r="C730">
        <v>2019</v>
      </c>
      <c r="D730">
        <v>9</v>
      </c>
      <c r="E730">
        <v>0</v>
      </c>
      <c r="F730" t="s">
        <v>184</v>
      </c>
      <c r="G730" s="7" t="str">
        <f t="shared" si="42"/>
        <v>A02866820199USE</v>
      </c>
      <c r="H730" t="str">
        <f t="shared" si="43"/>
        <v>A0286689USE</v>
      </c>
      <c r="I730" s="35"/>
      <c r="O730" s="24"/>
      <c r="P730" s="7"/>
      <c r="R730" s="10"/>
      <c r="BK730" s="7"/>
      <c r="BL730" s="24"/>
      <c r="BU730" s="7"/>
      <c r="BW730" s="7"/>
      <c r="BX730" s="7"/>
      <c r="BY730" s="7"/>
      <c r="BZ730" s="7"/>
      <c r="CA730" s="10"/>
      <c r="DM730" s="7"/>
      <c r="DN730" s="9"/>
      <c r="DP730" s="7"/>
    </row>
    <row r="731" spans="1:120" x14ac:dyDescent="0.25">
      <c r="A731" t="s">
        <v>200</v>
      </c>
      <c r="B731">
        <v>12782</v>
      </c>
      <c r="C731">
        <v>2018</v>
      </c>
      <c r="D731">
        <v>4</v>
      </c>
      <c r="E731">
        <v>0</v>
      </c>
      <c r="F731" t="s">
        <v>207</v>
      </c>
      <c r="G731" s="7" t="str">
        <f t="shared" si="42"/>
        <v>A02866820184STORAGE</v>
      </c>
      <c r="H731" t="str">
        <f t="shared" si="43"/>
        <v>A0286684STORAGE</v>
      </c>
      <c r="I731" s="35"/>
      <c r="O731" s="24"/>
      <c r="P731" s="7"/>
      <c r="R731" s="10"/>
      <c r="BK731" s="7"/>
      <c r="BL731" s="24"/>
      <c r="BU731" s="7"/>
      <c r="BW731" s="7"/>
      <c r="BX731" s="7"/>
      <c r="BY731" s="7"/>
      <c r="BZ731" s="7"/>
      <c r="CA731" s="10"/>
      <c r="DM731" s="7"/>
      <c r="DN731" s="9"/>
      <c r="DP731" s="7"/>
    </row>
    <row r="732" spans="1:120" x14ac:dyDescent="0.25">
      <c r="A732" t="s">
        <v>200</v>
      </c>
      <c r="B732">
        <v>12782</v>
      </c>
      <c r="C732">
        <v>2018</v>
      </c>
      <c r="D732">
        <v>3</v>
      </c>
      <c r="E732">
        <v>0</v>
      </c>
      <c r="F732" t="s">
        <v>186</v>
      </c>
      <c r="G732" s="7" t="str">
        <f t="shared" si="42"/>
        <v>A02866820183DIRECT</v>
      </c>
      <c r="H732" t="str">
        <f t="shared" si="43"/>
        <v>A0286683DIRECT</v>
      </c>
      <c r="I732" s="35"/>
      <c r="O732" s="24"/>
      <c r="P732" s="7"/>
      <c r="R732" s="10"/>
      <c r="BK732" s="7"/>
      <c r="BL732" s="24"/>
      <c r="BU732" s="7"/>
      <c r="BW732" s="7"/>
      <c r="BX732" s="7"/>
      <c r="BY732" s="7"/>
      <c r="BZ732" s="7"/>
      <c r="CA732" s="10"/>
      <c r="DM732" s="7"/>
      <c r="DN732" s="9"/>
      <c r="DP732" s="7"/>
    </row>
    <row r="733" spans="1:120" x14ac:dyDescent="0.25">
      <c r="A733" t="s">
        <v>200</v>
      </c>
      <c r="B733">
        <v>12782</v>
      </c>
      <c r="C733">
        <v>2018</v>
      </c>
      <c r="D733">
        <v>5</v>
      </c>
      <c r="E733">
        <v>0</v>
      </c>
      <c r="F733" t="s">
        <v>186</v>
      </c>
      <c r="G733" s="7" t="str">
        <f t="shared" si="42"/>
        <v>A02866820185DIRECT</v>
      </c>
      <c r="H733" t="str">
        <f t="shared" si="43"/>
        <v>A0286685DIRECT</v>
      </c>
      <c r="I733" s="35"/>
      <c r="O733" s="24"/>
      <c r="P733" s="7"/>
      <c r="R733" s="10"/>
      <c r="BK733" s="7"/>
      <c r="BL733" s="24"/>
      <c r="BU733" s="7"/>
      <c r="BW733" s="7"/>
      <c r="BX733" s="7"/>
      <c r="BY733" s="7"/>
      <c r="BZ733" s="7"/>
      <c r="CA733" s="10"/>
      <c r="DM733" s="7"/>
      <c r="DN733" s="9"/>
      <c r="DP733" s="7"/>
    </row>
    <row r="734" spans="1:120" x14ac:dyDescent="0.25">
      <c r="A734" t="s">
        <v>200</v>
      </c>
      <c r="B734">
        <v>12782</v>
      </c>
      <c r="C734">
        <v>2019</v>
      </c>
      <c r="D734">
        <v>12</v>
      </c>
      <c r="E734">
        <v>0</v>
      </c>
      <c r="F734" t="s">
        <v>186</v>
      </c>
      <c r="G734" s="7" t="str">
        <f t="shared" si="42"/>
        <v>A028668201912DIRECT</v>
      </c>
      <c r="H734" t="str">
        <f t="shared" si="43"/>
        <v>A02866812DIRECT</v>
      </c>
      <c r="I734" s="35"/>
      <c r="O734" s="24"/>
      <c r="P734" s="7"/>
      <c r="R734" s="10"/>
      <c r="BK734" s="7"/>
      <c r="BL734" s="24"/>
      <c r="BU734" s="7"/>
      <c r="BW734" s="7"/>
      <c r="BX734" s="7"/>
      <c r="BY734" s="7"/>
      <c r="BZ734" s="7"/>
      <c r="CA734" s="10"/>
      <c r="DM734" s="7"/>
      <c r="DN734" s="9"/>
      <c r="DP734" s="7"/>
    </row>
    <row r="735" spans="1:120" x14ac:dyDescent="0.25">
      <c r="A735" t="s">
        <v>200</v>
      </c>
      <c r="B735">
        <v>12782</v>
      </c>
      <c r="C735">
        <v>2017</v>
      </c>
      <c r="D735">
        <v>1</v>
      </c>
      <c r="E735">
        <v>0</v>
      </c>
      <c r="F735" t="s">
        <v>207</v>
      </c>
      <c r="G735" s="7" t="str">
        <f t="shared" si="42"/>
        <v>A02866820171STORAGE</v>
      </c>
      <c r="H735" t="str">
        <f t="shared" si="43"/>
        <v>A0286681STORAGE</v>
      </c>
      <c r="I735" s="35"/>
      <c r="O735" s="24"/>
      <c r="P735" s="7"/>
      <c r="R735" s="10"/>
      <c r="BK735" s="7"/>
      <c r="BL735" s="24"/>
      <c r="BU735" s="7"/>
      <c r="BW735" s="7"/>
      <c r="BX735" s="7"/>
      <c r="BY735" s="7"/>
      <c r="BZ735" s="7"/>
      <c r="CA735" s="10"/>
      <c r="DM735" s="7"/>
      <c r="DN735" s="9"/>
      <c r="DP735" s="7"/>
    </row>
    <row r="736" spans="1:120" x14ac:dyDescent="0.25">
      <c r="A736" t="s">
        <v>200</v>
      </c>
      <c r="B736">
        <v>12782</v>
      </c>
      <c r="C736">
        <v>2019</v>
      </c>
      <c r="D736">
        <v>8</v>
      </c>
      <c r="E736">
        <v>0</v>
      </c>
      <c r="F736" t="s">
        <v>186</v>
      </c>
      <c r="G736" s="7" t="str">
        <f t="shared" si="42"/>
        <v>A02866820198DIRECT</v>
      </c>
      <c r="H736" t="str">
        <f t="shared" si="43"/>
        <v>A0286688DIRECT</v>
      </c>
      <c r="I736" s="35"/>
      <c r="O736" s="24"/>
      <c r="P736" s="7"/>
      <c r="R736" s="10"/>
      <c r="BK736" s="7"/>
      <c r="BL736" s="24"/>
      <c r="BU736" s="7"/>
      <c r="BW736" s="7"/>
      <c r="BX736" s="7"/>
      <c r="BY736" s="7"/>
      <c r="BZ736" s="7"/>
      <c r="CA736" s="10"/>
      <c r="DM736" s="7"/>
      <c r="DN736" s="9"/>
      <c r="DP736" s="7"/>
    </row>
    <row r="737" spans="1:120" x14ac:dyDescent="0.25">
      <c r="A737" t="s">
        <v>200</v>
      </c>
      <c r="B737">
        <v>12782</v>
      </c>
      <c r="C737">
        <v>2017</v>
      </c>
      <c r="D737">
        <v>6</v>
      </c>
      <c r="E737">
        <v>0</v>
      </c>
      <c r="F737" t="s">
        <v>207</v>
      </c>
      <c r="G737" s="7" t="str">
        <f t="shared" si="42"/>
        <v>A02866820176STORAGE</v>
      </c>
      <c r="H737" t="str">
        <f t="shared" si="43"/>
        <v>A0286686STORAGE</v>
      </c>
      <c r="I737" s="35"/>
      <c r="O737" s="24"/>
      <c r="P737" s="7"/>
      <c r="R737" s="10"/>
      <c r="BK737" s="7"/>
      <c r="BL737" s="24"/>
      <c r="BU737" s="7"/>
      <c r="BW737" s="7"/>
      <c r="BX737" s="7"/>
      <c r="BY737" s="7"/>
      <c r="BZ737" s="7"/>
      <c r="CA737" s="10"/>
      <c r="DM737" s="7"/>
      <c r="DN737" s="9"/>
      <c r="DP737" s="7"/>
    </row>
    <row r="738" spans="1:120" x14ac:dyDescent="0.25">
      <c r="A738" t="s">
        <v>200</v>
      </c>
      <c r="B738">
        <v>12782</v>
      </c>
      <c r="C738">
        <v>2020</v>
      </c>
      <c r="D738">
        <v>3</v>
      </c>
      <c r="E738">
        <v>0</v>
      </c>
      <c r="F738" t="s">
        <v>186</v>
      </c>
      <c r="G738" s="7" t="str">
        <f t="shared" si="42"/>
        <v>A02866820203DIRECT</v>
      </c>
      <c r="H738" t="str">
        <f t="shared" si="43"/>
        <v>A0286683DIRECT</v>
      </c>
      <c r="I738" s="35"/>
      <c r="O738" s="24"/>
      <c r="P738" s="7"/>
      <c r="R738" s="10"/>
      <c r="BK738" s="7"/>
      <c r="BL738" s="24"/>
      <c r="BU738" s="7"/>
      <c r="BW738" s="7"/>
      <c r="BX738" s="7"/>
      <c r="BY738" s="7"/>
      <c r="BZ738" s="7"/>
      <c r="CA738" s="10"/>
      <c r="DM738" s="7"/>
      <c r="DN738" s="9"/>
      <c r="DP738" s="7"/>
    </row>
    <row r="739" spans="1:120" x14ac:dyDescent="0.25">
      <c r="A739" t="s">
        <v>200</v>
      </c>
      <c r="B739">
        <v>12782</v>
      </c>
      <c r="C739">
        <v>2020</v>
      </c>
      <c r="D739">
        <v>6</v>
      </c>
      <c r="E739">
        <v>0</v>
      </c>
      <c r="F739" t="s">
        <v>186</v>
      </c>
      <c r="G739" s="7" t="str">
        <f t="shared" si="42"/>
        <v>A02866820206DIRECT</v>
      </c>
      <c r="H739" t="str">
        <f t="shared" si="43"/>
        <v>A0286686DIRECT</v>
      </c>
      <c r="I739" s="35"/>
      <c r="O739" s="24"/>
      <c r="P739" s="7"/>
      <c r="R739" s="10"/>
      <c r="BK739" s="7"/>
      <c r="BL739" s="24"/>
      <c r="BU739" s="7"/>
      <c r="BW739" s="7"/>
      <c r="BX739" s="7"/>
      <c r="BY739" s="7"/>
      <c r="BZ739" s="7"/>
      <c r="CA739" s="10"/>
      <c r="DM739" s="7"/>
      <c r="DN739" s="9"/>
      <c r="DP739" s="7"/>
    </row>
    <row r="740" spans="1:120" x14ac:dyDescent="0.25">
      <c r="A740" t="s">
        <v>200</v>
      </c>
      <c r="B740">
        <v>12782</v>
      </c>
      <c r="C740">
        <v>2020</v>
      </c>
      <c r="D740">
        <v>4</v>
      </c>
      <c r="E740">
        <v>0</v>
      </c>
      <c r="F740" t="s">
        <v>184</v>
      </c>
      <c r="G740" s="7" t="str">
        <f t="shared" si="42"/>
        <v>A02866820204USE</v>
      </c>
      <c r="H740" t="str">
        <f t="shared" si="43"/>
        <v>A0286684USE</v>
      </c>
      <c r="I740" s="35"/>
      <c r="O740" s="24"/>
      <c r="P740" s="7"/>
      <c r="R740" s="10"/>
      <c r="BK740" s="7"/>
      <c r="BL740" s="24"/>
      <c r="BU740" s="7"/>
      <c r="BW740" s="7"/>
      <c r="BX740" s="7"/>
      <c r="BY740" s="7"/>
      <c r="BZ740" s="7"/>
      <c r="CA740" s="10"/>
      <c r="DM740" s="7"/>
      <c r="DN740" s="9"/>
      <c r="DP740" s="7"/>
    </row>
    <row r="741" spans="1:120" x14ac:dyDescent="0.25">
      <c r="A741" t="s">
        <v>200</v>
      </c>
      <c r="B741">
        <v>12782</v>
      </c>
      <c r="C741">
        <v>2018</v>
      </c>
      <c r="D741">
        <v>6</v>
      </c>
      <c r="E741">
        <v>0</v>
      </c>
      <c r="F741" t="s">
        <v>186</v>
      </c>
      <c r="G741" s="7" t="str">
        <f t="shared" si="42"/>
        <v>A02866820186DIRECT</v>
      </c>
      <c r="H741" t="str">
        <f t="shared" si="43"/>
        <v>A0286686DIRECT</v>
      </c>
      <c r="I741" s="35"/>
      <c r="O741" s="24"/>
      <c r="P741" s="7"/>
      <c r="R741" s="10"/>
      <c r="BK741" s="7"/>
      <c r="BL741" s="24"/>
      <c r="BU741" s="7"/>
      <c r="BW741" s="7"/>
      <c r="BX741" s="7"/>
      <c r="BY741" s="7"/>
      <c r="BZ741" s="7"/>
      <c r="CA741" s="10"/>
      <c r="DM741" s="7"/>
      <c r="DN741" s="9"/>
      <c r="DP741" s="7"/>
    </row>
    <row r="742" spans="1:120" x14ac:dyDescent="0.25">
      <c r="A742" t="s">
        <v>200</v>
      </c>
      <c r="B742">
        <v>12782</v>
      </c>
      <c r="C742">
        <v>2019</v>
      </c>
      <c r="D742">
        <v>2</v>
      </c>
      <c r="E742">
        <v>0</v>
      </c>
      <c r="F742" t="s">
        <v>184</v>
      </c>
      <c r="G742" s="7" t="str">
        <f t="shared" si="42"/>
        <v>A02866820192USE</v>
      </c>
      <c r="H742" t="str">
        <f t="shared" si="43"/>
        <v>A0286682USE</v>
      </c>
      <c r="I742" s="35"/>
      <c r="O742" s="24"/>
      <c r="P742" s="7"/>
      <c r="R742" s="10"/>
      <c r="BK742" s="7"/>
      <c r="BL742" s="24"/>
      <c r="BU742" s="7"/>
      <c r="BW742" s="7"/>
      <c r="BX742" s="7"/>
      <c r="BY742" s="7"/>
      <c r="BZ742" s="7"/>
      <c r="CA742" s="10"/>
      <c r="DM742" s="7"/>
      <c r="DN742" s="9"/>
      <c r="DP742" s="7"/>
    </row>
    <row r="743" spans="1:120" x14ac:dyDescent="0.25">
      <c r="A743" t="s">
        <v>200</v>
      </c>
      <c r="B743">
        <v>12782</v>
      </c>
      <c r="C743">
        <v>2018</v>
      </c>
      <c r="D743">
        <v>6</v>
      </c>
      <c r="E743">
        <v>0</v>
      </c>
      <c r="F743" t="s">
        <v>207</v>
      </c>
      <c r="G743" s="7" t="str">
        <f t="shared" si="42"/>
        <v>A02866820186STORAGE</v>
      </c>
      <c r="H743" t="str">
        <f t="shared" si="43"/>
        <v>A0286686STORAGE</v>
      </c>
      <c r="I743" s="35"/>
      <c r="O743" s="24"/>
      <c r="P743" s="7"/>
      <c r="R743" s="10"/>
      <c r="BK743" s="7"/>
      <c r="BL743" s="24"/>
      <c r="BU743" s="7"/>
      <c r="BW743" s="7"/>
      <c r="BX743" s="7"/>
      <c r="BY743" s="7"/>
      <c r="BZ743" s="7"/>
      <c r="CA743" s="10"/>
      <c r="DM743" s="7"/>
      <c r="DN743" s="9"/>
      <c r="DP743" s="7"/>
    </row>
    <row r="744" spans="1:120" x14ac:dyDescent="0.25">
      <c r="A744" t="s">
        <v>200</v>
      </c>
      <c r="B744">
        <v>12782</v>
      </c>
      <c r="C744">
        <v>2019</v>
      </c>
      <c r="D744">
        <v>1</v>
      </c>
      <c r="E744">
        <v>0</v>
      </c>
      <c r="F744" t="s">
        <v>186</v>
      </c>
      <c r="G744" s="7" t="str">
        <f t="shared" si="42"/>
        <v>A02866820191DIRECT</v>
      </c>
      <c r="H744" t="str">
        <f t="shared" si="43"/>
        <v>A0286681DIRECT</v>
      </c>
      <c r="I744" s="35"/>
      <c r="O744" s="24"/>
      <c r="P744" s="7"/>
      <c r="R744" s="10"/>
      <c r="BK744" s="7"/>
      <c r="BL744" s="24"/>
      <c r="BU744" s="7"/>
      <c r="BW744" s="7"/>
      <c r="BX744" s="7"/>
      <c r="BY744" s="7"/>
      <c r="BZ744" s="7"/>
      <c r="CA744" s="10"/>
      <c r="DM744" s="7"/>
      <c r="DN744" s="9"/>
      <c r="DP744" s="7"/>
    </row>
    <row r="745" spans="1:120" x14ac:dyDescent="0.25">
      <c r="A745" t="s">
        <v>200</v>
      </c>
      <c r="B745">
        <v>12782</v>
      </c>
      <c r="C745">
        <v>2019</v>
      </c>
      <c r="D745">
        <v>7</v>
      </c>
      <c r="E745">
        <v>0</v>
      </c>
      <c r="F745" t="s">
        <v>184</v>
      </c>
      <c r="G745" s="7" t="str">
        <f t="shared" si="42"/>
        <v>A02866820197USE</v>
      </c>
      <c r="H745" t="str">
        <f t="shared" si="43"/>
        <v>A0286687USE</v>
      </c>
      <c r="I745" s="35"/>
      <c r="O745" s="24"/>
      <c r="P745" s="7"/>
      <c r="R745" s="10"/>
      <c r="BK745" s="7"/>
      <c r="BL745" s="24"/>
      <c r="BU745" s="7"/>
      <c r="BW745" s="7"/>
      <c r="BX745" s="7"/>
      <c r="BY745" s="7"/>
      <c r="BZ745" s="7"/>
      <c r="CA745" s="10"/>
      <c r="DM745" s="7"/>
      <c r="DN745" s="9"/>
      <c r="DP745" s="7"/>
    </row>
    <row r="746" spans="1:120" x14ac:dyDescent="0.25">
      <c r="A746" t="s">
        <v>200</v>
      </c>
      <c r="B746">
        <v>12782</v>
      </c>
      <c r="C746">
        <v>2020</v>
      </c>
      <c r="D746">
        <v>8</v>
      </c>
      <c r="E746">
        <v>0</v>
      </c>
      <c r="F746" t="s">
        <v>184</v>
      </c>
      <c r="G746" s="7" t="str">
        <f t="shared" si="42"/>
        <v>A02866820208USE</v>
      </c>
      <c r="H746" t="str">
        <f t="shared" si="43"/>
        <v>A0286688USE</v>
      </c>
      <c r="I746" s="35"/>
      <c r="O746" s="24"/>
      <c r="P746" s="7"/>
      <c r="R746" s="10"/>
      <c r="BK746" s="7"/>
      <c r="BL746" s="24"/>
      <c r="BU746" s="7"/>
      <c r="BW746" s="7"/>
      <c r="BX746" s="7"/>
      <c r="BY746" s="7"/>
      <c r="BZ746" s="7"/>
      <c r="CA746" s="10"/>
      <c r="DM746" s="7"/>
      <c r="DN746" s="9"/>
      <c r="DP746" s="7"/>
    </row>
    <row r="747" spans="1:120" x14ac:dyDescent="0.25">
      <c r="A747" t="s">
        <v>200</v>
      </c>
      <c r="B747">
        <v>12782</v>
      </c>
      <c r="C747">
        <v>2018</v>
      </c>
      <c r="D747">
        <v>3</v>
      </c>
      <c r="E747">
        <v>0</v>
      </c>
      <c r="F747" t="s">
        <v>207</v>
      </c>
      <c r="G747" s="7" t="str">
        <f t="shared" si="42"/>
        <v>A02866820183STORAGE</v>
      </c>
      <c r="H747" t="str">
        <f t="shared" si="43"/>
        <v>A0286683STORAGE</v>
      </c>
      <c r="I747" s="35"/>
      <c r="O747" s="24"/>
      <c r="P747" s="7"/>
      <c r="R747" s="10"/>
      <c r="BK747" s="7"/>
      <c r="BL747" s="24"/>
      <c r="BU747" s="7"/>
      <c r="BW747" s="7"/>
      <c r="BX747" s="7"/>
      <c r="BY747" s="7"/>
      <c r="BZ747" s="7"/>
      <c r="CA747" s="10"/>
      <c r="DM747" s="7"/>
      <c r="DN747" s="9"/>
      <c r="DP747" s="7"/>
    </row>
    <row r="748" spans="1:120" x14ac:dyDescent="0.25">
      <c r="A748" t="s">
        <v>200</v>
      </c>
      <c r="B748">
        <v>12782</v>
      </c>
      <c r="C748">
        <v>2020</v>
      </c>
      <c r="D748">
        <v>10</v>
      </c>
      <c r="E748">
        <v>0</v>
      </c>
      <c r="F748" t="s">
        <v>207</v>
      </c>
      <c r="G748" s="7" t="str">
        <f t="shared" si="42"/>
        <v>A028668202010STORAGE</v>
      </c>
      <c r="H748" t="str">
        <f t="shared" si="43"/>
        <v>A02866810STORAGE</v>
      </c>
      <c r="I748" s="35"/>
      <c r="O748" s="24"/>
      <c r="P748" s="7"/>
      <c r="R748" s="10"/>
      <c r="BK748" s="7"/>
      <c r="BL748" s="24"/>
      <c r="BU748" s="7"/>
      <c r="BW748" s="7"/>
      <c r="BX748" s="7"/>
      <c r="BY748" s="7"/>
      <c r="BZ748" s="7"/>
      <c r="CA748" s="10"/>
      <c r="DM748" s="7"/>
      <c r="DN748" s="9"/>
      <c r="DP748" s="7"/>
    </row>
    <row r="749" spans="1:120" x14ac:dyDescent="0.25">
      <c r="A749" t="s">
        <v>200</v>
      </c>
      <c r="B749">
        <v>12782</v>
      </c>
      <c r="C749">
        <v>2017</v>
      </c>
      <c r="D749">
        <v>6</v>
      </c>
      <c r="E749">
        <v>4990</v>
      </c>
      <c r="F749" t="s">
        <v>186</v>
      </c>
      <c r="G749" s="7" t="str">
        <f t="shared" si="42"/>
        <v>A02866820176DIRECT</v>
      </c>
      <c r="H749" t="str">
        <f t="shared" si="43"/>
        <v>A0286686DIRECT</v>
      </c>
      <c r="I749" s="35"/>
      <c r="O749" s="24"/>
      <c r="P749" s="7"/>
      <c r="R749" s="10"/>
      <c r="BK749" s="7"/>
      <c r="BL749" s="24"/>
      <c r="BU749" s="7"/>
      <c r="BW749" s="7"/>
      <c r="BX749" s="7"/>
      <c r="BY749" s="7"/>
      <c r="BZ749" s="7"/>
      <c r="CA749" s="10"/>
      <c r="DM749" s="7"/>
      <c r="DN749" s="9"/>
      <c r="DP749" s="7"/>
    </row>
    <row r="750" spans="1:120" x14ac:dyDescent="0.25">
      <c r="A750" t="s">
        <v>200</v>
      </c>
      <c r="B750">
        <v>12782</v>
      </c>
      <c r="C750">
        <v>2017</v>
      </c>
      <c r="D750">
        <v>4</v>
      </c>
      <c r="E750">
        <v>0</v>
      </c>
      <c r="F750" t="s">
        <v>184</v>
      </c>
      <c r="G750" s="7" t="str">
        <f t="shared" si="42"/>
        <v>A02866820174USE</v>
      </c>
      <c r="H750" t="str">
        <f t="shared" si="43"/>
        <v>A0286684USE</v>
      </c>
      <c r="I750" s="35"/>
      <c r="O750" s="24"/>
      <c r="P750" s="7"/>
      <c r="R750" s="10"/>
      <c r="BK750" s="7"/>
      <c r="BL750" s="24"/>
      <c r="BU750" s="7"/>
      <c r="BW750" s="7"/>
      <c r="BX750" s="7"/>
      <c r="BY750" s="7"/>
      <c r="BZ750" s="7"/>
      <c r="CA750" s="10"/>
      <c r="DM750" s="7"/>
      <c r="DN750" s="9"/>
      <c r="DP750" s="7"/>
    </row>
    <row r="751" spans="1:120" x14ac:dyDescent="0.25">
      <c r="A751" t="s">
        <v>200</v>
      </c>
      <c r="B751">
        <v>12782</v>
      </c>
      <c r="C751">
        <v>2020</v>
      </c>
      <c r="D751">
        <v>9</v>
      </c>
      <c r="E751">
        <v>0</v>
      </c>
      <c r="F751" t="s">
        <v>184</v>
      </c>
      <c r="G751" s="7" t="str">
        <f t="shared" si="42"/>
        <v>A02866820209USE</v>
      </c>
      <c r="H751" t="str">
        <f t="shared" si="43"/>
        <v>A0286689USE</v>
      </c>
      <c r="I751" s="35"/>
      <c r="O751" s="24"/>
      <c r="P751" s="7"/>
      <c r="R751" s="10"/>
      <c r="BK751" s="7"/>
      <c r="BL751" s="24"/>
      <c r="BU751" s="7"/>
      <c r="BW751" s="7"/>
      <c r="BX751" s="7"/>
      <c r="BY751" s="7"/>
      <c r="BZ751" s="7"/>
      <c r="CA751" s="10"/>
      <c r="DM751" s="7"/>
      <c r="DN751" s="9"/>
      <c r="DP751" s="7"/>
    </row>
    <row r="752" spans="1:120" x14ac:dyDescent="0.25">
      <c r="A752" t="s">
        <v>200</v>
      </c>
      <c r="B752">
        <v>12782</v>
      </c>
      <c r="C752">
        <v>2020</v>
      </c>
      <c r="D752">
        <v>1</v>
      </c>
      <c r="E752">
        <v>0</v>
      </c>
      <c r="F752" t="s">
        <v>207</v>
      </c>
      <c r="G752" s="7" t="str">
        <f t="shared" si="42"/>
        <v>A02866820201STORAGE</v>
      </c>
      <c r="H752" t="str">
        <f t="shared" si="43"/>
        <v>A0286681STORAGE</v>
      </c>
      <c r="I752" s="35"/>
      <c r="O752" s="24"/>
      <c r="P752" s="7"/>
      <c r="R752" s="10"/>
      <c r="BK752" s="7"/>
      <c r="BL752" s="24"/>
      <c r="BU752" s="7"/>
      <c r="BW752" s="7"/>
      <c r="BX752" s="7"/>
      <c r="BY752" s="7"/>
      <c r="BZ752" s="7"/>
      <c r="CA752" s="10"/>
      <c r="DM752" s="7"/>
      <c r="DN752" s="9"/>
      <c r="DP752" s="7"/>
    </row>
    <row r="753" spans="1:120" x14ac:dyDescent="0.25">
      <c r="A753" t="s">
        <v>200</v>
      </c>
      <c r="B753">
        <v>12782</v>
      </c>
      <c r="C753">
        <v>2019</v>
      </c>
      <c r="D753">
        <v>12</v>
      </c>
      <c r="E753">
        <v>0</v>
      </c>
      <c r="F753" t="s">
        <v>207</v>
      </c>
      <c r="G753" s="7" t="str">
        <f t="shared" si="42"/>
        <v>A028668201912STORAGE</v>
      </c>
      <c r="H753" t="str">
        <f t="shared" si="43"/>
        <v>A02866812STORAGE</v>
      </c>
      <c r="I753" s="35"/>
      <c r="O753" s="24"/>
      <c r="P753" s="7"/>
      <c r="R753" s="10"/>
      <c r="BK753" s="7"/>
      <c r="BL753" s="24"/>
      <c r="BU753" s="7"/>
      <c r="BW753" s="7"/>
      <c r="BX753" s="7"/>
      <c r="BY753" s="7"/>
      <c r="BZ753" s="7"/>
      <c r="CA753" s="10"/>
      <c r="DM753" s="7"/>
      <c r="DN753" s="9"/>
      <c r="DP753" s="7"/>
    </row>
    <row r="754" spans="1:120" x14ac:dyDescent="0.25">
      <c r="A754" t="s">
        <v>200</v>
      </c>
      <c r="B754">
        <v>12782</v>
      </c>
      <c r="C754">
        <v>2020</v>
      </c>
      <c r="D754">
        <v>8</v>
      </c>
      <c r="E754">
        <v>0</v>
      </c>
      <c r="F754" t="s">
        <v>207</v>
      </c>
      <c r="G754" s="7" t="str">
        <f t="shared" si="42"/>
        <v>A02866820208STORAGE</v>
      </c>
      <c r="H754" t="str">
        <f t="shared" si="43"/>
        <v>A0286688STORAGE</v>
      </c>
      <c r="I754" s="35"/>
      <c r="O754" s="24"/>
      <c r="P754" s="7"/>
      <c r="R754" s="10"/>
      <c r="BK754" s="7"/>
      <c r="BL754" s="24"/>
      <c r="BU754" s="7"/>
      <c r="BW754" s="7"/>
      <c r="BX754" s="7"/>
      <c r="BY754" s="7"/>
      <c r="BZ754" s="7"/>
      <c r="CA754" s="10"/>
      <c r="DM754" s="7"/>
      <c r="DN754" s="9"/>
      <c r="DP754" s="7"/>
    </row>
    <row r="755" spans="1:120" x14ac:dyDescent="0.25">
      <c r="A755" t="s">
        <v>200</v>
      </c>
      <c r="B755">
        <v>12782</v>
      </c>
      <c r="C755">
        <v>2020</v>
      </c>
      <c r="D755">
        <v>7</v>
      </c>
      <c r="E755">
        <v>0</v>
      </c>
      <c r="F755" t="s">
        <v>186</v>
      </c>
      <c r="G755" s="7" t="str">
        <f t="shared" si="42"/>
        <v>A02866820207DIRECT</v>
      </c>
      <c r="H755" t="str">
        <f t="shared" si="43"/>
        <v>A0286687DIRECT</v>
      </c>
      <c r="I755" s="35"/>
      <c r="O755" s="24"/>
      <c r="P755" s="7"/>
      <c r="R755" s="10"/>
      <c r="BK755" s="7"/>
      <c r="BL755" s="24"/>
      <c r="BU755" s="7"/>
      <c r="BW755" s="7"/>
      <c r="BX755" s="7"/>
      <c r="BY755" s="7"/>
      <c r="BZ755" s="7"/>
      <c r="CA755" s="10"/>
      <c r="DM755" s="7"/>
      <c r="DN755" s="9"/>
      <c r="DP755" s="7"/>
    </row>
    <row r="756" spans="1:120" x14ac:dyDescent="0.25">
      <c r="A756" t="s">
        <v>200</v>
      </c>
      <c r="B756">
        <v>12782</v>
      </c>
      <c r="C756">
        <v>2019</v>
      </c>
      <c r="D756">
        <v>10</v>
      </c>
      <c r="E756">
        <v>0</v>
      </c>
      <c r="F756" t="s">
        <v>186</v>
      </c>
      <c r="G756" s="7" t="str">
        <f t="shared" si="42"/>
        <v>A028668201910DIRECT</v>
      </c>
      <c r="H756" t="str">
        <f t="shared" si="43"/>
        <v>A02866810DIRECT</v>
      </c>
      <c r="I756" s="35"/>
      <c r="O756" s="24"/>
      <c r="P756" s="7"/>
      <c r="R756" s="10"/>
      <c r="BK756" s="7"/>
      <c r="BL756" s="24"/>
      <c r="BU756" s="7"/>
      <c r="BW756" s="7"/>
      <c r="BX756" s="7"/>
      <c r="BY756" s="7"/>
      <c r="BZ756" s="7"/>
      <c r="CA756" s="10"/>
      <c r="DM756" s="7"/>
      <c r="DN756" s="9"/>
      <c r="DP756" s="7"/>
    </row>
    <row r="757" spans="1:120" x14ac:dyDescent="0.25">
      <c r="A757" t="s">
        <v>200</v>
      </c>
      <c r="B757">
        <v>12782</v>
      </c>
      <c r="C757">
        <v>2020</v>
      </c>
      <c r="D757">
        <v>5</v>
      </c>
      <c r="E757">
        <v>0</v>
      </c>
      <c r="F757" t="s">
        <v>186</v>
      </c>
      <c r="G757" s="7" t="str">
        <f t="shared" si="42"/>
        <v>A02866820205DIRECT</v>
      </c>
      <c r="H757" t="str">
        <f t="shared" si="43"/>
        <v>A0286685DIRECT</v>
      </c>
      <c r="I757" s="35"/>
      <c r="O757" s="24"/>
      <c r="P757" s="7"/>
      <c r="R757" s="10"/>
      <c r="BK757" s="7"/>
      <c r="BL757" s="24"/>
      <c r="BU757" s="7"/>
      <c r="BW757" s="7"/>
      <c r="BX757" s="7"/>
      <c r="BY757" s="7"/>
      <c r="BZ757" s="7"/>
      <c r="CA757" s="10"/>
      <c r="DM757" s="7"/>
      <c r="DN757" s="9"/>
      <c r="DP757" s="7"/>
    </row>
    <row r="758" spans="1:120" x14ac:dyDescent="0.25">
      <c r="A758" t="s">
        <v>200</v>
      </c>
      <c r="B758">
        <v>12782</v>
      </c>
      <c r="C758">
        <v>2020</v>
      </c>
      <c r="D758">
        <v>4</v>
      </c>
      <c r="E758">
        <v>0</v>
      </c>
      <c r="F758" t="s">
        <v>207</v>
      </c>
      <c r="G758" s="7" t="str">
        <f t="shared" si="42"/>
        <v>A02866820204STORAGE</v>
      </c>
      <c r="H758" t="str">
        <f t="shared" si="43"/>
        <v>A0286684STORAGE</v>
      </c>
      <c r="I758" s="35"/>
      <c r="O758" s="24"/>
      <c r="P758" s="7"/>
      <c r="R758" s="10"/>
      <c r="BK758" s="7"/>
      <c r="BL758" s="24"/>
      <c r="BU758" s="7"/>
      <c r="BW758" s="7"/>
      <c r="BX758" s="7"/>
      <c r="BY758" s="7"/>
      <c r="BZ758" s="7"/>
      <c r="CA758" s="10"/>
      <c r="DM758" s="7"/>
      <c r="DN758" s="9"/>
      <c r="DP758" s="7"/>
    </row>
    <row r="759" spans="1:120" x14ac:dyDescent="0.25">
      <c r="A759" t="s">
        <v>200</v>
      </c>
      <c r="B759">
        <v>12782</v>
      </c>
      <c r="C759">
        <v>2017</v>
      </c>
      <c r="D759">
        <v>9</v>
      </c>
      <c r="E759">
        <v>0</v>
      </c>
      <c r="F759" t="s">
        <v>207</v>
      </c>
      <c r="G759" s="7" t="str">
        <f t="shared" si="42"/>
        <v>A02866820179STORAGE</v>
      </c>
      <c r="H759" t="str">
        <f t="shared" si="43"/>
        <v>A0286689STORAGE</v>
      </c>
      <c r="I759" s="35"/>
      <c r="O759" s="24"/>
      <c r="P759" s="7"/>
      <c r="R759" s="10"/>
      <c r="BK759" s="7"/>
      <c r="BL759" s="24"/>
      <c r="BU759" s="7"/>
      <c r="BW759" s="7"/>
      <c r="BX759" s="7"/>
      <c r="BY759" s="7"/>
      <c r="BZ759" s="7"/>
      <c r="CA759" s="10"/>
      <c r="DM759" s="7"/>
      <c r="DN759" s="9"/>
      <c r="DP759" s="7"/>
    </row>
    <row r="760" spans="1:120" x14ac:dyDescent="0.25">
      <c r="A760" t="s">
        <v>200</v>
      </c>
      <c r="B760">
        <v>12782</v>
      </c>
      <c r="C760">
        <v>2017</v>
      </c>
      <c r="D760">
        <v>6</v>
      </c>
      <c r="E760">
        <v>4990</v>
      </c>
      <c r="F760" t="s">
        <v>184</v>
      </c>
      <c r="G760" s="7" t="str">
        <f t="shared" si="42"/>
        <v>A02866820176USE</v>
      </c>
      <c r="H760" t="str">
        <f t="shared" si="43"/>
        <v>A0286686USE</v>
      </c>
      <c r="I760" s="35"/>
      <c r="O760" s="24"/>
      <c r="P760" s="7"/>
      <c r="R760" s="10"/>
      <c r="BK760" s="7"/>
      <c r="BL760" s="24"/>
      <c r="BU760" s="7"/>
      <c r="BW760" s="7"/>
      <c r="BX760" s="7"/>
      <c r="BY760" s="7"/>
      <c r="BZ760" s="7"/>
      <c r="CA760" s="10"/>
      <c r="DM760" s="7"/>
      <c r="DN760" s="9"/>
      <c r="DP760" s="7"/>
    </row>
    <row r="761" spans="1:120" x14ac:dyDescent="0.25">
      <c r="A761" t="s">
        <v>200</v>
      </c>
      <c r="B761">
        <v>12782</v>
      </c>
      <c r="C761">
        <v>2020</v>
      </c>
      <c r="D761">
        <v>7</v>
      </c>
      <c r="E761">
        <v>0</v>
      </c>
      <c r="F761" t="s">
        <v>207</v>
      </c>
      <c r="G761" s="7" t="str">
        <f t="shared" si="42"/>
        <v>A02866820207STORAGE</v>
      </c>
      <c r="H761" t="str">
        <f t="shared" si="43"/>
        <v>A0286687STORAGE</v>
      </c>
      <c r="I761" s="35"/>
      <c r="O761" s="24"/>
      <c r="P761" s="7"/>
      <c r="R761" s="10"/>
      <c r="BK761" s="7"/>
      <c r="BL761" s="24"/>
      <c r="BU761" s="7"/>
      <c r="BW761" s="7"/>
      <c r="BX761" s="7"/>
      <c r="BY761" s="7"/>
      <c r="BZ761" s="7"/>
      <c r="CA761" s="10"/>
      <c r="DM761" s="7"/>
      <c r="DN761" s="9"/>
      <c r="DP761" s="7"/>
    </row>
    <row r="762" spans="1:120" x14ac:dyDescent="0.25">
      <c r="A762" t="s">
        <v>200</v>
      </c>
      <c r="B762">
        <v>12782</v>
      </c>
      <c r="C762">
        <v>2019</v>
      </c>
      <c r="D762">
        <v>3</v>
      </c>
      <c r="E762">
        <v>0</v>
      </c>
      <c r="F762" t="s">
        <v>207</v>
      </c>
      <c r="G762" s="7" t="str">
        <f t="shared" si="42"/>
        <v>A02866820193STORAGE</v>
      </c>
      <c r="H762" t="str">
        <f t="shared" si="43"/>
        <v>A0286683STORAGE</v>
      </c>
      <c r="I762" s="35"/>
      <c r="O762" s="24"/>
      <c r="P762" s="7"/>
      <c r="R762" s="10"/>
      <c r="BK762" s="7"/>
      <c r="BL762" s="24"/>
      <c r="BU762" s="7"/>
      <c r="BW762" s="7"/>
      <c r="BX762" s="7"/>
      <c r="BY762" s="7"/>
      <c r="BZ762" s="7"/>
      <c r="CA762" s="10"/>
      <c r="DM762" s="7"/>
      <c r="DN762" s="9"/>
      <c r="DP762" s="7"/>
    </row>
    <row r="763" spans="1:120" x14ac:dyDescent="0.25">
      <c r="A763" t="s">
        <v>200</v>
      </c>
      <c r="B763">
        <v>12782</v>
      </c>
      <c r="C763">
        <v>2018</v>
      </c>
      <c r="D763">
        <v>10</v>
      </c>
      <c r="E763">
        <v>0</v>
      </c>
      <c r="F763" t="s">
        <v>184</v>
      </c>
      <c r="G763" s="7" t="str">
        <f t="shared" si="42"/>
        <v>A028668201810USE</v>
      </c>
      <c r="H763" t="str">
        <f t="shared" si="43"/>
        <v>A02866810USE</v>
      </c>
      <c r="I763" s="35"/>
      <c r="O763" s="24"/>
      <c r="P763" s="7"/>
      <c r="R763" s="10"/>
      <c r="BK763" s="7"/>
      <c r="BL763" s="24"/>
      <c r="BU763" s="7"/>
      <c r="BW763" s="7"/>
      <c r="BX763" s="7"/>
      <c r="BY763" s="7"/>
      <c r="BZ763" s="7"/>
      <c r="CA763" s="10"/>
      <c r="DM763" s="7"/>
      <c r="DN763" s="9"/>
      <c r="DP763" s="7"/>
    </row>
    <row r="764" spans="1:120" x14ac:dyDescent="0.25">
      <c r="A764" t="s">
        <v>200</v>
      </c>
      <c r="B764">
        <v>12782</v>
      </c>
      <c r="C764">
        <v>2018</v>
      </c>
      <c r="D764">
        <v>7</v>
      </c>
      <c r="E764">
        <v>0</v>
      </c>
      <c r="F764" t="s">
        <v>207</v>
      </c>
      <c r="G764" s="7" t="str">
        <f t="shared" si="42"/>
        <v>A02866820187STORAGE</v>
      </c>
      <c r="H764" t="str">
        <f t="shared" si="43"/>
        <v>A0286687STORAGE</v>
      </c>
      <c r="I764" s="35"/>
      <c r="O764" s="24"/>
      <c r="P764" s="7"/>
      <c r="R764" s="10"/>
      <c r="BK764" s="7"/>
      <c r="BL764" s="24"/>
      <c r="BU764" s="7"/>
      <c r="BW764" s="7"/>
      <c r="BX764" s="7"/>
      <c r="BY764" s="7"/>
      <c r="BZ764" s="7"/>
      <c r="CA764" s="10"/>
      <c r="DM764" s="7"/>
      <c r="DN764" s="9"/>
      <c r="DP764" s="7"/>
    </row>
    <row r="765" spans="1:120" x14ac:dyDescent="0.25">
      <c r="A765" t="s">
        <v>200</v>
      </c>
      <c r="B765">
        <v>12782</v>
      </c>
      <c r="C765">
        <v>2020</v>
      </c>
      <c r="D765">
        <v>11</v>
      </c>
      <c r="E765">
        <v>0</v>
      </c>
      <c r="F765" t="s">
        <v>184</v>
      </c>
      <c r="G765" s="7" t="str">
        <f t="shared" si="42"/>
        <v>A028668202011USE</v>
      </c>
      <c r="H765" t="str">
        <f t="shared" si="43"/>
        <v>A02866811USE</v>
      </c>
      <c r="I765" s="35"/>
      <c r="O765" s="24"/>
      <c r="P765" s="7"/>
      <c r="R765" s="10"/>
      <c r="BK765" s="7"/>
      <c r="BL765" s="24"/>
      <c r="BU765" s="7"/>
      <c r="BW765" s="7"/>
      <c r="BX765" s="7"/>
      <c r="BY765" s="7"/>
      <c r="BZ765" s="7"/>
      <c r="CA765" s="10"/>
      <c r="DM765" s="7"/>
      <c r="DN765" s="9"/>
      <c r="DP765" s="7"/>
    </row>
    <row r="766" spans="1:120" x14ac:dyDescent="0.25">
      <c r="A766" t="s">
        <v>200</v>
      </c>
      <c r="B766">
        <v>12782</v>
      </c>
      <c r="C766">
        <v>2020</v>
      </c>
      <c r="D766">
        <v>6</v>
      </c>
      <c r="E766">
        <v>0</v>
      </c>
      <c r="F766" t="s">
        <v>207</v>
      </c>
      <c r="G766" s="7" t="str">
        <f t="shared" si="42"/>
        <v>A02866820206STORAGE</v>
      </c>
      <c r="H766" t="str">
        <f t="shared" si="43"/>
        <v>A0286686STORAGE</v>
      </c>
      <c r="I766" s="35"/>
      <c r="O766" s="24"/>
      <c r="P766" s="7"/>
      <c r="R766" s="10"/>
      <c r="BK766" s="7"/>
      <c r="BL766" s="24"/>
      <c r="BU766" s="7"/>
      <c r="BW766" s="7"/>
      <c r="BX766" s="7"/>
      <c r="BY766" s="7"/>
      <c r="BZ766" s="7"/>
      <c r="CA766" s="10"/>
      <c r="DM766" s="7"/>
      <c r="DN766" s="9"/>
      <c r="DP766" s="7"/>
    </row>
    <row r="767" spans="1:120" x14ac:dyDescent="0.25">
      <c r="A767" t="s">
        <v>200</v>
      </c>
      <c r="B767">
        <v>12782</v>
      </c>
      <c r="C767">
        <v>2017</v>
      </c>
      <c r="D767">
        <v>5</v>
      </c>
      <c r="E767">
        <v>5510</v>
      </c>
      <c r="F767" t="s">
        <v>184</v>
      </c>
      <c r="G767" s="7" t="str">
        <f t="shared" si="42"/>
        <v>A02866820175USE</v>
      </c>
      <c r="H767" t="str">
        <f t="shared" si="43"/>
        <v>A0286685USE</v>
      </c>
      <c r="I767" s="35"/>
      <c r="O767" s="24"/>
      <c r="P767" s="7"/>
      <c r="R767" s="10"/>
      <c r="BK767" s="7"/>
      <c r="BL767" s="24"/>
      <c r="BU767" s="7"/>
      <c r="BW767" s="7"/>
      <c r="BX767" s="7"/>
      <c r="BY767" s="7"/>
      <c r="BZ767" s="7"/>
      <c r="CA767" s="10"/>
      <c r="DM767" s="7"/>
      <c r="DN767" s="9"/>
      <c r="DP767" s="7"/>
    </row>
    <row r="768" spans="1:120" x14ac:dyDescent="0.25">
      <c r="A768" t="s">
        <v>200</v>
      </c>
      <c r="B768">
        <v>12782</v>
      </c>
      <c r="C768">
        <v>2017</v>
      </c>
      <c r="D768">
        <v>5</v>
      </c>
      <c r="E768">
        <v>0</v>
      </c>
      <c r="F768" t="s">
        <v>207</v>
      </c>
      <c r="G768" s="7" t="str">
        <f t="shared" si="42"/>
        <v>A02866820175STORAGE</v>
      </c>
      <c r="H768" t="str">
        <f t="shared" si="43"/>
        <v>A0286685STORAGE</v>
      </c>
      <c r="I768" s="35"/>
      <c r="O768" s="24"/>
      <c r="P768" s="7"/>
      <c r="R768" s="10"/>
      <c r="BK768" s="7"/>
      <c r="BL768" s="24"/>
      <c r="BU768" s="7"/>
      <c r="BW768" s="7"/>
      <c r="BX768" s="7"/>
      <c r="BY768" s="7"/>
      <c r="BZ768" s="7"/>
      <c r="CA768" s="10"/>
      <c r="DM768" s="7"/>
      <c r="DN768" s="9"/>
      <c r="DP768" s="7"/>
    </row>
    <row r="769" spans="1:120" x14ac:dyDescent="0.25">
      <c r="A769" t="s">
        <v>200</v>
      </c>
      <c r="B769">
        <v>12782</v>
      </c>
      <c r="C769">
        <v>2019</v>
      </c>
      <c r="D769">
        <v>11</v>
      </c>
      <c r="E769">
        <v>0</v>
      </c>
      <c r="F769" t="s">
        <v>186</v>
      </c>
      <c r="G769" s="7" t="str">
        <f t="shared" si="42"/>
        <v>A028668201911DIRECT</v>
      </c>
      <c r="H769" t="str">
        <f t="shared" si="43"/>
        <v>A02866811DIRECT</v>
      </c>
      <c r="I769" s="35"/>
      <c r="O769" s="24"/>
      <c r="P769" s="7"/>
      <c r="R769" s="10"/>
      <c r="BK769" s="7"/>
      <c r="BL769" s="24"/>
      <c r="BU769" s="7"/>
      <c r="BW769" s="7"/>
      <c r="BX769" s="7"/>
      <c r="BY769" s="7"/>
      <c r="BZ769" s="7"/>
      <c r="CA769" s="10"/>
      <c r="DM769" s="7"/>
      <c r="DN769" s="9"/>
      <c r="DP769" s="7"/>
    </row>
    <row r="770" spans="1:120" x14ac:dyDescent="0.25">
      <c r="A770" t="s">
        <v>200</v>
      </c>
      <c r="B770">
        <v>12782</v>
      </c>
      <c r="C770">
        <v>2017</v>
      </c>
      <c r="D770">
        <v>10</v>
      </c>
      <c r="E770">
        <v>0</v>
      </c>
      <c r="F770" t="s">
        <v>207</v>
      </c>
      <c r="G770" s="7" t="str">
        <f t="shared" si="42"/>
        <v>A028668201710STORAGE</v>
      </c>
      <c r="H770" t="str">
        <f t="shared" si="43"/>
        <v>A02866810STORAGE</v>
      </c>
      <c r="I770" s="35"/>
      <c r="O770" s="24"/>
      <c r="P770" s="7"/>
      <c r="R770" s="10"/>
      <c r="BK770" s="7"/>
      <c r="BL770" s="24"/>
      <c r="BU770" s="7"/>
      <c r="BW770" s="7"/>
      <c r="BX770" s="7"/>
      <c r="BY770" s="7"/>
      <c r="BZ770" s="7"/>
      <c r="CA770" s="10"/>
      <c r="DM770" s="7"/>
      <c r="DN770" s="9"/>
      <c r="DP770" s="7"/>
    </row>
    <row r="771" spans="1:120" x14ac:dyDescent="0.25">
      <c r="A771" t="s">
        <v>200</v>
      </c>
      <c r="B771">
        <v>12782</v>
      </c>
      <c r="C771">
        <v>2018</v>
      </c>
      <c r="D771">
        <v>1</v>
      </c>
      <c r="E771">
        <v>0</v>
      </c>
      <c r="F771" t="s">
        <v>186</v>
      </c>
      <c r="G771" s="7" t="str">
        <f t="shared" si="42"/>
        <v>A02866820181DIRECT</v>
      </c>
      <c r="H771" t="str">
        <f t="shared" si="43"/>
        <v>A0286681DIRECT</v>
      </c>
      <c r="I771" s="35"/>
      <c r="O771" s="24"/>
      <c r="P771" s="7"/>
      <c r="R771" s="10"/>
      <c r="BK771" s="7"/>
      <c r="BL771" s="24"/>
      <c r="BU771" s="7"/>
      <c r="BW771" s="7"/>
      <c r="BX771" s="7"/>
      <c r="BY771" s="7"/>
      <c r="BZ771" s="7"/>
      <c r="CA771" s="10"/>
      <c r="DM771" s="7"/>
      <c r="DN771" s="9"/>
      <c r="DP771" s="7"/>
    </row>
    <row r="772" spans="1:120" x14ac:dyDescent="0.25">
      <c r="A772" t="s">
        <v>200</v>
      </c>
      <c r="B772">
        <v>12782</v>
      </c>
      <c r="C772">
        <v>2017</v>
      </c>
      <c r="D772">
        <v>9</v>
      </c>
      <c r="E772">
        <v>4055</v>
      </c>
      <c r="F772" t="s">
        <v>184</v>
      </c>
      <c r="G772" s="7" t="str">
        <f t="shared" si="42"/>
        <v>A02866820179USE</v>
      </c>
      <c r="H772" t="str">
        <f t="shared" si="43"/>
        <v>A0286689USE</v>
      </c>
      <c r="I772" s="35"/>
      <c r="O772" s="24"/>
      <c r="P772" s="7"/>
      <c r="R772" s="10"/>
      <c r="BK772" s="7"/>
      <c r="BL772" s="24"/>
      <c r="BU772" s="7"/>
      <c r="BW772" s="7"/>
      <c r="BX772" s="7"/>
      <c r="BY772" s="7"/>
      <c r="BZ772" s="7"/>
      <c r="CA772" s="10"/>
      <c r="DM772" s="7"/>
      <c r="DN772" s="9"/>
      <c r="DP772" s="7"/>
    </row>
    <row r="773" spans="1:120" x14ac:dyDescent="0.25">
      <c r="A773" t="s">
        <v>200</v>
      </c>
      <c r="B773">
        <v>12782</v>
      </c>
      <c r="C773">
        <v>2019</v>
      </c>
      <c r="D773">
        <v>3</v>
      </c>
      <c r="E773">
        <v>0</v>
      </c>
      <c r="F773" t="s">
        <v>186</v>
      </c>
      <c r="G773" s="7" t="str">
        <f t="shared" ref="G773:G831" si="44">A773&amp;C773&amp;D773&amp;F773</f>
        <v>A02866820193DIRECT</v>
      </c>
      <c r="H773" t="str">
        <f t="shared" ref="H773:H831" si="45">A773&amp;D773&amp;F773</f>
        <v>A0286683DIRECT</v>
      </c>
      <c r="I773" s="35"/>
      <c r="O773" s="24"/>
      <c r="P773" s="7"/>
      <c r="R773" s="10"/>
      <c r="BK773" s="7"/>
      <c r="BL773" s="24"/>
      <c r="BU773" s="7"/>
      <c r="BW773" s="7"/>
      <c r="BX773" s="7"/>
      <c r="BY773" s="7"/>
      <c r="BZ773" s="7"/>
      <c r="CA773" s="10"/>
      <c r="DM773" s="7"/>
      <c r="DN773" s="9"/>
      <c r="DP773" s="7"/>
    </row>
    <row r="774" spans="1:120" x14ac:dyDescent="0.25">
      <c r="A774" t="s">
        <v>200</v>
      </c>
      <c r="B774">
        <v>12782</v>
      </c>
      <c r="C774">
        <v>2020</v>
      </c>
      <c r="D774">
        <v>3</v>
      </c>
      <c r="E774">
        <v>0</v>
      </c>
      <c r="F774" t="s">
        <v>207</v>
      </c>
      <c r="G774" s="7" t="str">
        <f t="shared" si="44"/>
        <v>A02866820203STORAGE</v>
      </c>
      <c r="H774" t="str">
        <f t="shared" si="45"/>
        <v>A0286683STORAGE</v>
      </c>
      <c r="I774" s="35"/>
      <c r="O774" s="24"/>
      <c r="P774" s="7"/>
      <c r="R774" s="10"/>
      <c r="BK774" s="7"/>
      <c r="BL774" s="24"/>
      <c r="BU774" s="7"/>
      <c r="BW774" s="7"/>
      <c r="BX774" s="7"/>
      <c r="BY774" s="7"/>
      <c r="BZ774" s="7"/>
      <c r="CA774" s="10"/>
      <c r="DM774" s="7"/>
      <c r="DN774" s="9"/>
      <c r="DP774" s="7"/>
    </row>
    <row r="775" spans="1:120" x14ac:dyDescent="0.25">
      <c r="A775" t="s">
        <v>200</v>
      </c>
      <c r="B775">
        <v>12782</v>
      </c>
      <c r="C775">
        <v>2020</v>
      </c>
      <c r="D775">
        <v>5</v>
      </c>
      <c r="E775">
        <v>0</v>
      </c>
      <c r="F775" t="s">
        <v>207</v>
      </c>
      <c r="G775" s="7" t="str">
        <f t="shared" si="44"/>
        <v>A02866820205STORAGE</v>
      </c>
      <c r="H775" t="str">
        <f t="shared" si="45"/>
        <v>A0286685STORAGE</v>
      </c>
      <c r="I775" s="35"/>
      <c r="O775" s="24"/>
      <c r="P775" s="7"/>
      <c r="R775" s="10"/>
      <c r="BK775" s="7"/>
      <c r="BL775" s="24"/>
      <c r="BU775" s="7"/>
      <c r="BW775" s="7"/>
      <c r="BX775" s="7"/>
      <c r="BY775" s="7"/>
      <c r="BZ775" s="7"/>
      <c r="CA775" s="10"/>
      <c r="DM775" s="7"/>
      <c r="DN775" s="9"/>
      <c r="DP775" s="7"/>
    </row>
    <row r="776" spans="1:120" x14ac:dyDescent="0.25">
      <c r="A776" t="s">
        <v>200</v>
      </c>
      <c r="B776">
        <v>12782</v>
      </c>
      <c r="C776">
        <v>2017</v>
      </c>
      <c r="D776">
        <v>7</v>
      </c>
      <c r="E776">
        <v>4472</v>
      </c>
      <c r="F776" t="s">
        <v>184</v>
      </c>
      <c r="G776" s="7" t="str">
        <f t="shared" si="44"/>
        <v>A02866820177USE</v>
      </c>
      <c r="H776" t="str">
        <f t="shared" si="45"/>
        <v>A0286687USE</v>
      </c>
      <c r="I776" s="35"/>
      <c r="O776" s="24"/>
      <c r="P776" s="7"/>
      <c r="R776" s="10"/>
      <c r="BK776" s="7"/>
      <c r="BL776" s="24"/>
      <c r="BU776" s="7"/>
      <c r="BW776" s="7"/>
      <c r="BX776" s="7"/>
      <c r="BY776" s="7"/>
      <c r="BZ776" s="7"/>
      <c r="CA776" s="10"/>
      <c r="DM776" s="7"/>
      <c r="DN776" s="9"/>
      <c r="DP776" s="7"/>
    </row>
    <row r="777" spans="1:120" x14ac:dyDescent="0.25">
      <c r="A777" t="s">
        <v>200</v>
      </c>
      <c r="B777">
        <v>12782</v>
      </c>
      <c r="C777">
        <v>2017</v>
      </c>
      <c r="D777">
        <v>10</v>
      </c>
      <c r="E777">
        <v>0</v>
      </c>
      <c r="F777" t="s">
        <v>186</v>
      </c>
      <c r="G777" s="7" t="str">
        <f t="shared" si="44"/>
        <v>A028668201710DIRECT</v>
      </c>
      <c r="H777" t="str">
        <f t="shared" si="45"/>
        <v>A02866810DIRECT</v>
      </c>
      <c r="I777" s="35"/>
      <c r="O777" s="24"/>
      <c r="P777" s="7"/>
      <c r="R777" s="10"/>
      <c r="BK777" s="7"/>
      <c r="BL777" s="24"/>
      <c r="BU777" s="7"/>
      <c r="BW777" s="7"/>
      <c r="BX777" s="7"/>
      <c r="BY777" s="7"/>
      <c r="BZ777" s="7"/>
      <c r="CA777" s="10"/>
      <c r="DM777" s="7"/>
      <c r="DN777" s="9"/>
      <c r="DP777" s="7"/>
    </row>
    <row r="778" spans="1:120" x14ac:dyDescent="0.25">
      <c r="A778" t="s">
        <v>200</v>
      </c>
      <c r="B778">
        <v>12782</v>
      </c>
      <c r="C778">
        <v>2020</v>
      </c>
      <c r="D778">
        <v>10</v>
      </c>
      <c r="E778">
        <v>0</v>
      </c>
      <c r="F778" t="s">
        <v>186</v>
      </c>
      <c r="G778" s="7" t="str">
        <f t="shared" si="44"/>
        <v>A028668202010DIRECT</v>
      </c>
      <c r="H778" t="str">
        <f t="shared" si="45"/>
        <v>A02866810DIRECT</v>
      </c>
      <c r="I778" s="35"/>
      <c r="O778" s="24"/>
      <c r="P778" s="7"/>
      <c r="R778" s="10"/>
      <c r="BK778" s="7"/>
      <c r="BL778" s="24"/>
      <c r="BU778" s="7"/>
      <c r="BW778" s="7"/>
      <c r="BX778" s="7"/>
      <c r="BY778" s="7"/>
      <c r="BZ778" s="7"/>
      <c r="CA778" s="10"/>
      <c r="DM778" s="7"/>
      <c r="DN778" s="9"/>
      <c r="DP778" s="7"/>
    </row>
    <row r="779" spans="1:120" x14ac:dyDescent="0.25">
      <c r="A779" t="s">
        <v>200</v>
      </c>
      <c r="B779">
        <v>12782</v>
      </c>
      <c r="C779">
        <v>2017</v>
      </c>
      <c r="D779">
        <v>4</v>
      </c>
      <c r="E779">
        <v>0</v>
      </c>
      <c r="F779" t="s">
        <v>186</v>
      </c>
      <c r="G779" s="7" t="str">
        <f t="shared" si="44"/>
        <v>A02866820174DIRECT</v>
      </c>
      <c r="H779" t="str">
        <f t="shared" si="45"/>
        <v>A0286684DIRECT</v>
      </c>
      <c r="I779" s="35"/>
      <c r="O779" s="24"/>
      <c r="P779" s="7"/>
      <c r="R779" s="10"/>
      <c r="BK779" s="7"/>
      <c r="BL779" s="24"/>
      <c r="BU779" s="7"/>
      <c r="BW779" s="7"/>
      <c r="BX779" s="7"/>
      <c r="BY779" s="7"/>
      <c r="BZ779" s="7"/>
      <c r="CA779" s="10"/>
      <c r="DM779" s="7"/>
      <c r="DN779" s="9"/>
      <c r="DP779" s="7"/>
    </row>
    <row r="780" spans="1:120" x14ac:dyDescent="0.25">
      <c r="A780" t="s">
        <v>200</v>
      </c>
      <c r="B780">
        <v>12782</v>
      </c>
      <c r="C780">
        <v>2020</v>
      </c>
      <c r="D780">
        <v>12</v>
      </c>
      <c r="E780">
        <v>0</v>
      </c>
      <c r="F780" t="s">
        <v>186</v>
      </c>
      <c r="G780" s="7" t="str">
        <f t="shared" si="44"/>
        <v>A028668202012DIRECT</v>
      </c>
      <c r="H780" t="str">
        <f t="shared" si="45"/>
        <v>A02866812DIRECT</v>
      </c>
      <c r="I780" s="35"/>
      <c r="O780" s="24"/>
      <c r="P780" s="7"/>
      <c r="R780" s="10"/>
      <c r="BK780" s="7"/>
      <c r="BL780" s="24"/>
      <c r="BU780" s="7"/>
      <c r="BW780" s="7"/>
      <c r="BX780" s="7"/>
      <c r="BY780" s="7"/>
      <c r="BZ780" s="7"/>
      <c r="CA780" s="10"/>
      <c r="DM780" s="7"/>
      <c r="DN780" s="9"/>
      <c r="DP780" s="7"/>
    </row>
    <row r="781" spans="1:120" x14ac:dyDescent="0.25">
      <c r="A781" t="s">
        <v>200</v>
      </c>
      <c r="B781">
        <v>12782</v>
      </c>
      <c r="C781">
        <v>2020</v>
      </c>
      <c r="D781">
        <v>6</v>
      </c>
      <c r="E781">
        <v>0</v>
      </c>
      <c r="F781" t="s">
        <v>184</v>
      </c>
      <c r="G781" s="7" t="str">
        <f t="shared" si="44"/>
        <v>A02866820206USE</v>
      </c>
      <c r="H781" t="str">
        <f t="shared" si="45"/>
        <v>A0286686USE</v>
      </c>
      <c r="I781" s="35"/>
      <c r="O781" s="24"/>
      <c r="P781" s="7"/>
      <c r="R781" s="10"/>
      <c r="BK781" s="7"/>
      <c r="BL781" s="24"/>
      <c r="BU781" s="7"/>
      <c r="BW781" s="7"/>
      <c r="BX781" s="7"/>
      <c r="BY781" s="7"/>
      <c r="BZ781" s="7"/>
      <c r="CA781" s="10"/>
      <c r="DM781" s="7"/>
      <c r="DN781" s="9"/>
      <c r="DP781" s="7"/>
    </row>
    <row r="782" spans="1:120" x14ac:dyDescent="0.25">
      <c r="A782" t="s">
        <v>200</v>
      </c>
      <c r="B782">
        <v>12782</v>
      </c>
      <c r="C782">
        <v>2019</v>
      </c>
      <c r="D782">
        <v>1</v>
      </c>
      <c r="E782">
        <v>0</v>
      </c>
      <c r="F782" t="s">
        <v>207</v>
      </c>
      <c r="G782" s="7" t="str">
        <f t="shared" si="44"/>
        <v>A02866820191STORAGE</v>
      </c>
      <c r="H782" t="str">
        <f t="shared" si="45"/>
        <v>A0286681STORAGE</v>
      </c>
      <c r="I782" s="35"/>
      <c r="O782" s="24"/>
      <c r="P782" s="7"/>
      <c r="R782" s="10"/>
      <c r="BK782" s="7"/>
      <c r="BL782" s="24"/>
      <c r="BU782" s="7"/>
      <c r="BW782" s="7"/>
      <c r="BX782" s="7"/>
      <c r="BY782" s="7"/>
      <c r="BZ782" s="7"/>
      <c r="CA782" s="10"/>
      <c r="DM782" s="7"/>
      <c r="DN782" s="9"/>
      <c r="DP782" s="7"/>
    </row>
    <row r="783" spans="1:120" x14ac:dyDescent="0.25">
      <c r="A783" t="s">
        <v>200</v>
      </c>
      <c r="B783">
        <v>12782</v>
      </c>
      <c r="C783">
        <v>2018</v>
      </c>
      <c r="D783">
        <v>12</v>
      </c>
      <c r="E783">
        <v>0</v>
      </c>
      <c r="F783" t="s">
        <v>184</v>
      </c>
      <c r="G783" s="7" t="str">
        <f t="shared" si="44"/>
        <v>A028668201812USE</v>
      </c>
      <c r="H783" t="str">
        <f t="shared" si="45"/>
        <v>A02866812USE</v>
      </c>
      <c r="I783" s="35"/>
      <c r="O783" s="24"/>
      <c r="P783" s="7"/>
      <c r="R783" s="10"/>
      <c r="BK783" s="7"/>
      <c r="BL783" s="24"/>
      <c r="BU783" s="7"/>
      <c r="BW783" s="7"/>
      <c r="BX783" s="7"/>
      <c r="BY783" s="7"/>
      <c r="BZ783" s="7"/>
      <c r="CA783" s="10"/>
      <c r="DM783" s="7"/>
      <c r="DN783" s="9"/>
      <c r="DP783" s="7"/>
    </row>
    <row r="784" spans="1:120" x14ac:dyDescent="0.25">
      <c r="A784" t="s">
        <v>200</v>
      </c>
      <c r="B784">
        <v>12782</v>
      </c>
      <c r="C784">
        <v>2018</v>
      </c>
      <c r="D784">
        <v>2</v>
      </c>
      <c r="E784">
        <v>0</v>
      </c>
      <c r="F784" t="s">
        <v>184</v>
      </c>
      <c r="G784" s="7" t="str">
        <f t="shared" si="44"/>
        <v>A02866820182USE</v>
      </c>
      <c r="H784" t="str">
        <f t="shared" si="45"/>
        <v>A0286682USE</v>
      </c>
      <c r="I784" s="35"/>
      <c r="O784" s="24"/>
      <c r="P784" s="7"/>
      <c r="R784" s="10"/>
      <c r="BK784" s="7"/>
      <c r="BL784" s="24"/>
      <c r="BU784" s="7"/>
      <c r="BW784" s="7"/>
      <c r="BX784" s="7"/>
      <c r="BY784" s="7"/>
      <c r="BZ784" s="7"/>
      <c r="CA784" s="10"/>
      <c r="DM784" s="7"/>
      <c r="DN784" s="9"/>
      <c r="DP784" s="7"/>
    </row>
    <row r="785" spans="1:120" x14ac:dyDescent="0.25">
      <c r="A785" t="s">
        <v>200</v>
      </c>
      <c r="B785">
        <v>12782</v>
      </c>
      <c r="C785">
        <v>2017</v>
      </c>
      <c r="D785">
        <v>10</v>
      </c>
      <c r="E785">
        <v>0</v>
      </c>
      <c r="F785" t="s">
        <v>184</v>
      </c>
      <c r="G785" s="7" t="str">
        <f t="shared" si="44"/>
        <v>A028668201710USE</v>
      </c>
      <c r="H785" t="str">
        <f t="shared" si="45"/>
        <v>A02866810USE</v>
      </c>
      <c r="I785" s="35"/>
      <c r="O785" s="24"/>
      <c r="P785" s="7"/>
      <c r="R785" s="10"/>
      <c r="BK785" s="7"/>
      <c r="BL785" s="24"/>
      <c r="BU785" s="7"/>
      <c r="BW785" s="7"/>
      <c r="BX785" s="7"/>
      <c r="BY785" s="7"/>
      <c r="BZ785" s="7"/>
      <c r="CA785" s="10"/>
      <c r="DM785" s="7"/>
      <c r="DN785" s="9"/>
      <c r="DP785" s="7"/>
    </row>
    <row r="786" spans="1:120" x14ac:dyDescent="0.25">
      <c r="A786" t="s">
        <v>200</v>
      </c>
      <c r="B786">
        <v>12782</v>
      </c>
      <c r="C786">
        <v>2017</v>
      </c>
      <c r="D786">
        <v>3</v>
      </c>
      <c r="E786">
        <v>3586</v>
      </c>
      <c r="F786" t="s">
        <v>186</v>
      </c>
      <c r="G786" s="7" t="str">
        <f t="shared" si="44"/>
        <v>A02866820173DIRECT</v>
      </c>
      <c r="H786" t="str">
        <f t="shared" si="45"/>
        <v>A0286683DIRECT</v>
      </c>
      <c r="I786" s="35"/>
      <c r="O786" s="24"/>
      <c r="P786" s="7"/>
      <c r="R786" s="10"/>
      <c r="BK786" s="7"/>
      <c r="BL786" s="24"/>
      <c r="BU786" s="7"/>
      <c r="BW786" s="7"/>
      <c r="BX786" s="7"/>
      <c r="BY786" s="7"/>
      <c r="BZ786" s="7"/>
      <c r="CA786" s="10"/>
      <c r="DM786" s="7"/>
      <c r="DN786" s="9"/>
      <c r="DP786" s="7"/>
    </row>
    <row r="787" spans="1:120" x14ac:dyDescent="0.25">
      <c r="A787" t="s">
        <v>200</v>
      </c>
      <c r="B787">
        <v>12782</v>
      </c>
      <c r="C787">
        <v>2017</v>
      </c>
      <c r="D787">
        <v>1</v>
      </c>
      <c r="E787">
        <v>0</v>
      </c>
      <c r="F787" t="s">
        <v>186</v>
      </c>
      <c r="G787" s="7" t="str">
        <f t="shared" si="44"/>
        <v>A02866820171DIRECT</v>
      </c>
      <c r="H787" t="str">
        <f t="shared" si="45"/>
        <v>A0286681DIRECT</v>
      </c>
      <c r="I787" s="35"/>
      <c r="O787" s="24"/>
      <c r="P787" s="7"/>
      <c r="R787" s="10"/>
      <c r="BK787" s="7"/>
      <c r="BL787" s="24"/>
      <c r="BU787" s="7"/>
      <c r="BW787" s="7"/>
      <c r="BX787" s="7"/>
      <c r="BY787" s="7"/>
      <c r="BZ787" s="7"/>
      <c r="CA787" s="10"/>
      <c r="DM787" s="7"/>
      <c r="DN787" s="9"/>
      <c r="DP787" s="7"/>
    </row>
    <row r="788" spans="1:120" x14ac:dyDescent="0.25">
      <c r="A788" t="s">
        <v>200</v>
      </c>
      <c r="B788">
        <v>12782</v>
      </c>
      <c r="C788">
        <v>2017</v>
      </c>
      <c r="D788">
        <v>9</v>
      </c>
      <c r="E788">
        <v>4055</v>
      </c>
      <c r="F788" t="s">
        <v>186</v>
      </c>
      <c r="G788" s="7" t="str">
        <f t="shared" si="44"/>
        <v>A02866820179DIRECT</v>
      </c>
      <c r="H788" t="str">
        <f t="shared" si="45"/>
        <v>A0286689DIRECT</v>
      </c>
      <c r="I788" s="35"/>
      <c r="O788" s="24"/>
      <c r="P788" s="7"/>
      <c r="R788" s="10"/>
      <c r="BK788" s="7"/>
      <c r="BL788" s="24"/>
      <c r="BU788" s="7"/>
      <c r="BW788" s="7"/>
      <c r="BX788" s="7"/>
      <c r="BY788" s="7"/>
      <c r="BZ788" s="7"/>
      <c r="CA788" s="10"/>
      <c r="DM788" s="7"/>
      <c r="DN788" s="9"/>
      <c r="DP788" s="7"/>
    </row>
    <row r="789" spans="1:120" x14ac:dyDescent="0.25">
      <c r="A789" t="s">
        <v>200</v>
      </c>
      <c r="B789">
        <v>12782</v>
      </c>
      <c r="C789">
        <v>2017</v>
      </c>
      <c r="D789">
        <v>8</v>
      </c>
      <c r="E789">
        <v>0</v>
      </c>
      <c r="F789" t="s">
        <v>207</v>
      </c>
      <c r="G789" s="7" t="str">
        <f t="shared" si="44"/>
        <v>A02866820178STORAGE</v>
      </c>
      <c r="H789" t="str">
        <f t="shared" si="45"/>
        <v>A0286688STORAGE</v>
      </c>
      <c r="I789" s="35"/>
      <c r="O789" s="24"/>
      <c r="P789" s="7"/>
      <c r="R789" s="10"/>
      <c r="BK789" s="7"/>
      <c r="BL789" s="24"/>
      <c r="BU789" s="7"/>
      <c r="BW789" s="7"/>
      <c r="BX789" s="7"/>
      <c r="BY789" s="7"/>
      <c r="BZ789" s="7"/>
      <c r="CA789" s="10"/>
      <c r="DM789" s="7"/>
      <c r="DN789" s="9"/>
      <c r="DP789" s="7"/>
    </row>
    <row r="790" spans="1:120" x14ac:dyDescent="0.25">
      <c r="A790" t="s">
        <v>200</v>
      </c>
      <c r="B790">
        <v>12782</v>
      </c>
      <c r="C790">
        <v>2017</v>
      </c>
      <c r="D790">
        <v>11</v>
      </c>
      <c r="E790">
        <v>0</v>
      </c>
      <c r="F790" t="s">
        <v>186</v>
      </c>
      <c r="G790" s="7" t="str">
        <f t="shared" si="44"/>
        <v>A028668201711DIRECT</v>
      </c>
      <c r="H790" t="str">
        <f t="shared" si="45"/>
        <v>A02866811DIRECT</v>
      </c>
      <c r="I790" s="35"/>
      <c r="O790" s="24"/>
      <c r="P790" s="7"/>
      <c r="R790" s="10"/>
      <c r="BK790" s="7"/>
      <c r="BL790" s="24"/>
      <c r="BU790" s="7"/>
      <c r="BW790" s="7"/>
      <c r="BX790" s="7"/>
      <c r="BY790" s="7"/>
      <c r="BZ790" s="7"/>
      <c r="CA790" s="10"/>
      <c r="DM790" s="7"/>
      <c r="DN790" s="9"/>
      <c r="DP790" s="7"/>
    </row>
    <row r="791" spans="1:120" x14ac:dyDescent="0.25">
      <c r="A791" t="s">
        <v>200</v>
      </c>
      <c r="B791">
        <v>12782</v>
      </c>
      <c r="C791">
        <v>2020</v>
      </c>
      <c r="D791">
        <v>10</v>
      </c>
      <c r="E791">
        <v>0</v>
      </c>
      <c r="F791" t="s">
        <v>184</v>
      </c>
      <c r="G791" s="7" t="str">
        <f t="shared" si="44"/>
        <v>A028668202010USE</v>
      </c>
      <c r="H791" t="str">
        <f t="shared" si="45"/>
        <v>A02866810USE</v>
      </c>
      <c r="I791" s="35"/>
      <c r="O791" s="24"/>
      <c r="P791" s="7"/>
      <c r="R791" s="10"/>
      <c r="BK791" s="7"/>
      <c r="BL791" s="24"/>
      <c r="BU791" s="7"/>
      <c r="BW791" s="7"/>
      <c r="BX791" s="7"/>
      <c r="BY791" s="7"/>
      <c r="BZ791" s="7"/>
      <c r="CA791" s="10"/>
      <c r="DM791" s="7"/>
      <c r="DN791" s="9"/>
      <c r="DP791" s="7"/>
    </row>
    <row r="792" spans="1:120" x14ac:dyDescent="0.25">
      <c r="A792" t="s">
        <v>200</v>
      </c>
      <c r="B792">
        <v>12782</v>
      </c>
      <c r="C792">
        <v>2019</v>
      </c>
      <c r="D792">
        <v>4</v>
      </c>
      <c r="E792">
        <v>0</v>
      </c>
      <c r="F792" t="s">
        <v>207</v>
      </c>
      <c r="G792" s="7" t="str">
        <f t="shared" si="44"/>
        <v>A02866820194STORAGE</v>
      </c>
      <c r="H792" t="str">
        <f t="shared" si="45"/>
        <v>A0286684STORAGE</v>
      </c>
      <c r="I792" s="35"/>
      <c r="O792" s="24"/>
      <c r="P792" s="7"/>
      <c r="R792" s="10"/>
      <c r="BK792" s="7"/>
      <c r="BL792" s="24"/>
      <c r="BU792" s="7"/>
      <c r="BW792" s="7"/>
      <c r="BX792" s="7"/>
      <c r="BY792" s="7"/>
      <c r="BZ792" s="7"/>
      <c r="CA792" s="10"/>
      <c r="DM792" s="7"/>
      <c r="DN792" s="9"/>
      <c r="DP792" s="7"/>
    </row>
    <row r="793" spans="1:120" x14ac:dyDescent="0.25">
      <c r="A793" t="s">
        <v>200</v>
      </c>
      <c r="B793">
        <v>12782</v>
      </c>
      <c r="C793">
        <v>2017</v>
      </c>
      <c r="D793">
        <v>12</v>
      </c>
      <c r="E793">
        <v>0</v>
      </c>
      <c r="F793" t="s">
        <v>184</v>
      </c>
      <c r="G793" s="7" t="str">
        <f t="shared" si="44"/>
        <v>A028668201712USE</v>
      </c>
      <c r="H793" t="str">
        <f t="shared" si="45"/>
        <v>A02866812USE</v>
      </c>
      <c r="I793" s="35"/>
      <c r="O793" s="24"/>
      <c r="P793" s="7"/>
      <c r="R793" s="10"/>
      <c r="BK793" s="7"/>
      <c r="BL793" s="24"/>
      <c r="BU793" s="7"/>
      <c r="BW793" s="7"/>
      <c r="BX793" s="7"/>
      <c r="BY793" s="7"/>
      <c r="BZ793" s="7"/>
      <c r="CA793" s="10"/>
      <c r="DM793" s="7"/>
      <c r="DN793" s="9"/>
      <c r="DP793" s="7"/>
    </row>
    <row r="794" spans="1:120" x14ac:dyDescent="0.25">
      <c r="A794" t="s">
        <v>200</v>
      </c>
      <c r="B794">
        <v>12782</v>
      </c>
      <c r="C794">
        <v>2018</v>
      </c>
      <c r="D794">
        <v>10</v>
      </c>
      <c r="E794">
        <v>0</v>
      </c>
      <c r="F794" t="s">
        <v>207</v>
      </c>
      <c r="G794" s="7" t="str">
        <f t="shared" si="44"/>
        <v>A028668201810STORAGE</v>
      </c>
      <c r="H794" t="str">
        <f t="shared" si="45"/>
        <v>A02866810STORAGE</v>
      </c>
      <c r="I794" s="35"/>
      <c r="O794" s="24"/>
      <c r="P794" s="7"/>
      <c r="R794" s="10"/>
      <c r="BK794" s="7"/>
      <c r="BL794" s="24"/>
      <c r="BU794" s="7"/>
      <c r="BW794" s="7"/>
      <c r="BX794" s="7"/>
      <c r="BY794" s="7"/>
      <c r="BZ794" s="7"/>
      <c r="CA794" s="10"/>
      <c r="DM794" s="7"/>
      <c r="DN794" s="9"/>
      <c r="DP794" s="7"/>
    </row>
    <row r="795" spans="1:120" x14ac:dyDescent="0.25">
      <c r="A795" t="s">
        <v>200</v>
      </c>
      <c r="B795">
        <v>12782</v>
      </c>
      <c r="C795">
        <v>2019</v>
      </c>
      <c r="D795">
        <v>1</v>
      </c>
      <c r="E795">
        <v>0</v>
      </c>
      <c r="F795" t="s">
        <v>184</v>
      </c>
      <c r="G795" s="7" t="str">
        <f t="shared" si="44"/>
        <v>A02866820191USE</v>
      </c>
      <c r="H795" t="str">
        <f t="shared" si="45"/>
        <v>A0286681USE</v>
      </c>
      <c r="I795" s="35"/>
      <c r="O795" s="24"/>
      <c r="P795" s="7"/>
      <c r="R795" s="10"/>
      <c r="BK795" s="7"/>
      <c r="BL795" s="24"/>
      <c r="BU795" s="7"/>
      <c r="BW795" s="7"/>
      <c r="BX795" s="7"/>
      <c r="BY795" s="7"/>
      <c r="BZ795" s="7"/>
      <c r="CA795" s="10"/>
      <c r="DM795" s="7"/>
      <c r="DN795" s="9"/>
      <c r="DP795" s="7"/>
    </row>
    <row r="796" spans="1:120" x14ac:dyDescent="0.25">
      <c r="A796" t="s">
        <v>200</v>
      </c>
      <c r="B796">
        <v>12782</v>
      </c>
      <c r="C796">
        <v>2017</v>
      </c>
      <c r="D796">
        <v>2</v>
      </c>
      <c r="E796">
        <v>4382</v>
      </c>
      <c r="F796" t="s">
        <v>184</v>
      </c>
      <c r="G796" s="7" t="str">
        <f t="shared" si="44"/>
        <v>A02866820172USE</v>
      </c>
      <c r="H796" t="str">
        <f t="shared" si="45"/>
        <v>A0286682USE</v>
      </c>
      <c r="I796" s="35"/>
      <c r="O796" s="24"/>
      <c r="P796" s="7"/>
      <c r="R796" s="10"/>
      <c r="BK796" s="7"/>
      <c r="BL796" s="24"/>
      <c r="BU796" s="7"/>
      <c r="BW796" s="7"/>
      <c r="BX796" s="7"/>
      <c r="BY796" s="7"/>
      <c r="BZ796" s="7"/>
      <c r="CA796" s="10"/>
      <c r="DM796" s="7"/>
      <c r="DN796" s="9"/>
      <c r="DP796" s="7"/>
    </row>
    <row r="797" spans="1:120" x14ac:dyDescent="0.25">
      <c r="A797" t="s">
        <v>200</v>
      </c>
      <c r="B797">
        <v>12782</v>
      </c>
      <c r="C797">
        <v>2020</v>
      </c>
      <c r="D797">
        <v>11</v>
      </c>
      <c r="E797">
        <v>0</v>
      </c>
      <c r="F797" t="s">
        <v>186</v>
      </c>
      <c r="G797" s="7" t="str">
        <f t="shared" si="44"/>
        <v>A028668202011DIRECT</v>
      </c>
      <c r="H797" t="str">
        <f t="shared" si="45"/>
        <v>A02866811DIRECT</v>
      </c>
      <c r="I797" s="35"/>
      <c r="O797" s="24"/>
      <c r="P797" s="7"/>
      <c r="R797" s="10"/>
      <c r="BK797" s="7"/>
      <c r="BL797" s="24"/>
      <c r="BU797" s="7"/>
      <c r="BW797" s="7"/>
      <c r="BX797" s="7"/>
      <c r="BY797" s="7"/>
      <c r="BZ797" s="7"/>
      <c r="CA797" s="10"/>
      <c r="DM797" s="7"/>
      <c r="DN797" s="9"/>
      <c r="DP797" s="7"/>
    </row>
    <row r="798" spans="1:120" x14ac:dyDescent="0.25">
      <c r="A798" t="s">
        <v>200</v>
      </c>
      <c r="B798">
        <v>12782</v>
      </c>
      <c r="C798">
        <v>2017</v>
      </c>
      <c r="D798">
        <v>8</v>
      </c>
      <c r="E798">
        <v>4529</v>
      </c>
      <c r="F798" t="s">
        <v>186</v>
      </c>
      <c r="G798" s="7" t="str">
        <f t="shared" si="44"/>
        <v>A02866820178DIRECT</v>
      </c>
      <c r="H798" t="str">
        <f t="shared" si="45"/>
        <v>A0286688DIRECT</v>
      </c>
      <c r="I798" s="35"/>
      <c r="O798" s="24"/>
      <c r="P798" s="7"/>
      <c r="R798" s="10"/>
      <c r="BK798" s="7"/>
      <c r="BL798" s="24"/>
      <c r="BU798" s="7"/>
      <c r="BW798" s="7"/>
      <c r="BX798" s="7"/>
      <c r="BY798" s="7"/>
      <c r="BZ798" s="7"/>
      <c r="CA798" s="10"/>
      <c r="DM798" s="7"/>
      <c r="DN798" s="9"/>
      <c r="DP798" s="7"/>
    </row>
    <row r="799" spans="1:120" x14ac:dyDescent="0.25">
      <c r="A799" t="s">
        <v>200</v>
      </c>
      <c r="B799">
        <v>12782</v>
      </c>
      <c r="C799">
        <v>2020</v>
      </c>
      <c r="D799">
        <v>9</v>
      </c>
      <c r="E799">
        <v>0</v>
      </c>
      <c r="F799" t="s">
        <v>186</v>
      </c>
      <c r="G799" s="7" t="str">
        <f t="shared" si="44"/>
        <v>A02866820209DIRECT</v>
      </c>
      <c r="H799" t="str">
        <f t="shared" si="45"/>
        <v>A0286689DIRECT</v>
      </c>
      <c r="I799" s="35"/>
      <c r="O799" s="24"/>
      <c r="P799" s="7"/>
      <c r="R799" s="10"/>
      <c r="BK799" s="7"/>
      <c r="BL799" s="24"/>
      <c r="BU799" s="7"/>
      <c r="BW799" s="7"/>
      <c r="BX799" s="7"/>
      <c r="BY799" s="7"/>
      <c r="BZ799" s="7"/>
      <c r="CA799" s="10"/>
      <c r="DM799" s="7"/>
      <c r="DN799" s="9"/>
      <c r="DP799" s="7"/>
    </row>
    <row r="800" spans="1:120" x14ac:dyDescent="0.25">
      <c r="A800" t="s">
        <v>200</v>
      </c>
      <c r="B800">
        <v>12782</v>
      </c>
      <c r="C800">
        <v>2017</v>
      </c>
      <c r="D800">
        <v>2</v>
      </c>
      <c r="E800">
        <v>4382</v>
      </c>
      <c r="F800" t="s">
        <v>186</v>
      </c>
      <c r="G800" s="7" t="str">
        <f t="shared" si="44"/>
        <v>A02866820172DIRECT</v>
      </c>
      <c r="H800" t="str">
        <f t="shared" si="45"/>
        <v>A0286682DIRECT</v>
      </c>
      <c r="I800" s="35"/>
      <c r="O800" s="24"/>
      <c r="P800" s="7"/>
      <c r="R800" s="10"/>
      <c r="BK800" s="7"/>
      <c r="BL800" s="24"/>
      <c r="BU800" s="7"/>
      <c r="BW800" s="7"/>
      <c r="BX800" s="7"/>
      <c r="BY800" s="7"/>
      <c r="BZ800" s="7"/>
      <c r="CA800" s="10"/>
      <c r="DM800" s="7"/>
      <c r="DN800" s="9"/>
      <c r="DP800" s="7"/>
    </row>
    <row r="801" spans="1:120" x14ac:dyDescent="0.25">
      <c r="A801" t="s">
        <v>200</v>
      </c>
      <c r="B801">
        <v>12782</v>
      </c>
      <c r="C801">
        <v>2017</v>
      </c>
      <c r="D801">
        <v>2</v>
      </c>
      <c r="E801">
        <v>0</v>
      </c>
      <c r="F801" t="s">
        <v>207</v>
      </c>
      <c r="G801" s="7" t="str">
        <f t="shared" si="44"/>
        <v>A02866820172STORAGE</v>
      </c>
      <c r="H801" t="str">
        <f t="shared" si="45"/>
        <v>A0286682STORAGE</v>
      </c>
      <c r="I801" s="35"/>
      <c r="O801" s="24"/>
      <c r="P801" s="7"/>
      <c r="R801" s="10"/>
      <c r="BK801" s="7"/>
      <c r="BL801" s="24"/>
      <c r="BU801" s="7"/>
      <c r="BW801" s="7"/>
      <c r="BX801" s="7"/>
      <c r="BY801" s="7"/>
      <c r="BZ801" s="7"/>
      <c r="CA801" s="10"/>
      <c r="DM801" s="7"/>
      <c r="DN801" s="9"/>
      <c r="DP801" s="7"/>
    </row>
    <row r="802" spans="1:120" x14ac:dyDescent="0.25">
      <c r="A802" t="s">
        <v>200</v>
      </c>
      <c r="B802">
        <v>12782</v>
      </c>
      <c r="C802">
        <v>2017</v>
      </c>
      <c r="D802">
        <v>1</v>
      </c>
      <c r="E802">
        <v>0</v>
      </c>
      <c r="F802" t="s">
        <v>184</v>
      </c>
      <c r="G802" s="7" t="str">
        <f t="shared" si="44"/>
        <v>A02866820171USE</v>
      </c>
      <c r="H802" t="str">
        <f t="shared" si="45"/>
        <v>A0286681USE</v>
      </c>
      <c r="I802" s="35"/>
      <c r="O802" s="24"/>
      <c r="P802" s="7"/>
      <c r="R802" s="10"/>
      <c r="BK802" s="7"/>
      <c r="BL802" s="24"/>
      <c r="BU802" s="7"/>
      <c r="BW802" s="7"/>
      <c r="BX802" s="7"/>
      <c r="BY802" s="7"/>
      <c r="BZ802" s="7"/>
      <c r="CA802" s="10"/>
      <c r="DM802" s="7"/>
      <c r="DN802" s="9"/>
      <c r="DP802" s="7"/>
    </row>
    <row r="803" spans="1:120" x14ac:dyDescent="0.25">
      <c r="A803" t="s">
        <v>200</v>
      </c>
      <c r="B803">
        <v>12782</v>
      </c>
      <c r="C803">
        <v>2018</v>
      </c>
      <c r="D803">
        <v>2</v>
      </c>
      <c r="E803">
        <v>0</v>
      </c>
      <c r="F803" t="s">
        <v>186</v>
      </c>
      <c r="G803" s="7" t="str">
        <f t="shared" si="44"/>
        <v>A02866820182DIRECT</v>
      </c>
      <c r="H803" t="str">
        <f t="shared" si="45"/>
        <v>A0286682DIRECT</v>
      </c>
      <c r="I803" s="35"/>
      <c r="O803" s="24"/>
      <c r="P803" s="7"/>
      <c r="R803" s="10"/>
      <c r="BK803" s="7"/>
      <c r="BL803" s="24"/>
      <c r="BU803" s="7"/>
      <c r="BW803" s="7"/>
      <c r="BX803" s="7"/>
      <c r="BY803" s="7"/>
      <c r="BZ803" s="7"/>
      <c r="CA803" s="10"/>
      <c r="DM803" s="7"/>
      <c r="DN803" s="9"/>
      <c r="DP803" s="7"/>
    </row>
    <row r="804" spans="1:120" x14ac:dyDescent="0.25">
      <c r="A804" t="s">
        <v>200</v>
      </c>
      <c r="B804">
        <v>12782</v>
      </c>
      <c r="C804">
        <v>2017</v>
      </c>
      <c r="D804">
        <v>8</v>
      </c>
      <c r="E804">
        <v>4529</v>
      </c>
      <c r="F804" t="s">
        <v>184</v>
      </c>
      <c r="G804" s="7" t="str">
        <f t="shared" si="44"/>
        <v>A02866820178USE</v>
      </c>
      <c r="H804" t="str">
        <f t="shared" si="45"/>
        <v>A0286688USE</v>
      </c>
      <c r="I804" s="35"/>
      <c r="O804" s="24"/>
      <c r="P804" s="7"/>
      <c r="R804" s="10"/>
      <c r="BK804" s="7"/>
      <c r="BL804" s="24"/>
      <c r="BU804" s="7"/>
      <c r="BW804" s="7"/>
      <c r="BX804" s="7"/>
      <c r="BY804" s="7"/>
      <c r="BZ804" s="7"/>
      <c r="CA804" s="10"/>
      <c r="DM804" s="7"/>
      <c r="DN804" s="9"/>
      <c r="DP804" s="7"/>
    </row>
    <row r="805" spans="1:120" x14ac:dyDescent="0.25">
      <c r="A805" t="s">
        <v>200</v>
      </c>
      <c r="B805">
        <v>12782</v>
      </c>
      <c r="C805">
        <v>2017</v>
      </c>
      <c r="D805">
        <v>3</v>
      </c>
      <c r="E805">
        <v>3586</v>
      </c>
      <c r="F805" t="s">
        <v>184</v>
      </c>
      <c r="G805" s="7" t="str">
        <f t="shared" si="44"/>
        <v>A02866820173USE</v>
      </c>
      <c r="H805" t="str">
        <f t="shared" si="45"/>
        <v>A0286683USE</v>
      </c>
      <c r="I805" s="35"/>
      <c r="O805" s="24"/>
      <c r="P805" s="7"/>
      <c r="R805" s="10"/>
      <c r="BK805" s="7"/>
      <c r="BL805" s="24"/>
      <c r="BU805" s="7"/>
      <c r="BW805" s="7"/>
      <c r="BX805" s="7"/>
      <c r="BY805" s="7"/>
      <c r="BZ805" s="7"/>
      <c r="CA805" s="10"/>
      <c r="DM805" s="7"/>
      <c r="DN805" s="9"/>
      <c r="DP805" s="7"/>
    </row>
    <row r="806" spans="1:120" x14ac:dyDescent="0.25">
      <c r="A806" t="s">
        <v>200</v>
      </c>
      <c r="B806">
        <v>12782</v>
      </c>
      <c r="C806">
        <v>2018</v>
      </c>
      <c r="D806">
        <v>9</v>
      </c>
      <c r="E806">
        <v>0</v>
      </c>
      <c r="F806" t="s">
        <v>184</v>
      </c>
      <c r="G806" s="7" t="str">
        <f t="shared" si="44"/>
        <v>A02866820189USE</v>
      </c>
      <c r="H806" t="str">
        <f t="shared" si="45"/>
        <v>A0286689USE</v>
      </c>
      <c r="I806" s="35"/>
      <c r="O806" s="24"/>
      <c r="P806" s="7"/>
      <c r="R806" s="10"/>
      <c r="BK806" s="7"/>
      <c r="BL806" s="24"/>
      <c r="BU806" s="7"/>
      <c r="BW806" s="7"/>
      <c r="BX806" s="7"/>
      <c r="BY806" s="7"/>
      <c r="BZ806" s="7"/>
      <c r="CA806" s="10"/>
      <c r="DM806" s="7"/>
      <c r="DN806" s="9"/>
      <c r="DP806" s="7"/>
    </row>
    <row r="807" spans="1:120" x14ac:dyDescent="0.25">
      <c r="A807" t="s">
        <v>200</v>
      </c>
      <c r="B807">
        <v>12782</v>
      </c>
      <c r="C807">
        <v>2017</v>
      </c>
      <c r="D807">
        <v>7</v>
      </c>
      <c r="E807">
        <v>0</v>
      </c>
      <c r="F807" t="s">
        <v>207</v>
      </c>
      <c r="G807" s="7" t="str">
        <f t="shared" si="44"/>
        <v>A02866820177STORAGE</v>
      </c>
      <c r="H807" t="str">
        <f t="shared" si="45"/>
        <v>A0286687STORAGE</v>
      </c>
      <c r="I807" s="35"/>
      <c r="O807" s="24"/>
      <c r="P807" s="7"/>
      <c r="R807" s="10"/>
      <c r="BK807" s="7"/>
      <c r="BL807" s="24"/>
      <c r="BU807" s="7"/>
      <c r="BW807" s="7"/>
      <c r="BX807" s="7"/>
      <c r="BY807" s="7"/>
      <c r="BZ807" s="7"/>
      <c r="CA807" s="10"/>
      <c r="DM807" s="7"/>
      <c r="DN807" s="9"/>
      <c r="DP807" s="7"/>
    </row>
    <row r="808" spans="1:120" x14ac:dyDescent="0.25">
      <c r="A808" t="s">
        <v>200</v>
      </c>
      <c r="B808">
        <v>12782</v>
      </c>
      <c r="C808">
        <v>2020</v>
      </c>
      <c r="D808">
        <v>9</v>
      </c>
      <c r="E808">
        <v>0</v>
      </c>
      <c r="F808" t="s">
        <v>207</v>
      </c>
      <c r="G808" s="7" t="str">
        <f t="shared" si="44"/>
        <v>A02866820209STORAGE</v>
      </c>
      <c r="H808" t="str">
        <f t="shared" si="45"/>
        <v>A0286689STORAGE</v>
      </c>
      <c r="I808" s="35"/>
      <c r="O808" s="24"/>
      <c r="P808" s="7"/>
      <c r="R808" s="10"/>
      <c r="BK808" s="7"/>
      <c r="BL808" s="24"/>
      <c r="BU808" s="7"/>
      <c r="BW808" s="7"/>
      <c r="BX808" s="7"/>
      <c r="BY808" s="7"/>
      <c r="BZ808" s="7"/>
      <c r="CA808" s="10"/>
      <c r="DM808" s="7"/>
      <c r="DN808" s="9"/>
      <c r="DP808" s="7"/>
    </row>
    <row r="809" spans="1:120" x14ac:dyDescent="0.25">
      <c r="A809" t="s">
        <v>200</v>
      </c>
      <c r="B809">
        <v>12782</v>
      </c>
      <c r="C809">
        <v>2017</v>
      </c>
      <c r="D809">
        <v>3</v>
      </c>
      <c r="E809">
        <v>0</v>
      </c>
      <c r="F809" t="s">
        <v>207</v>
      </c>
      <c r="G809" s="7" t="str">
        <f t="shared" si="44"/>
        <v>A02866820173STORAGE</v>
      </c>
      <c r="H809" t="str">
        <f t="shared" si="45"/>
        <v>A0286683STORAGE</v>
      </c>
      <c r="I809" s="35"/>
      <c r="O809" s="24"/>
      <c r="P809" s="7"/>
      <c r="R809" s="10"/>
      <c r="BK809" s="7"/>
      <c r="BL809" s="24"/>
      <c r="BU809" s="7"/>
      <c r="BW809" s="7"/>
      <c r="BX809" s="7"/>
      <c r="BY809" s="7"/>
      <c r="BZ809" s="7"/>
      <c r="CA809" s="10"/>
      <c r="DM809" s="7"/>
      <c r="DN809" s="9"/>
      <c r="DP809" s="7"/>
    </row>
    <row r="810" spans="1:120" x14ac:dyDescent="0.25">
      <c r="A810" t="s">
        <v>200</v>
      </c>
      <c r="B810">
        <v>12782</v>
      </c>
      <c r="C810">
        <v>2018</v>
      </c>
      <c r="D810">
        <v>7</v>
      </c>
      <c r="E810">
        <v>0</v>
      </c>
      <c r="F810" t="s">
        <v>186</v>
      </c>
      <c r="G810" s="7" t="str">
        <f t="shared" si="44"/>
        <v>A02866820187DIRECT</v>
      </c>
      <c r="H810" t="str">
        <f t="shared" si="45"/>
        <v>A0286687DIRECT</v>
      </c>
      <c r="I810" s="35"/>
      <c r="O810" s="24"/>
      <c r="P810" s="7"/>
      <c r="R810" s="10"/>
      <c r="BK810" s="7"/>
      <c r="BL810" s="24"/>
      <c r="BU810" s="7"/>
      <c r="BW810" s="7"/>
      <c r="BX810" s="7"/>
      <c r="BY810" s="7"/>
      <c r="BZ810" s="7"/>
      <c r="CA810" s="10"/>
      <c r="DM810" s="7"/>
      <c r="DN810" s="9"/>
      <c r="DP810" s="7"/>
    </row>
    <row r="811" spans="1:120" x14ac:dyDescent="0.25">
      <c r="A811" t="s">
        <v>200</v>
      </c>
      <c r="B811">
        <v>12782</v>
      </c>
      <c r="C811">
        <v>2018</v>
      </c>
      <c r="D811">
        <v>11</v>
      </c>
      <c r="E811">
        <v>0</v>
      </c>
      <c r="F811" t="s">
        <v>207</v>
      </c>
      <c r="G811" s="7" t="str">
        <f t="shared" si="44"/>
        <v>A028668201811STORAGE</v>
      </c>
      <c r="H811" t="str">
        <f t="shared" si="45"/>
        <v>A02866811STORAGE</v>
      </c>
      <c r="I811" s="35"/>
      <c r="O811" s="24"/>
      <c r="P811" s="7"/>
      <c r="R811" s="10"/>
      <c r="BK811" s="7"/>
      <c r="BL811" s="24"/>
      <c r="BU811" s="7"/>
      <c r="BW811" s="7"/>
      <c r="BX811" s="7"/>
      <c r="BY811" s="7"/>
      <c r="BZ811" s="7"/>
      <c r="CA811" s="10"/>
      <c r="DM811" s="7"/>
      <c r="DN811" s="9"/>
      <c r="DP811" s="7"/>
    </row>
    <row r="812" spans="1:120" x14ac:dyDescent="0.25">
      <c r="A812" t="s">
        <v>200</v>
      </c>
      <c r="B812">
        <v>12782</v>
      </c>
      <c r="C812">
        <v>2018</v>
      </c>
      <c r="D812">
        <v>12</v>
      </c>
      <c r="E812">
        <v>0</v>
      </c>
      <c r="F812" t="s">
        <v>186</v>
      </c>
      <c r="G812" s="7" t="str">
        <f t="shared" si="44"/>
        <v>A028668201812DIRECT</v>
      </c>
      <c r="H812" t="str">
        <f t="shared" si="45"/>
        <v>A02866812DIRECT</v>
      </c>
      <c r="I812" s="35"/>
      <c r="O812" s="24"/>
      <c r="P812" s="7"/>
      <c r="R812" s="10"/>
      <c r="BK812" s="7"/>
      <c r="BL812" s="24"/>
      <c r="BU812" s="7"/>
      <c r="BW812" s="7"/>
      <c r="BX812" s="7"/>
      <c r="BY812" s="7"/>
      <c r="BZ812" s="7"/>
      <c r="CA812" s="10"/>
      <c r="DM812" s="7"/>
      <c r="DN812" s="9"/>
      <c r="DP812" s="7"/>
    </row>
    <row r="813" spans="1:120" x14ac:dyDescent="0.25">
      <c r="A813" t="s">
        <v>200</v>
      </c>
      <c r="B813">
        <v>12782</v>
      </c>
      <c r="C813">
        <v>2018</v>
      </c>
      <c r="D813">
        <v>2</v>
      </c>
      <c r="E813">
        <v>0</v>
      </c>
      <c r="F813" t="s">
        <v>207</v>
      </c>
      <c r="G813" s="7" t="str">
        <f t="shared" si="44"/>
        <v>A02866820182STORAGE</v>
      </c>
      <c r="H813" t="str">
        <f t="shared" si="45"/>
        <v>A0286682STORAGE</v>
      </c>
      <c r="I813" s="35"/>
      <c r="O813" s="24"/>
      <c r="P813" s="7"/>
      <c r="R813" s="10"/>
      <c r="BK813" s="7"/>
      <c r="BL813" s="24"/>
      <c r="BU813" s="7"/>
      <c r="BW813" s="7"/>
      <c r="BX813" s="7"/>
      <c r="BY813" s="7"/>
      <c r="BZ813" s="7"/>
      <c r="CA813" s="10"/>
      <c r="DM813" s="7"/>
      <c r="DN813" s="9"/>
      <c r="DP813" s="7"/>
    </row>
    <row r="814" spans="1:120" x14ac:dyDescent="0.25">
      <c r="A814" t="s">
        <v>200</v>
      </c>
      <c r="B814">
        <v>12782</v>
      </c>
      <c r="C814">
        <v>2020</v>
      </c>
      <c r="D814">
        <v>12</v>
      </c>
      <c r="E814">
        <v>0</v>
      </c>
      <c r="F814" t="s">
        <v>184</v>
      </c>
      <c r="G814" s="7" t="str">
        <f t="shared" si="44"/>
        <v>A028668202012USE</v>
      </c>
      <c r="H814" t="str">
        <f t="shared" si="45"/>
        <v>A02866812USE</v>
      </c>
      <c r="I814" s="35"/>
      <c r="O814" s="24"/>
      <c r="P814" s="7"/>
      <c r="R814" s="10"/>
      <c r="BK814" s="7"/>
      <c r="BL814" s="24"/>
      <c r="BU814" s="7"/>
      <c r="BW814" s="7"/>
      <c r="BX814" s="7"/>
      <c r="BY814" s="7"/>
      <c r="BZ814" s="7"/>
      <c r="CA814" s="10"/>
      <c r="DM814" s="7"/>
      <c r="DN814" s="9"/>
      <c r="DP814" s="7"/>
    </row>
    <row r="815" spans="1:120" x14ac:dyDescent="0.25">
      <c r="A815" t="s">
        <v>200</v>
      </c>
      <c r="B815">
        <v>12782</v>
      </c>
      <c r="C815">
        <v>2017</v>
      </c>
      <c r="D815">
        <v>7</v>
      </c>
      <c r="E815">
        <v>4472</v>
      </c>
      <c r="F815" t="s">
        <v>186</v>
      </c>
      <c r="G815" s="7" t="str">
        <f t="shared" si="44"/>
        <v>A02866820177DIRECT</v>
      </c>
      <c r="H815" t="str">
        <f t="shared" si="45"/>
        <v>A0286687DIRECT</v>
      </c>
      <c r="I815" s="35"/>
      <c r="O815" s="24"/>
      <c r="P815" s="7"/>
      <c r="R815" s="10"/>
      <c r="BK815" s="7"/>
      <c r="BL815" s="24"/>
      <c r="BU815" s="7"/>
      <c r="BW815" s="7"/>
      <c r="BX815" s="7"/>
      <c r="BY815" s="7"/>
      <c r="BZ815" s="7"/>
      <c r="CA815" s="10"/>
      <c r="DM815" s="7"/>
      <c r="DN815" s="9"/>
      <c r="DP815" s="7"/>
    </row>
    <row r="816" spans="1:120" x14ac:dyDescent="0.25">
      <c r="A816" t="s">
        <v>200</v>
      </c>
      <c r="B816">
        <v>12782</v>
      </c>
      <c r="C816">
        <v>2018</v>
      </c>
      <c r="D816">
        <v>8</v>
      </c>
      <c r="E816">
        <v>0</v>
      </c>
      <c r="F816" t="s">
        <v>184</v>
      </c>
      <c r="G816" s="7" t="str">
        <f t="shared" si="44"/>
        <v>A02866820188USE</v>
      </c>
      <c r="H816" t="str">
        <f t="shared" si="45"/>
        <v>A0286688USE</v>
      </c>
      <c r="I816" s="35"/>
      <c r="O816" s="24"/>
      <c r="P816" s="7"/>
      <c r="R816" s="10"/>
      <c r="BK816" s="7"/>
      <c r="BL816" s="24"/>
      <c r="BU816" s="7"/>
      <c r="BW816" s="7"/>
      <c r="BX816" s="7"/>
      <c r="BY816" s="7"/>
      <c r="BZ816" s="7"/>
      <c r="CA816" s="10"/>
      <c r="DM816" s="7"/>
      <c r="DN816" s="9"/>
      <c r="DP816" s="7"/>
    </row>
    <row r="817" spans="1:120" x14ac:dyDescent="0.25">
      <c r="A817" t="s">
        <v>200</v>
      </c>
      <c r="B817">
        <v>12782</v>
      </c>
      <c r="C817">
        <v>2020</v>
      </c>
      <c r="D817">
        <v>11</v>
      </c>
      <c r="E817">
        <v>0</v>
      </c>
      <c r="F817" t="s">
        <v>207</v>
      </c>
      <c r="G817" s="7" t="str">
        <f t="shared" si="44"/>
        <v>A028668202011STORAGE</v>
      </c>
      <c r="H817" t="str">
        <f t="shared" si="45"/>
        <v>A02866811STORAGE</v>
      </c>
      <c r="I817" s="35"/>
      <c r="O817" s="24"/>
      <c r="P817" s="7"/>
      <c r="R817" s="10"/>
      <c r="BK817" s="7"/>
      <c r="BL817" s="24"/>
      <c r="BU817" s="7"/>
      <c r="BW817" s="7"/>
      <c r="BX817" s="7"/>
      <c r="BY817" s="7"/>
      <c r="BZ817" s="7"/>
      <c r="CA817" s="10"/>
      <c r="DM817" s="7"/>
      <c r="DN817" s="9"/>
      <c r="DP817" s="7"/>
    </row>
    <row r="818" spans="1:120" x14ac:dyDescent="0.25">
      <c r="A818" t="s">
        <v>200</v>
      </c>
      <c r="B818">
        <v>12782</v>
      </c>
      <c r="C818">
        <v>2018</v>
      </c>
      <c r="D818">
        <v>11</v>
      </c>
      <c r="E818">
        <v>0</v>
      </c>
      <c r="F818" t="s">
        <v>184</v>
      </c>
      <c r="G818" s="7" t="str">
        <f t="shared" si="44"/>
        <v>A028668201811USE</v>
      </c>
      <c r="H818" t="str">
        <f t="shared" si="45"/>
        <v>A02866811USE</v>
      </c>
      <c r="I818" s="35"/>
      <c r="O818" s="24"/>
      <c r="P818" s="7"/>
      <c r="R818" s="10"/>
      <c r="BK818" s="7"/>
      <c r="BL818" s="24"/>
      <c r="BU818" s="7"/>
      <c r="BW818" s="7"/>
      <c r="BX818" s="7"/>
      <c r="BY818" s="7"/>
      <c r="BZ818" s="7"/>
      <c r="CA818" s="10"/>
      <c r="DM818" s="7"/>
      <c r="DN818" s="9"/>
      <c r="DP818" s="7"/>
    </row>
    <row r="819" spans="1:120" x14ac:dyDescent="0.25">
      <c r="A819" t="s">
        <v>200</v>
      </c>
      <c r="B819">
        <v>12782</v>
      </c>
      <c r="C819">
        <v>2018</v>
      </c>
      <c r="D819">
        <v>1</v>
      </c>
      <c r="E819">
        <v>0</v>
      </c>
      <c r="F819" t="s">
        <v>207</v>
      </c>
      <c r="G819" s="7" t="str">
        <f t="shared" si="44"/>
        <v>A02866820181STORAGE</v>
      </c>
      <c r="H819" t="str">
        <f t="shared" si="45"/>
        <v>A0286681STORAGE</v>
      </c>
      <c r="I819" s="35"/>
      <c r="O819" s="24"/>
      <c r="P819" s="7"/>
      <c r="R819" s="10"/>
      <c r="BK819" s="7"/>
      <c r="BL819" s="24"/>
      <c r="BU819" s="7"/>
      <c r="BW819" s="7"/>
      <c r="BX819" s="7"/>
      <c r="BY819" s="7"/>
      <c r="BZ819" s="7"/>
      <c r="CA819" s="10"/>
      <c r="DM819" s="7"/>
      <c r="DN819" s="9"/>
      <c r="DP819" s="7"/>
    </row>
    <row r="820" spans="1:120" x14ac:dyDescent="0.25">
      <c r="A820" t="s">
        <v>200</v>
      </c>
      <c r="B820">
        <v>12782</v>
      </c>
      <c r="C820">
        <v>2018</v>
      </c>
      <c r="D820">
        <v>9</v>
      </c>
      <c r="E820">
        <v>0</v>
      </c>
      <c r="F820" t="s">
        <v>207</v>
      </c>
      <c r="G820" s="7" t="str">
        <f t="shared" si="44"/>
        <v>A02866820189STORAGE</v>
      </c>
      <c r="H820" t="str">
        <f t="shared" si="45"/>
        <v>A0286689STORAGE</v>
      </c>
      <c r="I820" s="35"/>
      <c r="O820" s="24"/>
      <c r="P820" s="7"/>
      <c r="R820" s="10"/>
      <c r="BK820" s="7"/>
      <c r="BL820" s="24"/>
      <c r="BU820" s="7"/>
      <c r="BW820" s="7"/>
      <c r="BX820" s="7"/>
      <c r="BY820" s="7"/>
      <c r="BZ820" s="7"/>
      <c r="CA820" s="10"/>
      <c r="DM820" s="7"/>
      <c r="DN820" s="9"/>
      <c r="DP820" s="7"/>
    </row>
    <row r="821" spans="1:120" x14ac:dyDescent="0.25">
      <c r="A821" t="s">
        <v>200</v>
      </c>
      <c r="B821">
        <v>12782</v>
      </c>
      <c r="C821">
        <v>2018</v>
      </c>
      <c r="D821">
        <v>11</v>
      </c>
      <c r="E821">
        <v>0</v>
      </c>
      <c r="F821" t="s">
        <v>186</v>
      </c>
      <c r="G821" s="7" t="str">
        <f t="shared" si="44"/>
        <v>A028668201811DIRECT</v>
      </c>
      <c r="H821" t="str">
        <f t="shared" si="45"/>
        <v>A02866811DIRECT</v>
      </c>
      <c r="I821" s="35"/>
      <c r="O821" s="24"/>
      <c r="P821" s="7"/>
      <c r="R821" s="10"/>
      <c r="BK821" s="7"/>
      <c r="BL821" s="24"/>
      <c r="BU821" s="7"/>
      <c r="BW821" s="7"/>
      <c r="BX821" s="7"/>
      <c r="BY821" s="7"/>
      <c r="BZ821" s="7"/>
      <c r="CA821" s="10"/>
      <c r="DM821" s="7"/>
      <c r="DN821" s="9"/>
      <c r="DP821" s="7"/>
    </row>
    <row r="822" spans="1:120" x14ac:dyDescent="0.25">
      <c r="A822" t="s">
        <v>200</v>
      </c>
      <c r="B822">
        <v>12782</v>
      </c>
      <c r="C822">
        <v>2017</v>
      </c>
      <c r="D822">
        <v>4</v>
      </c>
      <c r="E822">
        <v>0</v>
      </c>
      <c r="F822" t="s">
        <v>207</v>
      </c>
      <c r="G822" s="7" t="str">
        <f t="shared" si="44"/>
        <v>A02866820174STORAGE</v>
      </c>
      <c r="H822" t="str">
        <f t="shared" si="45"/>
        <v>A0286684STORAGE</v>
      </c>
      <c r="I822" s="35"/>
      <c r="O822" s="24"/>
      <c r="P822" s="7"/>
      <c r="R822" s="10"/>
      <c r="BK822" s="7"/>
      <c r="BL822" s="24"/>
      <c r="BU822" s="7"/>
      <c r="BW822" s="7"/>
      <c r="BX822" s="7"/>
      <c r="BY822" s="7"/>
      <c r="BZ822" s="7"/>
      <c r="CA822" s="10"/>
      <c r="DM822" s="7"/>
      <c r="DN822" s="9"/>
      <c r="DP822" s="7"/>
    </row>
    <row r="823" spans="1:120" x14ac:dyDescent="0.25">
      <c r="A823" t="s">
        <v>200</v>
      </c>
      <c r="B823">
        <v>12782</v>
      </c>
      <c r="C823">
        <v>2018</v>
      </c>
      <c r="D823">
        <v>12</v>
      </c>
      <c r="E823">
        <v>0</v>
      </c>
      <c r="F823" t="s">
        <v>207</v>
      </c>
      <c r="G823" s="7" t="str">
        <f t="shared" si="44"/>
        <v>A028668201812STORAGE</v>
      </c>
      <c r="H823" t="str">
        <f t="shared" si="45"/>
        <v>A02866812STORAGE</v>
      </c>
      <c r="I823" s="35"/>
      <c r="O823" s="24"/>
      <c r="P823" s="7"/>
      <c r="R823" s="10"/>
      <c r="BK823" s="7"/>
      <c r="BL823" s="24"/>
      <c r="BU823" s="7"/>
      <c r="BW823" s="7"/>
      <c r="BX823" s="7"/>
      <c r="BY823" s="7"/>
      <c r="BZ823" s="7"/>
      <c r="CA823" s="10"/>
      <c r="DM823" s="7"/>
      <c r="DN823" s="9"/>
      <c r="DP823" s="7"/>
    </row>
    <row r="824" spans="1:120" x14ac:dyDescent="0.25">
      <c r="A824" t="s">
        <v>200</v>
      </c>
      <c r="B824">
        <v>12782</v>
      </c>
      <c r="C824">
        <v>2018</v>
      </c>
      <c r="D824">
        <v>9</v>
      </c>
      <c r="E824">
        <v>0</v>
      </c>
      <c r="F824" t="s">
        <v>186</v>
      </c>
      <c r="G824" s="7" t="str">
        <f t="shared" si="44"/>
        <v>A02866820189DIRECT</v>
      </c>
      <c r="H824" t="str">
        <f t="shared" si="45"/>
        <v>A0286689DIRECT</v>
      </c>
      <c r="I824" s="35"/>
      <c r="O824" s="24"/>
      <c r="P824" s="7"/>
      <c r="R824" s="10"/>
      <c r="BK824" s="7"/>
      <c r="BL824" s="24"/>
      <c r="BU824" s="7"/>
      <c r="BW824" s="7"/>
      <c r="BX824" s="7"/>
      <c r="BY824" s="7"/>
      <c r="BZ824" s="7"/>
      <c r="CA824" s="10"/>
      <c r="DM824" s="7"/>
      <c r="DN824" s="9"/>
      <c r="DP824" s="7"/>
    </row>
    <row r="825" spans="1:120" x14ac:dyDescent="0.25">
      <c r="A825" t="s">
        <v>200</v>
      </c>
      <c r="B825">
        <v>12782</v>
      </c>
      <c r="C825">
        <v>2017</v>
      </c>
      <c r="D825">
        <v>12</v>
      </c>
      <c r="E825">
        <v>0</v>
      </c>
      <c r="F825" t="s">
        <v>186</v>
      </c>
      <c r="G825" s="7" t="str">
        <f t="shared" si="44"/>
        <v>A028668201712DIRECT</v>
      </c>
      <c r="H825" t="str">
        <f t="shared" si="45"/>
        <v>A02866812DIRECT</v>
      </c>
      <c r="I825" s="35"/>
      <c r="O825" s="24"/>
      <c r="P825" s="7"/>
      <c r="R825" s="10"/>
      <c r="BK825" s="7"/>
      <c r="BL825" s="24"/>
      <c r="BU825" s="7"/>
      <c r="BW825" s="7"/>
      <c r="BX825" s="7"/>
      <c r="BY825" s="7"/>
      <c r="BZ825" s="7"/>
      <c r="CA825" s="10"/>
      <c r="DM825" s="7"/>
      <c r="DN825" s="9"/>
      <c r="DP825" s="7"/>
    </row>
    <row r="826" spans="1:120" x14ac:dyDescent="0.25">
      <c r="A826" t="s">
        <v>200</v>
      </c>
      <c r="B826">
        <v>12782</v>
      </c>
      <c r="C826">
        <v>2020</v>
      </c>
      <c r="D826">
        <v>12</v>
      </c>
      <c r="E826">
        <v>0</v>
      </c>
      <c r="F826" t="s">
        <v>207</v>
      </c>
      <c r="G826" s="7" t="str">
        <f t="shared" si="44"/>
        <v>A028668202012STORAGE</v>
      </c>
      <c r="H826" t="str">
        <f t="shared" si="45"/>
        <v>A02866812STORAGE</v>
      </c>
      <c r="I826" s="35"/>
      <c r="O826" s="24"/>
      <c r="P826" s="7"/>
      <c r="R826" s="10"/>
      <c r="BK826" s="7"/>
      <c r="BL826" s="24"/>
      <c r="BU826" s="7"/>
      <c r="BW826" s="7"/>
      <c r="BX826" s="7"/>
      <c r="BY826" s="7"/>
      <c r="BZ826" s="7"/>
      <c r="CA826" s="10"/>
      <c r="DM826" s="7"/>
      <c r="DN826" s="9"/>
      <c r="DP826" s="7"/>
    </row>
    <row r="827" spans="1:120" x14ac:dyDescent="0.25">
      <c r="A827" t="s">
        <v>200</v>
      </c>
      <c r="B827">
        <v>12782</v>
      </c>
      <c r="C827">
        <v>2017</v>
      </c>
      <c r="D827">
        <v>12</v>
      </c>
      <c r="E827">
        <v>0</v>
      </c>
      <c r="F827" t="s">
        <v>207</v>
      </c>
      <c r="G827" s="7" t="str">
        <f t="shared" si="44"/>
        <v>A028668201712STORAGE</v>
      </c>
      <c r="H827" t="str">
        <f t="shared" si="45"/>
        <v>A02866812STORAGE</v>
      </c>
      <c r="I827" s="35"/>
      <c r="O827" s="24"/>
      <c r="P827" s="7"/>
      <c r="R827" s="10"/>
      <c r="BK827" s="7"/>
      <c r="BL827" s="24"/>
      <c r="BU827" s="7"/>
      <c r="BW827" s="7"/>
      <c r="BX827" s="7"/>
      <c r="BY827" s="7"/>
      <c r="BZ827" s="7"/>
      <c r="CA827" s="10"/>
      <c r="DM827" s="7"/>
      <c r="DN827" s="9"/>
      <c r="DP827" s="7"/>
    </row>
    <row r="828" spans="1:120" x14ac:dyDescent="0.25">
      <c r="A828" t="s">
        <v>200</v>
      </c>
      <c r="B828">
        <v>12782</v>
      </c>
      <c r="C828">
        <v>2018</v>
      </c>
      <c r="D828">
        <v>1</v>
      </c>
      <c r="E828">
        <v>0</v>
      </c>
      <c r="F828" t="s">
        <v>184</v>
      </c>
      <c r="G828" s="7" t="str">
        <f t="shared" si="44"/>
        <v>A02866820181USE</v>
      </c>
      <c r="H828" t="str">
        <f t="shared" si="45"/>
        <v>A0286681USE</v>
      </c>
      <c r="I828" s="35"/>
      <c r="O828" s="24"/>
      <c r="P828" s="7"/>
      <c r="R828" s="10"/>
      <c r="BK828" s="7"/>
      <c r="BL828" s="24"/>
      <c r="BU828" s="7"/>
      <c r="BW828" s="7"/>
      <c r="BX828" s="7"/>
      <c r="BY828" s="7"/>
      <c r="BZ828" s="7"/>
      <c r="CA828" s="10"/>
      <c r="DM828" s="7"/>
      <c r="DN828" s="9"/>
      <c r="DP828" s="7"/>
    </row>
    <row r="829" spans="1:120" x14ac:dyDescent="0.25">
      <c r="A829" t="s">
        <v>200</v>
      </c>
      <c r="B829">
        <v>12782</v>
      </c>
      <c r="C829">
        <v>2018</v>
      </c>
      <c r="D829">
        <v>10</v>
      </c>
      <c r="E829">
        <v>0</v>
      </c>
      <c r="F829" t="s">
        <v>186</v>
      </c>
      <c r="G829" s="7" t="str">
        <f t="shared" si="44"/>
        <v>A028668201810DIRECT</v>
      </c>
      <c r="H829" t="str">
        <f t="shared" si="45"/>
        <v>A02866810DIRECT</v>
      </c>
      <c r="I829" s="35"/>
      <c r="O829" s="24"/>
      <c r="P829" s="7"/>
      <c r="R829" s="10"/>
      <c r="BK829" s="7"/>
      <c r="BL829" s="24"/>
      <c r="BU829" s="7"/>
      <c r="BW829" s="7"/>
      <c r="BX829" s="7"/>
      <c r="BY829" s="7"/>
      <c r="BZ829" s="7"/>
      <c r="CA829" s="10"/>
      <c r="DM829" s="7"/>
      <c r="DN829" s="9"/>
      <c r="DP829" s="7"/>
    </row>
    <row r="830" spans="1:120" x14ac:dyDescent="0.25">
      <c r="A830" t="s">
        <v>200</v>
      </c>
      <c r="B830">
        <v>12782</v>
      </c>
      <c r="C830">
        <v>2017</v>
      </c>
      <c r="D830">
        <v>11</v>
      </c>
      <c r="E830">
        <v>0</v>
      </c>
      <c r="F830" t="s">
        <v>184</v>
      </c>
      <c r="G830" s="7" t="str">
        <f t="shared" si="44"/>
        <v>A028668201711USE</v>
      </c>
      <c r="H830" t="str">
        <f t="shared" si="45"/>
        <v>A02866811USE</v>
      </c>
      <c r="I830" s="35"/>
      <c r="O830" s="24"/>
      <c r="P830" s="7"/>
      <c r="R830" s="10"/>
      <c r="BK830" s="7"/>
      <c r="BL830" s="24"/>
      <c r="BU830" s="7"/>
      <c r="BW830" s="7"/>
      <c r="BX830" s="7"/>
      <c r="BY830" s="7"/>
      <c r="BZ830" s="7"/>
      <c r="CA830" s="10"/>
      <c r="DM830" s="7"/>
      <c r="DN830" s="9"/>
      <c r="DP830" s="7"/>
    </row>
    <row r="831" spans="1:120" x14ac:dyDescent="0.25">
      <c r="A831" t="s">
        <v>200</v>
      </c>
      <c r="B831">
        <v>12782</v>
      </c>
      <c r="C831">
        <v>2017</v>
      </c>
      <c r="D831">
        <v>11</v>
      </c>
      <c r="E831">
        <v>0</v>
      </c>
      <c r="F831" t="s">
        <v>207</v>
      </c>
      <c r="G831" s="7" t="str">
        <f t="shared" si="44"/>
        <v>A028668201711STORAGE</v>
      </c>
      <c r="H831" t="str">
        <f t="shared" si="45"/>
        <v>A02866811STORAGE</v>
      </c>
      <c r="I831" s="35"/>
      <c r="O831" s="24"/>
      <c r="P831" s="7"/>
      <c r="R831" s="10"/>
      <c r="BK831" s="7"/>
      <c r="BL831" s="24"/>
      <c r="BU831" s="7"/>
      <c r="BW831" s="7"/>
      <c r="BX831" s="7"/>
      <c r="BY831" s="7"/>
      <c r="BZ831" s="7"/>
      <c r="CA831" s="10"/>
      <c r="DM831" s="7"/>
      <c r="DN831" s="9"/>
      <c r="DP831" s="7"/>
    </row>
  </sheetData>
  <autoFilter ref="A3:F831" xr:uid="{00000000-0001-0000-0000-000000000000}"/>
  <phoneticPr fontId="18" type="noConversion"/>
  <pageMargins left="0.7" right="0.7" top="0.75" bottom="0.75" header="0.3" footer="0.3"/>
  <pageSetup orientation="portrait" horizontalDpi="1200" verticalDpi="12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DAFAA-E5A3-4CB8-A601-2BB45C852EA8}">
  <dimension ref="A1:F11"/>
  <sheetViews>
    <sheetView workbookViewId="0">
      <selection activeCell="D3" sqref="D3"/>
    </sheetView>
  </sheetViews>
  <sheetFormatPr defaultRowHeight="15" x14ac:dyDescent="0.25"/>
  <cols>
    <col min="1" max="1" width="39.7109375" bestFit="1" customWidth="1"/>
    <col min="2" max="2" width="28.85546875" customWidth="1"/>
    <col min="3" max="3" width="42.28515625" customWidth="1"/>
    <col min="4" max="4" width="28.140625" customWidth="1"/>
    <col min="5" max="5" width="29.85546875" customWidth="1"/>
    <col min="6" max="6" width="23.140625" customWidth="1"/>
  </cols>
  <sheetData>
    <row r="1" spans="1:6" x14ac:dyDescent="0.25">
      <c r="A1" s="37" t="s">
        <v>221</v>
      </c>
      <c r="B1" s="37" t="s">
        <v>222</v>
      </c>
      <c r="C1" s="37" t="s">
        <v>223</v>
      </c>
      <c r="D1" s="37" t="s">
        <v>224</v>
      </c>
      <c r="E1" s="37" t="s">
        <v>225</v>
      </c>
      <c r="F1" s="37" t="s">
        <v>226</v>
      </c>
    </row>
    <row r="2" spans="1:6" s="42" customFormat="1" ht="45" x14ac:dyDescent="0.25">
      <c r="A2" s="38" t="s">
        <v>227</v>
      </c>
      <c r="B2" s="39" t="s">
        <v>228</v>
      </c>
      <c r="C2" s="39" t="s">
        <v>229</v>
      </c>
      <c r="D2" s="39" t="s">
        <v>230</v>
      </c>
      <c r="E2" s="39" t="s">
        <v>231</v>
      </c>
      <c r="F2" s="39" t="s">
        <v>232</v>
      </c>
    </row>
    <row r="3" spans="1:6" ht="75" x14ac:dyDescent="0.25">
      <c r="A3" s="40" t="s">
        <v>233</v>
      </c>
      <c r="B3" s="40" t="s">
        <v>234</v>
      </c>
      <c r="C3" s="41" t="s">
        <v>235</v>
      </c>
      <c r="D3" s="41" t="s">
        <v>236</v>
      </c>
      <c r="E3" s="40" t="s">
        <v>237</v>
      </c>
      <c r="F3" s="41" t="s">
        <v>238</v>
      </c>
    </row>
    <row r="6" spans="1:6" x14ac:dyDescent="0.25">
      <c r="A6" s="43" t="s">
        <v>239</v>
      </c>
      <c r="B6" s="43"/>
    </row>
    <row r="7" spans="1:6" x14ac:dyDescent="0.25">
      <c r="A7" s="44" t="s">
        <v>240</v>
      </c>
      <c r="B7" s="44" t="s">
        <v>241</v>
      </c>
    </row>
    <row r="8" spans="1:6" x14ac:dyDescent="0.25">
      <c r="A8" s="45"/>
      <c r="B8" s="46" t="s">
        <v>242</v>
      </c>
    </row>
    <row r="9" spans="1:6" x14ac:dyDescent="0.25">
      <c r="A9" s="47"/>
      <c r="B9" s="46" t="s">
        <v>243</v>
      </c>
    </row>
    <row r="10" spans="1:6" x14ac:dyDescent="0.25">
      <c r="A10" s="48"/>
      <c r="B10" s="46" t="s">
        <v>244</v>
      </c>
    </row>
    <row r="11" spans="1:6" x14ac:dyDescent="0.25">
      <c r="A11" s="49"/>
      <c r="B11" s="46" t="s">
        <v>245</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3D8D1-19ED-4F15-B1B0-69B8FB227DE9}">
  <dimension ref="A1:AC228"/>
  <sheetViews>
    <sheetView workbookViewId="0">
      <selection activeCell="C135" sqref="C135"/>
    </sheetView>
  </sheetViews>
  <sheetFormatPr defaultRowHeight="15" x14ac:dyDescent="0.25"/>
  <cols>
    <col min="1" max="1" width="40.42578125" bestFit="1" customWidth="1"/>
    <col min="2" max="2" width="20.7109375" style="64" bestFit="1" customWidth="1"/>
    <col min="3" max="3" width="168" style="66" customWidth="1"/>
    <col min="4" max="23" width="22.28515625" customWidth="1"/>
    <col min="27" max="27" width="37.85546875" bestFit="1" customWidth="1"/>
    <col min="28" max="28" width="16.85546875" style="50" customWidth="1"/>
    <col min="29" max="29" width="252.85546875" bestFit="1" customWidth="1"/>
    <col min="30" max="30" width="5.42578125" bestFit="1" customWidth="1"/>
    <col min="31" max="31" width="7.85546875" bestFit="1" customWidth="1"/>
    <col min="32" max="32" width="9.140625" bestFit="1" customWidth="1"/>
    <col min="33" max="33" width="16" bestFit="1" customWidth="1"/>
    <col min="34" max="34" width="25.85546875" bestFit="1" customWidth="1"/>
    <col min="35" max="35" width="18.7109375" bestFit="1" customWidth="1"/>
    <col min="36" max="36" width="20.42578125" bestFit="1" customWidth="1"/>
    <col min="37" max="37" width="11.5703125" bestFit="1" customWidth="1"/>
    <col min="38" max="38" width="10.140625" bestFit="1" customWidth="1"/>
    <col min="39" max="39" width="25.28515625" bestFit="1" customWidth="1"/>
    <col min="40" max="40" width="11.7109375" bestFit="1" customWidth="1"/>
    <col min="41" max="41" width="23" bestFit="1" customWidth="1"/>
    <col min="42" max="42" width="26.85546875" bestFit="1" customWidth="1"/>
    <col min="43" max="43" width="16.5703125" bestFit="1" customWidth="1"/>
    <col min="44" max="44" width="29.85546875" bestFit="1" customWidth="1"/>
    <col min="45" max="45" width="19.5703125" bestFit="1" customWidth="1"/>
    <col min="46" max="46" width="25.85546875" bestFit="1" customWidth="1"/>
    <col min="47" max="47" width="21.140625" bestFit="1" customWidth="1"/>
    <col min="48" max="48" width="40.42578125" bestFit="1" customWidth="1"/>
    <col min="49" max="49" width="39.140625" bestFit="1" customWidth="1"/>
    <col min="50" max="50" width="36.5703125" bestFit="1" customWidth="1"/>
    <col min="51" max="51" width="36.140625" bestFit="1" customWidth="1"/>
    <col min="52" max="52" width="35.5703125" bestFit="1" customWidth="1"/>
  </cols>
  <sheetData>
    <row r="1" spans="1:29" s="1" customFormat="1" x14ac:dyDescent="0.25">
      <c r="A1" s="51" t="s">
        <v>246</v>
      </c>
      <c r="B1" s="62" t="s">
        <v>247</v>
      </c>
      <c r="C1" s="65" t="s">
        <v>248</v>
      </c>
      <c r="AA1" s="51" t="s">
        <v>246</v>
      </c>
      <c r="AB1" s="52" t="s">
        <v>247</v>
      </c>
      <c r="AC1" s="51" t="s">
        <v>248</v>
      </c>
    </row>
    <row r="2" spans="1:29" x14ac:dyDescent="0.25">
      <c r="A2" s="2" t="s">
        <v>52</v>
      </c>
      <c r="B2" s="63" t="s">
        <v>183</v>
      </c>
      <c r="C2" s="66" t="s">
        <v>277</v>
      </c>
      <c r="AA2" s="53" t="s">
        <v>52</v>
      </c>
      <c r="AB2" s="54" t="s">
        <v>203</v>
      </c>
      <c r="AC2" s="55" t="s">
        <v>249</v>
      </c>
    </row>
    <row r="3" spans="1:29" x14ac:dyDescent="0.25">
      <c r="A3" s="2" t="s">
        <v>53</v>
      </c>
      <c r="B3" s="63">
        <v>147</v>
      </c>
      <c r="C3" s="66" t="s">
        <v>277</v>
      </c>
      <c r="AA3" s="53" t="s">
        <v>53</v>
      </c>
      <c r="AB3" s="54">
        <v>12830</v>
      </c>
      <c r="AC3" s="55" t="s">
        <v>249</v>
      </c>
    </row>
    <row r="4" spans="1:29" x14ac:dyDescent="0.25">
      <c r="A4" s="2" t="s">
        <v>54</v>
      </c>
      <c r="B4" s="63">
        <v>2013</v>
      </c>
      <c r="C4" s="66" t="s">
        <v>277</v>
      </c>
      <c r="AA4" s="53" t="s">
        <v>54</v>
      </c>
      <c r="AB4" s="54">
        <v>2018</v>
      </c>
      <c r="AC4" s="55" t="s">
        <v>249</v>
      </c>
    </row>
    <row r="5" spans="1:29" x14ac:dyDescent="0.25">
      <c r="A5" s="2" t="s">
        <v>55</v>
      </c>
      <c r="B5" s="63">
        <v>6</v>
      </c>
      <c r="C5" s="66" t="s">
        <v>277</v>
      </c>
      <c r="AA5" s="53" t="s">
        <v>55</v>
      </c>
      <c r="AB5" s="54">
        <v>2</v>
      </c>
      <c r="AC5" s="55" t="s">
        <v>249</v>
      </c>
    </row>
    <row r="6" spans="1:29" x14ac:dyDescent="0.25">
      <c r="A6" s="2" t="s">
        <v>56</v>
      </c>
      <c r="B6" s="63">
        <v>1.2329612640000001</v>
      </c>
      <c r="C6" s="66" t="s">
        <v>277</v>
      </c>
      <c r="AA6" s="53" t="s">
        <v>56</v>
      </c>
      <c r="AB6" s="54">
        <v>0</v>
      </c>
      <c r="AC6" s="55" t="s">
        <v>249</v>
      </c>
    </row>
    <row r="7" spans="1:29" x14ac:dyDescent="0.25">
      <c r="A7" s="2" t="s">
        <v>57</v>
      </c>
      <c r="B7" s="63" t="s">
        <v>184</v>
      </c>
      <c r="C7" s="66" t="s">
        <v>277</v>
      </c>
      <c r="AA7" s="53" t="s">
        <v>57</v>
      </c>
      <c r="AB7" s="54" t="s">
        <v>186</v>
      </c>
      <c r="AC7" s="55" t="s">
        <v>249</v>
      </c>
    </row>
    <row r="8" spans="1:29" x14ac:dyDescent="0.25">
      <c r="A8" s="3" t="s">
        <v>58</v>
      </c>
      <c r="B8" s="63" t="s">
        <v>250</v>
      </c>
      <c r="C8" s="66" t="s">
        <v>278</v>
      </c>
      <c r="AA8" s="53" t="s">
        <v>60</v>
      </c>
      <c r="AB8" s="54" t="s">
        <v>187</v>
      </c>
      <c r="AC8" s="55" t="s">
        <v>251</v>
      </c>
    </row>
    <row r="9" spans="1:29" x14ac:dyDescent="0.25">
      <c r="A9" s="3" t="s">
        <v>59</v>
      </c>
      <c r="B9" s="63" t="s">
        <v>252</v>
      </c>
      <c r="C9" s="66" t="s">
        <v>278</v>
      </c>
      <c r="AA9" s="53" t="s">
        <v>61</v>
      </c>
      <c r="AB9" s="54">
        <v>0</v>
      </c>
      <c r="AC9" s="55" t="s">
        <v>251</v>
      </c>
    </row>
    <row r="10" spans="1:29" x14ac:dyDescent="0.25">
      <c r="A10" s="2" t="s">
        <v>60</v>
      </c>
      <c r="B10" s="63" t="s">
        <v>183</v>
      </c>
      <c r="C10" s="66" t="s">
        <v>277</v>
      </c>
      <c r="AA10" s="53" t="s">
        <v>63</v>
      </c>
      <c r="AB10" s="54">
        <v>343.6</v>
      </c>
      <c r="AC10" s="55" t="s">
        <v>251</v>
      </c>
    </row>
    <row r="11" spans="1:29" x14ac:dyDescent="0.25">
      <c r="A11" s="2" t="s">
        <v>61</v>
      </c>
      <c r="B11" s="63">
        <v>0</v>
      </c>
      <c r="C11" s="66" t="s">
        <v>277</v>
      </c>
      <c r="AA11" s="53" t="s">
        <v>64</v>
      </c>
      <c r="AB11" s="54" t="s">
        <v>185</v>
      </c>
      <c r="AC11" s="55" t="s">
        <v>251</v>
      </c>
    </row>
    <row r="12" spans="1:29" x14ac:dyDescent="0.25">
      <c r="A12" s="2" t="s">
        <v>62</v>
      </c>
      <c r="B12" s="63">
        <v>0</v>
      </c>
      <c r="C12" s="66" t="s">
        <v>277</v>
      </c>
      <c r="AA12" s="56" t="s">
        <v>253</v>
      </c>
      <c r="AB12" s="54">
        <v>0</v>
      </c>
      <c r="AC12" s="55" t="s">
        <v>254</v>
      </c>
    </row>
    <row r="13" spans="1:29" x14ac:dyDescent="0.25">
      <c r="A13" s="2" t="s">
        <v>63</v>
      </c>
      <c r="B13" s="63">
        <v>95.5</v>
      </c>
      <c r="C13" s="66" t="s">
        <v>277</v>
      </c>
      <c r="AA13" s="56" t="s">
        <v>255</v>
      </c>
      <c r="AB13" s="54">
        <v>2.0141999999999998</v>
      </c>
      <c r="AC13" s="55" t="s">
        <v>256</v>
      </c>
    </row>
    <row r="14" spans="1:29" x14ac:dyDescent="0.25">
      <c r="A14" s="2" t="s">
        <v>64</v>
      </c>
      <c r="B14" s="63" t="s">
        <v>185</v>
      </c>
      <c r="C14" s="66" t="s">
        <v>277</v>
      </c>
      <c r="AA14" s="56" t="s">
        <v>118</v>
      </c>
      <c r="AB14" s="54">
        <v>2.0141999999999998</v>
      </c>
      <c r="AC14" s="55" t="s">
        <v>257</v>
      </c>
    </row>
    <row r="15" spans="1:29" x14ac:dyDescent="0.25">
      <c r="A15" s="3" t="s">
        <v>65</v>
      </c>
      <c r="B15" s="63" t="s">
        <v>183</v>
      </c>
      <c r="C15" s="66" t="s">
        <v>278</v>
      </c>
      <c r="AA15" s="56" t="s">
        <v>119</v>
      </c>
      <c r="AB15" s="54">
        <v>1.0349999999999999</v>
      </c>
      <c r="AC15" s="55" t="s">
        <v>258</v>
      </c>
    </row>
    <row r="16" spans="1:29" x14ac:dyDescent="0.25">
      <c r="A16" s="3" t="s">
        <v>66</v>
      </c>
      <c r="B16" s="63">
        <v>2014</v>
      </c>
      <c r="C16" s="66" t="s">
        <v>280</v>
      </c>
      <c r="AA16" s="56" t="s">
        <v>114</v>
      </c>
      <c r="AB16" s="54">
        <v>1.3</v>
      </c>
      <c r="AC16" s="57" t="s">
        <v>259</v>
      </c>
    </row>
    <row r="17" spans="1:29" x14ac:dyDescent="0.25">
      <c r="A17" s="3" t="s">
        <v>188</v>
      </c>
      <c r="B17" s="63">
        <v>2020</v>
      </c>
      <c r="C17" s="66" t="s">
        <v>281</v>
      </c>
      <c r="AA17" s="56"/>
      <c r="AB17" s="54"/>
      <c r="AC17" s="57"/>
    </row>
    <row r="18" spans="1:29" x14ac:dyDescent="0.25">
      <c r="A18" s="61" t="s">
        <v>67</v>
      </c>
      <c r="B18" s="63">
        <v>2017</v>
      </c>
      <c r="C18" s="66" t="s">
        <v>282</v>
      </c>
      <c r="AA18" s="56" t="s">
        <v>115</v>
      </c>
      <c r="AB18" s="54">
        <v>0</v>
      </c>
      <c r="AC18" s="58" t="s">
        <v>260</v>
      </c>
    </row>
    <row r="19" spans="1:29" x14ac:dyDescent="0.25">
      <c r="A19" s="61" t="s">
        <v>189</v>
      </c>
      <c r="B19" s="63">
        <v>2019</v>
      </c>
      <c r="C19" s="66" t="s">
        <v>283</v>
      </c>
      <c r="AA19" s="56"/>
      <c r="AB19" s="54"/>
      <c r="AC19" s="58"/>
    </row>
    <row r="20" spans="1:29" x14ac:dyDescent="0.25">
      <c r="A20" s="3" t="s">
        <v>68</v>
      </c>
      <c r="B20" s="63">
        <v>0</v>
      </c>
      <c r="C20" s="66" t="s">
        <v>278</v>
      </c>
      <c r="AA20" s="56" t="s">
        <v>117</v>
      </c>
      <c r="AB20" s="54">
        <v>0</v>
      </c>
      <c r="AC20" s="55" t="s">
        <v>261</v>
      </c>
    </row>
    <row r="21" spans="1:29" x14ac:dyDescent="0.25">
      <c r="A21" s="11" t="s">
        <v>69</v>
      </c>
      <c r="B21" s="63">
        <v>2014</v>
      </c>
      <c r="C21" s="66" t="s">
        <v>284</v>
      </c>
      <c r="AA21" s="59" t="s">
        <v>120</v>
      </c>
      <c r="AB21" s="54">
        <v>1.5493846153846151</v>
      </c>
      <c r="AC21" s="55" t="s">
        <v>262</v>
      </c>
    </row>
    <row r="22" spans="1:29" x14ac:dyDescent="0.25">
      <c r="A22" s="3" t="s">
        <v>70</v>
      </c>
      <c r="B22" s="63">
        <v>1</v>
      </c>
      <c r="C22" s="66" t="s">
        <v>278</v>
      </c>
      <c r="AA22" s="59" t="s">
        <v>121</v>
      </c>
      <c r="AB22" s="54">
        <v>0.71419999999999972</v>
      </c>
      <c r="AC22" s="55" t="s">
        <v>263</v>
      </c>
    </row>
    <row r="23" spans="1:29" x14ac:dyDescent="0.25">
      <c r="A23" s="11" t="s">
        <v>71</v>
      </c>
      <c r="B23" s="63" t="s">
        <v>183</v>
      </c>
      <c r="C23" s="66" t="s">
        <v>285</v>
      </c>
      <c r="AA23" s="59" t="s">
        <v>122</v>
      </c>
      <c r="AB23" s="54" t="s">
        <v>264</v>
      </c>
      <c r="AC23" s="60" t="s">
        <v>265</v>
      </c>
    </row>
    <row r="24" spans="1:29" x14ac:dyDescent="0.25">
      <c r="A24" s="11" t="s">
        <v>72</v>
      </c>
      <c r="B24" s="63">
        <v>0</v>
      </c>
      <c r="C24" s="66" t="s">
        <v>286</v>
      </c>
      <c r="AA24" s="59" t="s">
        <v>123</v>
      </c>
      <c r="AB24" s="54">
        <v>0</v>
      </c>
      <c r="AC24" s="55" t="s">
        <v>266</v>
      </c>
    </row>
    <row r="25" spans="1:29" x14ac:dyDescent="0.25">
      <c r="A25" s="11" t="s">
        <v>73</v>
      </c>
      <c r="B25" s="63">
        <v>0</v>
      </c>
      <c r="C25" s="66" t="s">
        <v>286</v>
      </c>
      <c r="AA25" s="56" t="s">
        <v>180</v>
      </c>
      <c r="AB25" s="54">
        <v>127.11542371199994</v>
      </c>
      <c r="AC25" s="55" t="s">
        <v>267</v>
      </c>
    </row>
    <row r="26" spans="1:29" x14ac:dyDescent="0.25">
      <c r="A26" s="11" t="s">
        <v>74</v>
      </c>
      <c r="B26" s="63">
        <v>0</v>
      </c>
      <c r="C26" s="66" t="s">
        <v>286</v>
      </c>
      <c r="AA26" s="56" t="s">
        <v>181</v>
      </c>
      <c r="AB26" s="54">
        <v>130.85999999999981</v>
      </c>
      <c r="AC26" s="55" t="s">
        <v>268</v>
      </c>
    </row>
    <row r="27" spans="1:29" x14ac:dyDescent="0.25">
      <c r="A27" s="11" t="s">
        <v>75</v>
      </c>
      <c r="B27" s="63">
        <v>0</v>
      </c>
      <c r="C27" s="66" t="s">
        <v>286</v>
      </c>
      <c r="AA27" s="59" t="s">
        <v>182</v>
      </c>
      <c r="AB27" s="54">
        <v>1.0294580797408488</v>
      </c>
      <c r="AC27" s="55" t="s">
        <v>269</v>
      </c>
    </row>
    <row r="28" spans="1:29" x14ac:dyDescent="0.25">
      <c r="A28" s="11" t="s">
        <v>76</v>
      </c>
      <c r="B28" s="63">
        <v>1.2329612640000001</v>
      </c>
      <c r="C28" s="66" t="s">
        <v>286</v>
      </c>
      <c r="AA28" s="59" t="s">
        <v>124</v>
      </c>
      <c r="AB28" s="54">
        <v>6.1813528269055481E-6</v>
      </c>
      <c r="AC28" s="55" t="s">
        <v>270</v>
      </c>
    </row>
    <row r="29" spans="1:29" x14ac:dyDescent="0.25">
      <c r="A29" s="11" t="s">
        <v>77</v>
      </c>
      <c r="B29" s="63">
        <v>1.2329612640000001</v>
      </c>
      <c r="C29" s="66" t="s">
        <v>286</v>
      </c>
      <c r="AA29" s="59" t="s">
        <v>125</v>
      </c>
      <c r="AB29" s="54">
        <v>0.27148501615769133</v>
      </c>
      <c r="AC29" s="55" t="s">
        <v>271</v>
      </c>
    </row>
    <row r="30" spans="1:29" x14ac:dyDescent="0.25">
      <c r="A30" s="11" t="s">
        <v>78</v>
      </c>
      <c r="B30" s="63">
        <v>1.2329612640000001</v>
      </c>
      <c r="C30" s="66" t="s">
        <v>286</v>
      </c>
      <c r="AA30" s="59" t="s">
        <v>126</v>
      </c>
      <c r="AB30" s="54">
        <v>1.8814492666893764E-4</v>
      </c>
      <c r="AC30" s="55" t="s">
        <v>272</v>
      </c>
    </row>
    <row r="31" spans="1:29" x14ac:dyDescent="0.25">
      <c r="A31" s="11" t="s">
        <v>79</v>
      </c>
      <c r="B31" s="63">
        <v>1.2329612640000001</v>
      </c>
      <c r="C31" s="66" t="s">
        <v>286</v>
      </c>
      <c r="AA31" s="59" t="s">
        <v>127</v>
      </c>
      <c r="AB31" s="54">
        <v>121.60136180294259</v>
      </c>
      <c r="AC31" s="55" t="s">
        <v>273</v>
      </c>
    </row>
    <row r="32" spans="1:29" x14ac:dyDescent="0.25">
      <c r="A32" s="11" t="s">
        <v>80</v>
      </c>
      <c r="B32" s="63">
        <v>1.2329612640000001</v>
      </c>
      <c r="C32" s="66" t="s">
        <v>286</v>
      </c>
    </row>
    <row r="33" spans="1:3" x14ac:dyDescent="0.25">
      <c r="A33" s="11" t="s">
        <v>81</v>
      </c>
      <c r="B33" s="63">
        <v>0.61648063200000003</v>
      </c>
      <c r="C33" s="66" t="s">
        <v>286</v>
      </c>
    </row>
    <row r="34" spans="1:3" x14ac:dyDescent="0.25">
      <c r="A34" s="11" t="s">
        <v>82</v>
      </c>
      <c r="B34" s="63">
        <v>0</v>
      </c>
      <c r="C34" s="66" t="s">
        <v>286</v>
      </c>
    </row>
    <row r="35" spans="1:3" x14ac:dyDescent="0.25">
      <c r="A35" s="11" t="s">
        <v>83</v>
      </c>
      <c r="B35" s="63">
        <v>0</v>
      </c>
      <c r="C35" s="66" t="s">
        <v>286</v>
      </c>
    </row>
    <row r="36" spans="1:3" x14ac:dyDescent="0.25">
      <c r="A36" s="12" t="s">
        <v>84</v>
      </c>
      <c r="B36" s="63">
        <v>0</v>
      </c>
      <c r="C36" s="66" t="s">
        <v>286</v>
      </c>
    </row>
    <row r="37" spans="1:3" x14ac:dyDescent="0.25">
      <c r="A37" s="11" t="s">
        <v>85</v>
      </c>
      <c r="B37" s="63">
        <v>0</v>
      </c>
      <c r="C37" s="66" t="s">
        <v>286</v>
      </c>
    </row>
    <row r="38" spans="1:3" x14ac:dyDescent="0.25">
      <c r="A38" s="11" t="s">
        <v>86</v>
      </c>
      <c r="B38" s="63">
        <v>0</v>
      </c>
      <c r="C38" s="66" t="s">
        <v>286</v>
      </c>
    </row>
    <row r="39" spans="1:3" x14ac:dyDescent="0.25">
      <c r="A39" s="11" t="s">
        <v>87</v>
      </c>
      <c r="B39" s="63">
        <v>0</v>
      </c>
      <c r="C39" s="66" t="s">
        <v>286</v>
      </c>
    </row>
    <row r="40" spans="1:3" x14ac:dyDescent="0.25">
      <c r="A40" s="11" t="s">
        <v>88</v>
      </c>
      <c r="B40" s="63">
        <v>1.2329612640000001</v>
      </c>
      <c r="C40" s="66" t="s">
        <v>286</v>
      </c>
    </row>
    <row r="41" spans="1:3" x14ac:dyDescent="0.25">
      <c r="A41" s="11" t="s">
        <v>89</v>
      </c>
      <c r="B41" s="63">
        <v>1.2329612640000001</v>
      </c>
      <c r="C41" s="66" t="s">
        <v>286</v>
      </c>
    </row>
    <row r="42" spans="1:3" x14ac:dyDescent="0.25">
      <c r="A42" s="11" t="s">
        <v>90</v>
      </c>
      <c r="B42" s="63">
        <v>1.2329612640000001</v>
      </c>
      <c r="C42" s="66" t="s">
        <v>286</v>
      </c>
    </row>
    <row r="43" spans="1:3" x14ac:dyDescent="0.25">
      <c r="A43" s="11" t="s">
        <v>91</v>
      </c>
      <c r="B43" s="63">
        <v>1.2329612640000001</v>
      </c>
      <c r="C43" s="66" t="s">
        <v>286</v>
      </c>
    </row>
    <row r="44" spans="1:3" x14ac:dyDescent="0.25">
      <c r="A44" s="11" t="s">
        <v>92</v>
      </c>
      <c r="B44" s="63">
        <v>1.2329612640000001</v>
      </c>
      <c r="C44" s="66" t="s">
        <v>286</v>
      </c>
    </row>
    <row r="45" spans="1:3" x14ac:dyDescent="0.25">
      <c r="A45" s="11" t="s">
        <v>93</v>
      </c>
      <c r="B45" s="63">
        <v>0.61648063200000003</v>
      </c>
      <c r="C45" s="66" t="s">
        <v>286</v>
      </c>
    </row>
    <row r="46" spans="1:3" x14ac:dyDescent="0.25">
      <c r="A46" s="11" t="s">
        <v>94</v>
      </c>
      <c r="B46" s="63">
        <v>0</v>
      </c>
      <c r="C46" s="66" t="s">
        <v>286</v>
      </c>
    </row>
    <row r="47" spans="1:3" x14ac:dyDescent="0.25">
      <c r="A47" s="11" t="s">
        <v>95</v>
      </c>
      <c r="B47" s="63">
        <v>0</v>
      </c>
      <c r="C47" s="66" t="s">
        <v>286</v>
      </c>
    </row>
    <row r="48" spans="1:3" x14ac:dyDescent="0.25">
      <c r="A48" s="12" t="s">
        <v>96</v>
      </c>
      <c r="B48" s="63">
        <v>0</v>
      </c>
      <c r="C48" s="66" t="s">
        <v>287</v>
      </c>
    </row>
    <row r="49" spans="1:3" x14ac:dyDescent="0.25">
      <c r="A49" s="11" t="s">
        <v>97</v>
      </c>
      <c r="B49" s="63">
        <v>0</v>
      </c>
      <c r="C49" s="66" t="s">
        <v>287</v>
      </c>
    </row>
    <row r="50" spans="1:3" x14ac:dyDescent="0.25">
      <c r="A50" s="11" t="s">
        <v>98</v>
      </c>
      <c r="B50" s="63">
        <v>0</v>
      </c>
      <c r="C50" s="66" t="s">
        <v>287</v>
      </c>
    </row>
    <row r="51" spans="1:3" x14ac:dyDescent="0.25">
      <c r="A51" s="11" t="s">
        <v>99</v>
      </c>
      <c r="B51" s="63">
        <v>0</v>
      </c>
      <c r="C51" s="66" t="s">
        <v>287</v>
      </c>
    </row>
    <row r="52" spans="1:3" x14ac:dyDescent="0.25">
      <c r="A52" s="11" t="s">
        <v>100</v>
      </c>
      <c r="B52" s="63">
        <v>1.2329612640000001</v>
      </c>
      <c r="C52" s="66" t="s">
        <v>287</v>
      </c>
    </row>
    <row r="53" spans="1:3" x14ac:dyDescent="0.25">
      <c r="A53" s="11" t="s">
        <v>101</v>
      </c>
      <c r="B53" s="63">
        <v>1.2329612640000001</v>
      </c>
      <c r="C53" s="66" t="s">
        <v>287</v>
      </c>
    </row>
    <row r="54" spans="1:3" x14ac:dyDescent="0.25">
      <c r="A54" s="11" t="s">
        <v>102</v>
      </c>
      <c r="B54" s="63">
        <v>1.2329612640000001</v>
      </c>
      <c r="C54" s="66" t="s">
        <v>287</v>
      </c>
    </row>
    <row r="55" spans="1:3" x14ac:dyDescent="0.25">
      <c r="A55" s="11" t="s">
        <v>103</v>
      </c>
      <c r="B55" s="63">
        <v>1.2329612640000001</v>
      </c>
      <c r="C55" s="66" t="s">
        <v>287</v>
      </c>
    </row>
    <row r="56" spans="1:3" x14ac:dyDescent="0.25">
      <c r="A56" s="11" t="s">
        <v>104</v>
      </c>
      <c r="B56" s="63">
        <v>1.2329612640000001</v>
      </c>
      <c r="C56" s="66" t="s">
        <v>287</v>
      </c>
    </row>
    <row r="57" spans="1:3" x14ac:dyDescent="0.25">
      <c r="A57" s="11" t="s">
        <v>105</v>
      </c>
      <c r="B57" s="63">
        <v>0.61648063200000003</v>
      </c>
      <c r="C57" s="66" t="s">
        <v>287</v>
      </c>
    </row>
    <row r="58" spans="1:3" x14ac:dyDescent="0.25">
      <c r="A58" s="11" t="s">
        <v>106</v>
      </c>
      <c r="B58" s="63">
        <v>0</v>
      </c>
      <c r="C58" s="66" t="s">
        <v>287</v>
      </c>
    </row>
    <row r="59" spans="1:3" x14ac:dyDescent="0.25">
      <c r="A59" s="11" t="s">
        <v>107</v>
      </c>
      <c r="B59" s="63">
        <v>0</v>
      </c>
      <c r="C59" s="66" t="s">
        <v>287</v>
      </c>
    </row>
    <row r="60" spans="1:3" x14ac:dyDescent="0.25">
      <c r="A60" s="12" t="s">
        <v>108</v>
      </c>
      <c r="B60" s="63">
        <v>6.7812869520000003</v>
      </c>
      <c r="C60" s="66" t="s">
        <v>288</v>
      </c>
    </row>
    <row r="61" spans="1:3" x14ac:dyDescent="0.25">
      <c r="A61" s="11" t="s">
        <v>109</v>
      </c>
      <c r="B61" s="63">
        <v>6.7812869520000003</v>
      </c>
      <c r="C61" s="66" t="s">
        <v>289</v>
      </c>
    </row>
    <row r="62" spans="1:3" x14ac:dyDescent="0.25">
      <c r="A62" s="11" t="s">
        <v>110</v>
      </c>
      <c r="B62" s="63" t="s">
        <v>274</v>
      </c>
      <c r="C62" s="66" t="s">
        <v>38</v>
      </c>
    </row>
    <row r="63" spans="1:3" x14ac:dyDescent="0.25">
      <c r="A63" s="11" t="s">
        <v>111</v>
      </c>
      <c r="B63" s="63" t="s">
        <v>275</v>
      </c>
      <c r="C63" s="66" t="s">
        <v>39</v>
      </c>
    </row>
    <row r="64" spans="1:3" x14ac:dyDescent="0.25">
      <c r="A64" s="12" t="s">
        <v>112</v>
      </c>
      <c r="B64" s="63">
        <v>13.562573904000001</v>
      </c>
      <c r="C64" s="66" t="s">
        <v>40</v>
      </c>
    </row>
    <row r="65" spans="1:3" x14ac:dyDescent="0.25">
      <c r="A65" s="25" t="s">
        <v>113</v>
      </c>
      <c r="B65" s="63">
        <v>12.329612640000001</v>
      </c>
      <c r="C65" s="66" t="s">
        <v>41</v>
      </c>
    </row>
    <row r="66" spans="1:3" x14ac:dyDescent="0.25">
      <c r="A66" s="3" t="s">
        <v>114</v>
      </c>
      <c r="B66" s="63">
        <v>95.5</v>
      </c>
      <c r="C66" s="66" t="s">
        <v>290</v>
      </c>
    </row>
    <row r="67" spans="1:3" x14ac:dyDescent="0.25">
      <c r="A67" s="3" t="s">
        <v>115</v>
      </c>
      <c r="B67" s="63">
        <v>0</v>
      </c>
      <c r="C67" s="66" t="s">
        <v>291</v>
      </c>
    </row>
    <row r="68" spans="1:3" x14ac:dyDescent="0.25">
      <c r="A68" s="3" t="s">
        <v>116</v>
      </c>
      <c r="B68" s="63">
        <v>0</v>
      </c>
      <c r="C68" s="66" t="s">
        <v>292</v>
      </c>
    </row>
    <row r="69" spans="1:3" x14ac:dyDescent="0.25">
      <c r="A69" s="3" t="s">
        <v>117</v>
      </c>
      <c r="B69" s="63">
        <v>0</v>
      </c>
      <c r="C69" s="66" t="s">
        <v>293</v>
      </c>
    </row>
    <row r="70" spans="1:3" x14ac:dyDescent="0.25">
      <c r="A70" s="3" t="s">
        <v>118</v>
      </c>
      <c r="B70" s="63">
        <v>13.562573904000001</v>
      </c>
      <c r="C70" s="66" t="s">
        <v>306</v>
      </c>
    </row>
    <row r="71" spans="1:3" x14ac:dyDescent="0.25">
      <c r="A71" s="26" t="s">
        <v>119</v>
      </c>
      <c r="B71" s="63">
        <v>6.7812869520000003</v>
      </c>
      <c r="C71" s="66" t="s">
        <v>307</v>
      </c>
    </row>
    <row r="72" spans="1:3" x14ac:dyDescent="0.25">
      <c r="A72" s="11" t="s">
        <v>120</v>
      </c>
      <c r="B72" s="63">
        <v>0.14201648067015707</v>
      </c>
      <c r="C72" s="66" t="s">
        <v>295</v>
      </c>
    </row>
    <row r="73" spans="1:3" x14ac:dyDescent="0.25">
      <c r="A73" s="11" t="s">
        <v>121</v>
      </c>
      <c r="B73" s="63">
        <v>0</v>
      </c>
      <c r="C73" s="66" t="s">
        <v>296</v>
      </c>
    </row>
    <row r="74" spans="1:3" x14ac:dyDescent="0.25">
      <c r="A74" s="12" t="s">
        <v>122</v>
      </c>
      <c r="B74" s="63" t="s">
        <v>276</v>
      </c>
      <c r="C74" s="66" t="s">
        <v>297</v>
      </c>
    </row>
    <row r="75" spans="1:3" x14ac:dyDescent="0.25">
      <c r="A75" s="13" t="s">
        <v>123</v>
      </c>
      <c r="B75" s="63">
        <v>0</v>
      </c>
      <c r="C75" s="66" t="s">
        <v>298</v>
      </c>
    </row>
    <row r="76" spans="1:3" x14ac:dyDescent="0.25">
      <c r="A76" s="12" t="s">
        <v>124</v>
      </c>
      <c r="B76" s="63">
        <v>4.1622010992754357E-5</v>
      </c>
      <c r="C76" s="66" t="s">
        <v>299</v>
      </c>
    </row>
    <row r="77" spans="1:3" x14ac:dyDescent="0.25">
      <c r="A77" s="11" t="s">
        <v>125</v>
      </c>
      <c r="B77" s="63">
        <v>1.8280387228017689</v>
      </c>
      <c r="C77" s="66" t="s">
        <v>299</v>
      </c>
    </row>
    <row r="78" spans="1:3" x14ac:dyDescent="0.25">
      <c r="A78" s="11" t="s">
        <v>126</v>
      </c>
      <c r="B78" s="63">
        <v>1.2668699595919609E-3</v>
      </c>
      <c r="C78" s="66" t="s">
        <v>299</v>
      </c>
    </row>
    <row r="79" spans="1:3" x14ac:dyDescent="0.25">
      <c r="A79" s="13" t="s">
        <v>127</v>
      </c>
      <c r="B79" s="63">
        <v>818.80024639035446</v>
      </c>
      <c r="C79" s="66" t="s">
        <v>299</v>
      </c>
    </row>
    <row r="80" spans="1:3" x14ac:dyDescent="0.25">
      <c r="A80" s="3" t="s">
        <v>128</v>
      </c>
      <c r="B80" s="63" t="s">
        <v>183</v>
      </c>
      <c r="C80" s="66" t="s">
        <v>308</v>
      </c>
    </row>
    <row r="81" spans="1:3" x14ac:dyDescent="0.25">
      <c r="A81" s="11" t="s">
        <v>129</v>
      </c>
      <c r="B81" s="63">
        <v>0</v>
      </c>
      <c r="C81" s="66" t="s">
        <v>300</v>
      </c>
    </row>
    <row r="82" spans="1:3" x14ac:dyDescent="0.25">
      <c r="A82" s="11" t="s">
        <v>130</v>
      </c>
      <c r="B82" s="63">
        <v>0</v>
      </c>
      <c r="C82" s="66" t="s">
        <v>300</v>
      </c>
    </row>
    <row r="83" spans="1:3" x14ac:dyDescent="0.25">
      <c r="A83" s="11" t="s">
        <v>131</v>
      </c>
      <c r="B83" s="63">
        <v>0</v>
      </c>
      <c r="C83" s="66" t="s">
        <v>300</v>
      </c>
    </row>
    <row r="84" spans="1:3" x14ac:dyDescent="0.25">
      <c r="A84" s="11" t="s">
        <v>132</v>
      </c>
      <c r="B84" s="63">
        <v>0</v>
      </c>
      <c r="C84" s="66" t="s">
        <v>300</v>
      </c>
    </row>
    <row r="85" spans="1:3" x14ac:dyDescent="0.25">
      <c r="A85" s="11" t="s">
        <v>133</v>
      </c>
      <c r="B85" s="63">
        <v>1.097565894857143</v>
      </c>
      <c r="C85" s="66" t="s">
        <v>300</v>
      </c>
    </row>
    <row r="86" spans="1:3" x14ac:dyDescent="0.25">
      <c r="A86" s="11" t="s">
        <v>134</v>
      </c>
      <c r="B86" s="63">
        <v>1.6404230377142857</v>
      </c>
      <c r="C86" s="66" t="s">
        <v>300</v>
      </c>
    </row>
    <row r="87" spans="1:3" x14ac:dyDescent="0.25">
      <c r="A87" s="11" t="s">
        <v>135</v>
      </c>
      <c r="B87" s="63">
        <v>2.2004230377142862</v>
      </c>
      <c r="C87" s="66" t="s">
        <v>300</v>
      </c>
    </row>
    <row r="88" spans="1:3" x14ac:dyDescent="0.25">
      <c r="A88" s="11" t="s">
        <v>136</v>
      </c>
      <c r="B88" s="63">
        <v>2.5289944662857144</v>
      </c>
      <c r="C88" s="66" t="s">
        <v>300</v>
      </c>
    </row>
    <row r="89" spans="1:3" x14ac:dyDescent="0.25">
      <c r="A89" s="11" t="s">
        <v>137</v>
      </c>
      <c r="B89" s="63">
        <v>2.0232801805714287</v>
      </c>
      <c r="C89" s="66" t="s">
        <v>300</v>
      </c>
    </row>
    <row r="90" spans="1:3" x14ac:dyDescent="0.25">
      <c r="A90" s="11" t="s">
        <v>138</v>
      </c>
      <c r="B90" s="63">
        <v>1.3037829474285714</v>
      </c>
      <c r="C90" s="66" t="s">
        <v>300</v>
      </c>
    </row>
    <row r="91" spans="1:3" x14ac:dyDescent="0.25">
      <c r="A91" s="11" t="s">
        <v>139</v>
      </c>
      <c r="B91" s="63">
        <v>0.19142857142857145</v>
      </c>
      <c r="C91" s="66" t="s">
        <v>300</v>
      </c>
    </row>
    <row r="92" spans="1:3" x14ac:dyDescent="0.25">
      <c r="A92" s="11" t="s">
        <v>140</v>
      </c>
      <c r="B92" s="63">
        <v>0</v>
      </c>
      <c r="C92" s="66" t="s">
        <v>300</v>
      </c>
    </row>
    <row r="93" spans="1:3" x14ac:dyDescent="0.25">
      <c r="A93" s="12" t="s">
        <v>141</v>
      </c>
      <c r="B93" s="63">
        <v>0</v>
      </c>
      <c r="C93" s="66" t="s">
        <v>300</v>
      </c>
    </row>
    <row r="94" spans="1:3" x14ac:dyDescent="0.25">
      <c r="A94" s="11" t="s">
        <v>142</v>
      </c>
      <c r="B94" s="63">
        <v>0</v>
      </c>
      <c r="C94" s="66" t="s">
        <v>300</v>
      </c>
    </row>
    <row r="95" spans="1:3" x14ac:dyDescent="0.25">
      <c r="A95" s="11" t="s">
        <v>143</v>
      </c>
      <c r="B95" s="63">
        <v>0</v>
      </c>
      <c r="C95" s="66" t="s">
        <v>300</v>
      </c>
    </row>
    <row r="96" spans="1:3" x14ac:dyDescent="0.25">
      <c r="A96" s="11" t="s">
        <v>144</v>
      </c>
      <c r="B96" s="63">
        <v>0</v>
      </c>
      <c r="C96" s="66" t="s">
        <v>300</v>
      </c>
    </row>
    <row r="97" spans="1:3" x14ac:dyDescent="0.25">
      <c r="A97" s="11" t="s">
        <v>145</v>
      </c>
      <c r="B97" s="63">
        <v>0.17613732342857144</v>
      </c>
      <c r="C97" s="66" t="s">
        <v>300</v>
      </c>
    </row>
    <row r="98" spans="1:3" x14ac:dyDescent="0.25">
      <c r="A98" s="11" t="s">
        <v>146</v>
      </c>
      <c r="B98" s="63">
        <v>0.17613732342857144</v>
      </c>
      <c r="C98" s="66" t="s">
        <v>300</v>
      </c>
    </row>
    <row r="99" spans="1:3" x14ac:dyDescent="0.25">
      <c r="A99" s="11" t="s">
        <v>147</v>
      </c>
      <c r="B99" s="63">
        <v>0.17613732342857144</v>
      </c>
      <c r="C99" s="66" t="s">
        <v>300</v>
      </c>
    </row>
    <row r="100" spans="1:3" x14ac:dyDescent="0.25">
      <c r="A100" s="11" t="s">
        <v>148</v>
      </c>
      <c r="B100" s="63">
        <v>0.17613732342857144</v>
      </c>
      <c r="C100" s="66" t="s">
        <v>300</v>
      </c>
    </row>
    <row r="101" spans="1:3" x14ac:dyDescent="0.25">
      <c r="A101" s="11" t="s">
        <v>149</v>
      </c>
      <c r="B101" s="63">
        <v>0.17613732342857144</v>
      </c>
      <c r="C101" s="66" t="s">
        <v>300</v>
      </c>
    </row>
    <row r="102" spans="1:3" x14ac:dyDescent="0.25">
      <c r="A102" s="11" t="s">
        <v>150</v>
      </c>
      <c r="B102" s="63">
        <v>8.806866171428572E-2</v>
      </c>
      <c r="C102" s="66" t="s">
        <v>300</v>
      </c>
    </row>
    <row r="103" spans="1:3" x14ac:dyDescent="0.25">
      <c r="A103" s="11" t="s">
        <v>151</v>
      </c>
      <c r="B103" s="63">
        <v>0</v>
      </c>
      <c r="C103" s="66" t="s">
        <v>300</v>
      </c>
    </row>
    <row r="104" spans="1:3" x14ac:dyDescent="0.25">
      <c r="A104" s="11" t="s">
        <v>152</v>
      </c>
      <c r="B104" s="63">
        <v>0</v>
      </c>
      <c r="C104" s="66" t="s">
        <v>300</v>
      </c>
    </row>
    <row r="105" spans="1:3" x14ac:dyDescent="0.25">
      <c r="A105" s="12" t="s">
        <v>153</v>
      </c>
      <c r="B105" s="63">
        <v>0</v>
      </c>
      <c r="C105" s="66" t="s">
        <v>300</v>
      </c>
    </row>
    <row r="106" spans="1:3" x14ac:dyDescent="0.25">
      <c r="A106" s="11" t="s">
        <v>154</v>
      </c>
      <c r="B106" s="63">
        <v>0</v>
      </c>
      <c r="C106" s="66" t="s">
        <v>300</v>
      </c>
    </row>
    <row r="107" spans="1:3" x14ac:dyDescent="0.25">
      <c r="A107" s="11" t="s">
        <v>155</v>
      </c>
      <c r="B107" s="63">
        <v>0</v>
      </c>
      <c r="C107" s="66" t="s">
        <v>300</v>
      </c>
    </row>
    <row r="108" spans="1:3" x14ac:dyDescent="0.25">
      <c r="A108" s="11" t="s">
        <v>156</v>
      </c>
      <c r="B108" s="63">
        <v>0</v>
      </c>
      <c r="C108" s="66" t="s">
        <v>300</v>
      </c>
    </row>
    <row r="109" spans="1:3" x14ac:dyDescent="0.25">
      <c r="A109" s="11" t="s">
        <v>157</v>
      </c>
      <c r="B109" s="63">
        <v>1.2737032182857144</v>
      </c>
      <c r="C109" s="66" t="s">
        <v>300</v>
      </c>
    </row>
    <row r="110" spans="1:3" x14ac:dyDescent="0.25">
      <c r="A110" s="11" t="s">
        <v>158</v>
      </c>
      <c r="B110" s="63">
        <v>1.8165603611428571</v>
      </c>
      <c r="C110" s="66" t="s">
        <v>300</v>
      </c>
    </row>
    <row r="111" spans="1:3" x14ac:dyDescent="0.25">
      <c r="A111" s="11" t="s">
        <v>159</v>
      </c>
      <c r="B111" s="63">
        <v>2.3765603611428574</v>
      </c>
      <c r="C111" s="66" t="s">
        <v>300</v>
      </c>
    </row>
    <row r="112" spans="1:3" x14ac:dyDescent="0.25">
      <c r="A112" s="11" t="s">
        <v>160</v>
      </c>
      <c r="B112" s="63">
        <v>2.7051317897142857</v>
      </c>
      <c r="C112" s="66" t="s">
        <v>300</v>
      </c>
    </row>
    <row r="113" spans="1:3" x14ac:dyDescent="0.25">
      <c r="A113" s="11" t="s">
        <v>161</v>
      </c>
      <c r="B113" s="63">
        <v>2.1994175039999999</v>
      </c>
      <c r="C113" s="66" t="s">
        <v>300</v>
      </c>
    </row>
    <row r="114" spans="1:3" x14ac:dyDescent="0.25">
      <c r="A114" s="11" t="s">
        <v>162</v>
      </c>
      <c r="B114" s="63">
        <v>1.391851609142857</v>
      </c>
      <c r="C114" s="66" t="s">
        <v>300</v>
      </c>
    </row>
    <row r="115" spans="1:3" x14ac:dyDescent="0.25">
      <c r="A115" s="11" t="s">
        <v>163</v>
      </c>
      <c r="B115" s="63">
        <v>0.19142857142857145</v>
      </c>
      <c r="C115" s="66" t="s">
        <v>300</v>
      </c>
    </row>
    <row r="116" spans="1:3" x14ac:dyDescent="0.25">
      <c r="A116" s="11" t="s">
        <v>164</v>
      </c>
      <c r="B116" s="63">
        <v>0</v>
      </c>
      <c r="C116" s="66" t="s">
        <v>300</v>
      </c>
    </row>
    <row r="117" spans="1:3" x14ac:dyDescent="0.25">
      <c r="A117" s="12" t="s">
        <v>165</v>
      </c>
      <c r="B117" s="63">
        <v>11.954653414857146</v>
      </c>
      <c r="C117" s="66" t="s">
        <v>301</v>
      </c>
    </row>
    <row r="118" spans="1:3" x14ac:dyDescent="0.25">
      <c r="A118" s="13" t="s">
        <v>113</v>
      </c>
      <c r="B118" s="63">
        <v>10.371373234285718</v>
      </c>
      <c r="C118" s="66" t="s">
        <v>302</v>
      </c>
    </row>
    <row r="119" spans="1:3" x14ac:dyDescent="0.25">
      <c r="A119" s="11" t="s">
        <v>166</v>
      </c>
      <c r="B119" s="63">
        <v>10.985898135999999</v>
      </c>
      <c r="C119" s="66" t="s">
        <v>303</v>
      </c>
    </row>
    <row r="120" spans="1:3" x14ac:dyDescent="0.25">
      <c r="A120" s="8" t="s">
        <v>167</v>
      </c>
      <c r="B120" s="63">
        <v>0</v>
      </c>
      <c r="C120" s="66" t="s">
        <v>304</v>
      </c>
    </row>
    <row r="121" spans="1:3" x14ac:dyDescent="0.25">
      <c r="A121" s="3" t="s">
        <v>168</v>
      </c>
      <c r="B121" s="63">
        <v>0</v>
      </c>
      <c r="C121" s="66" t="s">
        <v>304</v>
      </c>
    </row>
    <row r="122" spans="1:3" x14ac:dyDescent="0.25">
      <c r="A122" s="3" t="s">
        <v>169</v>
      </c>
      <c r="B122" s="63">
        <v>0</v>
      </c>
      <c r="C122" s="66" t="s">
        <v>304</v>
      </c>
    </row>
    <row r="123" spans="1:3" x14ac:dyDescent="0.25">
      <c r="A123" s="3" t="s">
        <v>170</v>
      </c>
      <c r="B123" s="63">
        <v>0</v>
      </c>
      <c r="C123" s="66" t="s">
        <v>304</v>
      </c>
    </row>
    <row r="124" spans="1:3" x14ac:dyDescent="0.25">
      <c r="A124" s="3" t="s">
        <v>171</v>
      </c>
      <c r="B124" s="63">
        <v>0.12485806852152284</v>
      </c>
      <c r="C124" s="66" t="s">
        <v>304</v>
      </c>
    </row>
    <row r="125" spans="1:3" x14ac:dyDescent="0.25">
      <c r="A125" s="3" t="s">
        <v>172</v>
      </c>
      <c r="B125" s="63">
        <v>0.53659098015125772</v>
      </c>
      <c r="C125" s="66" t="s">
        <v>304</v>
      </c>
    </row>
    <row r="126" spans="1:3" x14ac:dyDescent="0.25">
      <c r="A126" s="3" t="s">
        <v>173</v>
      </c>
      <c r="B126" s="63">
        <v>1.0131685170952656</v>
      </c>
      <c r="C126" s="66" t="s">
        <v>304</v>
      </c>
    </row>
    <row r="127" spans="1:3" x14ac:dyDescent="0.25">
      <c r="A127" s="3" t="s">
        <v>174</v>
      </c>
      <c r="B127" s="63">
        <v>1.2154424712149161</v>
      </c>
      <c r="C127" s="66" t="s">
        <v>304</v>
      </c>
    </row>
    <row r="128" spans="1:3" x14ac:dyDescent="0.25">
      <c r="A128" s="3" t="s">
        <v>175</v>
      </c>
      <c r="B128" s="63">
        <v>1.0012371226697843</v>
      </c>
      <c r="C128" s="66" t="s">
        <v>304</v>
      </c>
    </row>
    <row r="129" spans="1:3" x14ac:dyDescent="0.25">
      <c r="A129" s="3" t="s">
        <v>176</v>
      </c>
      <c r="B129" s="63">
        <v>0.89532103661129947</v>
      </c>
      <c r="C129" s="66" t="s">
        <v>304</v>
      </c>
    </row>
    <row r="130" spans="1:3" x14ac:dyDescent="0.25">
      <c r="A130" s="3" t="s">
        <v>177</v>
      </c>
      <c r="B130" s="63">
        <v>0.39053077434984013</v>
      </c>
      <c r="C130" s="66" t="s">
        <v>304</v>
      </c>
    </row>
    <row r="131" spans="1:3" x14ac:dyDescent="0.25">
      <c r="A131" s="3" t="s">
        <v>178</v>
      </c>
      <c r="B131" s="63">
        <v>0</v>
      </c>
      <c r="C131" s="66" t="s">
        <v>304</v>
      </c>
    </row>
    <row r="132" spans="1:3" x14ac:dyDescent="0.25">
      <c r="A132" s="13" t="s">
        <v>179</v>
      </c>
      <c r="B132" s="63">
        <v>0.43142908088449056</v>
      </c>
      <c r="C132" s="66" t="s">
        <v>305</v>
      </c>
    </row>
    <row r="133" spans="1:3" x14ac:dyDescent="0.25">
      <c r="A133" s="3" t="s">
        <v>180</v>
      </c>
      <c r="B133" s="63">
        <v>83.68257390399998</v>
      </c>
      <c r="C133" s="66" t="s">
        <v>309</v>
      </c>
    </row>
    <row r="134" spans="1:3" x14ac:dyDescent="0.25">
      <c r="A134" s="3" t="s">
        <v>181</v>
      </c>
      <c r="B134" s="63">
        <v>117.58900866399998</v>
      </c>
      <c r="C134" s="66" t="s">
        <v>310</v>
      </c>
    </row>
    <row r="135" spans="1:3" x14ac:dyDescent="0.25">
      <c r="A135" s="13" t="s">
        <v>182</v>
      </c>
      <c r="B135" s="63">
        <v>1.4051791571193448</v>
      </c>
      <c r="C135" s="66" t="s">
        <v>51</v>
      </c>
    </row>
    <row r="138" spans="1:3" x14ac:dyDescent="0.25">
      <c r="A138" s="3">
        <v>1</v>
      </c>
      <c r="B138" s="63"/>
      <c r="C138" s="66" t="s">
        <v>279</v>
      </c>
    </row>
    <row r="139" spans="1:3" x14ac:dyDescent="0.25">
      <c r="A139" s="3">
        <v>2</v>
      </c>
      <c r="B139" s="63"/>
      <c r="C139" s="66" t="s">
        <v>279</v>
      </c>
    </row>
    <row r="140" spans="1:3" x14ac:dyDescent="0.25">
      <c r="A140" s="3">
        <v>3</v>
      </c>
      <c r="B140" s="63"/>
      <c r="C140" s="66" t="s">
        <v>279</v>
      </c>
    </row>
    <row r="141" spans="1:3" x14ac:dyDescent="0.25">
      <c r="A141" s="3">
        <v>4</v>
      </c>
      <c r="B141" s="63"/>
      <c r="C141" s="66" t="s">
        <v>279</v>
      </c>
    </row>
    <row r="142" spans="1:3" x14ac:dyDescent="0.25">
      <c r="A142" s="3">
        <v>5</v>
      </c>
      <c r="B142" s="63"/>
      <c r="C142" s="66" t="s">
        <v>279</v>
      </c>
    </row>
    <row r="143" spans="1:3" x14ac:dyDescent="0.25">
      <c r="A143" s="3">
        <v>6</v>
      </c>
      <c r="B143" s="63"/>
      <c r="C143" s="66" t="s">
        <v>279</v>
      </c>
    </row>
    <row r="144" spans="1:3" x14ac:dyDescent="0.25">
      <c r="A144" s="3">
        <v>7</v>
      </c>
      <c r="B144" s="63"/>
      <c r="C144" s="66" t="s">
        <v>279</v>
      </c>
    </row>
    <row r="145" spans="1:3" x14ac:dyDescent="0.25">
      <c r="A145" s="3">
        <v>8</v>
      </c>
      <c r="B145" s="63"/>
      <c r="C145" s="66" t="s">
        <v>279</v>
      </c>
    </row>
    <row r="146" spans="1:3" x14ac:dyDescent="0.25">
      <c r="A146" s="3">
        <v>9</v>
      </c>
      <c r="B146" s="63"/>
      <c r="C146" s="66" t="s">
        <v>279</v>
      </c>
    </row>
    <row r="147" spans="1:3" x14ac:dyDescent="0.25">
      <c r="A147" s="3">
        <v>10</v>
      </c>
      <c r="B147" s="63"/>
      <c r="C147" s="66" t="s">
        <v>279</v>
      </c>
    </row>
    <row r="148" spans="1:3" x14ac:dyDescent="0.25">
      <c r="A148" s="3">
        <v>11</v>
      </c>
      <c r="B148" s="63"/>
      <c r="C148" s="66" t="s">
        <v>279</v>
      </c>
    </row>
    <row r="149" spans="1:3" x14ac:dyDescent="0.25">
      <c r="A149" s="3">
        <v>12</v>
      </c>
      <c r="B149" s="63"/>
      <c r="C149" s="66" t="s">
        <v>279</v>
      </c>
    </row>
    <row r="150" spans="1:3" x14ac:dyDescent="0.25">
      <c r="B150"/>
      <c r="C150"/>
    </row>
    <row r="151" spans="1:3" x14ac:dyDescent="0.25">
      <c r="B151"/>
      <c r="C151"/>
    </row>
    <row r="152" spans="1:3" x14ac:dyDescent="0.25">
      <c r="B152"/>
      <c r="C152"/>
    </row>
    <row r="153" spans="1:3" x14ac:dyDescent="0.25">
      <c r="B153"/>
      <c r="C153"/>
    </row>
    <row r="154" spans="1:3" x14ac:dyDescent="0.25">
      <c r="B154"/>
      <c r="C154"/>
    </row>
    <row r="155" spans="1:3" x14ac:dyDescent="0.25">
      <c r="B155"/>
      <c r="C155"/>
    </row>
    <row r="156" spans="1:3" x14ac:dyDescent="0.25">
      <c r="B156"/>
      <c r="C156"/>
    </row>
    <row r="157" spans="1:3" x14ac:dyDescent="0.25">
      <c r="B157"/>
      <c r="C157"/>
    </row>
    <row r="158" spans="1:3" x14ac:dyDescent="0.25">
      <c r="B158"/>
      <c r="C158"/>
    </row>
    <row r="159" spans="1:3" x14ac:dyDescent="0.25">
      <c r="B159"/>
      <c r="C159"/>
    </row>
    <row r="160" spans="1:3" x14ac:dyDescent="0.25">
      <c r="B160"/>
      <c r="C160"/>
    </row>
    <row r="161" spans="2:3" x14ac:dyDescent="0.25">
      <c r="B161"/>
      <c r="C161"/>
    </row>
    <row r="162" spans="2:3" x14ac:dyDescent="0.25">
      <c r="B162"/>
      <c r="C162"/>
    </row>
    <row r="163" spans="2:3" x14ac:dyDescent="0.25">
      <c r="B163"/>
      <c r="C163"/>
    </row>
    <row r="164" spans="2:3" x14ac:dyDescent="0.25">
      <c r="B164"/>
      <c r="C164"/>
    </row>
    <row r="165" spans="2:3" x14ac:dyDescent="0.25">
      <c r="B165"/>
      <c r="C165"/>
    </row>
    <row r="166" spans="2:3" x14ac:dyDescent="0.25">
      <c r="B166"/>
      <c r="C166"/>
    </row>
    <row r="167" spans="2:3" x14ac:dyDescent="0.25">
      <c r="B167"/>
      <c r="C167"/>
    </row>
    <row r="168" spans="2:3" x14ac:dyDescent="0.25">
      <c r="B168"/>
      <c r="C168"/>
    </row>
    <row r="169" spans="2:3" x14ac:dyDescent="0.25">
      <c r="B169"/>
      <c r="C169"/>
    </row>
    <row r="170" spans="2:3" x14ac:dyDescent="0.25">
      <c r="B170"/>
      <c r="C170"/>
    </row>
    <row r="171" spans="2:3" x14ac:dyDescent="0.25">
      <c r="B171"/>
      <c r="C171"/>
    </row>
    <row r="172" spans="2:3" x14ac:dyDescent="0.25">
      <c r="B172"/>
      <c r="C172"/>
    </row>
    <row r="173" spans="2:3" x14ac:dyDescent="0.25">
      <c r="B173"/>
      <c r="C173"/>
    </row>
    <row r="174" spans="2:3" x14ac:dyDescent="0.25">
      <c r="B174"/>
      <c r="C174"/>
    </row>
    <row r="175" spans="2:3" x14ac:dyDescent="0.25">
      <c r="B175"/>
      <c r="C175"/>
    </row>
    <row r="176" spans="2:3" x14ac:dyDescent="0.25">
      <c r="B176"/>
      <c r="C176"/>
    </row>
    <row r="177" spans="2:3" x14ac:dyDescent="0.25">
      <c r="B177"/>
      <c r="C177"/>
    </row>
    <row r="178" spans="2:3" x14ac:dyDescent="0.25">
      <c r="B178"/>
      <c r="C178"/>
    </row>
    <row r="179" spans="2:3" x14ac:dyDescent="0.25">
      <c r="B179"/>
      <c r="C179"/>
    </row>
    <row r="180" spans="2:3" x14ac:dyDescent="0.25">
      <c r="B180"/>
      <c r="C180"/>
    </row>
    <row r="181" spans="2:3" x14ac:dyDescent="0.25">
      <c r="B181"/>
      <c r="C181"/>
    </row>
    <row r="182" spans="2:3" x14ac:dyDescent="0.25">
      <c r="B182"/>
      <c r="C182"/>
    </row>
    <row r="183" spans="2:3" x14ac:dyDescent="0.25">
      <c r="B183"/>
      <c r="C183"/>
    </row>
    <row r="184" spans="2:3" x14ac:dyDescent="0.25">
      <c r="B184"/>
      <c r="C184"/>
    </row>
    <row r="185" spans="2:3" x14ac:dyDescent="0.25">
      <c r="B185"/>
      <c r="C185"/>
    </row>
    <row r="186" spans="2:3" x14ac:dyDescent="0.25">
      <c r="B186"/>
      <c r="C186"/>
    </row>
    <row r="187" spans="2:3" x14ac:dyDescent="0.25">
      <c r="B187"/>
      <c r="C187"/>
    </row>
    <row r="188" spans="2:3" x14ac:dyDescent="0.25">
      <c r="B188"/>
      <c r="C188"/>
    </row>
    <row r="189" spans="2:3" x14ac:dyDescent="0.25">
      <c r="B189"/>
      <c r="C189"/>
    </row>
    <row r="190" spans="2:3" x14ac:dyDescent="0.25">
      <c r="B190"/>
      <c r="C190"/>
    </row>
    <row r="191" spans="2:3" x14ac:dyDescent="0.25">
      <c r="B191"/>
      <c r="C191"/>
    </row>
    <row r="192" spans="2:3" x14ac:dyDescent="0.25">
      <c r="B192"/>
      <c r="C192"/>
    </row>
    <row r="193" spans="2:3" x14ac:dyDescent="0.25">
      <c r="B193"/>
      <c r="C193"/>
    </row>
    <row r="194" spans="2:3" x14ac:dyDescent="0.25">
      <c r="B194"/>
      <c r="C194"/>
    </row>
    <row r="195" spans="2:3" x14ac:dyDescent="0.25">
      <c r="B195"/>
      <c r="C195"/>
    </row>
    <row r="196" spans="2:3" x14ac:dyDescent="0.25">
      <c r="B196"/>
      <c r="C196"/>
    </row>
    <row r="197" spans="2:3" x14ac:dyDescent="0.25">
      <c r="B197"/>
      <c r="C197"/>
    </row>
    <row r="198" spans="2:3" x14ac:dyDescent="0.25">
      <c r="B198"/>
      <c r="C198"/>
    </row>
    <row r="199" spans="2:3" x14ac:dyDescent="0.25">
      <c r="B199"/>
      <c r="C199"/>
    </row>
    <row r="200" spans="2:3" x14ac:dyDescent="0.25">
      <c r="B200"/>
      <c r="C200"/>
    </row>
    <row r="201" spans="2:3" x14ac:dyDescent="0.25">
      <c r="B201"/>
      <c r="C201"/>
    </row>
    <row r="202" spans="2:3" x14ac:dyDescent="0.25">
      <c r="B202"/>
      <c r="C202"/>
    </row>
    <row r="203" spans="2:3" x14ac:dyDescent="0.25">
      <c r="B203"/>
      <c r="C203"/>
    </row>
    <row r="204" spans="2:3" x14ac:dyDescent="0.25">
      <c r="B204"/>
      <c r="C204"/>
    </row>
    <row r="205" spans="2:3" x14ac:dyDescent="0.25">
      <c r="B205"/>
      <c r="C205"/>
    </row>
    <row r="206" spans="2:3" x14ac:dyDescent="0.25">
      <c r="B206"/>
      <c r="C206"/>
    </row>
    <row r="207" spans="2:3" x14ac:dyDescent="0.25">
      <c r="B207"/>
      <c r="C207"/>
    </row>
    <row r="208" spans="2:3" x14ac:dyDescent="0.25">
      <c r="B208"/>
      <c r="C208"/>
    </row>
    <row r="209" spans="2:3" x14ac:dyDescent="0.25">
      <c r="B209"/>
      <c r="C209"/>
    </row>
    <row r="210" spans="2:3" x14ac:dyDescent="0.25">
      <c r="B210"/>
      <c r="C210"/>
    </row>
    <row r="211" spans="2:3" x14ac:dyDescent="0.25">
      <c r="B211"/>
      <c r="C211"/>
    </row>
    <row r="212" spans="2:3" x14ac:dyDescent="0.25">
      <c r="B212"/>
      <c r="C212"/>
    </row>
    <row r="213" spans="2:3" x14ac:dyDescent="0.25">
      <c r="B213"/>
      <c r="C213"/>
    </row>
    <row r="214" spans="2:3" x14ac:dyDescent="0.25">
      <c r="B214"/>
      <c r="C214"/>
    </row>
    <row r="215" spans="2:3" x14ac:dyDescent="0.25">
      <c r="B215"/>
      <c r="C215"/>
    </row>
    <row r="216" spans="2:3" x14ac:dyDescent="0.25">
      <c r="B216"/>
      <c r="C216"/>
    </row>
    <row r="217" spans="2:3" x14ac:dyDescent="0.25">
      <c r="B217"/>
      <c r="C217"/>
    </row>
    <row r="218" spans="2:3" x14ac:dyDescent="0.25">
      <c r="B218"/>
      <c r="C218"/>
    </row>
    <row r="219" spans="2:3" x14ac:dyDescent="0.25">
      <c r="B219"/>
      <c r="C219"/>
    </row>
    <row r="220" spans="2:3" x14ac:dyDescent="0.25">
      <c r="B220"/>
      <c r="C220"/>
    </row>
    <row r="221" spans="2:3" x14ac:dyDescent="0.25">
      <c r="B221"/>
      <c r="C221"/>
    </row>
    <row r="222" spans="2:3" x14ac:dyDescent="0.25">
      <c r="B222"/>
      <c r="C222"/>
    </row>
    <row r="223" spans="2:3" x14ac:dyDescent="0.25">
      <c r="B223"/>
      <c r="C223"/>
    </row>
    <row r="224" spans="2:3" x14ac:dyDescent="0.25">
      <c r="B224"/>
      <c r="C224"/>
    </row>
    <row r="225" spans="2:3" x14ac:dyDescent="0.25">
      <c r="B225"/>
      <c r="C225"/>
    </row>
    <row r="226" spans="2:3" x14ac:dyDescent="0.25">
      <c r="B226"/>
      <c r="C226"/>
    </row>
    <row r="227" spans="2:3" x14ac:dyDescent="0.25">
      <c r="B227"/>
      <c r="C227"/>
    </row>
    <row r="228" spans="2:3" x14ac:dyDescent="0.25">
      <c r="B228"/>
      <c r="C228"/>
    </row>
  </sheetData>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2cf8adb-cf25-47fc-8c92-b53f2a7e7f06">
      <Terms xmlns="http://schemas.microsoft.com/office/infopath/2007/PartnerControls"/>
    </lcf76f155ced4ddcb4097134ff3c332f>
    <TaxCatchAll xmlns="851dfaa3-aae8-4c03-b90c-7dd4a6526d0d" xsi:nil="true"/>
    <MediaLengthInSeconds xmlns="b2cf8adb-cf25-47fc-8c92-b53f2a7e7f06" xsi:nil="true"/>
    <SharedWithUsers xmlns="851dfaa3-aae8-4c03-b90c-7dd4a6526d0d">
      <UserInfo>
        <DisplayName/>
        <AccountId xsi:nil="true"/>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312EB754F236045A0D3EDD082CC91AE" ma:contentTypeVersion="12" ma:contentTypeDescription="Create a new document." ma:contentTypeScope="" ma:versionID="af26a83ca80489d3f53ea6a7769b6d63">
  <xsd:schema xmlns:xsd="http://www.w3.org/2001/XMLSchema" xmlns:xs="http://www.w3.org/2001/XMLSchema" xmlns:p="http://schemas.microsoft.com/office/2006/metadata/properties" xmlns:ns2="b2cf8adb-cf25-47fc-8c92-b53f2a7e7f06" xmlns:ns3="851dfaa3-aae8-4c03-b90c-7dd4a6526d0d" targetNamespace="http://schemas.microsoft.com/office/2006/metadata/properties" ma:root="true" ma:fieldsID="f07c733d827b83c40ce9d8cda3e1b64f" ns2:_="" ns3:_="">
    <xsd:import namespace="b2cf8adb-cf25-47fc-8c92-b53f2a7e7f06"/>
    <xsd:import namespace="851dfaa3-aae8-4c03-b90c-7dd4a6526d0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2cf8adb-cf25-47fc-8c92-b53f2a7e7f0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1cfdcae8-6a83-4c52-b891-75b08cbe23e4"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51dfaa3-aae8-4c03-b90c-7dd4a6526d0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3bde447f-9c6c-4421-af29-e30b317a6074}" ma:internalName="TaxCatchAll" ma:showField="CatchAllData" ma:web="851dfaa3-aae8-4c03-b90c-7dd4a6526d0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F7A66FD-4598-4F5D-BCB8-B7CF0AF56E07}">
  <ds:schemaRefs>
    <ds:schemaRef ds:uri="http://schemas.microsoft.com/office/2006/documentManagement/types"/>
    <ds:schemaRef ds:uri="http://purl.org/dc/terms/"/>
    <ds:schemaRef ds:uri="http://schemas.microsoft.com/office/2006/metadata/properties"/>
    <ds:schemaRef ds:uri="f2028f1e-49a3-4179-88b2-af405860d1ad"/>
    <ds:schemaRef ds:uri="http://purl.org/dc/dcmitype/"/>
    <ds:schemaRef ds:uri="851dfaa3-aae8-4c03-b90c-7dd4a6526d0d"/>
    <ds:schemaRef ds:uri="http://www.w3.org/XML/1998/namespace"/>
    <ds:schemaRef ds:uri="http://purl.org/dc/elements/1.1/"/>
    <ds:schemaRef ds:uri="http://schemas.microsoft.com/office/infopath/2007/PartnerControls"/>
    <ds:schemaRef ds:uri="http://schemas.openxmlformats.org/package/2006/metadata/core-properties"/>
    <ds:schemaRef ds:uri="b2cf8adb-cf25-47fc-8c92-b53f2a7e7f06"/>
  </ds:schemaRefs>
</ds:datastoreItem>
</file>

<file path=customXml/itemProps2.xml><?xml version="1.0" encoding="utf-8"?>
<ds:datastoreItem xmlns:ds="http://schemas.openxmlformats.org/officeDocument/2006/customXml" ds:itemID="{F7CABFDB-AF94-4B94-8659-5686DA85405C}">
  <ds:schemaRefs>
    <ds:schemaRef ds:uri="http://schemas.microsoft.com/sharepoint/v3/contenttype/forms"/>
  </ds:schemaRefs>
</ds:datastoreItem>
</file>

<file path=customXml/itemProps3.xml><?xml version="1.0" encoding="utf-8"?>
<ds:datastoreItem xmlns:ds="http://schemas.openxmlformats.org/officeDocument/2006/customXml" ds:itemID="{AF722005-3D2B-4631-95B0-AB686CBB40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2cf8adb-cf25-47fc-8c92-b53f2a7e7f06"/>
    <ds:schemaRef ds:uri="851dfaa3-aae8-4c03-b90c-7dd4a6526d0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ReportedDiversionAnalysis</vt:lpstr>
      <vt:lpstr>Description</vt:lpstr>
      <vt:lpstr>DataDictionary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Cole, Samuel@Waterboards</dc:creator>
  <cp:keywords/>
  <dc:description/>
  <cp:lastModifiedBy>Alemi, Payman@Waterboards</cp:lastModifiedBy>
  <cp:revision/>
  <dcterms:created xsi:type="dcterms:W3CDTF">2021-11-17T23:22:15Z</dcterms:created>
  <dcterms:modified xsi:type="dcterms:W3CDTF">2023-05-17T22:12:15Z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0x010100F312EB754F236045A0D3EDD082CC91AE</vt:lpwstr>
  </property>
  <property fmtid="{D5CDD505-2E9C-101B-9397-08002B2CF9AE}" pid="3" name="MediaServiceImageTags">
    <vt:lpwstr/>
  </property>
</Properties>
</file>