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boards-my.sharepoint.com/personal/scott_coffin_waterboards_ca_gov/Documents/Method Development/Nitrosamine Method Dev/"/>
    </mc:Choice>
  </mc:AlternateContent>
  <xr:revisionPtr revIDLastSave="361" documentId="8_{C2E58294-9BEB-4763-89C2-2C68B56624D7}" xr6:coauthVersionLast="47" xr6:coauthVersionMax="47" xr10:uidLastSave="{2ADFE935-5B95-46E2-B52D-57A2CC0B7CDB}"/>
  <bookViews>
    <workbookView xWindow="22932" yWindow="-2928" windowWidth="23256" windowHeight="12456" activeTab="6" xr2:uid="{8033A460-DF0F-490F-BEEE-CAF0A08EEFCE}"/>
  </bookViews>
  <sheets>
    <sheet name="LFBs (10 to 50 ppt)" sheetId="1" r:id="rId1"/>
    <sheet name="LFBs (2 ppt)" sheetId="3" r:id="rId2"/>
    <sheet name="LRBs (0 ppt)" sheetId="4" r:id="rId3"/>
    <sheet name="MDL" sheetId="6" r:id="rId4"/>
    <sheet name="MRL" sheetId="2" r:id="rId5"/>
    <sheet name="MRL pivot table" sheetId="8" r:id="rId6"/>
    <sheet name="PT" sheetId="5" r:id="rId7"/>
  </sheets>
  <definedNames>
    <definedName name="_xlcn.WorksheetConnection_Rawanonymizeddata.xlsxTable3" hidden="1">Table3[]</definedName>
  </definedNames>
  <calcPr calcId="191029"/>
  <pivotCaches>
    <pivotCache cacheId="6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Raw anonymized data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8" l="1"/>
  <c r="C8" i="2"/>
  <c r="D8" i="2" s="1"/>
  <c r="E8" i="2" s="1"/>
  <c r="C12" i="2"/>
  <c r="D12" i="2" s="1"/>
  <c r="E12" i="2" s="1"/>
  <c r="C3" i="2"/>
  <c r="D3" i="2" s="1"/>
  <c r="E3" i="2" s="1"/>
  <c r="C9" i="2"/>
  <c r="D9" i="2" s="1"/>
  <c r="E9" i="2" s="1"/>
  <c r="C14" i="2"/>
  <c r="D14" i="2" s="1"/>
  <c r="E14" i="2" s="1"/>
  <c r="C44" i="2"/>
  <c r="D44" i="2" s="1"/>
  <c r="E44" i="2" s="1"/>
  <c r="C15" i="2"/>
  <c r="D15" i="2" s="1"/>
  <c r="E15" i="2" s="1"/>
  <c r="C2" i="2"/>
  <c r="D2" i="2" s="1"/>
  <c r="E2" i="2" s="1"/>
  <c r="C22" i="2"/>
  <c r="D22" i="2" s="1"/>
  <c r="E22" i="2" s="1"/>
  <c r="C25" i="2"/>
  <c r="D25" i="2" s="1"/>
  <c r="E25" i="2" s="1"/>
  <c r="C21" i="2"/>
  <c r="D21" i="2" s="1"/>
  <c r="E21" i="2" s="1"/>
  <c r="C23" i="2"/>
  <c r="D23" i="2" s="1"/>
  <c r="E23" i="2" s="1"/>
  <c r="C26" i="2"/>
  <c r="D26" i="2" s="1"/>
  <c r="E26" i="2" s="1"/>
  <c r="C28" i="2"/>
  <c r="D28" i="2" s="1"/>
  <c r="E28" i="2" s="1"/>
  <c r="C27" i="2"/>
  <c r="D27" i="2" s="1"/>
  <c r="E27" i="2" s="1"/>
  <c r="C20" i="2"/>
  <c r="D20" i="2" s="1"/>
  <c r="E20" i="2" s="1"/>
  <c r="C16" i="2"/>
  <c r="D16" i="2" s="1"/>
  <c r="E16" i="2" s="1"/>
  <c r="C30" i="2"/>
  <c r="D30" i="2" s="1"/>
  <c r="E30" i="2" s="1"/>
  <c r="C10" i="2"/>
  <c r="D10" i="2" s="1"/>
  <c r="E10" i="2" s="1"/>
  <c r="C29" i="2"/>
  <c r="D29" i="2" s="1"/>
  <c r="E29" i="2" s="1"/>
  <c r="C31" i="2"/>
  <c r="D31" i="2" s="1"/>
  <c r="E31" i="2" s="1"/>
  <c r="C32" i="2"/>
  <c r="D32" i="2" s="1"/>
  <c r="E32" i="2" s="1"/>
  <c r="C40" i="2"/>
  <c r="D40" i="2" s="1"/>
  <c r="E40" i="2" s="1"/>
  <c r="C4" i="2"/>
  <c r="D4" i="2" s="1"/>
  <c r="E4" i="2" s="1"/>
  <c r="C17" i="2"/>
  <c r="D17" i="2" s="1"/>
  <c r="E17" i="2" s="1"/>
  <c r="C34" i="2"/>
  <c r="D34" i="2" s="1"/>
  <c r="E34" i="2" s="1"/>
  <c r="C11" i="2"/>
  <c r="D11" i="2" s="1"/>
  <c r="E11" i="2" s="1"/>
  <c r="C33" i="2"/>
  <c r="D33" i="2" s="1"/>
  <c r="E33" i="2" s="1"/>
  <c r="C35" i="2"/>
  <c r="D35" i="2" s="1"/>
  <c r="E35" i="2" s="1"/>
  <c r="C38" i="2"/>
  <c r="D38" i="2" s="1"/>
  <c r="E38" i="2" s="1"/>
  <c r="C37" i="2"/>
  <c r="D37" i="2" s="1"/>
  <c r="E37" i="2" s="1"/>
  <c r="C5" i="2"/>
  <c r="D5" i="2" s="1"/>
  <c r="E5" i="2" s="1"/>
  <c r="C18" i="2"/>
  <c r="D18" i="2" s="1"/>
  <c r="E18" i="2" s="1"/>
  <c r="C41" i="2"/>
  <c r="D41" i="2" s="1"/>
  <c r="E41" i="2" s="1"/>
  <c r="C39" i="2"/>
  <c r="D39" i="2" s="1"/>
  <c r="E39" i="2" s="1"/>
  <c r="C24" i="2"/>
  <c r="D24" i="2" s="1"/>
  <c r="E24" i="2" s="1"/>
  <c r="C36" i="2"/>
  <c r="D36" i="2" s="1"/>
  <c r="E36" i="2" s="1"/>
  <c r="C48" i="2"/>
  <c r="D48" i="2" s="1"/>
  <c r="E48" i="2" s="1"/>
  <c r="C42" i="2"/>
  <c r="D42" i="2" s="1"/>
  <c r="E42" i="2" s="1"/>
  <c r="C6" i="2"/>
  <c r="D6" i="2" s="1"/>
  <c r="E6" i="2" s="1"/>
  <c r="C19" i="2"/>
  <c r="D19" i="2" s="1"/>
  <c r="E19" i="2" s="1"/>
  <c r="C45" i="2"/>
  <c r="D45" i="2" s="1"/>
  <c r="E45" i="2" s="1"/>
  <c r="C13" i="2"/>
  <c r="D13" i="2" s="1"/>
  <c r="E13" i="2" s="1"/>
  <c r="C43" i="2"/>
  <c r="D43" i="2" s="1"/>
  <c r="E43" i="2" s="1"/>
  <c r="C46" i="2"/>
  <c r="D46" i="2" s="1"/>
  <c r="E46" i="2" s="1"/>
  <c r="C49" i="2"/>
  <c r="D49" i="2" s="1"/>
  <c r="E49" i="2" s="1"/>
  <c r="C47" i="2"/>
  <c r="D47" i="2" s="1"/>
  <c r="E47" i="2" s="1"/>
  <c r="C7" i="2"/>
  <c r="D7" i="2" s="1"/>
  <c r="E7" i="2" s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2" i="6"/>
  <c r="Q49" i="4" l="1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T27" i="4"/>
  <c r="T29" i="4"/>
  <c r="T31" i="4"/>
  <c r="T33" i="4"/>
  <c r="T32" i="4"/>
  <c r="T30" i="4"/>
  <c r="T28" i="4"/>
  <c r="T26" i="4"/>
  <c r="M49" i="3"/>
  <c r="P49" i="3" s="1"/>
  <c r="L49" i="3"/>
  <c r="M48" i="3"/>
  <c r="P48" i="3" s="1"/>
  <c r="L48" i="3"/>
  <c r="M47" i="3"/>
  <c r="P47" i="3" s="1"/>
  <c r="L47" i="3"/>
  <c r="M46" i="3"/>
  <c r="P46" i="3" s="1"/>
  <c r="L46" i="3"/>
  <c r="M45" i="3"/>
  <c r="P45" i="3" s="1"/>
  <c r="L45" i="3"/>
  <c r="M44" i="3"/>
  <c r="P44" i="3" s="1"/>
  <c r="L44" i="3"/>
  <c r="M43" i="3"/>
  <c r="P43" i="3" s="1"/>
  <c r="L43" i="3"/>
  <c r="M42" i="3"/>
  <c r="P42" i="3" s="1"/>
  <c r="L42" i="3"/>
  <c r="M41" i="3"/>
  <c r="P41" i="3" s="1"/>
  <c r="L41" i="3"/>
  <c r="M40" i="3"/>
  <c r="P40" i="3" s="1"/>
  <c r="L40" i="3"/>
  <c r="M39" i="3"/>
  <c r="P39" i="3" s="1"/>
  <c r="L39" i="3"/>
  <c r="M38" i="3"/>
  <c r="P38" i="3" s="1"/>
  <c r="L38" i="3"/>
  <c r="M37" i="3"/>
  <c r="P37" i="3" s="1"/>
  <c r="L37" i="3"/>
  <c r="M36" i="3"/>
  <c r="P36" i="3" s="1"/>
  <c r="L36" i="3"/>
  <c r="M35" i="3"/>
  <c r="P35" i="3" s="1"/>
  <c r="L35" i="3"/>
  <c r="M34" i="3"/>
  <c r="P34" i="3" s="1"/>
  <c r="L34" i="3"/>
  <c r="P33" i="3"/>
  <c r="P32" i="3"/>
  <c r="P31" i="3"/>
  <c r="P30" i="3"/>
  <c r="P29" i="3"/>
  <c r="P28" i="3"/>
  <c r="P27" i="3"/>
  <c r="P26" i="3"/>
  <c r="M17" i="3"/>
  <c r="P17" i="3" s="1"/>
  <c r="L17" i="3"/>
  <c r="M16" i="3"/>
  <c r="P16" i="3" s="1"/>
  <c r="L16" i="3"/>
  <c r="M15" i="3"/>
  <c r="P15" i="3" s="1"/>
  <c r="L15" i="3"/>
  <c r="M14" i="3"/>
  <c r="P14" i="3" s="1"/>
  <c r="L14" i="3"/>
  <c r="M13" i="3"/>
  <c r="P13" i="3" s="1"/>
  <c r="L13" i="3"/>
  <c r="M12" i="3"/>
  <c r="P12" i="3" s="1"/>
  <c r="L12" i="3"/>
  <c r="M11" i="3"/>
  <c r="P11" i="3" s="1"/>
  <c r="L11" i="3"/>
  <c r="M10" i="3"/>
  <c r="P10" i="3" s="1"/>
  <c r="L10" i="3"/>
  <c r="M9" i="3"/>
  <c r="P9" i="3" s="1"/>
  <c r="L9" i="3"/>
  <c r="M8" i="3"/>
  <c r="P8" i="3" s="1"/>
  <c r="L8" i="3"/>
  <c r="M7" i="3"/>
  <c r="P7" i="3" s="1"/>
  <c r="L7" i="3"/>
  <c r="M6" i="3"/>
  <c r="P6" i="3" s="1"/>
  <c r="L6" i="3"/>
  <c r="M5" i="3"/>
  <c r="P5" i="3" s="1"/>
  <c r="L5" i="3"/>
  <c r="M4" i="3"/>
  <c r="P4" i="3" s="1"/>
  <c r="L4" i="3"/>
  <c r="M3" i="3"/>
  <c r="P3" i="3" s="1"/>
  <c r="L3" i="3"/>
  <c r="M2" i="3"/>
  <c r="P2" i="3" s="1"/>
  <c r="L2" i="3"/>
  <c r="O2" i="3" l="1"/>
  <c r="O4" i="3"/>
  <c r="O6" i="3"/>
  <c r="O8" i="3"/>
  <c r="O10" i="3"/>
  <c r="O12" i="3"/>
  <c r="O14" i="3"/>
  <c r="O16" i="3"/>
  <c r="O35" i="3"/>
  <c r="O37" i="3"/>
  <c r="O39" i="3"/>
  <c r="O41" i="3"/>
  <c r="O42" i="3"/>
  <c r="O44" i="3"/>
  <c r="O46" i="3"/>
  <c r="O48" i="3"/>
  <c r="O3" i="3"/>
  <c r="O5" i="3"/>
  <c r="O7" i="3"/>
  <c r="O9" i="3"/>
  <c r="O11" i="3"/>
  <c r="O13" i="3"/>
  <c r="O15" i="3"/>
  <c r="O17" i="3"/>
  <c r="O34" i="3"/>
  <c r="O36" i="3"/>
  <c r="O38" i="3"/>
  <c r="O40" i="3"/>
  <c r="O43" i="3"/>
  <c r="O45" i="3"/>
  <c r="O47" i="3"/>
  <c r="O4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4E0309-58D9-4D6C-A259-226803AB49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8F9E672-E034-48D7-A68A-6B04266DE4D6}" name="WorksheetConnection_Raw anonymized data.xlsx!Table3" type="102" refreshedVersion="8" minRefreshableVersion="5">
    <extLst>
      <ext xmlns:x15="http://schemas.microsoft.com/office/spreadsheetml/2010/11/main" uri="{DE250136-89BD-433C-8126-D09CA5730AF9}">
        <x15:connection id="Table3" autoDelete="1">
          <x15:rangePr sourceName="_xlcn.WorksheetConnection_Rawanonymizeddata.xlsxTable3"/>
        </x15:connection>
      </ext>
    </extLst>
  </connection>
</connections>
</file>

<file path=xl/sharedStrings.xml><?xml version="1.0" encoding="utf-8"?>
<sst xmlns="http://schemas.openxmlformats.org/spreadsheetml/2006/main" count="1396" uniqueCount="127">
  <si>
    <t>Lab ID</t>
  </si>
  <si>
    <t>Analyte</t>
  </si>
  <si>
    <t>Sample Type</t>
  </si>
  <si>
    <t>True Value</t>
  </si>
  <si>
    <t>Rep 1</t>
  </si>
  <si>
    <t>Rep 2</t>
  </si>
  <si>
    <t>Rep 3</t>
  </si>
  <si>
    <t>Rep 4</t>
  </si>
  <si>
    <t>Rep 5</t>
  </si>
  <si>
    <t>Rep 6</t>
  </si>
  <si>
    <t>Rep 7</t>
  </si>
  <si>
    <t>Rep 1 (% recovery)</t>
  </si>
  <si>
    <t>Rep 2 (% recovery)</t>
  </si>
  <si>
    <t>Rep 3 (% recovery)</t>
  </si>
  <si>
    <t>Rep 4 (% recovery)</t>
  </si>
  <si>
    <t>Rep 5 (% recovery)</t>
  </si>
  <si>
    <t>Rep 6 (% recovery)</t>
  </si>
  <si>
    <t>Rep 7 (% recovery)</t>
  </si>
  <si>
    <t>Average Recovery (ppt)</t>
  </si>
  <si>
    <t>Average % Recovery (%)</t>
  </si>
  <si>
    <t>Stdev (ppt)</t>
  </si>
  <si>
    <t>RSD (%)</t>
  </si>
  <si>
    <t>NDBA</t>
  </si>
  <si>
    <t>LFB spike (10 ppt)</t>
  </si>
  <si>
    <t>NDEA</t>
  </si>
  <si>
    <t>NDMA</t>
  </si>
  <si>
    <t>NDPA</t>
  </si>
  <si>
    <t>NMEA</t>
  </si>
  <si>
    <t>NMOR</t>
  </si>
  <si>
    <t>NPIP</t>
  </si>
  <si>
    <t>NPYR</t>
  </si>
  <si>
    <t>LFB spike (50 ppt)</t>
  </si>
  <si>
    <t>LFB spike (40 ppt)</t>
  </si>
  <si>
    <t>Laboratory ID number</t>
  </si>
  <si>
    <t>Spike quantity (ppt)</t>
  </si>
  <si>
    <t>Notes</t>
  </si>
  <si>
    <t>MRL (ppt)</t>
  </si>
  <si>
    <t>Lab-reported MRL (ppt)</t>
  </si>
  <si>
    <t>Lower PIR (%)
100% * (mean - HR_PIR)/spike (&gt;50%)</t>
  </si>
  <si>
    <t>Upper PIR (%)
100% * (mean + HR_PIR)/spike (&lt;150%)</t>
  </si>
  <si>
    <t>HR_PIR
(3.963*stdev)</t>
  </si>
  <si>
    <t>MRL Mean (ppt)</t>
  </si>
  <si>
    <t>Mean recovery (%)</t>
  </si>
  <si>
    <t>MRL stdev (ppt)</t>
  </si>
  <si>
    <t>% RSD</t>
  </si>
  <si>
    <t>Report states MRL of 5 ppt is more feasible and consistent</t>
  </si>
  <si>
    <t>MRL confirmation at 2 and 4ppt failed. Greater than 4ppt</t>
  </si>
  <si>
    <t>Could not get acceptable recovery with autotrace. Had to extract with manual manifold</t>
  </si>
  <si>
    <t>LFB (2 ppt)</t>
  </si>
  <si>
    <t>Lab ID number</t>
  </si>
  <si>
    <t>LFB 1</t>
  </si>
  <si>
    <t>LFB 2</t>
  </si>
  <si>
    <t>LFB 3</t>
  </si>
  <si>
    <t>LFB 4</t>
  </si>
  <si>
    <t>LFB 5</t>
  </si>
  <si>
    <t>LFB 6</t>
  </si>
  <si>
    <t>LFB 7</t>
  </si>
  <si>
    <t>Average concentration (ppt)</t>
  </si>
  <si>
    <t>stdev (ppt)</t>
  </si>
  <si>
    <t>n</t>
  </si>
  <si>
    <t>MDL (LFB)</t>
  </si>
  <si>
    <t>Calculated MDL (ppt)</t>
  </si>
  <si>
    <t>NA</t>
  </si>
  <si>
    <t>Laboratory never provided raw data</t>
  </si>
  <si>
    <t>avg/stdev</t>
  </si>
  <si>
    <t>max</t>
  </si>
  <si>
    <t>ND</t>
  </si>
  <si>
    <t>Method Blank</t>
  </si>
  <si>
    <t>The MDL_blank is determined using the average and standard deviation if analyte is present in all blanks. If analyte is only present in some samples, the MDL_blank is equal to the highest blank concentration of the analyte</t>
  </si>
  <si>
    <t>raw data not reported. N = 10 (table 11, MRL sheet.pdf)</t>
  </si>
  <si>
    <t>Calculation method</t>
  </si>
  <si>
    <t>Method Blank 1 (ppt)</t>
  </si>
  <si>
    <t>Method Blank 2 (ppt)</t>
  </si>
  <si>
    <t>Method Blank 3 (ppt)</t>
  </si>
  <si>
    <t>Method Blank 4 (ppt)</t>
  </si>
  <si>
    <t>Method Blank 5 (ppt)</t>
  </si>
  <si>
    <t>Method Blank 6 (ppt)</t>
  </si>
  <si>
    <t>Method Blank 7 (ppt)</t>
  </si>
  <si>
    <t>Method Blank 8 (ppt)</t>
  </si>
  <si>
    <t>Method Blank 9 (ppt)</t>
  </si>
  <si>
    <t>Method Blank 10 (ppt)</t>
  </si>
  <si>
    <t>Method Blank 11 (ppt)</t>
  </si>
  <si>
    <t>Average method blanks (ppt)</t>
  </si>
  <si>
    <t>N</t>
  </si>
  <si>
    <t>Maximum in blanks (ppt)</t>
  </si>
  <si>
    <t>MDL based on Max</t>
  </si>
  <si>
    <t>MDL based on avg/stdev</t>
  </si>
  <si>
    <t>MDL_blank (ppt)</t>
  </si>
  <si>
    <t>MDL_LRB based on max or avg/stdev?</t>
  </si>
  <si>
    <t>Could not verify due to being outside PIR range</t>
  </si>
  <si>
    <t>Laboratory never reported raw data</t>
  </si>
  <si>
    <t>N-Nitrosodi-n-butylamine</t>
  </si>
  <si>
    <t>Accept</t>
  </si>
  <si>
    <t>Not Accept</t>
  </si>
  <si>
    <t>09/072021</t>
  </si>
  <si>
    <t>N-Nitrosodiethylamine</t>
  </si>
  <si>
    <t>N-Nitrosodimethylamine</t>
  </si>
  <si>
    <t>N-Nitrosodi-n-propylamine</t>
  </si>
  <si>
    <t>N-Nitrosomethylamine</t>
  </si>
  <si>
    <t>N-Nitrosomorpholine</t>
  </si>
  <si>
    <t>N-Nitrosopiperidine</t>
  </si>
  <si>
    <t>N-Nitrosopyrrolidine</t>
  </si>
  <si>
    <t>Laboratory identification number</t>
  </si>
  <si>
    <t>Analyte acronym</t>
  </si>
  <si>
    <t>Assigned Value (ng/L)</t>
  </si>
  <si>
    <t>Low Acceptance Value (ng/L)</t>
  </si>
  <si>
    <t>Reported Value (ng/L)</t>
  </si>
  <si>
    <t>Recovery %</t>
  </si>
  <si>
    <t>Performance Evaluation</t>
  </si>
  <si>
    <t>Analysis Date</t>
  </si>
  <si>
    <t>High accaptance value (ng/L)</t>
  </si>
  <si>
    <t>Lab's MDL</t>
  </si>
  <si>
    <t>Final MDL (ppt)</t>
  </si>
  <si>
    <t>MDL based on blanks or spiked samples?</t>
  </si>
  <si>
    <t>MDL spike (ppt)</t>
  </si>
  <si>
    <t>MDL based on blanks (ppt)</t>
  </si>
  <si>
    <t>MDL based on spiked samples (ppt)</t>
  </si>
  <si>
    <t>Sample</t>
  </si>
  <si>
    <t>Blank</t>
  </si>
  <si>
    <t>UniqueID</t>
  </si>
  <si>
    <t>Is MRL &gt; (3* MDL)?</t>
  </si>
  <si>
    <t>&gt;4</t>
  </si>
  <si>
    <t>Overall Pass[1]/Fail[0]</t>
  </si>
  <si>
    <t>Failed due to MRL &lt; 3*MDL</t>
  </si>
  <si>
    <t>Row Labels</t>
  </si>
  <si>
    <t>Grand Total</t>
  </si>
  <si>
    <t>Sum of Overall Pass[1]/Fail[0]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</si>
</sst>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ourier New"/>
      <family val="3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2" fillId="0" borderId="0" xfId="0" applyFont="1"/>
    <xf numFmtId="2" fontId="0" fillId="0" borderId="0" xfId="0" applyNumberFormat="1"/>
    <xf numFmtId="0" fontId="5" fillId="0" borderId="0" xfId="0" applyFont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164" fontId="7" fillId="0" borderId="5" xfId="0" applyNumberFormat="1" applyFont="1" applyBorder="1" applyAlignment="1">
      <alignment vertical="center" wrapText="1"/>
    </xf>
    <xf numFmtId="14" fontId="7" fillId="0" borderId="6" xfId="0" applyNumberFormat="1" applyFont="1" applyBorder="1" applyAlignment="1">
      <alignment vertical="center" wrapText="1"/>
    </xf>
    <xf numFmtId="164" fontId="7" fillId="0" borderId="5" xfId="1" applyNumberFormat="1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164" fontId="7" fillId="0" borderId="3" xfId="0" applyNumberFormat="1" applyFont="1" applyBorder="1" applyAlignment="1">
      <alignment vertical="center" wrapText="1"/>
    </xf>
    <xf numFmtId="14" fontId="7" fillId="0" borderId="0" xfId="0" applyNumberFormat="1" applyFont="1" applyAlignment="1">
      <alignment vertical="center" wrapText="1"/>
    </xf>
    <xf numFmtId="0" fontId="9" fillId="0" borderId="0" xfId="0" applyFont="1" applyAlignment="1">
      <alignment wrapText="1"/>
    </xf>
    <xf numFmtId="0" fontId="9" fillId="0" borderId="0" xfId="0" applyFont="1"/>
    <xf numFmtId="2" fontId="0" fillId="0" borderId="0" xfId="0" applyNumberFormat="1" applyAlignment="1">
      <alignment wrapText="1"/>
    </xf>
    <xf numFmtId="2" fontId="0" fillId="2" borderId="7" xfId="0" applyNumberFormat="1" applyFill="1" applyBorder="1"/>
    <xf numFmtId="0" fontId="10" fillId="0" borderId="0" xfId="0" applyFont="1" applyAlignment="1">
      <alignment wrapText="1"/>
    </xf>
    <xf numFmtId="0" fontId="10" fillId="0" borderId="0" xfId="0" applyFont="1"/>
    <xf numFmtId="49" fontId="10" fillId="0" borderId="0" xfId="0" applyNumberFormat="1" applyFont="1"/>
    <xf numFmtId="9" fontId="10" fillId="0" borderId="0" xfId="1" applyFont="1" applyFill="1" applyBorder="1"/>
    <xf numFmtId="2" fontId="10" fillId="0" borderId="0" xfId="0" applyNumberFormat="1" applyFont="1"/>
    <xf numFmtId="10" fontId="10" fillId="0" borderId="0" xfId="1" applyNumberFormat="1" applyFont="1" applyFill="1" applyBorder="1"/>
    <xf numFmtId="9" fontId="10" fillId="0" borderId="0" xfId="0" applyNumberFormat="1" applyFont="1"/>
    <xf numFmtId="10" fontId="10" fillId="0" borderId="0" xfId="0" applyNumberFormat="1" applyFont="1"/>
    <xf numFmtId="0" fontId="10" fillId="0" borderId="0" xfId="1" applyNumberFormat="1" applyFont="1" applyFill="1" applyBorder="1"/>
    <xf numFmtId="2" fontId="10" fillId="0" borderId="0" xfId="0" applyNumberFormat="1" applyFont="1" applyAlignment="1">
      <alignment horizontal="right"/>
    </xf>
    <xf numFmtId="2" fontId="10" fillId="0" borderId="0" xfId="1" applyNumberFormat="1" applyFont="1" applyFill="1" applyBorder="1"/>
    <xf numFmtId="165" fontId="10" fillId="0" borderId="0" xfId="0" applyNumberFormat="1" applyFont="1"/>
    <xf numFmtId="164" fontId="10" fillId="0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1" fillId="0" borderId="0" xfId="0" applyFont="1" applyAlignment="1">
      <alignment horizontal="left" vertical="top"/>
    </xf>
    <xf numFmtId="9" fontId="11" fillId="0" borderId="0" xfId="1" applyFont="1" applyFill="1" applyBorder="1" applyAlignment="1">
      <alignment horizontal="left" vertical="top"/>
    </xf>
    <xf numFmtId="2" fontId="11" fillId="0" borderId="0" xfId="0" applyNumberFormat="1" applyFont="1" applyAlignment="1">
      <alignment horizontal="left" vertical="top"/>
    </xf>
    <xf numFmtId="9" fontId="11" fillId="0" borderId="0" xfId="1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164" fontId="11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65" fontId="3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1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family val="2"/>
        <scheme val="major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family val="2"/>
        <scheme val="major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family val="2"/>
        <scheme val="major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family val="2"/>
        <scheme val="major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family val="2"/>
        <scheme val="major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family val="2"/>
        <scheme val="major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family val="2"/>
        <scheme val="major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family val="2"/>
        <scheme val="major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family val="2"/>
        <scheme val="major"/>
      </font>
      <numFmt numFmtId="2" formatCode="0.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%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indexed="64"/>
        </right>
        <top/>
        <bottom/>
      </border>
    </dxf>
    <dxf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ffin, Scott@Waterboards" refreshedDate="45161.743482638885" backgroundQuery="1" createdVersion="8" refreshedVersion="8" minRefreshableVersion="3" recordCount="0" supportSubquery="1" supportAdvancedDrill="1" xr:uid="{03FFAAF4-8EA6-4FFC-9ECF-CF86552586F5}">
  <cacheSource type="external" connectionId="1"/>
  <cacheFields count="2">
    <cacheField name="[Table3].[Analyte].[Analyte]" caption="Analyte" numFmtId="0" hierarchy="1" level="1">
      <sharedItems count="8">
        <s v="NDBA"/>
        <s v="NDEA"/>
        <s v="NDMA"/>
        <s v="NDPA"/>
        <s v="NMEA"/>
        <s v="NMOR"/>
        <s v="NPIP"/>
        <s v="NPYR"/>
      </sharedItems>
    </cacheField>
    <cacheField name="[Measures].[Sum of Overall Pass[1]]/Fail[0]]]" caption="Sum of Overall Pass[1]/Fail[0]" numFmtId="0" hierarchy="19" level="32767"/>
  </cacheFields>
  <cacheHierarchies count="20">
    <cacheHierarchy uniqueName="[Table3].[Laboratory ID number]" caption="Laboratory ID number" attribute="1" defaultMemberUniqueName="[Table3].[Laboratory ID number].[All]" allUniqueName="[Table3].[Laboratory ID number].[All]" dimensionUniqueName="[Table3]" displayFolder="" count="0" memberValueDatatype="20" unbalanced="0"/>
    <cacheHierarchy uniqueName="[Table3].[Analyte]" caption="Analyte" attribute="1" defaultMemberUniqueName="[Table3].[Analyte].[All]" allUniqueName="[Table3].[Analyte].[All]" dimensionUniqueName="[Table3]" displayFolder="" count="2" memberValueDatatype="130" unbalanced="0">
      <fieldsUsage count="2">
        <fieldUsage x="-1"/>
        <fieldUsage x="0"/>
      </fieldsUsage>
    </cacheHierarchy>
    <cacheHierarchy uniqueName="[Table3].[UniqueID]" caption="UniqueID" attribute="1" defaultMemberUniqueName="[Table3].[UniqueID].[All]" allUniqueName="[Table3].[UniqueID].[All]" dimensionUniqueName="[Table3]" displayFolder="" count="0" memberValueDatatype="130" unbalanced="0"/>
    <cacheHierarchy uniqueName="[Table3].[Lab's MDL]" caption="Lab's MDL" attribute="1" defaultMemberUniqueName="[Table3].[Lab's MDL].[All]" allUniqueName="[Table3].[Lab's MDL].[All]" dimensionUniqueName="[Table3]" displayFolder="" count="0" memberValueDatatype="5" unbalanced="0"/>
    <cacheHierarchy uniqueName="[Table3].[Is MRL &gt; (3* MDL)?]" caption="Is MRL &gt; (3* MDL)?" attribute="1" defaultMemberUniqueName="[Table3].[Is MRL &gt; (3* MDL)?].[All]" allUniqueName="[Table3].[Is MRL &gt; (3* MDL)?].[All]" dimensionUniqueName="[Table3]" displayFolder="" count="0" memberValueDatatype="130" unbalanced="0"/>
    <cacheHierarchy uniqueName="[Table3].[Spike quantity (ppt)]" caption="Spike quantity (ppt)" attribute="1" defaultMemberUniqueName="[Table3].[Spike quantity (ppt)].[All]" allUniqueName="[Table3].[Spike quantity (ppt)].[All]" dimensionUniqueName="[Table3]" displayFolder="" count="0" memberValueDatatype="20" unbalanced="0"/>
    <cacheHierarchy uniqueName="[Table3].[MRL (ppt)]" caption="MRL (ppt)" attribute="1" defaultMemberUniqueName="[Table3].[MRL (ppt)].[All]" allUniqueName="[Table3].[MRL (ppt)].[All]" dimensionUniqueName="[Table3]" displayFolder="" count="0" memberValueDatatype="130" unbalanced="0"/>
    <cacheHierarchy uniqueName="[Table3].[Lab-reported MRL (ppt)]" caption="Lab-reported MRL (ppt)" attribute="1" defaultMemberUniqueName="[Table3].[Lab-reported MRL (ppt)].[All]" allUniqueName="[Table3].[Lab-reported MRL (ppt)].[All]" dimensionUniqueName="[Table3]" displayFolder="" count="0" memberValueDatatype="130" unbalanced="0"/>
    <cacheHierarchy uniqueName="[Table3].[Lower PIR (%) 100% * (mean - HR_PIR)/spike (&gt;50%)]" caption="Lower PIR (%) 100% * (mean - HR_PIR)/spike (&gt;50%)" attribute="1" defaultMemberUniqueName="[Table3].[Lower PIR (%) 100% * (mean - HR_PIR)/spike (&gt;50%)].[All]" allUniqueName="[Table3].[Lower PIR (%) 100% * (mean - HR_PIR)/spike (&gt;50%)].[All]" dimensionUniqueName="[Table3]" displayFolder="" count="0" memberValueDatatype="5" unbalanced="0"/>
    <cacheHierarchy uniqueName="[Table3].[Upper PIR (%) 100% * (mean + HR_PIR)/spike (&lt;150%)]" caption="Upper PIR (%) 100% * (mean + HR_PIR)/spike (&lt;150%)" attribute="1" defaultMemberUniqueName="[Table3].[Upper PIR (%) 100% * (mean + HR_PIR)/spike (&lt;150%)].[All]" allUniqueName="[Table3].[Upper PIR (%) 100% * (mean + HR_PIR)/spike (&lt;150%)].[All]" dimensionUniqueName="[Table3]" displayFolder="" count="0" memberValueDatatype="5" unbalanced="0"/>
    <cacheHierarchy uniqueName="[Table3].[HR_PIR (3.963*stdev)]" caption="HR_PIR (3.963*stdev)" attribute="1" defaultMemberUniqueName="[Table3].[HR_PIR (3.963*stdev)].[All]" allUniqueName="[Table3].[HR_PIR (3.963*stdev)].[All]" dimensionUniqueName="[Table3]" displayFolder="" count="0" memberValueDatatype="5" unbalanced="0"/>
    <cacheHierarchy uniqueName="[Table3].[MRL Mean (ppt)]" caption="MRL Mean (ppt)" attribute="1" defaultMemberUniqueName="[Table3].[MRL Mean (ppt)].[All]" allUniqueName="[Table3].[MRL Mean (ppt)].[All]" dimensionUniqueName="[Table3]" displayFolder="" count="0" memberValueDatatype="5" unbalanced="0"/>
    <cacheHierarchy uniqueName="[Table3].[Mean recovery (%)]" caption="Mean recovery (%)" attribute="1" defaultMemberUniqueName="[Table3].[Mean recovery (%)].[All]" allUniqueName="[Table3].[Mean recovery (%)].[All]" dimensionUniqueName="[Table3]" displayFolder="" count="0" memberValueDatatype="5" unbalanced="0"/>
    <cacheHierarchy uniqueName="[Table3].[MRL stdev (ppt)]" caption="MRL stdev (ppt)" attribute="1" defaultMemberUniqueName="[Table3].[MRL stdev (ppt)].[All]" allUniqueName="[Table3].[MRL stdev (ppt)].[All]" dimensionUniqueName="[Table3]" displayFolder="" count="0" memberValueDatatype="5" unbalanced="0"/>
    <cacheHierarchy uniqueName="[Table3].[% RSD]" caption="% RSD" attribute="1" defaultMemberUniqueName="[Table3].[% RSD].[All]" allUniqueName="[Table3].[% RSD].[All]" dimensionUniqueName="[Table3]" displayFolder="" count="0" memberValueDatatype="5" unbalanced="0"/>
    <cacheHierarchy uniqueName="[Table3].[Overall Pass[1]]/Fail[0]]]" caption="Overall Pass[1]/Fail[0]" attribute="1" defaultMemberUniqueName="[Table3].[Overall Pass[1]]/Fail[0]]].[All]" allUniqueName="[Table3].[Overall Pass[1]]/Fail[0]]].[All]" dimensionUniqueName="[Table3]" displayFolder="" count="0" memberValueDatatype="20" unbalanced="0"/>
    <cacheHierarchy uniqueName="[Table3].[Notes]" caption="Notes" attribute="1" defaultMemberUniqueName="[Table3].[Notes].[All]" allUniqueName="[Table3].[Notes].[All]" dimensionUniqueName="[Table3]" displayFolder="" count="0" memberValueDatatype="130" unbalanced="0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Overall Pass[1]]/Fail[0]]]" caption="Sum of Overall Pass[1]/Fail[0]" measure="1" displayFolder="" measureGroup="Table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measure="1" name="Measures" uniqueName="[Measures]" caption="Measures"/>
    <dimension name="Table3" uniqueName="[Table3]" caption="Table3"/>
  </dimensions>
  <measureGroups count="1">
    <measureGroup name="Table3" caption="Table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A3431-9007-43A1-A72A-37A8D96F525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Overall Pass[1]/Fail[0]" fld="1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w anonymized data.xlsx!Table3"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B6D19D-0330-4786-A8E4-B8388C8DB358}" name="Table4" displayName="Table4" ref="A1:W49" totalsRowShown="0" headerRowDxfId="129" dataDxfId="44" dataCellStyle="Percent">
  <autoFilter ref="A1:W49" xr:uid="{FEB6D19D-0330-4786-A8E4-B8388C8DB358}"/>
  <tableColumns count="23">
    <tableColumn id="1" xr3:uid="{AE2EA6F9-CFDE-4C21-8242-EA5ECFE2478A}" name="Lab ID" dataDxfId="67"/>
    <tableColumn id="2" xr3:uid="{838D9C57-F3AD-41CE-847E-2E680FBB043C}" name="Analyte" dataDxfId="66"/>
    <tableColumn id="3" xr3:uid="{EF6FA01C-CEAC-4B06-AEB9-89BC84E89921}" name="Sample Type" dataDxfId="65"/>
    <tableColumn id="4" xr3:uid="{1A486EB4-C301-4277-A0CE-554772C80931}" name="True Value" dataDxfId="64"/>
    <tableColumn id="5" xr3:uid="{FC24E147-7822-4C9F-B065-93C6F4BC968C}" name="Rep 1" dataDxfId="63"/>
    <tableColumn id="6" xr3:uid="{0923E74C-01CF-4692-8E82-0EC7CF0466FB}" name="Rep 2" dataDxfId="62"/>
    <tableColumn id="7" xr3:uid="{4EA52197-53CC-4140-A325-422856DDDED7}" name="Rep 3" dataDxfId="61"/>
    <tableColumn id="8" xr3:uid="{E16A241D-0672-44D4-8E2C-8EDBC07B16A0}" name="Rep 4" dataDxfId="60"/>
    <tableColumn id="9" xr3:uid="{29EDF409-7B3A-446F-9D34-0CAC3051C9FA}" name="Rep 5" dataDxfId="59"/>
    <tableColumn id="10" xr3:uid="{16011BD6-BFCB-4F06-BACC-D571F37FE2CB}" name="Rep 6" dataDxfId="58"/>
    <tableColumn id="11" xr3:uid="{4CEAC157-2E02-4F1A-91B7-774DE45B449F}" name="Rep 7" dataDxfId="57"/>
    <tableColumn id="12" xr3:uid="{8FAE0974-02D0-4CFE-B32A-73BF3E4F1301}" name="Rep 1 (% recovery)" dataDxfId="56" dataCellStyle="Percent"/>
    <tableColumn id="13" xr3:uid="{D88BC603-755E-42CE-8474-C6B2F1250D45}" name="Rep 2 (% recovery)" dataDxfId="55" dataCellStyle="Percent"/>
    <tableColumn id="14" xr3:uid="{A194C5F0-B818-4FC1-9D7B-54D018605B2C}" name="Rep 3 (% recovery)" dataDxfId="54" dataCellStyle="Percent"/>
    <tableColumn id="15" xr3:uid="{1EDC9DE9-9B95-4AB6-804A-40711701B831}" name="Rep 4 (% recovery)" dataDxfId="53" dataCellStyle="Percent"/>
    <tableColumn id="16" xr3:uid="{DE82BB11-3111-49A4-80A2-79523576D712}" name="Rep 5 (% recovery)" dataDxfId="52" dataCellStyle="Percent"/>
    <tableColumn id="17" xr3:uid="{A1D40E37-96B4-413F-8EF5-546EB3B6AB95}" name="Rep 6 (% recovery)" dataDxfId="51" dataCellStyle="Percent"/>
    <tableColumn id="18" xr3:uid="{F893E2F1-CE09-4A0E-B1E7-8CB5E7D747DD}" name="Rep 7 (% recovery)" dataDxfId="50" dataCellStyle="Percent"/>
    <tableColumn id="19" xr3:uid="{86B61B19-BE3D-4E79-9BAC-62C17FEF2287}" name="Average Recovery (ppt)" dataDxfId="49"/>
    <tableColumn id="20" xr3:uid="{E0911070-F5D1-43E2-9D1F-390C41BD345F}" name="Average % Recovery (%)" dataDxfId="48" dataCellStyle="Percent"/>
    <tableColumn id="21" xr3:uid="{195CF554-CEB2-4AFF-BB13-E58B91C170B6}" name="Stdev (ppt)" dataDxfId="47"/>
    <tableColumn id="22" xr3:uid="{DE7AE9C7-CB17-45C5-BE37-2F38D66BF93A}" name="RSD (%)" dataDxfId="46" dataCellStyle="Percent"/>
    <tableColumn id="23" xr3:uid="{BBB3248F-66BF-448A-93D7-4A27BDB1DCCD}" name="Notes" dataDxfId="45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1523C2-6006-4B8C-ABD2-E9CD63E2D3B3}" name="Table1" displayName="Table1" ref="A1:Q49" dataDxfId="26">
  <autoFilter ref="A1:Q49" xr:uid="{421523C2-6006-4B8C-ABD2-E9CD63E2D3B3}"/>
  <tableColumns count="17">
    <tableColumn id="1" xr3:uid="{2D45A5B6-5498-4CF0-AED4-240E4053E0DC}" name="Lab ID number" totalsRowLabel="Total" dataDxfId="43"/>
    <tableColumn id="3" xr3:uid="{B0743A38-023B-4C1D-94FB-E34B7A58483A}" name="Analyte" dataDxfId="42" totalsRowDxfId="128"/>
    <tableColumn id="5" xr3:uid="{B9FE98AD-BB0C-4DE2-87FD-86D3D038DA26}" name="Sample Type" dataDxfId="41"/>
    <tableColumn id="6" xr3:uid="{0435A371-8A8D-425C-804D-EBC0C02EFFA3}" name="Spike quantity (ppt)" dataDxfId="40"/>
    <tableColumn id="7" xr3:uid="{587EB3BA-C8D2-49C5-BE3C-706A4B1806D2}" name="LFB 1" dataDxfId="39" totalsRowDxfId="127"/>
    <tableColumn id="8" xr3:uid="{4FFA214A-F89D-40CE-A1E5-EEEA6C043433}" name="LFB 2" dataDxfId="38" totalsRowDxfId="126"/>
    <tableColumn id="9" xr3:uid="{16BF3BD8-1E42-4BFD-AA1F-9507A6808967}" name="LFB 3" dataDxfId="37" totalsRowDxfId="125"/>
    <tableColumn id="10" xr3:uid="{48436A81-42DE-4745-A837-DB4F5C1E36E9}" name="LFB 4" dataDxfId="36" totalsRowDxfId="124"/>
    <tableColumn id="11" xr3:uid="{8F36BB26-85FF-4130-AFC5-2C60D6717B6A}" name="LFB 5" dataDxfId="35" totalsRowDxfId="123"/>
    <tableColumn id="12" xr3:uid="{9402C773-B9D1-4370-933C-3942BA23AD7B}" name="LFB 6" dataDxfId="34" totalsRowDxfId="122"/>
    <tableColumn id="13" xr3:uid="{04627312-16F1-4B19-9AB9-03D1557175FF}" name="LFB 7" dataDxfId="33" totalsRowDxfId="121"/>
    <tableColumn id="14" xr3:uid="{A2813A29-5AFF-4759-AAC3-61C3A3DF357E}" name="Average concentration (ppt)" dataDxfId="32" totalsRowDxfId="120">
      <calculatedColumnFormula>AVERAGE(E2:K2)</calculatedColumnFormula>
    </tableColumn>
    <tableColumn id="15" xr3:uid="{74EE2FE8-0815-46AF-AA7A-A3FB79424FAA}" name="stdev (ppt)" dataDxfId="31" totalsRowDxfId="119">
      <calculatedColumnFormula>STDEV(E2:K2)</calculatedColumnFormula>
    </tableColumn>
    <tableColumn id="19" xr3:uid="{045559BE-0AF2-4B7C-9EB0-757CAF9D332C}" name="n" dataDxfId="30" totalsRowDxfId="118"/>
    <tableColumn id="16" xr3:uid="{3BD345D8-93F2-4D6F-81F0-4758FFDFF9ED}" name="MDL (LFB)" dataDxfId="29" totalsRowDxfId="117">
      <calculatedColumnFormula>3.143*M2</calculatedColumnFormula>
    </tableColumn>
    <tableColumn id="17" xr3:uid="{BD2ABC47-97A9-4743-96F3-82387E63A359}" name="Calculated MDL (ppt)" dataDxfId="28" totalsRowDxfId="116">
      <calculatedColumnFormula>3.143*M2</calculatedColumnFormula>
    </tableColumn>
    <tableColumn id="2" xr3:uid="{E6ED7100-74D9-4B1A-8F39-860112145BEB}" name="Notes" dataDxfId="27" totalsRowDxfId="1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97810C-AA12-4E7F-A0D7-A3495159D21A}" name="Table2" displayName="Table2" ref="A1:Y49" totalsRowShown="0" headerRowDxfId="114" dataDxfId="0">
  <autoFilter ref="A1:Y49" xr:uid="{7A97810C-AA12-4E7F-A0D7-A3495159D21A}"/>
  <tableColumns count="25">
    <tableColumn id="1" xr3:uid="{24228E6E-4D02-4513-881C-102308E74DC5}" name="Lab ID number" dataDxfId="25"/>
    <tableColumn id="2" xr3:uid="{CDD2BA40-4858-4C31-AC52-850C0F019034}" name="Analyte" dataDxfId="24"/>
    <tableColumn id="3" xr3:uid="{ED669055-49D5-4BA9-8C99-CB05D228CD14}" name="Sample Type" dataDxfId="23"/>
    <tableColumn id="4" xr3:uid="{3D6AD2E5-52B6-4153-9012-8F9CFE20DCF2}" name="Spike quantity (ppt)" dataDxfId="22"/>
    <tableColumn id="5" xr3:uid="{A015AD55-5946-444E-8150-DD0209645FFD}" name="Method Blank 1 (ppt)" dataDxfId="21"/>
    <tableColumn id="6" xr3:uid="{7157053D-53FD-4D1A-BCB3-D476C31FE492}" name="Method Blank 2 (ppt)" dataDxfId="20"/>
    <tableColumn id="7" xr3:uid="{55F0EFCF-F955-41FD-8445-9D598631339B}" name="Method Blank 3 (ppt)" dataDxfId="19"/>
    <tableColumn id="8" xr3:uid="{EA59CCE9-8BD5-4FE6-9E27-01CE99EA28D4}" name="Method Blank 4 (ppt)" dataDxfId="18"/>
    <tableColumn id="9" xr3:uid="{9FC2E36E-19F8-4624-9D2B-FE6DB2C302D2}" name="Method Blank 5 (ppt)" dataDxfId="17"/>
    <tableColumn id="10" xr3:uid="{C33003E6-DF83-4EB1-A9B3-57165ACC633D}" name="Method Blank 6 (ppt)" dataDxfId="16"/>
    <tableColumn id="11" xr3:uid="{460B8071-0CEF-4BBA-A7BD-DEED6A9744E4}" name="Method Blank 7 (ppt)" dataDxfId="15"/>
    <tableColumn id="12" xr3:uid="{42A2B912-1863-49DF-9E65-EC1D41ECBA66}" name="Method Blank 8 (ppt)" dataDxfId="14"/>
    <tableColumn id="13" xr3:uid="{62A9BC91-BA4E-47BF-901A-0DE2C808F60C}" name="Method Blank 9 (ppt)" dataDxfId="13"/>
    <tableColumn id="14" xr3:uid="{397C0CFF-4A82-4337-8ACD-30C5991FA5DF}" name="Method Blank 10 (ppt)" dataDxfId="12"/>
    <tableColumn id="15" xr3:uid="{026CAC43-6D33-4261-924C-5FF325E910A5}" name="Method Blank 11 (ppt)" dataDxfId="11"/>
    <tableColumn id="16" xr3:uid="{1A5C2C88-D2D6-428A-8C95-7A302A11AB35}" name="Average method blanks (ppt)" dataDxfId="10"/>
    <tableColumn id="17" xr3:uid="{6FC79475-B760-4BE0-B621-456127FA17F3}" name="Stdev (ppt)" dataDxfId="9">
      <calculatedColumnFormula>IFERROR(_xlfn.STDEV.P(Table2[[#This Row],[Method Blank 1 (ppt)]:[Method Blank 11 (ppt)]]), "NA")</calculatedColumnFormula>
    </tableColumn>
    <tableColumn id="18" xr3:uid="{389C81CB-BD69-45F3-967F-0606F3F2ACA8}" name="N" dataDxfId="8"/>
    <tableColumn id="19" xr3:uid="{1D52392E-16C5-46FE-9F5B-5F22856BBFA8}" name="Maximum in blanks (ppt)" dataDxfId="7"/>
    <tableColumn id="20" xr3:uid="{3270AA3A-F4BF-4165-8F68-A9CD135B39DF}" name="MDL based on Max" dataDxfId="6"/>
    <tableColumn id="21" xr3:uid="{DDFCEE6E-7DB2-4D0E-948C-2262BCAA342D}" name="MDL based on avg/stdev" dataDxfId="5">
      <calculatedColumnFormula>IFERROR(P2+3.143*Q2, "NA")</calculatedColumnFormula>
    </tableColumn>
    <tableColumn id="22" xr3:uid="{1DF4D87D-273B-4ED3-87C3-04BBBB9B5163}" name="MDL_LRB based on max or avg/stdev?" dataDxfId="4"/>
    <tableColumn id="23" xr3:uid="{7BD4D17D-D5A0-4E2E-80FF-DBE9C753681F}" name="MDL_blank (ppt)" dataDxfId="3"/>
    <tableColumn id="24" xr3:uid="{77039216-767B-4A27-9B89-77F542E51539}" name="Calculation method" dataDxfId="2"/>
    <tableColumn id="25" xr3:uid="{7BCA60BC-F016-4D87-9A5F-024343C62597}" name="Notes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AF23F5-9173-4E9F-B93A-4844B8DA70D0}" name="Table9" displayName="Table9" ref="A1:H49" totalsRowShown="0" headerRowDxfId="113">
  <autoFilter ref="A1:H49" xr:uid="{FFAF23F5-9173-4E9F-B93A-4844B8DA70D0}"/>
  <sortState xmlns:xlrd2="http://schemas.microsoft.com/office/spreadsheetml/2017/richdata2" ref="A2:G49">
    <sortCondition ref="B2:B49"/>
    <sortCondition ref="A2:A49"/>
  </sortState>
  <tableColumns count="8">
    <tableColumn id="1" xr3:uid="{F45EF710-DC68-44E8-ABE1-0D23E819ECE5}" name="Lab ID number"/>
    <tableColumn id="2" xr3:uid="{485B59B5-047B-4FE1-8D28-6A977B3D66D1}" name="Analyte"/>
    <tableColumn id="3" xr3:uid="{523206E9-49B2-43FA-9E09-5E8A1CA0EA17}" name="Final MDL (ppt)" dataDxfId="112"/>
    <tableColumn id="4" xr3:uid="{4E6EB67C-F0AF-4B08-AFBE-76BF4C374EAF}" name="MDL based on blanks or spiked samples?"/>
    <tableColumn id="5" xr3:uid="{4242E43F-4B8C-4430-B393-F6A288D95CCA}" name="MDL spike (ppt)" dataDxfId="111"/>
    <tableColumn id="6" xr3:uid="{B5915F6F-EEE8-47BE-816E-27CB3EA2F705}" name="MDL based on blanks (ppt)" dataDxfId="110"/>
    <tableColumn id="7" xr3:uid="{042A9514-5787-45AE-BF66-4211457014EB}" name="MDL based on spiked samples (ppt)" dataDxfId="109"/>
    <tableColumn id="9" xr3:uid="{02B60675-3092-479D-8A98-3C8C9F275EA3}" name="UniqueID" dataDxfId="108">
      <calculatedColumnFormula>_xlfn.CONCAT(Table9[[#This Row],[Lab ID number]],Table9[[#This Row],[Analyte]])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2D1DFE-2EAA-47A8-9478-1A67DA3E71A6}" name="Table3" displayName="Table3" ref="A1:Q49" totalsRowShown="0" headerRowDxfId="107" dataDxfId="106">
  <autoFilter ref="A1:Q49" xr:uid="{622D1DFE-2EAA-47A8-9478-1A67DA3E71A6}">
    <filterColumn colId="15">
      <filters>
        <filter val="1"/>
      </filters>
    </filterColumn>
  </autoFilter>
  <sortState xmlns:xlrd2="http://schemas.microsoft.com/office/spreadsheetml/2017/richdata2" ref="A2:Q47">
    <sortCondition ref="A1:A49"/>
  </sortState>
  <tableColumns count="17">
    <tableColumn id="1" xr3:uid="{167EAC36-150C-4D59-A79C-AB7B6E525089}" name="Laboratory ID number" dataDxfId="105"/>
    <tableColumn id="2" xr3:uid="{9176F6D5-3A6A-4F99-97DE-7446A1296FBB}" name="Analyte" dataDxfId="104"/>
    <tableColumn id="16" xr3:uid="{036A0E69-3A49-4974-9343-FEE9F14B3C22}" name="UniqueID" dataDxfId="103">
      <calculatedColumnFormula>_xlfn.CONCAT(Table3[[#This Row],[Laboratory ID number]],Table3[[#This Row],[Analyte]])</calculatedColumnFormula>
    </tableColumn>
    <tableColumn id="4" xr3:uid="{5C1B9F15-BE9C-4DD6-AE7B-01510AF7C07C}" name="Lab's MDL" dataDxfId="102">
      <calculatedColumnFormula>_xlfn.XLOOKUP(Table3[[#This Row],[UniqueID]],Table9[UniqueID],Table9[Final MDL (ppt)],"NA",0,1)</calculatedColumnFormula>
    </tableColumn>
    <tableColumn id="17" xr3:uid="{6A376288-52F0-40B6-82FE-C2D00A73204C}" name="Is MRL &gt; (3* MDL)?" dataDxfId="101">
      <calculatedColumnFormula>IF(Table3[[#This Row],[Lab-reported MRL (ppt)]]&lt;Table3[[#This Row],[Lab''s MDL]]*3,"fail","pass")</calculatedColumnFormula>
    </tableColumn>
    <tableColumn id="3" xr3:uid="{D7D64FCA-2A3D-4BF8-BDBC-AFE465C3A444}" name="Spike quantity (ppt)" dataDxfId="100"/>
    <tableColumn id="5" xr3:uid="{CC478391-9268-487C-A703-B55CE1923060}" name="MRL (ppt)" dataDxfId="99"/>
    <tableColumn id="6" xr3:uid="{EF608BA0-02C0-4749-BF07-F963CB8755C1}" name="Lab-reported MRL (ppt)" dataDxfId="98"/>
    <tableColumn id="8" xr3:uid="{396C74FF-9CC0-4407-BEC2-8EB9F53CF178}" name="Lower PIR (%)_x000a_100% * (mean - HR_PIR)/spike (&gt;50%)" dataDxfId="97" dataCellStyle="Percent"/>
    <tableColumn id="9" xr3:uid="{5A10220E-3BAC-4035-9FD1-49079B8BD684}" name="Upper PIR (%)_x000a_100% * (mean + HR_PIR)/spike (&lt;150%)" dataDxfId="96" dataCellStyle="Percent"/>
    <tableColumn id="10" xr3:uid="{18835534-EAAF-4EE5-87EF-09749A1ABF0E}" name="HR_PIR_x000a_(3.963*stdev)" dataDxfId="95"/>
    <tableColumn id="11" xr3:uid="{3BD8D65D-CBE5-421A-9602-B5452CBDBAA1}" name="MRL Mean (ppt)" dataDxfId="94"/>
    <tableColumn id="12" xr3:uid="{17AA9C30-EF02-4A29-8A80-A07CEB756F00}" name="Mean recovery (%)" dataDxfId="93" dataCellStyle="Percent"/>
    <tableColumn id="13" xr3:uid="{079854BE-F4D9-4E39-AED4-6736482292B7}" name="MRL stdev (ppt)" dataDxfId="92"/>
    <tableColumn id="14" xr3:uid="{2101108B-F417-44C2-AF3A-636B499FE644}" name="% RSD" dataDxfId="91" dataCellStyle="Percent"/>
    <tableColumn id="7" xr3:uid="{5325A545-7110-43EC-87E9-30C41C4C7C64}" name="Overall Pass[1]/Fail[0]" dataDxfId="90" dataCellStyle="Percent"/>
    <tableColumn id="15" xr3:uid="{9B3D3144-D69C-476D-A8C4-C7779CC8B1A1}" name="Notes" dataDxfId="8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2FF6F9-FFF9-49A3-97D5-35F93340CD12}" name="Table26" displayName="Table26" ref="A1:J49" totalsRowShown="0" headerRowDxfId="88" dataDxfId="87" tableBorderDxfId="86">
  <autoFilter ref="A1:J49" xr:uid="{852FF6F9-FFF9-49A3-97D5-35F93340CD12}">
    <filterColumn colId="8">
      <filters>
        <filter val="Not Accept"/>
      </filters>
    </filterColumn>
  </autoFilter>
  <sortState xmlns:xlrd2="http://schemas.microsoft.com/office/spreadsheetml/2017/richdata2" ref="A2:J49">
    <sortCondition ref="B2:B49"/>
    <sortCondition ref="A2:A49"/>
  </sortState>
  <tableColumns count="10">
    <tableColumn id="1" xr3:uid="{3150FB9E-03E8-4F70-A133-4BFA4F2844AC}" name="Laboratory identification number" dataDxfId="85"/>
    <tableColumn id="9" xr3:uid="{D9C50765-6566-4F08-A48D-3A25390B52CF}" name="Analyte acronym" dataDxfId="84"/>
    <tableColumn id="2" xr3:uid="{E1C5F33B-9795-4FD0-AE15-8AA579FF445F}" name="Analyte" dataDxfId="83"/>
    <tableColumn id="3" xr3:uid="{688C3D3A-2A45-47F0-8737-8F31D4337655}" name="Assigned Value (ng/L)" dataDxfId="82"/>
    <tableColumn id="4" xr3:uid="{3E4ADFB1-E79E-486A-A0AA-FD8C2CD15695}" name="Low Acceptance Value (ng/L)" dataDxfId="81"/>
    <tableColumn id="5" xr3:uid="{B0421F3C-81F3-42E1-BDB0-CB101D91AAFD}" name="High accaptance value (ng/L)" dataDxfId="80"/>
    <tableColumn id="6" xr3:uid="{FB66C5F5-AA8D-464A-A271-B7947765B6B9}" name="Reported Value (ng/L)" dataDxfId="79"/>
    <tableColumn id="10" xr3:uid="{4B3D4AFE-25F0-4AF2-ADF0-3A6BCD3E8B1F}" name="Recovery %" dataDxfId="78">
      <calculatedColumnFormula>Table26[[#This Row],[Reported Value (ng/L)]]/Table26[[#This Row],[Assigned Value (ng/L)]]</calculatedColumnFormula>
    </tableColumn>
    <tableColumn id="7" xr3:uid="{4C5A06E0-CBA0-4319-BFD8-4644301E2586}" name="Performance Evaluation" dataDxfId="77"/>
    <tableColumn id="8" xr3:uid="{C7A5CE32-E5F9-4E06-948B-7FBF9C39B301}" name="Analysis Date" dataDxfId="7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DBD3-4989-4EC7-A30A-D5C7DEBDCAF6}">
  <dimension ref="A1:W49"/>
  <sheetViews>
    <sheetView topLeftCell="H1" zoomScale="70" zoomScaleNormal="70" workbookViewId="0">
      <selection activeCell="N18" sqref="A2:W49"/>
    </sheetView>
  </sheetViews>
  <sheetFormatPr defaultRowHeight="14.4" x14ac:dyDescent="0.3"/>
  <cols>
    <col min="1" max="1" width="10.109375" customWidth="1"/>
    <col min="2" max="2" width="11.5546875" customWidth="1"/>
    <col min="3" max="3" width="17.21875" customWidth="1"/>
    <col min="4" max="4" width="15.109375" customWidth="1"/>
    <col min="5" max="5" width="9.21875" customWidth="1"/>
    <col min="6" max="11" width="9.5546875" customWidth="1"/>
    <col min="12" max="12" width="23.44140625" customWidth="1"/>
    <col min="13" max="18" width="23.77734375" customWidth="1"/>
    <col min="19" max="19" width="29" customWidth="1"/>
    <col min="20" max="20" width="30" customWidth="1"/>
    <col min="21" max="21" width="15.33203125" customWidth="1"/>
    <col min="22" max="22" width="12.109375" customWidth="1"/>
  </cols>
  <sheetData>
    <row r="1" spans="1:23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35</v>
      </c>
    </row>
    <row r="2" spans="1:23" ht="15.6" x14ac:dyDescent="0.3">
      <c r="A2" s="39">
        <v>1</v>
      </c>
      <c r="B2" s="39" t="s">
        <v>22</v>
      </c>
      <c r="C2" s="39" t="s">
        <v>23</v>
      </c>
      <c r="D2" s="39">
        <v>10</v>
      </c>
      <c r="E2" s="39">
        <v>8.0069999999999997</v>
      </c>
      <c r="F2" s="39">
        <v>8.484</v>
      </c>
      <c r="G2" s="39">
        <v>8.26</v>
      </c>
      <c r="H2" s="39">
        <v>10.356999999999999</v>
      </c>
      <c r="I2" s="39">
        <v>8.468</v>
      </c>
      <c r="J2" s="39">
        <v>8.0269999999999992</v>
      </c>
      <c r="K2" s="39"/>
      <c r="L2" s="40">
        <v>0.80069999999999997</v>
      </c>
      <c r="M2" s="40">
        <v>0.84840000000000004</v>
      </c>
      <c r="N2" s="40">
        <v>0.82599999999999996</v>
      </c>
      <c r="O2" s="40">
        <v>1.0356999999999998</v>
      </c>
      <c r="P2" s="40">
        <v>0.8468</v>
      </c>
      <c r="Q2" s="40">
        <v>0.80269999999999997</v>
      </c>
      <c r="R2" s="40"/>
      <c r="S2" s="41">
        <v>8.6004999999999985</v>
      </c>
      <c r="T2" s="40">
        <v>0.86004999999999987</v>
      </c>
      <c r="U2" s="41">
        <v>0.88470396178608801</v>
      </c>
      <c r="V2" s="40">
        <v>0.10286657308134273</v>
      </c>
      <c r="W2" s="42"/>
    </row>
    <row r="3" spans="1:23" ht="15.6" x14ac:dyDescent="0.3">
      <c r="A3" s="39">
        <v>1</v>
      </c>
      <c r="B3" s="39" t="s">
        <v>24</v>
      </c>
      <c r="C3" s="39" t="s">
        <v>23</v>
      </c>
      <c r="D3" s="39">
        <v>10</v>
      </c>
      <c r="E3" s="39">
        <v>7.641</v>
      </c>
      <c r="F3" s="39">
        <v>7.98</v>
      </c>
      <c r="G3" s="39">
        <v>7.5389999999999997</v>
      </c>
      <c r="H3" s="39">
        <v>10.087999999999999</v>
      </c>
      <c r="I3" s="39">
        <v>7.593</v>
      </c>
      <c r="J3" s="39">
        <v>7.3390000000000004</v>
      </c>
      <c r="K3" s="39"/>
      <c r="L3" s="40">
        <v>0.7641</v>
      </c>
      <c r="M3" s="40">
        <v>0.79800000000000004</v>
      </c>
      <c r="N3" s="40">
        <v>0.75390000000000001</v>
      </c>
      <c r="O3" s="40">
        <v>1.0087999999999999</v>
      </c>
      <c r="P3" s="40">
        <v>0.75929999999999997</v>
      </c>
      <c r="Q3" s="40">
        <v>0.7339</v>
      </c>
      <c r="R3" s="40"/>
      <c r="S3" s="41">
        <v>8.0299999999999994</v>
      </c>
      <c r="T3" s="40">
        <v>0.80299999999999994</v>
      </c>
      <c r="U3" s="41">
        <v>1.0294382934396864</v>
      </c>
      <c r="V3" s="40">
        <v>0.12819904027891488</v>
      </c>
      <c r="W3" s="42"/>
    </row>
    <row r="4" spans="1:23" ht="15.6" x14ac:dyDescent="0.3">
      <c r="A4" s="39">
        <v>1</v>
      </c>
      <c r="B4" s="39" t="s">
        <v>25</v>
      </c>
      <c r="C4" s="39" t="s">
        <v>23</v>
      </c>
      <c r="D4" s="39">
        <v>10</v>
      </c>
      <c r="E4" s="39">
        <v>6.9530000000000003</v>
      </c>
      <c r="F4" s="39">
        <v>7.2930000000000001</v>
      </c>
      <c r="G4" s="39">
        <v>6.5449999999999999</v>
      </c>
      <c r="H4" s="39">
        <v>9.0640000000000001</v>
      </c>
      <c r="I4" s="39">
        <v>6.5350000000000001</v>
      </c>
      <c r="J4" s="39">
        <v>6.4009999999999998</v>
      </c>
      <c r="K4" s="39"/>
      <c r="L4" s="40">
        <v>0.69530000000000003</v>
      </c>
      <c r="M4" s="40">
        <v>0.72930000000000006</v>
      </c>
      <c r="N4" s="40">
        <v>0.65449999999999997</v>
      </c>
      <c r="O4" s="40">
        <v>0.90639999999999998</v>
      </c>
      <c r="P4" s="40">
        <v>0.65349999999999997</v>
      </c>
      <c r="Q4" s="40">
        <v>0.6401</v>
      </c>
      <c r="R4" s="40"/>
      <c r="S4" s="41">
        <v>7.1318333333333328</v>
      </c>
      <c r="T4" s="40">
        <v>0.71318333333333339</v>
      </c>
      <c r="U4" s="41">
        <v>1.0025891315322906</v>
      </c>
      <c r="V4" s="40">
        <v>0.14057943934924969</v>
      </c>
      <c r="W4" s="42"/>
    </row>
    <row r="5" spans="1:23" ht="15.6" x14ac:dyDescent="0.3">
      <c r="A5" s="39">
        <v>1</v>
      </c>
      <c r="B5" s="39" t="s">
        <v>26</v>
      </c>
      <c r="C5" s="39" t="s">
        <v>23</v>
      </c>
      <c r="D5" s="39">
        <v>10</v>
      </c>
      <c r="E5" s="39">
        <v>7.6749999999999998</v>
      </c>
      <c r="F5" s="39">
        <v>8.1929999999999996</v>
      </c>
      <c r="G5" s="39">
        <v>7.8150000000000004</v>
      </c>
      <c r="H5" s="39">
        <v>10.206</v>
      </c>
      <c r="I5" s="39">
        <v>8.0860000000000003</v>
      </c>
      <c r="J5" s="39">
        <v>7.5890000000000004</v>
      </c>
      <c r="K5" s="39"/>
      <c r="L5" s="40">
        <v>0.76749999999999996</v>
      </c>
      <c r="M5" s="40">
        <v>0.81929999999999992</v>
      </c>
      <c r="N5" s="40">
        <v>0.78150000000000008</v>
      </c>
      <c r="O5" s="40">
        <v>1.0206</v>
      </c>
      <c r="P5" s="40">
        <v>0.80859999999999999</v>
      </c>
      <c r="Q5" s="40">
        <v>0.75890000000000002</v>
      </c>
      <c r="R5" s="40"/>
      <c r="S5" s="41">
        <v>8.2606666666666655</v>
      </c>
      <c r="T5" s="40">
        <v>0.82606666666666662</v>
      </c>
      <c r="U5" s="41">
        <v>0.98103713827085803</v>
      </c>
      <c r="V5" s="40">
        <v>0.11876004417773281</v>
      </c>
      <c r="W5" s="42"/>
    </row>
    <row r="6" spans="1:23" ht="15.6" x14ac:dyDescent="0.3">
      <c r="A6" s="39">
        <v>1</v>
      </c>
      <c r="B6" s="39" t="s">
        <v>27</v>
      </c>
      <c r="C6" s="39" t="s">
        <v>23</v>
      </c>
      <c r="D6" s="39">
        <v>10</v>
      </c>
      <c r="E6" s="39">
        <v>7.5970000000000004</v>
      </c>
      <c r="F6" s="39">
        <v>8.2590000000000003</v>
      </c>
      <c r="G6" s="39">
        <v>7.8410000000000002</v>
      </c>
      <c r="H6" s="39">
        <v>10.5</v>
      </c>
      <c r="I6" s="39">
        <v>7.78</v>
      </c>
      <c r="J6" s="39">
        <v>7.6280000000000001</v>
      </c>
      <c r="K6" s="39"/>
      <c r="L6" s="40">
        <v>0.75970000000000004</v>
      </c>
      <c r="M6" s="40">
        <v>0.82590000000000008</v>
      </c>
      <c r="N6" s="40">
        <v>0.78410000000000002</v>
      </c>
      <c r="O6" s="40">
        <v>1.05</v>
      </c>
      <c r="P6" s="40">
        <v>0.77800000000000002</v>
      </c>
      <c r="Q6" s="40">
        <v>0.76280000000000003</v>
      </c>
      <c r="R6" s="40"/>
      <c r="S6" s="41">
        <v>8.2675000000000001</v>
      </c>
      <c r="T6" s="40">
        <v>0.82674999999999998</v>
      </c>
      <c r="U6" s="41">
        <v>1.11912622165688</v>
      </c>
      <c r="V6" s="40">
        <v>0.13536452635704627</v>
      </c>
      <c r="W6" s="42"/>
    </row>
    <row r="7" spans="1:23" ht="15.6" x14ac:dyDescent="0.3">
      <c r="A7" s="39">
        <v>1</v>
      </c>
      <c r="B7" s="39" t="s">
        <v>28</v>
      </c>
      <c r="C7" s="39" t="s">
        <v>23</v>
      </c>
      <c r="D7" s="39">
        <v>10</v>
      </c>
      <c r="E7" s="39">
        <v>8.5350000000000001</v>
      </c>
      <c r="F7" s="39">
        <v>8.6020000000000003</v>
      </c>
      <c r="G7" s="39">
        <v>7.7460000000000004</v>
      </c>
      <c r="H7" s="39">
        <v>10.15</v>
      </c>
      <c r="I7" s="39">
        <v>7.8310000000000004</v>
      </c>
      <c r="J7" s="39">
        <v>7.4829999999999997</v>
      </c>
      <c r="K7" s="39"/>
      <c r="L7" s="40">
        <v>0.85350000000000004</v>
      </c>
      <c r="M7" s="40">
        <v>0.86020000000000008</v>
      </c>
      <c r="N7" s="40">
        <v>0.77460000000000007</v>
      </c>
      <c r="O7" s="40">
        <v>1.0150000000000001</v>
      </c>
      <c r="P7" s="40">
        <v>0.78310000000000002</v>
      </c>
      <c r="Q7" s="40">
        <v>0.74829999999999997</v>
      </c>
      <c r="R7" s="40"/>
      <c r="S7" s="41">
        <v>8.3911666666666669</v>
      </c>
      <c r="T7" s="40">
        <v>0.83911666666666684</v>
      </c>
      <c r="U7" s="41">
        <v>0.97091985594418817</v>
      </c>
      <c r="V7" s="40">
        <v>0.11570737354092854</v>
      </c>
      <c r="W7" s="42"/>
    </row>
    <row r="8" spans="1:23" ht="15.6" x14ac:dyDescent="0.3">
      <c r="A8" s="39">
        <v>1</v>
      </c>
      <c r="B8" s="39" t="s">
        <v>29</v>
      </c>
      <c r="C8" s="39" t="s">
        <v>23</v>
      </c>
      <c r="D8" s="39">
        <v>10</v>
      </c>
      <c r="E8" s="39">
        <v>9.9480000000000004</v>
      </c>
      <c r="F8" s="39">
        <v>10.343999999999999</v>
      </c>
      <c r="G8" s="39">
        <v>9.766</v>
      </c>
      <c r="H8" s="39">
        <v>12.593</v>
      </c>
      <c r="I8" s="39">
        <v>10.146000000000001</v>
      </c>
      <c r="J8" s="39">
        <v>9.7100000000000009</v>
      </c>
      <c r="K8" s="39"/>
      <c r="L8" s="40">
        <v>0.99480000000000002</v>
      </c>
      <c r="M8" s="40">
        <v>1.0344</v>
      </c>
      <c r="N8" s="40">
        <v>0.97660000000000002</v>
      </c>
      <c r="O8" s="40">
        <v>1.2593000000000001</v>
      </c>
      <c r="P8" s="40">
        <v>1.0146000000000002</v>
      </c>
      <c r="Q8" s="40">
        <v>0.97100000000000009</v>
      </c>
      <c r="R8" s="40"/>
      <c r="S8" s="41">
        <v>10.417833333333332</v>
      </c>
      <c r="T8" s="40">
        <v>1.0417833333333333</v>
      </c>
      <c r="U8" s="41">
        <v>1.0915450364811643</v>
      </c>
      <c r="V8" s="40">
        <v>0.10477658852427707</v>
      </c>
      <c r="W8" s="42"/>
    </row>
    <row r="9" spans="1:23" ht="15.6" x14ac:dyDescent="0.3">
      <c r="A9" s="39">
        <v>1</v>
      </c>
      <c r="B9" s="39" t="s">
        <v>30</v>
      </c>
      <c r="C9" s="39" t="s">
        <v>23</v>
      </c>
      <c r="D9" s="39">
        <v>10</v>
      </c>
      <c r="E9" s="39">
        <v>9.9049999999999994</v>
      </c>
      <c r="F9" s="39">
        <v>10.845000000000001</v>
      </c>
      <c r="G9" s="39">
        <v>11.05</v>
      </c>
      <c r="H9" s="39">
        <v>12.749000000000001</v>
      </c>
      <c r="I9" s="39">
        <v>10.945</v>
      </c>
      <c r="J9" s="39">
        <v>10.510999999999999</v>
      </c>
      <c r="K9" s="39"/>
      <c r="L9" s="40">
        <v>0.99049999999999994</v>
      </c>
      <c r="M9" s="40">
        <v>1.0845</v>
      </c>
      <c r="N9" s="40">
        <v>1.105</v>
      </c>
      <c r="O9" s="40">
        <v>1.2749000000000001</v>
      </c>
      <c r="P9" s="40">
        <v>1.0945</v>
      </c>
      <c r="Q9" s="40">
        <v>1.0510999999999999</v>
      </c>
      <c r="R9" s="40"/>
      <c r="S9" s="41">
        <v>11.000833333333333</v>
      </c>
      <c r="T9" s="40">
        <v>1.1000833333333333</v>
      </c>
      <c r="U9" s="41">
        <v>0.95149280957171056</v>
      </c>
      <c r="V9" s="40">
        <v>8.6492793840319118E-2</v>
      </c>
      <c r="W9" s="42"/>
    </row>
    <row r="10" spans="1:23" ht="15.6" x14ac:dyDescent="0.3">
      <c r="A10" s="39">
        <v>2</v>
      </c>
      <c r="B10" s="39" t="s">
        <v>22</v>
      </c>
      <c r="C10" s="39" t="s">
        <v>23</v>
      </c>
      <c r="D10" s="39">
        <v>10</v>
      </c>
      <c r="E10" s="39">
        <v>10.216200000000001</v>
      </c>
      <c r="F10" s="39">
        <v>10.0549</v>
      </c>
      <c r="G10" s="39">
        <v>11.091900000000001</v>
      </c>
      <c r="H10" s="39">
        <v>10.5342</v>
      </c>
      <c r="I10" s="39"/>
      <c r="J10" s="39"/>
      <c r="K10" s="39"/>
      <c r="L10" s="40">
        <v>1.02162</v>
      </c>
      <c r="M10" s="40">
        <v>1.00549</v>
      </c>
      <c r="N10" s="40">
        <v>1.1091900000000001</v>
      </c>
      <c r="O10" s="40">
        <v>1.05342</v>
      </c>
      <c r="P10" s="39"/>
      <c r="Q10" s="39"/>
      <c r="R10" s="39"/>
      <c r="S10" s="41">
        <v>10.474299999999999</v>
      </c>
      <c r="T10" s="40">
        <v>1.0474300000000001</v>
      </c>
      <c r="U10" s="41">
        <v>0.45735826219715348</v>
      </c>
      <c r="V10" s="40">
        <v>4.3664804540365802E-2</v>
      </c>
      <c r="W10" s="42"/>
    </row>
    <row r="11" spans="1:23" ht="15.6" x14ac:dyDescent="0.3">
      <c r="A11" s="39">
        <v>2</v>
      </c>
      <c r="B11" s="39" t="s">
        <v>24</v>
      </c>
      <c r="C11" s="39" t="s">
        <v>23</v>
      </c>
      <c r="D11" s="39">
        <v>10</v>
      </c>
      <c r="E11" s="39">
        <v>8.9739000000000004</v>
      </c>
      <c r="F11" s="39">
        <v>8.7926000000000002</v>
      </c>
      <c r="G11" s="39">
        <v>9.2476000000000003</v>
      </c>
      <c r="H11" s="39">
        <v>9.2322000000000006</v>
      </c>
      <c r="I11" s="39"/>
      <c r="J11" s="39"/>
      <c r="K11" s="39"/>
      <c r="L11" s="40">
        <v>0.89739000000000002</v>
      </c>
      <c r="M11" s="40">
        <v>0.87926000000000004</v>
      </c>
      <c r="N11" s="40">
        <v>0.92476000000000003</v>
      </c>
      <c r="O11" s="40">
        <v>0.92322000000000004</v>
      </c>
      <c r="P11" s="39"/>
      <c r="Q11" s="39"/>
      <c r="R11" s="39"/>
      <c r="S11" s="41">
        <v>9.0615749999999995</v>
      </c>
      <c r="T11" s="40">
        <v>0.90615750000000006</v>
      </c>
      <c r="U11" s="41">
        <v>0.2189007747054969</v>
      </c>
      <c r="V11" s="40">
        <v>2.4157033926828053E-2</v>
      </c>
      <c r="W11" s="42"/>
    </row>
    <row r="12" spans="1:23" ht="15.6" x14ac:dyDescent="0.3">
      <c r="A12" s="39">
        <v>2</v>
      </c>
      <c r="B12" s="39" t="s">
        <v>25</v>
      </c>
      <c r="C12" s="39" t="s">
        <v>23</v>
      </c>
      <c r="D12" s="39">
        <v>10</v>
      </c>
      <c r="E12" s="39">
        <v>8.5660000000000007</v>
      </c>
      <c r="F12" s="39">
        <v>8.5916999999999994</v>
      </c>
      <c r="G12" s="39">
        <v>8.5036000000000005</v>
      </c>
      <c r="H12" s="39">
        <v>8.6847999999999992</v>
      </c>
      <c r="I12" s="39"/>
      <c r="J12" s="39"/>
      <c r="K12" s="39"/>
      <c r="L12" s="40">
        <v>0.85660000000000003</v>
      </c>
      <c r="M12" s="40">
        <v>0.85916999999999999</v>
      </c>
      <c r="N12" s="40">
        <v>0.85036</v>
      </c>
      <c r="O12" s="40">
        <v>0.86847999999999992</v>
      </c>
      <c r="P12" s="39"/>
      <c r="Q12" s="39"/>
      <c r="R12" s="39"/>
      <c r="S12" s="41">
        <v>8.5865249999999982</v>
      </c>
      <c r="T12" s="40">
        <v>0.85865250000000004</v>
      </c>
      <c r="U12" s="41">
        <v>7.5238703471018881E-2</v>
      </c>
      <c r="V12" s="40">
        <v>8.7624159332231489E-3</v>
      </c>
      <c r="W12" s="42"/>
    </row>
    <row r="13" spans="1:23" ht="15.6" x14ac:dyDescent="0.3">
      <c r="A13" s="39">
        <v>2</v>
      </c>
      <c r="B13" s="39" t="s">
        <v>26</v>
      </c>
      <c r="C13" s="39" t="s">
        <v>23</v>
      </c>
      <c r="D13" s="39">
        <v>10</v>
      </c>
      <c r="E13" s="39">
        <v>9.4657</v>
      </c>
      <c r="F13" s="39">
        <v>9.0648</v>
      </c>
      <c r="G13" s="39">
        <v>10.1266</v>
      </c>
      <c r="H13" s="39">
        <v>9.2852999999999994</v>
      </c>
      <c r="I13" s="39"/>
      <c r="J13" s="39"/>
      <c r="K13" s="39"/>
      <c r="L13" s="40">
        <v>0.94657000000000002</v>
      </c>
      <c r="M13" s="40">
        <v>0.90647999999999995</v>
      </c>
      <c r="N13" s="40">
        <v>1.0126599999999999</v>
      </c>
      <c r="O13" s="40">
        <v>0.92852999999999997</v>
      </c>
      <c r="P13" s="39"/>
      <c r="Q13" s="39"/>
      <c r="R13" s="39"/>
      <c r="S13" s="41">
        <v>9.4855999999999998</v>
      </c>
      <c r="T13" s="40">
        <v>0.94855999999999996</v>
      </c>
      <c r="U13" s="41">
        <v>0.45770068094043004</v>
      </c>
      <c r="V13" s="40">
        <v>4.8252159161300288E-2</v>
      </c>
      <c r="W13" s="42"/>
    </row>
    <row r="14" spans="1:23" ht="15.6" x14ac:dyDescent="0.3">
      <c r="A14" s="39">
        <v>2</v>
      </c>
      <c r="B14" s="39" t="s">
        <v>27</v>
      </c>
      <c r="C14" s="39" t="s">
        <v>23</v>
      </c>
      <c r="D14" s="39">
        <v>10</v>
      </c>
      <c r="E14" s="39">
        <v>9.2236999999999991</v>
      </c>
      <c r="F14" s="39">
        <v>9.0817999999999994</v>
      </c>
      <c r="G14" s="39">
        <v>9.2181999999999995</v>
      </c>
      <c r="H14" s="39">
        <v>9.32</v>
      </c>
      <c r="I14" s="39"/>
      <c r="J14" s="39"/>
      <c r="K14" s="39"/>
      <c r="L14" s="40">
        <v>0.92236999999999991</v>
      </c>
      <c r="M14" s="40">
        <v>0.90817999999999999</v>
      </c>
      <c r="N14" s="40">
        <v>0.92181999999999997</v>
      </c>
      <c r="O14" s="40">
        <v>0.93200000000000005</v>
      </c>
      <c r="P14" s="39"/>
      <c r="Q14" s="39"/>
      <c r="R14" s="39"/>
      <c r="S14" s="41">
        <v>9.2109249999999996</v>
      </c>
      <c r="T14" s="40">
        <v>0.92109249999999998</v>
      </c>
      <c r="U14" s="41">
        <v>9.7957044157120532E-2</v>
      </c>
      <c r="V14" s="40">
        <v>1.0634875884574083E-2</v>
      </c>
      <c r="W14" s="42"/>
    </row>
    <row r="15" spans="1:23" ht="15.6" x14ac:dyDescent="0.3">
      <c r="A15" s="39">
        <v>2</v>
      </c>
      <c r="B15" s="39" t="s">
        <v>28</v>
      </c>
      <c r="C15" s="39" t="s">
        <v>23</v>
      </c>
      <c r="D15" s="39">
        <v>10</v>
      </c>
      <c r="E15" s="39">
        <v>9.5335999999999999</v>
      </c>
      <c r="F15" s="39">
        <v>9.5517000000000003</v>
      </c>
      <c r="G15" s="39">
        <v>9.7059999999999995</v>
      </c>
      <c r="H15" s="39">
        <v>9.8720999999999997</v>
      </c>
      <c r="I15" s="39"/>
      <c r="J15" s="39"/>
      <c r="K15" s="39"/>
      <c r="L15" s="40">
        <v>0.95335999999999999</v>
      </c>
      <c r="M15" s="40">
        <v>0.95517000000000007</v>
      </c>
      <c r="N15" s="40">
        <v>0.97059999999999991</v>
      </c>
      <c r="O15" s="40">
        <v>0.98720999999999992</v>
      </c>
      <c r="P15" s="39"/>
      <c r="Q15" s="39"/>
      <c r="R15" s="39"/>
      <c r="S15" s="41">
        <v>9.6658499999999989</v>
      </c>
      <c r="T15" s="40">
        <v>0.96658500000000003</v>
      </c>
      <c r="U15" s="41">
        <v>0.15776709627380039</v>
      </c>
      <c r="V15" s="40">
        <v>1.6322113034425365E-2</v>
      </c>
      <c r="W15" s="42"/>
    </row>
    <row r="16" spans="1:23" ht="15.6" x14ac:dyDescent="0.3">
      <c r="A16" s="39">
        <v>2</v>
      </c>
      <c r="B16" s="39" t="s">
        <v>29</v>
      </c>
      <c r="C16" s="39" t="s">
        <v>23</v>
      </c>
      <c r="D16" s="39">
        <v>10</v>
      </c>
      <c r="E16" s="39">
        <v>10.1815</v>
      </c>
      <c r="F16" s="39">
        <v>9.9756</v>
      </c>
      <c r="G16" s="39">
        <v>10.496499999999999</v>
      </c>
      <c r="H16" s="39">
        <v>10.1739</v>
      </c>
      <c r="I16" s="39"/>
      <c r="J16" s="39"/>
      <c r="K16" s="39"/>
      <c r="L16" s="40">
        <v>1.0181499999999999</v>
      </c>
      <c r="M16" s="40">
        <v>0.99756</v>
      </c>
      <c r="N16" s="40">
        <v>1.04965</v>
      </c>
      <c r="O16" s="40">
        <v>1.01739</v>
      </c>
      <c r="P16" s="39"/>
      <c r="Q16" s="39"/>
      <c r="R16" s="39"/>
      <c r="S16" s="41">
        <v>10.206875</v>
      </c>
      <c r="T16" s="40">
        <v>1.0206875</v>
      </c>
      <c r="U16" s="41">
        <v>0.21533075914353991</v>
      </c>
      <c r="V16" s="40">
        <v>2.109663919108835E-2</v>
      </c>
      <c r="W16" s="42"/>
    </row>
    <row r="17" spans="1:23" ht="15.6" x14ac:dyDescent="0.3">
      <c r="A17" s="39">
        <v>2</v>
      </c>
      <c r="B17" s="39" t="s">
        <v>30</v>
      </c>
      <c r="C17" s="39" t="s">
        <v>23</v>
      </c>
      <c r="D17" s="39">
        <v>10</v>
      </c>
      <c r="E17" s="39">
        <v>10.151</v>
      </c>
      <c r="F17" s="39">
        <v>9.8201999999999998</v>
      </c>
      <c r="G17" s="39">
        <v>10.1593</v>
      </c>
      <c r="H17" s="39">
        <v>10.2049</v>
      </c>
      <c r="I17" s="39"/>
      <c r="J17" s="39"/>
      <c r="K17" s="39"/>
      <c r="L17" s="40">
        <v>1.0150999999999999</v>
      </c>
      <c r="M17" s="40">
        <v>0.98202</v>
      </c>
      <c r="N17" s="40">
        <v>1.01593</v>
      </c>
      <c r="O17" s="40">
        <v>1.0204900000000001</v>
      </c>
      <c r="P17" s="39"/>
      <c r="Q17" s="39"/>
      <c r="R17" s="39"/>
      <c r="S17" s="41">
        <v>10.08385</v>
      </c>
      <c r="T17" s="40">
        <v>1.0083850000000001</v>
      </c>
      <c r="U17" s="41">
        <v>0.17735674970709944</v>
      </c>
      <c r="V17" s="40">
        <v>1.7588197931058022E-2</v>
      </c>
      <c r="W17" s="42"/>
    </row>
    <row r="18" spans="1:23" ht="15.6" x14ac:dyDescent="0.3">
      <c r="A18" s="39">
        <v>3</v>
      </c>
      <c r="B18" s="43" t="s">
        <v>25</v>
      </c>
      <c r="C18" s="39" t="s">
        <v>31</v>
      </c>
      <c r="D18" s="39">
        <v>5</v>
      </c>
      <c r="E18" s="43">
        <v>4.8213999999999997</v>
      </c>
      <c r="F18" s="43">
        <v>4.6068000000000007</v>
      </c>
      <c r="G18" s="43">
        <v>4.9223999999999997</v>
      </c>
      <c r="H18" s="43">
        <v>4.4896000000000011</v>
      </c>
      <c r="I18" s="43">
        <v>4.3212000000000002</v>
      </c>
      <c r="J18" s="43">
        <v>4.5587999999999997</v>
      </c>
      <c r="K18" s="43">
        <v>4.6159999999999997</v>
      </c>
      <c r="L18" s="40">
        <v>0.96427999999999991</v>
      </c>
      <c r="M18" s="40">
        <v>0.92136000000000018</v>
      </c>
      <c r="N18" s="40">
        <v>0.98447999999999991</v>
      </c>
      <c r="O18" s="40">
        <v>0.89792000000000027</v>
      </c>
      <c r="P18" s="40">
        <v>0.86424000000000001</v>
      </c>
      <c r="Q18" s="40">
        <v>0.9117599999999999</v>
      </c>
      <c r="R18" s="40">
        <v>0.92319999999999991</v>
      </c>
      <c r="S18" s="41">
        <v>4.6194571428571436</v>
      </c>
      <c r="T18" s="40">
        <v>0.92389142857142847</v>
      </c>
      <c r="U18" s="41">
        <v>0.1972731693194314</v>
      </c>
      <c r="V18" s="40">
        <v>4.2704838083510728E-2</v>
      </c>
      <c r="W18" s="42"/>
    </row>
    <row r="19" spans="1:23" ht="15.6" x14ac:dyDescent="0.3">
      <c r="A19" s="39">
        <v>3</v>
      </c>
      <c r="B19" s="43" t="s">
        <v>27</v>
      </c>
      <c r="C19" s="39" t="s">
        <v>31</v>
      </c>
      <c r="D19" s="39">
        <v>5</v>
      </c>
      <c r="E19" s="43">
        <v>4.38</v>
      </c>
      <c r="F19" s="43">
        <v>4.2380000000000004</v>
      </c>
      <c r="G19" s="43">
        <v>4.2484000000000002</v>
      </c>
      <c r="H19" s="43">
        <v>4.5354000000000001</v>
      </c>
      <c r="I19" s="43">
        <v>4.6487999999999996</v>
      </c>
      <c r="J19" s="43">
        <v>4.5006000000000004</v>
      </c>
      <c r="K19" s="43">
        <v>4.694</v>
      </c>
      <c r="L19" s="40">
        <v>0.876</v>
      </c>
      <c r="M19" s="40">
        <v>0.84760000000000013</v>
      </c>
      <c r="N19" s="40">
        <v>0.84967999999999999</v>
      </c>
      <c r="O19" s="40">
        <v>0.90708</v>
      </c>
      <c r="P19" s="40">
        <v>0.92975999999999992</v>
      </c>
      <c r="Q19" s="40">
        <v>0.90012000000000003</v>
      </c>
      <c r="R19" s="40">
        <v>0.93879999999999997</v>
      </c>
      <c r="S19" s="41">
        <v>4.4636000000000005</v>
      </c>
      <c r="T19" s="40">
        <v>0.89272000000000007</v>
      </c>
      <c r="U19" s="41">
        <v>0.13921076347275246</v>
      </c>
      <c r="V19" s="40">
        <v>3.1188001494926169E-2</v>
      </c>
      <c r="W19" s="42"/>
    </row>
    <row r="20" spans="1:23" ht="15.6" x14ac:dyDescent="0.3">
      <c r="A20" s="39">
        <v>3</v>
      </c>
      <c r="B20" s="43" t="s">
        <v>24</v>
      </c>
      <c r="C20" s="39" t="s">
        <v>31</v>
      </c>
      <c r="D20" s="39">
        <v>5</v>
      </c>
      <c r="E20" s="43">
        <v>4.6357999999999997</v>
      </c>
      <c r="F20" s="43">
        <v>4.483200000000001</v>
      </c>
      <c r="G20" s="43">
        <v>4.915</v>
      </c>
      <c r="H20" s="43">
        <v>4.5773999999999999</v>
      </c>
      <c r="I20" s="43">
        <v>4.4935999999999998</v>
      </c>
      <c r="J20" s="43">
        <v>4.6176000000000004</v>
      </c>
      <c r="K20" s="43">
        <v>4.5819999999999999</v>
      </c>
      <c r="L20" s="40">
        <v>0.92715999999999998</v>
      </c>
      <c r="M20" s="40">
        <v>0.89664000000000021</v>
      </c>
      <c r="N20" s="40">
        <v>0.98299999999999998</v>
      </c>
      <c r="O20" s="40">
        <v>0.91547999999999996</v>
      </c>
      <c r="P20" s="40">
        <v>0.89871999999999996</v>
      </c>
      <c r="Q20" s="40">
        <v>0.92352000000000012</v>
      </c>
      <c r="R20" s="40">
        <v>0.91639999999999999</v>
      </c>
      <c r="S20" s="41">
        <v>4.6149428571428572</v>
      </c>
      <c r="T20" s="40">
        <v>0.92298857142857149</v>
      </c>
      <c r="U20" s="41">
        <v>0.18573022550642254</v>
      </c>
      <c r="V20" s="40">
        <v>4.0245400919527184E-2</v>
      </c>
      <c r="W20" s="42"/>
    </row>
    <row r="21" spans="1:23" ht="15.6" x14ac:dyDescent="0.3">
      <c r="A21" s="39">
        <v>3</v>
      </c>
      <c r="B21" s="43" t="s">
        <v>26</v>
      </c>
      <c r="C21" s="39" t="s">
        <v>31</v>
      </c>
      <c r="D21" s="39">
        <v>5</v>
      </c>
      <c r="E21" s="43">
        <v>4.4156000000000004</v>
      </c>
      <c r="F21" s="43">
        <v>4.2808000000000002</v>
      </c>
      <c r="G21" s="43">
        <v>4.7994000000000003</v>
      </c>
      <c r="H21" s="43">
        <v>4.4206000000000003</v>
      </c>
      <c r="I21" s="43">
        <v>4.1327999999999996</v>
      </c>
      <c r="J21" s="43">
        <v>4.9665999999999997</v>
      </c>
      <c r="K21" s="43">
        <v>4.8390000000000004</v>
      </c>
      <c r="L21" s="40">
        <v>0.88312000000000013</v>
      </c>
      <c r="M21" s="40">
        <v>0.85616000000000003</v>
      </c>
      <c r="N21" s="40">
        <v>0.95988000000000007</v>
      </c>
      <c r="O21" s="40">
        <v>0.88412000000000002</v>
      </c>
      <c r="P21" s="40">
        <v>0.82655999999999996</v>
      </c>
      <c r="Q21" s="40">
        <v>0.99331999999999998</v>
      </c>
      <c r="R21" s="40">
        <v>0.9678000000000001</v>
      </c>
      <c r="S21" s="41">
        <v>4.5506857142857147</v>
      </c>
      <c r="T21" s="40">
        <v>0.91013714285714287</v>
      </c>
      <c r="U21" s="41">
        <v>0.22313634098162199</v>
      </c>
      <c r="V21" s="40">
        <v>4.9033564388141E-2</v>
      </c>
      <c r="W21" s="42"/>
    </row>
    <row r="22" spans="1:23" ht="15.6" x14ac:dyDescent="0.3">
      <c r="A22" s="39">
        <v>3</v>
      </c>
      <c r="B22" s="43" t="s">
        <v>28</v>
      </c>
      <c r="C22" s="39" t="s">
        <v>31</v>
      </c>
      <c r="D22" s="39">
        <v>5</v>
      </c>
      <c r="E22" s="43">
        <v>6.4060000000000006</v>
      </c>
      <c r="F22" s="43">
        <v>6.3852000000000002</v>
      </c>
      <c r="G22" s="43">
        <v>6.3724000000000007</v>
      </c>
      <c r="H22" s="43">
        <v>6.2766000000000002</v>
      </c>
      <c r="I22" s="43">
        <v>5.8358000000000008</v>
      </c>
      <c r="J22" s="43">
        <v>6.2760000000000007</v>
      </c>
      <c r="K22" s="43">
        <v>6.3053999999999997</v>
      </c>
      <c r="L22" s="40">
        <v>1.2812000000000001</v>
      </c>
      <c r="M22" s="40">
        <v>1.27704</v>
      </c>
      <c r="N22" s="40">
        <v>1.2744800000000001</v>
      </c>
      <c r="O22" s="40">
        <v>1.25532</v>
      </c>
      <c r="P22" s="40">
        <v>1.1671600000000002</v>
      </c>
      <c r="Q22" s="40">
        <v>1.2552000000000001</v>
      </c>
      <c r="R22" s="40">
        <v>1.26108</v>
      </c>
      <c r="S22" s="41">
        <v>6.2653428571428575</v>
      </c>
      <c r="T22" s="40">
        <v>1.2530685714285714</v>
      </c>
      <c r="U22" s="41">
        <v>5.7330474734937881E-2</v>
      </c>
      <c r="V22" s="40">
        <v>9.1504130008747703E-3</v>
      </c>
      <c r="W22" s="42"/>
    </row>
    <row r="23" spans="1:23" ht="15.6" x14ac:dyDescent="0.3">
      <c r="A23" s="39">
        <v>3</v>
      </c>
      <c r="B23" s="43" t="s">
        <v>30</v>
      </c>
      <c r="C23" s="39" t="s">
        <v>31</v>
      </c>
      <c r="D23" s="39">
        <v>5</v>
      </c>
      <c r="E23" s="43">
        <v>4.7153999999999998</v>
      </c>
      <c r="F23" s="43">
        <v>4.6518000000000006</v>
      </c>
      <c r="G23" s="43">
        <v>4.5537999999999998</v>
      </c>
      <c r="H23" s="43">
        <v>4.8268000000000013</v>
      </c>
      <c r="I23" s="43">
        <v>5.2228000000000003</v>
      </c>
      <c r="J23" s="43">
        <v>5.0784000000000002</v>
      </c>
      <c r="K23" s="43">
        <v>4.7256</v>
      </c>
      <c r="L23" s="40">
        <v>0.94307999999999992</v>
      </c>
      <c r="M23" s="40">
        <v>0.93036000000000008</v>
      </c>
      <c r="N23" s="40">
        <v>0.91076000000000001</v>
      </c>
      <c r="O23" s="40">
        <v>0.96536000000000022</v>
      </c>
      <c r="P23" s="40">
        <v>1.0445600000000002</v>
      </c>
      <c r="Q23" s="40">
        <v>1.0156800000000001</v>
      </c>
      <c r="R23" s="40">
        <v>0.94511999999999996</v>
      </c>
      <c r="S23" s="41">
        <v>4.8249428571428572</v>
      </c>
      <c r="T23" s="40">
        <v>0.96498857142857164</v>
      </c>
      <c r="U23" s="41">
        <v>0.11450163026495934</v>
      </c>
      <c r="V23" s="40">
        <v>2.3731188877283975E-2</v>
      </c>
      <c r="W23" s="42"/>
    </row>
    <row r="24" spans="1:23" ht="15.6" x14ac:dyDescent="0.3">
      <c r="A24" s="39">
        <v>3</v>
      </c>
      <c r="B24" s="43" t="s">
        <v>29</v>
      </c>
      <c r="C24" s="39" t="s">
        <v>31</v>
      </c>
      <c r="D24" s="39">
        <v>5</v>
      </c>
      <c r="E24" s="43">
        <v>4.3512000000000004</v>
      </c>
      <c r="F24" s="43">
        <v>4.3672000000000004</v>
      </c>
      <c r="G24" s="43">
        <v>4.8962000000000003</v>
      </c>
      <c r="H24" s="43">
        <v>4.2539999999999996</v>
      </c>
      <c r="I24" s="43">
        <v>4.5246000000000004</v>
      </c>
      <c r="J24" s="43">
        <v>4.3284000000000002</v>
      </c>
      <c r="K24" s="43">
        <v>4.3281999999999998</v>
      </c>
      <c r="L24" s="40">
        <v>0.87024000000000012</v>
      </c>
      <c r="M24" s="40">
        <v>0.87344000000000011</v>
      </c>
      <c r="N24" s="40">
        <v>0.97924000000000011</v>
      </c>
      <c r="O24" s="40">
        <v>0.85079999999999989</v>
      </c>
      <c r="P24" s="40">
        <v>0.90492000000000006</v>
      </c>
      <c r="Q24" s="40">
        <v>0.86568000000000001</v>
      </c>
      <c r="R24" s="40">
        <v>0.86563999999999997</v>
      </c>
      <c r="S24" s="41">
        <v>4.4356857142857145</v>
      </c>
      <c r="T24" s="40">
        <v>0.88713714285714296</v>
      </c>
      <c r="U24" s="41">
        <v>0.29037402891213732</v>
      </c>
      <c r="V24" s="40">
        <v>6.546316570106607E-2</v>
      </c>
      <c r="W24" s="42"/>
    </row>
    <row r="25" spans="1:23" ht="15.6" x14ac:dyDescent="0.3">
      <c r="A25" s="39">
        <v>3</v>
      </c>
      <c r="B25" s="43" t="s">
        <v>22</v>
      </c>
      <c r="C25" s="39" t="s">
        <v>31</v>
      </c>
      <c r="D25" s="39">
        <v>5</v>
      </c>
      <c r="E25" s="43">
        <v>4.6924000000000001</v>
      </c>
      <c r="F25" s="43">
        <v>4.3464</v>
      </c>
      <c r="G25" s="43">
        <v>4.8460000000000001</v>
      </c>
      <c r="H25" s="43">
        <v>5.0529999999999999</v>
      </c>
      <c r="I25" s="43">
        <v>5.0251999999999999</v>
      </c>
      <c r="J25" s="43">
        <v>4.6525999999999996</v>
      </c>
      <c r="K25" s="43">
        <v>4.9573999999999998</v>
      </c>
      <c r="L25" s="40">
        <v>0.93847999999999998</v>
      </c>
      <c r="M25" s="40">
        <v>0.86928000000000005</v>
      </c>
      <c r="N25" s="40">
        <v>0.96920000000000006</v>
      </c>
      <c r="O25" s="40">
        <v>1.0105999999999999</v>
      </c>
      <c r="P25" s="40">
        <v>1.0050399999999999</v>
      </c>
      <c r="Q25" s="40">
        <v>0.9305199999999999</v>
      </c>
      <c r="R25" s="40">
        <v>0.99147999999999992</v>
      </c>
      <c r="S25" s="41">
        <v>4.7961428571428568</v>
      </c>
      <c r="T25" s="40">
        <v>0.95922857142857143</v>
      </c>
      <c r="U25" s="41">
        <v>0.29791973751331075</v>
      </c>
      <c r="V25" s="40">
        <v>6.2116527048317854E-2</v>
      </c>
      <c r="W25" s="42"/>
    </row>
    <row r="26" spans="1:23" ht="15.6" x14ac:dyDescent="0.3">
      <c r="A26" s="39">
        <v>4</v>
      </c>
      <c r="B26" s="39" t="s">
        <v>22</v>
      </c>
      <c r="C26" s="39" t="s">
        <v>23</v>
      </c>
      <c r="D26" s="39">
        <v>10</v>
      </c>
      <c r="E26" s="39" t="s">
        <v>62</v>
      </c>
      <c r="F26" s="39" t="s">
        <v>62</v>
      </c>
      <c r="G26" s="39" t="s">
        <v>62</v>
      </c>
      <c r="H26" s="39" t="s">
        <v>62</v>
      </c>
      <c r="I26" s="39" t="s">
        <v>62</v>
      </c>
      <c r="J26" s="39" t="s">
        <v>62</v>
      </c>
      <c r="K26" s="39" t="s">
        <v>62</v>
      </c>
      <c r="L26" s="39" t="s">
        <v>62</v>
      </c>
      <c r="M26" s="39" t="s">
        <v>62</v>
      </c>
      <c r="N26" s="39" t="s">
        <v>62</v>
      </c>
      <c r="O26" s="39" t="s">
        <v>62</v>
      </c>
      <c r="P26" s="39" t="s">
        <v>62</v>
      </c>
      <c r="Q26" s="39" t="s">
        <v>62</v>
      </c>
      <c r="R26" s="39" t="s">
        <v>62</v>
      </c>
      <c r="S26" s="41">
        <v>10.83</v>
      </c>
      <c r="T26" s="40">
        <v>1.083</v>
      </c>
      <c r="U26" s="39">
        <v>0.222</v>
      </c>
      <c r="V26" s="40">
        <v>2.0498614958448753E-2</v>
      </c>
      <c r="W26" s="42"/>
    </row>
    <row r="27" spans="1:23" ht="15.6" x14ac:dyDescent="0.3">
      <c r="A27" s="39">
        <v>4</v>
      </c>
      <c r="B27" s="39" t="s">
        <v>24</v>
      </c>
      <c r="C27" s="39" t="s">
        <v>23</v>
      </c>
      <c r="D27" s="39">
        <v>10</v>
      </c>
      <c r="E27" s="39" t="s">
        <v>62</v>
      </c>
      <c r="F27" s="39" t="s">
        <v>62</v>
      </c>
      <c r="G27" s="39" t="s">
        <v>62</v>
      </c>
      <c r="H27" s="39" t="s">
        <v>62</v>
      </c>
      <c r="I27" s="39" t="s">
        <v>62</v>
      </c>
      <c r="J27" s="39" t="s">
        <v>62</v>
      </c>
      <c r="K27" s="39" t="s">
        <v>62</v>
      </c>
      <c r="L27" s="39" t="s">
        <v>62</v>
      </c>
      <c r="M27" s="39" t="s">
        <v>62</v>
      </c>
      <c r="N27" s="39" t="s">
        <v>62</v>
      </c>
      <c r="O27" s="39" t="s">
        <v>62</v>
      </c>
      <c r="P27" s="39" t="s">
        <v>62</v>
      </c>
      <c r="Q27" s="39" t="s">
        <v>62</v>
      </c>
      <c r="R27" s="39" t="s">
        <v>62</v>
      </c>
      <c r="S27" s="41">
        <v>9.09</v>
      </c>
      <c r="T27" s="40">
        <v>0.90900000000000003</v>
      </c>
      <c r="U27" s="39">
        <v>0.11799999999999999</v>
      </c>
      <c r="V27" s="40">
        <v>1.298129812981298E-2</v>
      </c>
      <c r="W27" s="42" t="s">
        <v>90</v>
      </c>
    </row>
    <row r="28" spans="1:23" ht="15.6" x14ac:dyDescent="0.3">
      <c r="A28" s="39">
        <v>4</v>
      </c>
      <c r="B28" s="39" t="s">
        <v>25</v>
      </c>
      <c r="C28" s="39" t="s">
        <v>23</v>
      </c>
      <c r="D28" s="39">
        <v>10</v>
      </c>
      <c r="E28" s="39" t="s">
        <v>62</v>
      </c>
      <c r="F28" s="39" t="s">
        <v>62</v>
      </c>
      <c r="G28" s="39" t="s">
        <v>62</v>
      </c>
      <c r="H28" s="39" t="s">
        <v>62</v>
      </c>
      <c r="I28" s="39" t="s">
        <v>62</v>
      </c>
      <c r="J28" s="39" t="s">
        <v>62</v>
      </c>
      <c r="K28" s="39" t="s">
        <v>62</v>
      </c>
      <c r="L28" s="39" t="s">
        <v>62</v>
      </c>
      <c r="M28" s="39" t="s">
        <v>62</v>
      </c>
      <c r="N28" s="39" t="s">
        <v>62</v>
      </c>
      <c r="O28" s="39" t="s">
        <v>62</v>
      </c>
      <c r="P28" s="39" t="s">
        <v>62</v>
      </c>
      <c r="Q28" s="39" t="s">
        <v>62</v>
      </c>
      <c r="R28" s="39" t="s">
        <v>62</v>
      </c>
      <c r="S28" s="41">
        <v>8.64</v>
      </c>
      <c r="T28" s="40">
        <v>0.86399999999999999</v>
      </c>
      <c r="U28" s="39">
        <v>0.245</v>
      </c>
      <c r="V28" s="40">
        <v>2.8356481481481479E-2</v>
      </c>
      <c r="W28" s="42" t="s">
        <v>90</v>
      </c>
    </row>
    <row r="29" spans="1:23" ht="15.6" x14ac:dyDescent="0.3">
      <c r="A29" s="39">
        <v>4</v>
      </c>
      <c r="B29" s="39" t="s">
        <v>26</v>
      </c>
      <c r="C29" s="39" t="s">
        <v>23</v>
      </c>
      <c r="D29" s="39">
        <v>10</v>
      </c>
      <c r="E29" s="39" t="s">
        <v>62</v>
      </c>
      <c r="F29" s="39" t="s">
        <v>62</v>
      </c>
      <c r="G29" s="39" t="s">
        <v>62</v>
      </c>
      <c r="H29" s="39" t="s">
        <v>62</v>
      </c>
      <c r="I29" s="39" t="s">
        <v>62</v>
      </c>
      <c r="J29" s="39" t="s">
        <v>62</v>
      </c>
      <c r="K29" s="39" t="s">
        <v>62</v>
      </c>
      <c r="L29" s="39" t="s">
        <v>62</v>
      </c>
      <c r="M29" s="39" t="s">
        <v>62</v>
      </c>
      <c r="N29" s="39" t="s">
        <v>62</v>
      </c>
      <c r="O29" s="39" t="s">
        <v>62</v>
      </c>
      <c r="P29" s="39" t="s">
        <v>62</v>
      </c>
      <c r="Q29" s="39" t="s">
        <v>62</v>
      </c>
      <c r="R29" s="39" t="s">
        <v>62</v>
      </c>
      <c r="S29" s="41">
        <v>9.51</v>
      </c>
      <c r="T29" s="40">
        <v>0.95099999999999996</v>
      </c>
      <c r="U29" s="39">
        <v>0.26500000000000001</v>
      </c>
      <c r="V29" s="40">
        <v>2.7865404837013674E-2</v>
      </c>
      <c r="W29" s="42" t="s">
        <v>90</v>
      </c>
    </row>
    <row r="30" spans="1:23" ht="15.6" x14ac:dyDescent="0.3">
      <c r="A30" s="39">
        <v>4</v>
      </c>
      <c r="B30" s="39" t="s">
        <v>27</v>
      </c>
      <c r="C30" s="39" t="s">
        <v>23</v>
      </c>
      <c r="D30" s="39">
        <v>10</v>
      </c>
      <c r="E30" s="39" t="s">
        <v>62</v>
      </c>
      <c r="F30" s="39" t="s">
        <v>62</v>
      </c>
      <c r="G30" s="39" t="s">
        <v>62</v>
      </c>
      <c r="H30" s="39" t="s">
        <v>62</v>
      </c>
      <c r="I30" s="39" t="s">
        <v>62</v>
      </c>
      <c r="J30" s="39" t="s">
        <v>62</v>
      </c>
      <c r="K30" s="39" t="s">
        <v>62</v>
      </c>
      <c r="L30" s="39" t="s">
        <v>62</v>
      </c>
      <c r="M30" s="39" t="s">
        <v>62</v>
      </c>
      <c r="N30" s="39" t="s">
        <v>62</v>
      </c>
      <c r="O30" s="39" t="s">
        <v>62</v>
      </c>
      <c r="P30" s="39" t="s">
        <v>62</v>
      </c>
      <c r="Q30" s="39" t="s">
        <v>62</v>
      </c>
      <c r="R30" s="39" t="s">
        <v>62</v>
      </c>
      <c r="S30" s="41">
        <v>8.74</v>
      </c>
      <c r="T30" s="40">
        <v>0.874</v>
      </c>
      <c r="U30" s="39">
        <v>0.26500000000000001</v>
      </c>
      <c r="V30" s="40">
        <v>3.0320366132723112E-2</v>
      </c>
      <c r="W30" s="42" t="s">
        <v>90</v>
      </c>
    </row>
    <row r="31" spans="1:23" ht="15.6" x14ac:dyDescent="0.3">
      <c r="A31" s="39">
        <v>4</v>
      </c>
      <c r="B31" s="39" t="s">
        <v>28</v>
      </c>
      <c r="C31" s="39" t="s">
        <v>23</v>
      </c>
      <c r="D31" s="39">
        <v>10</v>
      </c>
      <c r="E31" s="39" t="s">
        <v>62</v>
      </c>
      <c r="F31" s="39" t="s">
        <v>62</v>
      </c>
      <c r="G31" s="39" t="s">
        <v>62</v>
      </c>
      <c r="H31" s="39" t="s">
        <v>62</v>
      </c>
      <c r="I31" s="39" t="s">
        <v>62</v>
      </c>
      <c r="J31" s="39" t="s">
        <v>62</v>
      </c>
      <c r="K31" s="39" t="s">
        <v>62</v>
      </c>
      <c r="L31" s="39" t="s">
        <v>62</v>
      </c>
      <c r="M31" s="39" t="s">
        <v>62</v>
      </c>
      <c r="N31" s="39" t="s">
        <v>62</v>
      </c>
      <c r="O31" s="39" t="s">
        <v>62</v>
      </c>
      <c r="P31" s="39" t="s">
        <v>62</v>
      </c>
      <c r="Q31" s="39" t="s">
        <v>62</v>
      </c>
      <c r="R31" s="39" t="s">
        <v>62</v>
      </c>
      <c r="S31" s="41">
        <v>9.120000000000001</v>
      </c>
      <c r="T31" s="40">
        <v>0.91200000000000003</v>
      </c>
      <c r="U31" s="39">
        <v>0.22800000000000001</v>
      </c>
      <c r="V31" s="40">
        <v>2.4999999999999998E-2</v>
      </c>
      <c r="W31" s="42" t="s">
        <v>90</v>
      </c>
    </row>
    <row r="32" spans="1:23" ht="15.6" x14ac:dyDescent="0.3">
      <c r="A32" s="39">
        <v>4</v>
      </c>
      <c r="B32" s="39" t="s">
        <v>29</v>
      </c>
      <c r="C32" s="39" t="s">
        <v>23</v>
      </c>
      <c r="D32" s="39">
        <v>10</v>
      </c>
      <c r="E32" s="39" t="s">
        <v>62</v>
      </c>
      <c r="F32" s="39" t="s">
        <v>62</v>
      </c>
      <c r="G32" s="39" t="s">
        <v>62</v>
      </c>
      <c r="H32" s="39" t="s">
        <v>62</v>
      </c>
      <c r="I32" s="39" t="s">
        <v>62</v>
      </c>
      <c r="J32" s="39" t="s">
        <v>62</v>
      </c>
      <c r="K32" s="39" t="s">
        <v>62</v>
      </c>
      <c r="L32" s="39" t="s">
        <v>62</v>
      </c>
      <c r="M32" s="39" t="s">
        <v>62</v>
      </c>
      <c r="N32" s="39" t="s">
        <v>62</v>
      </c>
      <c r="O32" s="39" t="s">
        <v>62</v>
      </c>
      <c r="P32" s="39" t="s">
        <v>62</v>
      </c>
      <c r="Q32" s="39" t="s">
        <v>62</v>
      </c>
      <c r="R32" s="39" t="s">
        <v>62</v>
      </c>
      <c r="S32" s="41">
        <v>9.86</v>
      </c>
      <c r="T32" s="40">
        <v>0.98599999999999999</v>
      </c>
      <c r="U32" s="39">
        <v>0.186</v>
      </c>
      <c r="V32" s="40">
        <v>1.8864097363083164E-2</v>
      </c>
      <c r="W32" s="42" t="s">
        <v>90</v>
      </c>
    </row>
    <row r="33" spans="1:23" ht="15.6" x14ac:dyDescent="0.3">
      <c r="A33" s="39">
        <v>4</v>
      </c>
      <c r="B33" s="39" t="s">
        <v>30</v>
      </c>
      <c r="C33" s="39" t="s">
        <v>23</v>
      </c>
      <c r="D33" s="39">
        <v>10</v>
      </c>
      <c r="E33" s="39" t="s">
        <v>62</v>
      </c>
      <c r="F33" s="39" t="s">
        <v>62</v>
      </c>
      <c r="G33" s="39" t="s">
        <v>62</v>
      </c>
      <c r="H33" s="39" t="s">
        <v>62</v>
      </c>
      <c r="I33" s="39" t="s">
        <v>62</v>
      </c>
      <c r="J33" s="39" t="s">
        <v>62</v>
      </c>
      <c r="K33" s="39" t="s">
        <v>62</v>
      </c>
      <c r="L33" s="39" t="s">
        <v>62</v>
      </c>
      <c r="M33" s="39" t="s">
        <v>62</v>
      </c>
      <c r="N33" s="39" t="s">
        <v>62</v>
      </c>
      <c r="O33" s="39" t="s">
        <v>62</v>
      </c>
      <c r="P33" s="39" t="s">
        <v>62</v>
      </c>
      <c r="Q33" s="39" t="s">
        <v>62</v>
      </c>
      <c r="R33" s="39" t="s">
        <v>62</v>
      </c>
      <c r="S33" s="41">
        <v>9.57</v>
      </c>
      <c r="T33" s="40">
        <v>0.95699999999999996</v>
      </c>
      <c r="U33" s="39">
        <v>0.505</v>
      </c>
      <c r="V33" s="40">
        <v>5.2769070010449316E-2</v>
      </c>
      <c r="W33" s="42" t="s">
        <v>90</v>
      </c>
    </row>
    <row r="34" spans="1:23" ht="15.6" x14ac:dyDescent="0.3">
      <c r="A34" s="39">
        <v>5</v>
      </c>
      <c r="B34" s="39" t="s">
        <v>22</v>
      </c>
      <c r="C34" s="39" t="s">
        <v>32</v>
      </c>
      <c r="D34" s="39">
        <v>40</v>
      </c>
      <c r="E34" s="41">
        <v>41.585900000000002</v>
      </c>
      <c r="F34" s="41">
        <v>43.819299999999998</v>
      </c>
      <c r="G34" s="41">
        <v>37.605800000000002</v>
      </c>
      <c r="H34" s="41">
        <v>41.323799999999999</v>
      </c>
      <c r="I34" s="41"/>
      <c r="J34" s="41"/>
      <c r="K34" s="41"/>
      <c r="L34" s="40">
        <v>1.0396475000000001</v>
      </c>
      <c r="M34" s="40">
        <v>1.0954824999999999</v>
      </c>
      <c r="N34" s="40">
        <v>0.94014500000000001</v>
      </c>
      <c r="O34" s="40">
        <v>1.0330949999999999</v>
      </c>
      <c r="P34" s="40"/>
      <c r="Q34" s="40"/>
      <c r="R34" s="40"/>
      <c r="S34" s="41">
        <v>41.0837</v>
      </c>
      <c r="T34" s="44">
        <v>1.0270925000000002</v>
      </c>
      <c r="U34" s="41">
        <v>2.5748235292281021</v>
      </c>
      <c r="V34" s="44">
        <v>6.2672630002363519E-2</v>
      </c>
      <c r="W34" s="42"/>
    </row>
    <row r="35" spans="1:23" ht="15.6" x14ac:dyDescent="0.3">
      <c r="A35" s="39">
        <v>5</v>
      </c>
      <c r="B35" s="39" t="s">
        <v>24</v>
      </c>
      <c r="C35" s="39" t="s">
        <v>32</v>
      </c>
      <c r="D35" s="39">
        <v>40</v>
      </c>
      <c r="E35" s="41">
        <v>44.7575</v>
      </c>
      <c r="F35" s="41">
        <v>46.688899999999997</v>
      </c>
      <c r="G35" s="41">
        <v>41.934100000000001</v>
      </c>
      <c r="H35" s="41">
        <v>46.485300000000002</v>
      </c>
      <c r="I35" s="41"/>
      <c r="J35" s="41"/>
      <c r="K35" s="41"/>
      <c r="L35" s="40">
        <v>1.1189374999999999</v>
      </c>
      <c r="M35" s="40">
        <v>1.1672224999999998</v>
      </c>
      <c r="N35" s="40">
        <v>1.0483525</v>
      </c>
      <c r="O35" s="40">
        <v>1.1621325</v>
      </c>
      <c r="P35" s="40"/>
      <c r="Q35" s="40"/>
      <c r="R35" s="40"/>
      <c r="S35" s="41">
        <v>44.966449999999995</v>
      </c>
      <c r="T35" s="44">
        <v>1.12416125</v>
      </c>
      <c r="U35" s="41">
        <v>2.1994352267495088</v>
      </c>
      <c r="V35" s="44">
        <v>4.8912805586153879E-2</v>
      </c>
      <c r="W35" s="42"/>
    </row>
    <row r="36" spans="1:23" ht="15.6" x14ac:dyDescent="0.3">
      <c r="A36" s="39">
        <v>5</v>
      </c>
      <c r="B36" s="39" t="s">
        <v>25</v>
      </c>
      <c r="C36" s="39" t="s">
        <v>32</v>
      </c>
      <c r="D36" s="39">
        <v>40</v>
      </c>
      <c r="E36" s="41">
        <v>46.911700000000003</v>
      </c>
      <c r="F36" s="41">
        <v>48.6432</v>
      </c>
      <c r="G36" s="41">
        <v>43.515599999999999</v>
      </c>
      <c r="H36" s="41">
        <v>49.418100000000003</v>
      </c>
      <c r="I36" s="41"/>
      <c r="J36" s="41"/>
      <c r="K36" s="41"/>
      <c r="L36" s="40">
        <v>1.1727925000000001</v>
      </c>
      <c r="M36" s="40">
        <v>1.21608</v>
      </c>
      <c r="N36" s="40">
        <v>1.08789</v>
      </c>
      <c r="O36" s="40">
        <v>1.2354525000000001</v>
      </c>
      <c r="P36" s="40"/>
      <c r="Q36" s="40"/>
      <c r="R36" s="40"/>
      <c r="S36" s="41">
        <v>47.122150000000005</v>
      </c>
      <c r="T36" s="44">
        <v>1.1780537500000001</v>
      </c>
      <c r="U36" s="41">
        <v>2.6227512024589763</v>
      </c>
      <c r="V36" s="44">
        <v>5.5658564018385752E-2</v>
      </c>
      <c r="W36" s="42"/>
    </row>
    <row r="37" spans="1:23" ht="15.6" x14ac:dyDescent="0.3">
      <c r="A37" s="39">
        <v>5</v>
      </c>
      <c r="B37" s="39" t="s">
        <v>26</v>
      </c>
      <c r="C37" s="39" t="s">
        <v>32</v>
      </c>
      <c r="D37" s="39">
        <v>40</v>
      </c>
      <c r="E37" s="41">
        <v>42.808500000000002</v>
      </c>
      <c r="F37" s="41">
        <v>45.032499999999999</v>
      </c>
      <c r="G37" s="41">
        <v>39.314900000000002</v>
      </c>
      <c r="H37" s="41">
        <v>43.348700000000001</v>
      </c>
      <c r="I37" s="41"/>
      <c r="J37" s="41"/>
      <c r="K37" s="41"/>
      <c r="L37" s="40">
        <v>1.0702125</v>
      </c>
      <c r="M37" s="40">
        <v>1.1258124999999999</v>
      </c>
      <c r="N37" s="40">
        <v>0.98287250000000004</v>
      </c>
      <c r="O37" s="40">
        <v>1.0837175000000001</v>
      </c>
      <c r="P37" s="40"/>
      <c r="Q37" s="40"/>
      <c r="R37" s="40"/>
      <c r="S37" s="41">
        <v>42.626150000000003</v>
      </c>
      <c r="T37" s="44">
        <v>1.0656537500000001</v>
      </c>
      <c r="U37" s="41">
        <v>2.4020981738194345</v>
      </c>
      <c r="V37" s="44">
        <v>5.6352688990664986E-2</v>
      </c>
      <c r="W37" s="42"/>
    </row>
    <row r="38" spans="1:23" ht="15.6" x14ac:dyDescent="0.3">
      <c r="A38" s="39">
        <v>5</v>
      </c>
      <c r="B38" s="39" t="s">
        <v>27</v>
      </c>
      <c r="C38" s="39" t="s">
        <v>32</v>
      </c>
      <c r="D38" s="39">
        <v>40</v>
      </c>
      <c r="E38" s="41">
        <v>45.739100000000001</v>
      </c>
      <c r="F38" s="41">
        <v>47.3735</v>
      </c>
      <c r="G38" s="41">
        <v>42.882599999999996</v>
      </c>
      <c r="H38" s="41">
        <v>47.6736</v>
      </c>
      <c r="I38" s="41"/>
      <c r="J38" s="41"/>
      <c r="K38" s="41"/>
      <c r="L38" s="40">
        <v>1.1434774999999999</v>
      </c>
      <c r="M38" s="40">
        <v>1.1843375</v>
      </c>
      <c r="N38" s="40">
        <v>1.0720649999999998</v>
      </c>
      <c r="O38" s="40">
        <v>1.19184</v>
      </c>
      <c r="P38" s="40"/>
      <c r="Q38" s="40"/>
      <c r="R38" s="40"/>
      <c r="S38" s="41">
        <v>45.917200000000001</v>
      </c>
      <c r="T38" s="44">
        <v>1.1479300000000001</v>
      </c>
      <c r="U38" s="41">
        <v>2.1944070892460545</v>
      </c>
      <c r="V38" s="44">
        <v>4.7790524884924482E-2</v>
      </c>
      <c r="W38" s="42"/>
    </row>
    <row r="39" spans="1:23" ht="15.6" x14ac:dyDescent="0.3">
      <c r="A39" s="39">
        <v>5</v>
      </c>
      <c r="B39" s="39" t="s">
        <v>28</v>
      </c>
      <c r="C39" s="39" t="s">
        <v>32</v>
      </c>
      <c r="D39" s="39">
        <v>40</v>
      </c>
      <c r="E39" s="41">
        <v>49.3401</v>
      </c>
      <c r="F39" s="41">
        <v>52.131799999999998</v>
      </c>
      <c r="G39" s="41">
        <v>46.449399999999997</v>
      </c>
      <c r="H39" s="41">
        <v>49.144599999999997</v>
      </c>
      <c r="I39" s="41"/>
      <c r="J39" s="41"/>
      <c r="K39" s="41"/>
      <c r="L39" s="40">
        <v>1.2335024999999999</v>
      </c>
      <c r="M39" s="40">
        <v>1.3032949999999999</v>
      </c>
      <c r="N39" s="40">
        <v>1.161235</v>
      </c>
      <c r="O39" s="40">
        <v>1.228615</v>
      </c>
      <c r="P39" s="40"/>
      <c r="Q39" s="40"/>
      <c r="R39" s="40"/>
      <c r="S39" s="41">
        <v>49.266475</v>
      </c>
      <c r="T39" s="44">
        <v>1.2316618749999999</v>
      </c>
      <c r="U39" s="41">
        <v>2.3213697872520589</v>
      </c>
      <c r="V39" s="44">
        <v>4.7118649898375289E-2</v>
      </c>
      <c r="W39" s="42"/>
    </row>
    <row r="40" spans="1:23" ht="15.6" x14ac:dyDescent="0.3">
      <c r="A40" s="39">
        <v>5</v>
      </c>
      <c r="B40" s="39" t="s">
        <v>29</v>
      </c>
      <c r="C40" s="39" t="s">
        <v>32</v>
      </c>
      <c r="D40" s="39">
        <v>40</v>
      </c>
      <c r="E40" s="41">
        <v>46.942100000000003</v>
      </c>
      <c r="F40" s="41">
        <v>48.636000000000003</v>
      </c>
      <c r="G40" s="41">
        <v>43.555300000000003</v>
      </c>
      <c r="H40" s="41">
        <v>49.0931</v>
      </c>
      <c r="I40" s="41"/>
      <c r="J40" s="41"/>
      <c r="K40" s="41"/>
      <c r="L40" s="40">
        <v>1.1735525</v>
      </c>
      <c r="M40" s="40">
        <v>1.2159</v>
      </c>
      <c r="N40" s="40">
        <v>1.0888825</v>
      </c>
      <c r="O40" s="40">
        <v>1.2273274999999999</v>
      </c>
      <c r="P40" s="40"/>
      <c r="Q40" s="40"/>
      <c r="R40" s="40"/>
      <c r="S40" s="41">
        <v>47.056624999999997</v>
      </c>
      <c r="T40" s="44">
        <v>1.176415625</v>
      </c>
      <c r="U40" s="41">
        <v>2.5109127522012114</v>
      </c>
      <c r="V40" s="44">
        <v>5.3359388868224431E-2</v>
      </c>
      <c r="W40" s="42"/>
    </row>
    <row r="41" spans="1:23" ht="15.6" x14ac:dyDescent="0.3">
      <c r="A41" s="39">
        <v>5</v>
      </c>
      <c r="B41" s="39" t="s">
        <v>30</v>
      </c>
      <c r="C41" s="39" t="s">
        <v>32</v>
      </c>
      <c r="D41" s="39">
        <v>40</v>
      </c>
      <c r="E41" s="41">
        <v>46.631900000000002</v>
      </c>
      <c r="F41" s="41">
        <v>50.544400000000003</v>
      </c>
      <c r="G41" s="41">
        <v>43.811999999999998</v>
      </c>
      <c r="H41" s="41">
        <v>43.823399999999999</v>
      </c>
      <c r="I41" s="41"/>
      <c r="J41" s="41"/>
      <c r="K41" s="41"/>
      <c r="L41" s="40">
        <v>1.1657975</v>
      </c>
      <c r="M41" s="40">
        <v>1.2636100000000001</v>
      </c>
      <c r="N41" s="40">
        <v>1.0952999999999999</v>
      </c>
      <c r="O41" s="40">
        <v>1.095585</v>
      </c>
      <c r="P41" s="40"/>
      <c r="Q41" s="40"/>
      <c r="R41" s="40"/>
      <c r="S41" s="41">
        <v>46.202924999999993</v>
      </c>
      <c r="T41" s="44">
        <v>1.1550731249999999</v>
      </c>
      <c r="U41" s="41">
        <v>3.1838700930104986</v>
      </c>
      <c r="V41" s="44">
        <v>6.891057423335209E-2</v>
      </c>
      <c r="W41" s="42"/>
    </row>
    <row r="42" spans="1:23" ht="15.6" x14ac:dyDescent="0.3">
      <c r="A42" s="39">
        <v>6</v>
      </c>
      <c r="B42" s="39" t="s">
        <v>22</v>
      </c>
      <c r="C42" s="39" t="s">
        <v>23</v>
      </c>
      <c r="D42" s="39">
        <v>10</v>
      </c>
      <c r="E42" s="41">
        <v>11.72</v>
      </c>
      <c r="F42" s="41">
        <v>12.44</v>
      </c>
      <c r="G42" s="41">
        <v>11.26</v>
      </c>
      <c r="H42" s="41">
        <v>10.18</v>
      </c>
      <c r="I42" s="41"/>
      <c r="J42" s="41"/>
      <c r="K42" s="41"/>
      <c r="L42" s="40">
        <v>1.1720000000000002</v>
      </c>
      <c r="M42" s="40">
        <v>1.244</v>
      </c>
      <c r="N42" s="40">
        <v>1.1259999999999999</v>
      </c>
      <c r="O42" s="40">
        <v>1.018</v>
      </c>
      <c r="P42" s="40"/>
      <c r="Q42" s="40"/>
      <c r="R42" s="40"/>
      <c r="S42" s="41">
        <v>11.4</v>
      </c>
      <c r="T42" s="40">
        <v>1.1400000000000001</v>
      </c>
      <c r="U42" s="41">
        <v>0.94727679868839465</v>
      </c>
      <c r="V42" s="40">
        <v>8.3094456025297775E-2</v>
      </c>
      <c r="W42" s="42"/>
    </row>
    <row r="43" spans="1:23" ht="15.6" x14ac:dyDescent="0.3">
      <c r="A43" s="39">
        <v>6</v>
      </c>
      <c r="B43" s="39" t="s">
        <v>24</v>
      </c>
      <c r="C43" s="39" t="s">
        <v>23</v>
      </c>
      <c r="D43" s="39">
        <v>10</v>
      </c>
      <c r="E43" s="41">
        <v>8.1999999999999993</v>
      </c>
      <c r="F43" s="41">
        <v>9.44</v>
      </c>
      <c r="G43" s="41">
        <v>8.66</v>
      </c>
      <c r="H43" s="41">
        <v>8.7799999999999994</v>
      </c>
      <c r="I43" s="41"/>
      <c r="J43" s="41"/>
      <c r="K43" s="41"/>
      <c r="L43" s="40">
        <v>0.82</v>
      </c>
      <c r="M43" s="40">
        <v>0.94399999999999995</v>
      </c>
      <c r="N43" s="40">
        <v>0.86599999999999999</v>
      </c>
      <c r="O43" s="40">
        <v>0.87799999999999989</v>
      </c>
      <c r="P43" s="40"/>
      <c r="Q43" s="40"/>
      <c r="R43" s="40"/>
      <c r="S43" s="41">
        <v>8.77</v>
      </c>
      <c r="T43" s="40">
        <v>0.877</v>
      </c>
      <c r="U43" s="41">
        <v>0.51185935568278917</v>
      </c>
      <c r="V43" s="40">
        <v>5.8364806805335144E-2</v>
      </c>
      <c r="W43" s="42"/>
    </row>
    <row r="44" spans="1:23" ht="15.6" x14ac:dyDescent="0.3">
      <c r="A44" s="39">
        <v>6</v>
      </c>
      <c r="B44" s="39" t="s">
        <v>25</v>
      </c>
      <c r="C44" s="39" t="s">
        <v>23</v>
      </c>
      <c r="D44" s="39">
        <v>10</v>
      </c>
      <c r="E44" s="41">
        <v>8.36</v>
      </c>
      <c r="F44" s="41">
        <v>10.02</v>
      </c>
      <c r="G44" s="41">
        <v>9.08</v>
      </c>
      <c r="H44" s="41">
        <v>9.5</v>
      </c>
      <c r="I44" s="41"/>
      <c r="J44" s="41"/>
      <c r="K44" s="41"/>
      <c r="L44" s="40">
        <v>0.83599999999999997</v>
      </c>
      <c r="M44" s="40">
        <v>1.002</v>
      </c>
      <c r="N44" s="40">
        <v>0.90800000000000003</v>
      </c>
      <c r="O44" s="40">
        <v>0.95</v>
      </c>
      <c r="P44" s="40"/>
      <c r="Q44" s="40"/>
      <c r="R44" s="40"/>
      <c r="S44" s="41">
        <v>9.24</v>
      </c>
      <c r="T44" s="40">
        <v>0.92399999999999993</v>
      </c>
      <c r="U44" s="41">
        <v>0.70142711667000734</v>
      </c>
      <c r="V44" s="40">
        <v>7.5912025613637163E-2</v>
      </c>
      <c r="W44" s="42"/>
    </row>
    <row r="45" spans="1:23" ht="15.6" x14ac:dyDescent="0.3">
      <c r="A45" s="39">
        <v>6</v>
      </c>
      <c r="B45" s="39" t="s">
        <v>26</v>
      </c>
      <c r="C45" s="39" t="s">
        <v>23</v>
      </c>
      <c r="D45" s="39">
        <v>10</v>
      </c>
      <c r="E45" s="41">
        <v>8.9600000000000009</v>
      </c>
      <c r="F45" s="41">
        <v>9.9600000000000009</v>
      </c>
      <c r="G45" s="41">
        <v>9.18</v>
      </c>
      <c r="H45" s="41">
        <v>8.8000000000000007</v>
      </c>
      <c r="I45" s="41"/>
      <c r="J45" s="41"/>
      <c r="K45" s="41"/>
      <c r="L45" s="40">
        <v>0.89600000000000013</v>
      </c>
      <c r="M45" s="40">
        <v>0.99600000000000011</v>
      </c>
      <c r="N45" s="40">
        <v>0.91799999999999993</v>
      </c>
      <c r="O45" s="40">
        <v>0.88000000000000012</v>
      </c>
      <c r="P45" s="40"/>
      <c r="Q45" s="40"/>
      <c r="R45" s="40"/>
      <c r="S45" s="41">
        <v>9.2250000000000014</v>
      </c>
      <c r="T45" s="40">
        <v>0.9225000000000001</v>
      </c>
      <c r="U45" s="41">
        <v>0.51416599135558039</v>
      </c>
      <c r="V45" s="40">
        <v>5.573615082445315E-2</v>
      </c>
      <c r="W45" s="42"/>
    </row>
    <row r="46" spans="1:23" ht="15.6" x14ac:dyDescent="0.3">
      <c r="A46" s="39">
        <v>6</v>
      </c>
      <c r="B46" s="39" t="s">
        <v>27</v>
      </c>
      <c r="C46" s="39" t="s">
        <v>23</v>
      </c>
      <c r="D46" s="39">
        <v>10</v>
      </c>
      <c r="E46" s="41">
        <v>8.08</v>
      </c>
      <c r="F46" s="41">
        <v>9.68</v>
      </c>
      <c r="G46" s="41">
        <v>8.9</v>
      </c>
      <c r="H46" s="41">
        <v>9.26</v>
      </c>
      <c r="I46" s="41"/>
      <c r="J46" s="41"/>
      <c r="K46" s="41"/>
      <c r="L46" s="40">
        <v>0.80800000000000005</v>
      </c>
      <c r="M46" s="40">
        <v>0.96799999999999997</v>
      </c>
      <c r="N46" s="40">
        <v>0.89</v>
      </c>
      <c r="O46" s="40">
        <v>0.92599999999999993</v>
      </c>
      <c r="P46" s="40"/>
      <c r="Q46" s="40"/>
      <c r="R46" s="40"/>
      <c r="S46" s="41">
        <v>8.9799999999999986</v>
      </c>
      <c r="T46" s="40">
        <v>0.89799999999999991</v>
      </c>
      <c r="U46" s="41">
        <v>0.67941151005852096</v>
      </c>
      <c r="V46" s="40">
        <v>7.5658297333911037E-2</v>
      </c>
      <c r="W46" s="42"/>
    </row>
    <row r="47" spans="1:23" ht="15.6" x14ac:dyDescent="0.3">
      <c r="A47" s="39">
        <v>6</v>
      </c>
      <c r="B47" s="39" t="s">
        <v>28</v>
      </c>
      <c r="C47" s="39" t="s">
        <v>23</v>
      </c>
      <c r="D47" s="39">
        <v>10</v>
      </c>
      <c r="E47" s="41">
        <v>9.64</v>
      </c>
      <c r="F47" s="41">
        <v>10.68</v>
      </c>
      <c r="G47" s="41">
        <v>9.84</v>
      </c>
      <c r="H47" s="41">
        <v>9.6</v>
      </c>
      <c r="I47" s="41"/>
      <c r="J47" s="41"/>
      <c r="K47" s="41"/>
      <c r="L47" s="40">
        <v>0.96400000000000008</v>
      </c>
      <c r="M47" s="40">
        <v>1.0680000000000001</v>
      </c>
      <c r="N47" s="40">
        <v>0.98399999999999999</v>
      </c>
      <c r="O47" s="40">
        <v>0.96</v>
      </c>
      <c r="P47" s="40"/>
      <c r="Q47" s="40"/>
      <c r="R47" s="40"/>
      <c r="S47" s="41">
        <v>9.94</v>
      </c>
      <c r="T47" s="40">
        <v>0.99399999999999999</v>
      </c>
      <c r="U47" s="41">
        <v>0.5043808085167395</v>
      </c>
      <c r="V47" s="40">
        <v>5.0742536068082447E-2</v>
      </c>
      <c r="W47" s="42"/>
    </row>
    <row r="48" spans="1:23" ht="15.6" x14ac:dyDescent="0.3">
      <c r="A48" s="39">
        <v>6</v>
      </c>
      <c r="B48" s="39" t="s">
        <v>29</v>
      </c>
      <c r="C48" s="39" t="s">
        <v>23</v>
      </c>
      <c r="D48" s="39">
        <v>10</v>
      </c>
      <c r="E48" s="41">
        <v>9.34</v>
      </c>
      <c r="F48" s="41">
        <v>10.4</v>
      </c>
      <c r="G48" s="41">
        <v>9.2799999999999994</v>
      </c>
      <c r="H48" s="41">
        <v>9.34</v>
      </c>
      <c r="I48" s="41"/>
      <c r="J48" s="41"/>
      <c r="K48" s="41"/>
      <c r="L48" s="40">
        <v>0.93399999999999994</v>
      </c>
      <c r="M48" s="40">
        <v>1.04</v>
      </c>
      <c r="N48" s="40">
        <v>0.92799999999999994</v>
      </c>
      <c r="O48" s="40">
        <v>0.93399999999999994</v>
      </c>
      <c r="P48" s="40"/>
      <c r="Q48" s="40"/>
      <c r="R48" s="40"/>
      <c r="S48" s="41">
        <v>9.59</v>
      </c>
      <c r="T48" s="40">
        <v>0.95900000000000007</v>
      </c>
      <c r="U48" s="41">
        <v>0.54074023338383137</v>
      </c>
      <c r="V48" s="40">
        <v>5.6385842897166985E-2</v>
      </c>
      <c r="W48" s="42"/>
    </row>
    <row r="49" spans="1:23" ht="15.6" x14ac:dyDescent="0.3">
      <c r="A49" s="39">
        <v>6</v>
      </c>
      <c r="B49" s="39" t="s">
        <v>30</v>
      </c>
      <c r="C49" s="39" t="s">
        <v>23</v>
      </c>
      <c r="D49" s="39">
        <v>10</v>
      </c>
      <c r="E49" s="41">
        <v>8.8000000000000007</v>
      </c>
      <c r="F49" s="41">
        <v>9.5</v>
      </c>
      <c r="G49" s="41">
        <v>9.08</v>
      </c>
      <c r="H49" s="41">
        <v>9.34</v>
      </c>
      <c r="I49" s="41"/>
      <c r="J49" s="41"/>
      <c r="K49" s="41"/>
      <c r="L49" s="40">
        <v>0.88000000000000012</v>
      </c>
      <c r="M49" s="40">
        <v>0.95</v>
      </c>
      <c r="N49" s="40">
        <v>0.90800000000000003</v>
      </c>
      <c r="O49" s="40">
        <v>0.93399999999999994</v>
      </c>
      <c r="P49" s="40"/>
      <c r="Q49" s="40"/>
      <c r="R49" s="40"/>
      <c r="S49" s="41">
        <v>9.18</v>
      </c>
      <c r="T49" s="40">
        <v>0.91799999999999993</v>
      </c>
      <c r="U49" s="41">
        <v>0.30681155997343573</v>
      </c>
      <c r="V49" s="40">
        <v>3.3421738559197792E-2</v>
      </c>
      <c r="W49" s="4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D24A1-CEE0-436A-A1BA-49A65CE528EB}">
  <dimension ref="A1:Q49"/>
  <sheetViews>
    <sheetView zoomScale="70" zoomScaleNormal="70" workbookViewId="0">
      <selection activeCell="G20" sqref="A2:Q49"/>
    </sheetView>
  </sheetViews>
  <sheetFormatPr defaultRowHeight="14.4" x14ac:dyDescent="0.3"/>
  <cols>
    <col min="2" max="2" width="9.88671875" bestFit="1" customWidth="1"/>
    <col min="15" max="15" width="11.77734375" bestFit="1" customWidth="1"/>
    <col min="16" max="16" width="21.5546875" bestFit="1" customWidth="1"/>
    <col min="17" max="17" width="77.6640625" bestFit="1" customWidth="1"/>
  </cols>
  <sheetData>
    <row r="1" spans="1:17" ht="43.2" x14ac:dyDescent="0.3">
      <c r="A1" s="1" t="s">
        <v>49</v>
      </c>
      <c r="B1" s="3" t="s">
        <v>1</v>
      </c>
      <c r="C1" t="s">
        <v>2</v>
      </c>
      <c r="D1" s="1" t="s">
        <v>34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s="2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35</v>
      </c>
    </row>
    <row r="2" spans="1:17" x14ac:dyDescent="0.3">
      <c r="A2" s="45">
        <v>1</v>
      </c>
      <c r="B2" s="45" t="s">
        <v>25</v>
      </c>
      <c r="C2" s="45" t="s">
        <v>48</v>
      </c>
      <c r="D2" s="45">
        <v>2</v>
      </c>
      <c r="E2" s="45">
        <v>1.633</v>
      </c>
      <c r="F2" s="45">
        <v>1.54</v>
      </c>
      <c r="G2" s="45">
        <v>1.526</v>
      </c>
      <c r="H2" s="45">
        <v>1.494</v>
      </c>
      <c r="I2" s="45">
        <v>1.6080000000000001</v>
      </c>
      <c r="J2" s="45">
        <v>1.649</v>
      </c>
      <c r="K2" s="45">
        <v>1.5680000000000001</v>
      </c>
      <c r="L2" s="46">
        <f t="shared" ref="L2:L17" si="0">AVERAGE(E2:K2)</f>
        <v>1.5739999999999998</v>
      </c>
      <c r="M2" s="46">
        <f t="shared" ref="M2:M17" si="1">STDEV(E2:K2)</f>
        <v>5.7962631640278962E-2</v>
      </c>
      <c r="N2" s="46">
        <v>7</v>
      </c>
      <c r="O2" s="46">
        <f t="shared" ref="O2:O17" si="2">3.143*M2</f>
        <v>0.18217655124539678</v>
      </c>
      <c r="P2" s="46">
        <f>3.143*M2</f>
        <v>0.18217655124539678</v>
      </c>
      <c r="Q2" s="46" t="s">
        <v>47</v>
      </c>
    </row>
    <row r="3" spans="1:17" x14ac:dyDescent="0.3">
      <c r="A3" s="45">
        <v>1</v>
      </c>
      <c r="B3" s="45" t="s">
        <v>27</v>
      </c>
      <c r="C3" s="45" t="s">
        <v>48</v>
      </c>
      <c r="D3" s="45">
        <v>2</v>
      </c>
      <c r="E3" s="45">
        <v>1.7010000000000001</v>
      </c>
      <c r="F3" s="45">
        <v>1.7809999999999999</v>
      </c>
      <c r="G3" s="45">
        <v>1.734</v>
      </c>
      <c r="H3" s="45">
        <v>1.667</v>
      </c>
      <c r="I3" s="45">
        <v>1.7749999999999999</v>
      </c>
      <c r="J3" s="45">
        <v>1.8129999999999999</v>
      </c>
      <c r="K3" s="45">
        <v>1.841</v>
      </c>
      <c r="L3" s="46">
        <f t="shared" si="0"/>
        <v>1.7588571428571427</v>
      </c>
      <c r="M3" s="46">
        <f t="shared" si="1"/>
        <v>6.1688541808638864E-2</v>
      </c>
      <c r="N3" s="46">
        <v>7</v>
      </c>
      <c r="O3" s="46">
        <f t="shared" si="2"/>
        <v>0.19388708690455195</v>
      </c>
      <c r="P3" s="46">
        <f t="shared" ref="P3:P49" si="3">3.143*M3</f>
        <v>0.19388708690455195</v>
      </c>
      <c r="Q3" s="46" t="s">
        <v>47</v>
      </c>
    </row>
    <row r="4" spans="1:17" x14ac:dyDescent="0.3">
      <c r="A4" s="45">
        <v>1</v>
      </c>
      <c r="B4" s="45" t="s">
        <v>24</v>
      </c>
      <c r="C4" s="45" t="s">
        <v>48</v>
      </c>
      <c r="D4" s="45">
        <v>2</v>
      </c>
      <c r="E4" s="45">
        <v>1.768</v>
      </c>
      <c r="F4" s="45">
        <v>1.6319999999999999</v>
      </c>
      <c r="G4" s="45">
        <v>1.6879999999999999</v>
      </c>
      <c r="H4" s="45">
        <v>1.5609999999999999</v>
      </c>
      <c r="I4" s="45">
        <v>1.7070000000000001</v>
      </c>
      <c r="J4" s="45">
        <v>1.6419999999999999</v>
      </c>
      <c r="K4" s="45">
        <v>1.7310000000000001</v>
      </c>
      <c r="L4" s="46">
        <f t="shared" si="0"/>
        <v>1.6755714285714285</v>
      </c>
      <c r="M4" s="46">
        <f t="shared" si="1"/>
        <v>6.9413872635703894E-2</v>
      </c>
      <c r="N4" s="46">
        <v>7</v>
      </c>
      <c r="O4" s="46">
        <f t="shared" si="2"/>
        <v>0.21816780169401731</v>
      </c>
      <c r="P4" s="46">
        <f t="shared" si="3"/>
        <v>0.21816780169401731</v>
      </c>
      <c r="Q4" s="46" t="s">
        <v>47</v>
      </c>
    </row>
    <row r="5" spans="1:17" x14ac:dyDescent="0.3">
      <c r="A5" s="45">
        <v>1</v>
      </c>
      <c r="B5" s="45" t="s">
        <v>26</v>
      </c>
      <c r="C5" s="45" t="s">
        <v>48</v>
      </c>
      <c r="D5" s="45">
        <v>2</v>
      </c>
      <c r="E5" s="45">
        <v>1.633</v>
      </c>
      <c r="F5" s="45">
        <v>1.4279999999999999</v>
      </c>
      <c r="G5" s="45">
        <v>1.5569999999999999</v>
      </c>
      <c r="H5" s="45">
        <v>1.522</v>
      </c>
      <c r="I5" s="45">
        <v>1.282</v>
      </c>
      <c r="J5" s="45">
        <v>1.575</v>
      </c>
      <c r="K5" s="45">
        <v>1.575</v>
      </c>
      <c r="L5" s="46">
        <f t="shared" si="0"/>
        <v>1.5102857142857142</v>
      </c>
      <c r="M5" s="46">
        <f t="shared" si="1"/>
        <v>0.11877108835306438</v>
      </c>
      <c r="N5" s="46">
        <v>7</v>
      </c>
      <c r="O5" s="46">
        <f t="shared" si="2"/>
        <v>0.37329753069368132</v>
      </c>
      <c r="P5" s="46">
        <f t="shared" si="3"/>
        <v>0.37329753069368132</v>
      </c>
      <c r="Q5" s="46" t="s">
        <v>47</v>
      </c>
    </row>
    <row r="6" spans="1:17" x14ac:dyDescent="0.3">
      <c r="A6" s="45">
        <v>1</v>
      </c>
      <c r="B6" s="45" t="s">
        <v>28</v>
      </c>
      <c r="C6" s="45" t="s">
        <v>48</v>
      </c>
      <c r="D6" s="45">
        <v>2</v>
      </c>
      <c r="E6" s="45">
        <v>1.5149999999999999</v>
      </c>
      <c r="F6" s="45">
        <v>1.4730000000000001</v>
      </c>
      <c r="G6" s="45">
        <v>1.4850000000000001</v>
      </c>
      <c r="H6" s="45">
        <v>1.4770000000000001</v>
      </c>
      <c r="I6" s="45">
        <v>1.746</v>
      </c>
      <c r="J6" s="45">
        <v>1.571</v>
      </c>
      <c r="K6" s="45">
        <v>1.573</v>
      </c>
      <c r="L6" s="46">
        <f t="shared" si="0"/>
        <v>1.5485714285714285</v>
      </c>
      <c r="M6" s="46">
        <f t="shared" si="1"/>
        <v>9.6677913959802839E-2</v>
      </c>
      <c r="N6" s="46">
        <v>7</v>
      </c>
      <c r="O6" s="46">
        <f t="shared" si="2"/>
        <v>0.30385868357566032</v>
      </c>
      <c r="P6" s="46">
        <f t="shared" si="3"/>
        <v>0.30385868357566032</v>
      </c>
      <c r="Q6" s="46" t="s">
        <v>47</v>
      </c>
    </row>
    <row r="7" spans="1:17" x14ac:dyDescent="0.3">
      <c r="A7" s="45">
        <v>1</v>
      </c>
      <c r="B7" s="45" t="s">
        <v>30</v>
      </c>
      <c r="C7" s="45" t="s">
        <v>48</v>
      </c>
      <c r="D7" s="45">
        <v>2</v>
      </c>
      <c r="E7" s="45">
        <v>3.5459999999999998</v>
      </c>
      <c r="F7" s="45">
        <v>3.3140000000000001</v>
      </c>
      <c r="G7" s="45">
        <v>3.55</v>
      </c>
      <c r="H7" s="45">
        <v>4.1130000000000004</v>
      </c>
      <c r="I7" s="45">
        <v>2.9809999999999999</v>
      </c>
      <c r="J7" s="45">
        <v>3.1989999999999998</v>
      </c>
      <c r="K7" s="45">
        <v>2.99</v>
      </c>
      <c r="L7" s="46">
        <f t="shared" si="0"/>
        <v>3.3847142857142853</v>
      </c>
      <c r="M7" s="46">
        <f t="shared" si="1"/>
        <v>0.39623381745535119</v>
      </c>
      <c r="N7" s="46">
        <v>7</v>
      </c>
      <c r="O7" s="46">
        <f t="shared" si="2"/>
        <v>1.2453628882621688</v>
      </c>
      <c r="P7" s="46">
        <f t="shared" si="3"/>
        <v>1.2453628882621688</v>
      </c>
      <c r="Q7" s="46" t="s">
        <v>47</v>
      </c>
    </row>
    <row r="8" spans="1:17" x14ac:dyDescent="0.3">
      <c r="A8" s="45">
        <v>1</v>
      </c>
      <c r="B8" s="45" t="s">
        <v>29</v>
      </c>
      <c r="C8" s="45" t="s">
        <v>48</v>
      </c>
      <c r="D8" s="45">
        <v>2</v>
      </c>
      <c r="E8" s="45">
        <v>1.5980000000000001</v>
      </c>
      <c r="F8" s="45">
        <v>1.6</v>
      </c>
      <c r="G8" s="45">
        <v>1.54</v>
      </c>
      <c r="H8" s="45">
        <v>1.4950000000000001</v>
      </c>
      <c r="I8" s="45">
        <v>1.464</v>
      </c>
      <c r="J8" s="45">
        <v>1.4470000000000001</v>
      </c>
      <c r="K8" s="45">
        <v>1.681</v>
      </c>
      <c r="L8" s="46">
        <f t="shared" si="0"/>
        <v>1.5464285714285719</v>
      </c>
      <c r="M8" s="46">
        <f t="shared" si="1"/>
        <v>8.4661792135644343E-2</v>
      </c>
      <c r="N8" s="46">
        <v>7</v>
      </c>
      <c r="O8" s="46">
        <f t="shared" si="2"/>
        <v>0.26609201268233013</v>
      </c>
      <c r="P8" s="46">
        <f t="shared" si="3"/>
        <v>0.26609201268233013</v>
      </c>
      <c r="Q8" s="46" t="s">
        <v>47</v>
      </c>
    </row>
    <row r="9" spans="1:17" x14ac:dyDescent="0.3">
      <c r="A9" s="45">
        <v>1</v>
      </c>
      <c r="B9" s="45" t="s">
        <v>22</v>
      </c>
      <c r="C9" s="45" t="s">
        <v>48</v>
      </c>
      <c r="D9" s="45">
        <v>2</v>
      </c>
      <c r="E9" s="45">
        <v>2.2050000000000001</v>
      </c>
      <c r="F9" s="45">
        <v>2.2010000000000001</v>
      </c>
      <c r="G9" s="45">
        <v>2.1539999999999999</v>
      </c>
      <c r="H9" s="45">
        <v>2.3119999999999998</v>
      </c>
      <c r="I9" s="45">
        <v>2.0249999999999999</v>
      </c>
      <c r="J9" s="45">
        <v>1.9910000000000001</v>
      </c>
      <c r="K9" s="45">
        <v>2.012</v>
      </c>
      <c r="L9" s="46">
        <f t="shared" si="0"/>
        <v>2.1285714285714286</v>
      </c>
      <c r="M9" s="46">
        <f t="shared" si="1"/>
        <v>0.12153306428411038</v>
      </c>
      <c r="N9" s="46">
        <v>7</v>
      </c>
      <c r="O9" s="46">
        <f t="shared" si="2"/>
        <v>0.38197842104495894</v>
      </c>
      <c r="P9" s="46">
        <f t="shared" si="3"/>
        <v>0.38197842104495894</v>
      </c>
      <c r="Q9" s="46" t="s">
        <v>47</v>
      </c>
    </row>
    <row r="10" spans="1:17" x14ac:dyDescent="0.3">
      <c r="A10" s="45">
        <v>2</v>
      </c>
      <c r="B10" s="45" t="s">
        <v>25</v>
      </c>
      <c r="C10" s="45" t="s">
        <v>48</v>
      </c>
      <c r="D10" s="45">
        <v>2</v>
      </c>
      <c r="E10" s="45">
        <v>1.7629999999999999</v>
      </c>
      <c r="F10" s="45">
        <v>1.7529999999999999</v>
      </c>
      <c r="G10" s="45">
        <v>1.8049999999999999</v>
      </c>
      <c r="H10" s="45">
        <v>1.843</v>
      </c>
      <c r="I10" s="45">
        <v>1.889</v>
      </c>
      <c r="J10" s="45">
        <v>1.9490000000000001</v>
      </c>
      <c r="K10" s="45">
        <v>2.0009999999999999</v>
      </c>
      <c r="L10" s="46">
        <f t="shared" si="0"/>
        <v>1.8575714285714284</v>
      </c>
      <c r="M10" s="46">
        <f t="shared" si="1"/>
        <v>9.378496173491277E-2</v>
      </c>
      <c r="N10" s="46">
        <v>7</v>
      </c>
      <c r="O10" s="46">
        <f t="shared" si="2"/>
        <v>0.29476613473283081</v>
      </c>
      <c r="P10" s="46">
        <f t="shared" si="3"/>
        <v>0.29476613473283081</v>
      </c>
      <c r="Q10" s="46"/>
    </row>
    <row r="11" spans="1:17" x14ac:dyDescent="0.3">
      <c r="A11" s="45">
        <v>2</v>
      </c>
      <c r="B11" s="45" t="s">
        <v>27</v>
      </c>
      <c r="C11" s="45" t="s">
        <v>48</v>
      </c>
      <c r="D11" s="45">
        <v>2</v>
      </c>
      <c r="E11" s="45">
        <v>1.548</v>
      </c>
      <c r="F11" s="45">
        <v>1.5329999999999999</v>
      </c>
      <c r="G11" s="45">
        <v>1.5780000000000001</v>
      </c>
      <c r="H11" s="45">
        <v>1.6910000000000001</v>
      </c>
      <c r="I11" s="45">
        <v>1.7330000000000001</v>
      </c>
      <c r="J11" s="45">
        <v>1.6559999999999999</v>
      </c>
      <c r="K11" s="45">
        <v>1.673</v>
      </c>
      <c r="L11" s="46">
        <f t="shared" si="0"/>
        <v>1.6302857142857143</v>
      </c>
      <c r="M11" s="46">
        <f t="shared" si="1"/>
        <v>7.7126982493621737E-2</v>
      </c>
      <c r="N11" s="46">
        <v>7</v>
      </c>
      <c r="O11" s="46">
        <f t="shared" si="2"/>
        <v>0.24241010597745311</v>
      </c>
      <c r="P11" s="46">
        <f t="shared" si="3"/>
        <v>0.24241010597745311</v>
      </c>
      <c r="Q11" s="46"/>
    </row>
    <row r="12" spans="1:17" x14ac:dyDescent="0.3">
      <c r="A12" s="45">
        <v>2</v>
      </c>
      <c r="B12" s="45" t="s">
        <v>24</v>
      </c>
      <c r="C12" s="45" t="s">
        <v>48</v>
      </c>
      <c r="D12" s="45">
        <v>2</v>
      </c>
      <c r="E12" s="45">
        <v>1.86</v>
      </c>
      <c r="F12" s="45">
        <v>1.8779999999999999</v>
      </c>
      <c r="G12" s="45">
        <v>1.913</v>
      </c>
      <c r="H12" s="45">
        <v>1.883</v>
      </c>
      <c r="I12" s="45">
        <v>1.9350000000000001</v>
      </c>
      <c r="J12" s="45">
        <v>1.8959999999999999</v>
      </c>
      <c r="K12" s="45">
        <v>1.984</v>
      </c>
      <c r="L12" s="46">
        <f t="shared" si="0"/>
        <v>1.9069999999999998</v>
      </c>
      <c r="M12" s="46">
        <f t="shared" si="1"/>
        <v>4.1825032376954993E-2</v>
      </c>
      <c r="N12" s="46">
        <v>7</v>
      </c>
      <c r="O12" s="46">
        <f t="shared" si="2"/>
        <v>0.13145607676076954</v>
      </c>
      <c r="P12" s="46">
        <f t="shared" si="3"/>
        <v>0.13145607676076954</v>
      </c>
      <c r="Q12" s="46"/>
    </row>
    <row r="13" spans="1:17" x14ac:dyDescent="0.3">
      <c r="A13" s="45">
        <v>2</v>
      </c>
      <c r="B13" s="45" t="s">
        <v>26</v>
      </c>
      <c r="C13" s="45" t="s">
        <v>48</v>
      </c>
      <c r="D13" s="45">
        <v>2</v>
      </c>
      <c r="E13" s="45">
        <v>2.1680000000000001</v>
      </c>
      <c r="F13" s="45">
        <v>2.1760000000000002</v>
      </c>
      <c r="G13" s="45">
        <v>2.3319999999999999</v>
      </c>
      <c r="H13" s="45">
        <v>2.105</v>
      </c>
      <c r="I13" s="45">
        <v>2.1160000000000001</v>
      </c>
      <c r="J13" s="45">
        <v>2.0129999999999999</v>
      </c>
      <c r="K13" s="45">
        <v>2.093</v>
      </c>
      <c r="L13" s="46">
        <f t="shared" si="0"/>
        <v>2.1432857142857142</v>
      </c>
      <c r="M13" s="46">
        <f t="shared" si="1"/>
        <v>9.9169407725222536E-2</v>
      </c>
      <c r="N13" s="46">
        <v>7</v>
      </c>
      <c r="O13" s="46">
        <f t="shared" si="2"/>
        <v>0.31168944848037439</v>
      </c>
      <c r="P13" s="46">
        <f t="shared" si="3"/>
        <v>0.31168944848037439</v>
      </c>
      <c r="Q13" s="46"/>
    </row>
    <row r="14" spans="1:17" x14ac:dyDescent="0.3">
      <c r="A14" s="45">
        <v>2</v>
      </c>
      <c r="B14" s="45" t="s">
        <v>28</v>
      </c>
      <c r="C14" s="45" t="s">
        <v>48</v>
      </c>
      <c r="D14" s="45">
        <v>2</v>
      </c>
      <c r="E14" s="45">
        <v>2.0649999999999999</v>
      </c>
      <c r="F14" s="45">
        <v>2.08</v>
      </c>
      <c r="G14" s="45">
        <v>2.0950000000000002</v>
      </c>
      <c r="H14" s="45">
        <v>2.1800000000000002</v>
      </c>
      <c r="I14" s="45">
        <v>2.34</v>
      </c>
      <c r="J14" s="45">
        <v>2.0760000000000001</v>
      </c>
      <c r="K14" s="45">
        <v>2.0939999999999999</v>
      </c>
      <c r="L14" s="46">
        <f t="shared" si="0"/>
        <v>2.132857142857143</v>
      </c>
      <c r="M14" s="46">
        <f t="shared" si="1"/>
        <v>9.8914826275654177E-2</v>
      </c>
      <c r="N14" s="46">
        <v>7</v>
      </c>
      <c r="O14" s="46">
        <f t="shared" si="2"/>
        <v>0.31088929898438106</v>
      </c>
      <c r="P14" s="46">
        <f t="shared" si="3"/>
        <v>0.31088929898438106</v>
      </c>
      <c r="Q14" s="46"/>
    </row>
    <row r="15" spans="1:17" x14ac:dyDescent="0.3">
      <c r="A15" s="45">
        <v>2</v>
      </c>
      <c r="B15" s="45" t="s">
        <v>30</v>
      </c>
      <c r="C15" s="45" t="s">
        <v>48</v>
      </c>
      <c r="D15" s="45">
        <v>2</v>
      </c>
      <c r="E15" s="45">
        <v>2.0449999999999999</v>
      </c>
      <c r="F15" s="45">
        <v>2.1949999999999998</v>
      </c>
      <c r="G15" s="45">
        <v>2.2599999999999998</v>
      </c>
      <c r="H15" s="45">
        <v>2.2919999999999998</v>
      </c>
      <c r="I15" s="45">
        <v>2.4998</v>
      </c>
      <c r="J15" s="45">
        <v>2.1781999999999999</v>
      </c>
      <c r="K15" s="45">
        <v>2.0352000000000001</v>
      </c>
      <c r="L15" s="46">
        <f t="shared" si="0"/>
        <v>2.2150285714285713</v>
      </c>
      <c r="M15" s="46">
        <f t="shared" si="1"/>
        <v>0.15918925544024332</v>
      </c>
      <c r="N15" s="46">
        <v>7</v>
      </c>
      <c r="O15" s="46">
        <f t="shared" si="2"/>
        <v>0.50033182984868474</v>
      </c>
      <c r="P15" s="46">
        <f t="shared" si="3"/>
        <v>0.50033182984868474</v>
      </c>
      <c r="Q15" s="46"/>
    </row>
    <row r="16" spans="1:17" x14ac:dyDescent="0.3">
      <c r="A16" s="45">
        <v>2</v>
      </c>
      <c r="B16" s="45" t="s">
        <v>29</v>
      </c>
      <c r="C16" s="45" t="s">
        <v>48</v>
      </c>
      <c r="D16" s="45">
        <v>2</v>
      </c>
      <c r="E16" s="45">
        <v>2.3159999999999998</v>
      </c>
      <c r="F16" s="45">
        <v>2.4460000000000002</v>
      </c>
      <c r="G16" s="45">
        <v>2.4224000000000001</v>
      </c>
      <c r="H16" s="45">
        <v>2.3666999999999998</v>
      </c>
      <c r="I16" s="45">
        <v>2.4847000000000001</v>
      </c>
      <c r="J16" s="45">
        <v>2.2347000000000001</v>
      </c>
      <c r="K16" s="45">
        <v>2.2410999999999999</v>
      </c>
      <c r="L16" s="46">
        <f t="shared" si="0"/>
        <v>2.3588</v>
      </c>
      <c r="M16" s="46">
        <f t="shared" si="1"/>
        <v>9.8866880197566731E-2</v>
      </c>
      <c r="N16" s="46">
        <v>7</v>
      </c>
      <c r="O16" s="46">
        <f t="shared" si="2"/>
        <v>0.31073860446095219</v>
      </c>
      <c r="P16" s="46">
        <f t="shared" si="3"/>
        <v>0.31073860446095219</v>
      </c>
      <c r="Q16" s="46"/>
    </row>
    <row r="17" spans="1:17" x14ac:dyDescent="0.3">
      <c r="A17" s="45">
        <v>2</v>
      </c>
      <c r="B17" s="45" t="s">
        <v>22</v>
      </c>
      <c r="C17" s="45" t="s">
        <v>48</v>
      </c>
      <c r="D17" s="45">
        <v>2</v>
      </c>
      <c r="E17" s="45">
        <v>2.702</v>
      </c>
      <c r="F17" s="45">
        <v>2.7309999999999999</v>
      </c>
      <c r="G17" s="45">
        <v>2.9079999999999999</v>
      </c>
      <c r="H17" s="45">
        <v>2.5089999999999999</v>
      </c>
      <c r="I17" s="45">
        <v>2.5861000000000001</v>
      </c>
      <c r="J17" s="45">
        <v>2.202</v>
      </c>
      <c r="K17" s="45">
        <v>2.3767999999999998</v>
      </c>
      <c r="L17" s="46">
        <f t="shared" si="0"/>
        <v>2.5735571428571431</v>
      </c>
      <c r="M17" s="46">
        <f t="shared" si="1"/>
        <v>0.23601937672673445</v>
      </c>
      <c r="N17" s="46">
        <v>7</v>
      </c>
      <c r="O17" s="46">
        <f t="shared" si="2"/>
        <v>0.74180890105212638</v>
      </c>
      <c r="P17" s="46">
        <f t="shared" si="3"/>
        <v>0.74180890105212638</v>
      </c>
      <c r="Q17" s="46"/>
    </row>
    <row r="18" spans="1:17" x14ac:dyDescent="0.3">
      <c r="A18" s="45">
        <v>3</v>
      </c>
      <c r="B18" s="45" t="s">
        <v>25</v>
      </c>
      <c r="C18" s="45" t="s">
        <v>48</v>
      </c>
      <c r="D18" s="45">
        <v>2</v>
      </c>
      <c r="E18" s="45" t="s">
        <v>62</v>
      </c>
      <c r="F18" s="45" t="s">
        <v>62</v>
      </c>
      <c r="G18" s="45" t="s">
        <v>62</v>
      </c>
      <c r="H18" s="45" t="s">
        <v>62</v>
      </c>
      <c r="I18" s="45" t="s">
        <v>62</v>
      </c>
      <c r="J18" s="45" t="s">
        <v>62</v>
      </c>
      <c r="K18" s="45" t="s">
        <v>62</v>
      </c>
      <c r="L18" s="45" t="s">
        <v>62</v>
      </c>
      <c r="M18" s="45" t="s">
        <v>62</v>
      </c>
      <c r="N18" s="45">
        <v>7</v>
      </c>
      <c r="O18" s="45">
        <v>0.99</v>
      </c>
      <c r="P18" s="45">
        <v>0.99</v>
      </c>
      <c r="Q18" s="46" t="s">
        <v>63</v>
      </c>
    </row>
    <row r="19" spans="1:17" x14ac:dyDescent="0.3">
      <c r="A19" s="45">
        <v>3</v>
      </c>
      <c r="B19" s="45" t="s">
        <v>27</v>
      </c>
      <c r="C19" s="45" t="s">
        <v>48</v>
      </c>
      <c r="D19" s="45">
        <v>2</v>
      </c>
      <c r="E19" s="45" t="s">
        <v>62</v>
      </c>
      <c r="F19" s="45" t="s">
        <v>62</v>
      </c>
      <c r="G19" s="45" t="s">
        <v>62</v>
      </c>
      <c r="H19" s="45" t="s">
        <v>62</v>
      </c>
      <c r="I19" s="45" t="s">
        <v>62</v>
      </c>
      <c r="J19" s="45" t="s">
        <v>62</v>
      </c>
      <c r="K19" s="45" t="s">
        <v>62</v>
      </c>
      <c r="L19" s="45" t="s">
        <v>62</v>
      </c>
      <c r="M19" s="45" t="s">
        <v>62</v>
      </c>
      <c r="N19" s="45">
        <v>7</v>
      </c>
      <c r="O19" s="45">
        <v>0.45</v>
      </c>
      <c r="P19" s="45">
        <v>0.45</v>
      </c>
      <c r="Q19" s="46" t="s">
        <v>63</v>
      </c>
    </row>
    <row r="20" spans="1:17" x14ac:dyDescent="0.3">
      <c r="A20" s="45">
        <v>3</v>
      </c>
      <c r="B20" s="45" t="s">
        <v>24</v>
      </c>
      <c r="C20" s="45" t="s">
        <v>48</v>
      </c>
      <c r="D20" s="45">
        <v>2</v>
      </c>
      <c r="E20" s="45" t="s">
        <v>62</v>
      </c>
      <c r="F20" s="45" t="s">
        <v>62</v>
      </c>
      <c r="G20" s="45" t="s">
        <v>62</v>
      </c>
      <c r="H20" s="45" t="s">
        <v>62</v>
      </c>
      <c r="I20" s="45" t="s">
        <v>62</v>
      </c>
      <c r="J20" s="45" t="s">
        <v>62</v>
      </c>
      <c r="K20" s="45" t="s">
        <v>62</v>
      </c>
      <c r="L20" s="45" t="s">
        <v>62</v>
      </c>
      <c r="M20" s="45" t="s">
        <v>62</v>
      </c>
      <c r="N20" s="45">
        <v>7</v>
      </c>
      <c r="O20" s="45">
        <v>0.56000000000000005</v>
      </c>
      <c r="P20" s="45">
        <v>0.56000000000000005</v>
      </c>
      <c r="Q20" s="46" t="s">
        <v>63</v>
      </c>
    </row>
    <row r="21" spans="1:17" x14ac:dyDescent="0.3">
      <c r="A21" s="45">
        <v>3</v>
      </c>
      <c r="B21" s="45" t="s">
        <v>26</v>
      </c>
      <c r="C21" s="45" t="s">
        <v>48</v>
      </c>
      <c r="D21" s="45">
        <v>2</v>
      </c>
      <c r="E21" s="45" t="s">
        <v>62</v>
      </c>
      <c r="F21" s="45" t="s">
        <v>62</v>
      </c>
      <c r="G21" s="45" t="s">
        <v>62</v>
      </c>
      <c r="H21" s="45" t="s">
        <v>62</v>
      </c>
      <c r="I21" s="45" t="s">
        <v>62</v>
      </c>
      <c r="J21" s="45" t="s">
        <v>62</v>
      </c>
      <c r="K21" s="45" t="s">
        <v>62</v>
      </c>
      <c r="L21" s="45" t="s">
        <v>62</v>
      </c>
      <c r="M21" s="45" t="s">
        <v>62</v>
      </c>
      <c r="N21" s="45">
        <v>7</v>
      </c>
      <c r="O21" s="45">
        <v>0.9</v>
      </c>
      <c r="P21" s="45">
        <v>0.9</v>
      </c>
      <c r="Q21" s="46" t="s">
        <v>63</v>
      </c>
    </row>
    <row r="22" spans="1:17" x14ac:dyDescent="0.3">
      <c r="A22" s="45">
        <v>3</v>
      </c>
      <c r="B22" s="45" t="s">
        <v>28</v>
      </c>
      <c r="C22" s="45" t="s">
        <v>48</v>
      </c>
      <c r="D22" s="45">
        <v>2</v>
      </c>
      <c r="E22" s="45" t="s">
        <v>62</v>
      </c>
      <c r="F22" s="45" t="s">
        <v>62</v>
      </c>
      <c r="G22" s="45" t="s">
        <v>62</v>
      </c>
      <c r="H22" s="45" t="s">
        <v>62</v>
      </c>
      <c r="I22" s="45" t="s">
        <v>62</v>
      </c>
      <c r="J22" s="45" t="s">
        <v>62</v>
      </c>
      <c r="K22" s="45" t="s">
        <v>62</v>
      </c>
      <c r="L22" s="45" t="s">
        <v>62</v>
      </c>
      <c r="M22" s="45" t="s">
        <v>62</v>
      </c>
      <c r="N22" s="45">
        <v>7</v>
      </c>
      <c r="O22" s="45">
        <v>0.25</v>
      </c>
      <c r="P22" s="45">
        <v>0.25</v>
      </c>
      <c r="Q22" s="46" t="s">
        <v>63</v>
      </c>
    </row>
    <row r="23" spans="1:17" x14ac:dyDescent="0.3">
      <c r="A23" s="45">
        <v>3</v>
      </c>
      <c r="B23" s="45" t="s">
        <v>30</v>
      </c>
      <c r="C23" s="45" t="s">
        <v>48</v>
      </c>
      <c r="D23" s="45">
        <v>2</v>
      </c>
      <c r="E23" s="45" t="s">
        <v>62</v>
      </c>
      <c r="F23" s="45" t="s">
        <v>62</v>
      </c>
      <c r="G23" s="45" t="s">
        <v>62</v>
      </c>
      <c r="H23" s="45" t="s">
        <v>62</v>
      </c>
      <c r="I23" s="45" t="s">
        <v>62</v>
      </c>
      <c r="J23" s="45" t="s">
        <v>62</v>
      </c>
      <c r="K23" s="45" t="s">
        <v>62</v>
      </c>
      <c r="L23" s="45" t="s">
        <v>62</v>
      </c>
      <c r="M23" s="45" t="s">
        <v>62</v>
      </c>
      <c r="N23" s="45">
        <v>7</v>
      </c>
      <c r="O23" s="45">
        <v>1.2</v>
      </c>
      <c r="P23" s="45">
        <v>1.2</v>
      </c>
      <c r="Q23" s="46" t="s">
        <v>63</v>
      </c>
    </row>
    <row r="24" spans="1:17" x14ac:dyDescent="0.3">
      <c r="A24" s="45">
        <v>3</v>
      </c>
      <c r="B24" s="45" t="s">
        <v>29</v>
      </c>
      <c r="C24" s="45" t="s">
        <v>48</v>
      </c>
      <c r="D24" s="45">
        <v>2</v>
      </c>
      <c r="E24" s="45" t="s">
        <v>62</v>
      </c>
      <c r="F24" s="45" t="s">
        <v>62</v>
      </c>
      <c r="G24" s="45" t="s">
        <v>62</v>
      </c>
      <c r="H24" s="45" t="s">
        <v>62</v>
      </c>
      <c r="I24" s="45" t="s">
        <v>62</v>
      </c>
      <c r="J24" s="45" t="s">
        <v>62</v>
      </c>
      <c r="K24" s="45" t="s">
        <v>62</v>
      </c>
      <c r="L24" s="45" t="s">
        <v>62</v>
      </c>
      <c r="M24" s="45" t="s">
        <v>62</v>
      </c>
      <c r="N24" s="45">
        <v>7</v>
      </c>
      <c r="O24" s="45">
        <v>0.62</v>
      </c>
      <c r="P24" s="45">
        <v>0.62</v>
      </c>
      <c r="Q24" s="46" t="s">
        <v>63</v>
      </c>
    </row>
    <row r="25" spans="1:17" x14ac:dyDescent="0.3">
      <c r="A25" s="45">
        <v>3</v>
      </c>
      <c r="B25" s="45" t="s">
        <v>22</v>
      </c>
      <c r="C25" s="45" t="s">
        <v>48</v>
      </c>
      <c r="D25" s="45">
        <v>2</v>
      </c>
      <c r="E25" s="45" t="s">
        <v>62</v>
      </c>
      <c r="F25" s="45" t="s">
        <v>62</v>
      </c>
      <c r="G25" s="45" t="s">
        <v>62</v>
      </c>
      <c r="H25" s="45" t="s">
        <v>62</v>
      </c>
      <c r="I25" s="45" t="s">
        <v>62</v>
      </c>
      <c r="J25" s="45" t="s">
        <v>62</v>
      </c>
      <c r="K25" s="45" t="s">
        <v>62</v>
      </c>
      <c r="L25" s="45" t="s">
        <v>62</v>
      </c>
      <c r="M25" s="45" t="s">
        <v>62</v>
      </c>
      <c r="N25" s="45">
        <v>7</v>
      </c>
      <c r="O25" s="45">
        <v>0.68</v>
      </c>
      <c r="P25" s="45">
        <v>0.68</v>
      </c>
      <c r="Q25" s="46" t="s">
        <v>63</v>
      </c>
    </row>
    <row r="26" spans="1:17" x14ac:dyDescent="0.3">
      <c r="A26" s="45">
        <v>4</v>
      </c>
      <c r="B26" s="45" t="s">
        <v>25</v>
      </c>
      <c r="C26" s="45" t="s">
        <v>48</v>
      </c>
      <c r="D26" s="45">
        <v>2</v>
      </c>
      <c r="E26" s="45" t="s">
        <v>62</v>
      </c>
      <c r="F26" s="45" t="s">
        <v>62</v>
      </c>
      <c r="G26" s="45" t="s">
        <v>62</v>
      </c>
      <c r="H26" s="45" t="s">
        <v>62</v>
      </c>
      <c r="I26" s="45" t="s">
        <v>62</v>
      </c>
      <c r="J26" s="45" t="s">
        <v>62</v>
      </c>
      <c r="K26" s="45" t="s">
        <v>62</v>
      </c>
      <c r="L26" s="45" t="s">
        <v>62</v>
      </c>
      <c r="M26" s="45">
        <v>0.21</v>
      </c>
      <c r="N26" s="45">
        <v>8</v>
      </c>
      <c r="O26" s="46">
        <v>0.64100000000000001</v>
      </c>
      <c r="P26" s="46">
        <f t="shared" si="3"/>
        <v>0.66002999999999989</v>
      </c>
      <c r="Q26" s="46" t="s">
        <v>63</v>
      </c>
    </row>
    <row r="27" spans="1:17" x14ac:dyDescent="0.3">
      <c r="A27" s="45">
        <v>4</v>
      </c>
      <c r="B27" s="45" t="s">
        <v>27</v>
      </c>
      <c r="C27" s="45" t="s">
        <v>48</v>
      </c>
      <c r="D27" s="45">
        <v>2</v>
      </c>
      <c r="E27" s="45" t="s">
        <v>62</v>
      </c>
      <c r="F27" s="45" t="s">
        <v>62</v>
      </c>
      <c r="G27" s="45" t="s">
        <v>62</v>
      </c>
      <c r="H27" s="45" t="s">
        <v>62</v>
      </c>
      <c r="I27" s="45" t="s">
        <v>62</v>
      </c>
      <c r="J27" s="45" t="s">
        <v>62</v>
      </c>
      <c r="K27" s="45" t="s">
        <v>62</v>
      </c>
      <c r="L27" s="45" t="s">
        <v>62</v>
      </c>
      <c r="M27" s="45">
        <v>0.13</v>
      </c>
      <c r="N27" s="45">
        <v>8</v>
      </c>
      <c r="O27" s="46">
        <v>0.38200000000000001</v>
      </c>
      <c r="P27" s="46">
        <f t="shared" si="3"/>
        <v>0.40859000000000001</v>
      </c>
      <c r="Q27" s="46" t="s">
        <v>63</v>
      </c>
    </row>
    <row r="28" spans="1:17" x14ac:dyDescent="0.3">
      <c r="A28" s="45">
        <v>4</v>
      </c>
      <c r="B28" s="45" t="s">
        <v>24</v>
      </c>
      <c r="C28" s="45" t="s">
        <v>48</v>
      </c>
      <c r="D28" s="45">
        <v>2</v>
      </c>
      <c r="E28" s="45" t="s">
        <v>62</v>
      </c>
      <c r="F28" s="45" t="s">
        <v>62</v>
      </c>
      <c r="G28" s="45" t="s">
        <v>62</v>
      </c>
      <c r="H28" s="45" t="s">
        <v>62</v>
      </c>
      <c r="I28" s="45" t="s">
        <v>62</v>
      </c>
      <c r="J28" s="45" t="s">
        <v>62</v>
      </c>
      <c r="K28" s="45" t="s">
        <v>62</v>
      </c>
      <c r="L28" s="45" t="s">
        <v>62</v>
      </c>
      <c r="M28" s="45">
        <v>0.37</v>
      </c>
      <c r="N28" s="45">
        <v>8</v>
      </c>
      <c r="O28" s="46">
        <v>1.107</v>
      </c>
      <c r="P28" s="46">
        <f t="shared" si="3"/>
        <v>1.1629099999999999</v>
      </c>
      <c r="Q28" s="46" t="s">
        <v>63</v>
      </c>
    </row>
    <row r="29" spans="1:17" x14ac:dyDescent="0.3">
      <c r="A29" s="45">
        <v>4</v>
      </c>
      <c r="B29" s="45" t="s">
        <v>26</v>
      </c>
      <c r="C29" s="45" t="s">
        <v>48</v>
      </c>
      <c r="D29" s="45">
        <v>2</v>
      </c>
      <c r="E29" s="45" t="s">
        <v>62</v>
      </c>
      <c r="F29" s="45" t="s">
        <v>62</v>
      </c>
      <c r="G29" s="45" t="s">
        <v>62</v>
      </c>
      <c r="H29" s="45" t="s">
        <v>62</v>
      </c>
      <c r="I29" s="45" t="s">
        <v>62</v>
      </c>
      <c r="J29" s="45" t="s">
        <v>62</v>
      </c>
      <c r="K29" s="45" t="s">
        <v>62</v>
      </c>
      <c r="L29" s="45" t="s">
        <v>62</v>
      </c>
      <c r="M29" s="45">
        <v>0.12</v>
      </c>
      <c r="N29" s="45">
        <v>8</v>
      </c>
      <c r="O29" s="46">
        <v>0.34499999999999997</v>
      </c>
      <c r="P29" s="46">
        <f t="shared" si="3"/>
        <v>0.37715999999999994</v>
      </c>
      <c r="Q29" s="46" t="s">
        <v>63</v>
      </c>
    </row>
    <row r="30" spans="1:17" x14ac:dyDescent="0.3">
      <c r="A30" s="45">
        <v>4</v>
      </c>
      <c r="B30" s="45" t="s">
        <v>28</v>
      </c>
      <c r="C30" s="45" t="s">
        <v>48</v>
      </c>
      <c r="D30" s="45">
        <v>2</v>
      </c>
      <c r="E30" s="45" t="s">
        <v>62</v>
      </c>
      <c r="F30" s="45" t="s">
        <v>62</v>
      </c>
      <c r="G30" s="45" t="s">
        <v>62</v>
      </c>
      <c r="H30" s="45" t="s">
        <v>62</v>
      </c>
      <c r="I30" s="45" t="s">
        <v>62</v>
      </c>
      <c r="J30" s="45" t="s">
        <v>62</v>
      </c>
      <c r="K30" s="45" t="s">
        <v>62</v>
      </c>
      <c r="L30" s="45" t="s">
        <v>62</v>
      </c>
      <c r="M30" s="45">
        <v>0.19</v>
      </c>
      <c r="N30" s="45">
        <v>8</v>
      </c>
      <c r="O30" s="46">
        <v>0.56979999999999997</v>
      </c>
      <c r="P30" s="46">
        <f t="shared" si="3"/>
        <v>0.59716999999999998</v>
      </c>
      <c r="Q30" s="46" t="s">
        <v>63</v>
      </c>
    </row>
    <row r="31" spans="1:17" x14ac:dyDescent="0.3">
      <c r="A31" s="45">
        <v>4</v>
      </c>
      <c r="B31" s="45" t="s">
        <v>30</v>
      </c>
      <c r="C31" s="45" t="s">
        <v>48</v>
      </c>
      <c r="D31" s="45">
        <v>2</v>
      </c>
      <c r="E31" s="45" t="s">
        <v>62</v>
      </c>
      <c r="F31" s="45" t="s">
        <v>62</v>
      </c>
      <c r="G31" s="45" t="s">
        <v>62</v>
      </c>
      <c r="H31" s="45" t="s">
        <v>62</v>
      </c>
      <c r="I31" s="45" t="s">
        <v>62</v>
      </c>
      <c r="J31" s="45" t="s">
        <v>62</v>
      </c>
      <c r="K31" s="45" t="s">
        <v>62</v>
      </c>
      <c r="L31" s="45" t="s">
        <v>62</v>
      </c>
      <c r="M31" s="45">
        <v>0.15</v>
      </c>
      <c r="N31" s="45">
        <v>8</v>
      </c>
      <c r="O31" s="46">
        <v>0.43633</v>
      </c>
      <c r="P31" s="46">
        <f>3.143*M31</f>
        <v>0.47144999999999992</v>
      </c>
      <c r="Q31" s="46" t="s">
        <v>63</v>
      </c>
    </row>
    <row r="32" spans="1:17" x14ac:dyDescent="0.3">
      <c r="A32" s="45">
        <v>4</v>
      </c>
      <c r="B32" s="45" t="s">
        <v>29</v>
      </c>
      <c r="C32" s="45" t="s">
        <v>48</v>
      </c>
      <c r="D32" s="45">
        <v>2</v>
      </c>
      <c r="E32" s="45" t="s">
        <v>62</v>
      </c>
      <c r="F32" s="45" t="s">
        <v>62</v>
      </c>
      <c r="G32" s="45" t="s">
        <v>62</v>
      </c>
      <c r="H32" s="45" t="s">
        <v>62</v>
      </c>
      <c r="I32" s="45" t="s">
        <v>62</v>
      </c>
      <c r="J32" s="45" t="s">
        <v>62</v>
      </c>
      <c r="K32" s="45" t="s">
        <v>62</v>
      </c>
      <c r="L32" s="45" t="s">
        <v>62</v>
      </c>
      <c r="M32" s="45">
        <v>0.13</v>
      </c>
      <c r="N32" s="45">
        <v>8</v>
      </c>
      <c r="O32" s="46">
        <v>0.38688</v>
      </c>
      <c r="P32" s="46">
        <f t="shared" si="3"/>
        <v>0.40859000000000001</v>
      </c>
      <c r="Q32" s="46" t="s">
        <v>63</v>
      </c>
    </row>
    <row r="33" spans="1:17" x14ac:dyDescent="0.3">
      <c r="A33" s="45">
        <v>4</v>
      </c>
      <c r="B33" s="45" t="s">
        <v>22</v>
      </c>
      <c r="C33" s="45" t="s">
        <v>48</v>
      </c>
      <c r="D33" s="45">
        <v>2</v>
      </c>
      <c r="E33" s="45" t="s">
        <v>62</v>
      </c>
      <c r="F33" s="45" t="s">
        <v>62</v>
      </c>
      <c r="G33" s="45" t="s">
        <v>62</v>
      </c>
      <c r="H33" s="45" t="s">
        <v>62</v>
      </c>
      <c r="I33" s="45" t="s">
        <v>62</v>
      </c>
      <c r="J33" s="45" t="s">
        <v>62</v>
      </c>
      <c r="K33" s="45" t="s">
        <v>62</v>
      </c>
      <c r="L33" s="45" t="s">
        <v>62</v>
      </c>
      <c r="M33" s="45">
        <v>0.2</v>
      </c>
      <c r="N33" s="45">
        <v>8</v>
      </c>
      <c r="O33" s="46">
        <v>0.61199999999999999</v>
      </c>
      <c r="P33" s="46">
        <f t="shared" si="3"/>
        <v>0.62860000000000005</v>
      </c>
      <c r="Q33" s="46" t="s">
        <v>63</v>
      </c>
    </row>
    <row r="34" spans="1:17" x14ac:dyDescent="0.3">
      <c r="A34" s="45">
        <v>5</v>
      </c>
      <c r="B34" s="45" t="s">
        <v>25</v>
      </c>
      <c r="C34" s="45" t="s">
        <v>48</v>
      </c>
      <c r="D34" s="45">
        <v>2</v>
      </c>
      <c r="E34" s="45">
        <v>1.0662</v>
      </c>
      <c r="F34" s="45">
        <v>1.1917</v>
      </c>
      <c r="G34" s="45">
        <v>1.2055</v>
      </c>
      <c r="H34" s="45">
        <v>1.0615000000000001</v>
      </c>
      <c r="I34" s="45">
        <v>1.2149000000000001</v>
      </c>
      <c r="J34" s="45">
        <v>1.2103999999999999</v>
      </c>
      <c r="K34" s="45">
        <v>0.95789999999999997</v>
      </c>
      <c r="L34" s="46">
        <f t="shared" ref="L34:L49" si="4">AVERAGE(E34:K34)</f>
        <v>1.1297285714285716</v>
      </c>
      <c r="M34" s="46">
        <f t="shared" ref="M34:M49" si="5">STDEV(E34:K34)</f>
        <v>0.10129157112490841</v>
      </c>
      <c r="N34" s="46">
        <v>7</v>
      </c>
      <c r="O34" s="46">
        <f t="shared" ref="O34:O49" si="6">3.143*M34</f>
        <v>0.3183594080455871</v>
      </c>
      <c r="P34" s="46">
        <f t="shared" si="3"/>
        <v>0.3183594080455871</v>
      </c>
      <c r="Q34" s="46"/>
    </row>
    <row r="35" spans="1:17" x14ac:dyDescent="0.3">
      <c r="A35" s="45">
        <v>5</v>
      </c>
      <c r="B35" s="45" t="s">
        <v>27</v>
      </c>
      <c r="C35" s="45" t="s">
        <v>48</v>
      </c>
      <c r="D35" s="45">
        <v>2</v>
      </c>
      <c r="E35" s="45">
        <v>0.95550000000000002</v>
      </c>
      <c r="F35" s="45">
        <v>1.0550999999999999</v>
      </c>
      <c r="G35" s="45">
        <v>1.0867</v>
      </c>
      <c r="H35" s="45">
        <v>0.94769999999999999</v>
      </c>
      <c r="I35" s="45">
        <v>1.1140000000000001</v>
      </c>
      <c r="J35" s="45">
        <v>1.1134999999999999</v>
      </c>
      <c r="K35" s="45">
        <v>0.88660000000000005</v>
      </c>
      <c r="L35" s="46">
        <f t="shared" si="4"/>
        <v>1.0227285714285714</v>
      </c>
      <c r="M35" s="46">
        <f t="shared" si="5"/>
        <v>9.1642543146104968E-2</v>
      </c>
      <c r="N35" s="46">
        <v>7</v>
      </c>
      <c r="O35" s="46">
        <f t="shared" si="6"/>
        <v>0.28803251310820788</v>
      </c>
      <c r="P35" s="46">
        <f t="shared" si="3"/>
        <v>0.28803251310820788</v>
      </c>
      <c r="Q35" s="46"/>
    </row>
    <row r="36" spans="1:17" x14ac:dyDescent="0.3">
      <c r="A36" s="45">
        <v>5</v>
      </c>
      <c r="B36" s="45" t="s">
        <v>24</v>
      </c>
      <c r="C36" s="45" t="s">
        <v>48</v>
      </c>
      <c r="D36" s="45">
        <v>2</v>
      </c>
      <c r="E36" s="45">
        <v>0.78779999999999994</v>
      </c>
      <c r="F36" s="45">
        <v>0.90469999999999995</v>
      </c>
      <c r="G36" s="45">
        <v>0.8821</v>
      </c>
      <c r="H36" s="45">
        <v>0.81489999999999996</v>
      </c>
      <c r="I36" s="45">
        <v>0.86399999999999999</v>
      </c>
      <c r="J36" s="45">
        <v>0.91479999999999995</v>
      </c>
      <c r="K36" s="45">
        <v>0.70809999999999995</v>
      </c>
      <c r="L36" s="46">
        <f t="shared" si="4"/>
        <v>0.83948571428571417</v>
      </c>
      <c r="M36" s="46">
        <f t="shared" si="5"/>
        <v>7.4027189342192115E-2</v>
      </c>
      <c r="N36" s="46">
        <v>7</v>
      </c>
      <c r="O36" s="46">
        <f t="shared" si="6"/>
        <v>0.2326674561025098</v>
      </c>
      <c r="P36" s="46">
        <f t="shared" si="3"/>
        <v>0.2326674561025098</v>
      </c>
      <c r="Q36" s="46"/>
    </row>
    <row r="37" spans="1:17" x14ac:dyDescent="0.3">
      <c r="A37" s="45">
        <v>5</v>
      </c>
      <c r="B37" s="45" t="s">
        <v>26</v>
      </c>
      <c r="C37" s="45" t="s">
        <v>48</v>
      </c>
      <c r="D37" s="45">
        <v>2</v>
      </c>
      <c r="E37" s="45">
        <v>0.39179999999999998</v>
      </c>
      <c r="F37" s="45">
        <v>0.45400000000000001</v>
      </c>
      <c r="G37" s="45">
        <v>0.26579999999999998</v>
      </c>
      <c r="H37" s="45">
        <v>0.2752</v>
      </c>
      <c r="I37" s="45">
        <v>0.39419999999999999</v>
      </c>
      <c r="J37" s="45">
        <v>0.4859</v>
      </c>
      <c r="K37" s="45">
        <v>0.36470000000000002</v>
      </c>
      <c r="L37" s="46">
        <f t="shared" si="4"/>
        <v>0.37594285714285719</v>
      </c>
      <c r="M37" s="46">
        <f t="shared" si="5"/>
        <v>8.2840446183066255E-2</v>
      </c>
      <c r="N37" s="46">
        <v>7</v>
      </c>
      <c r="O37" s="46">
        <f t="shared" si="6"/>
        <v>0.26036752235337723</v>
      </c>
      <c r="P37" s="46">
        <f t="shared" si="3"/>
        <v>0.26036752235337723</v>
      </c>
      <c r="Q37" s="46"/>
    </row>
    <row r="38" spans="1:17" x14ac:dyDescent="0.3">
      <c r="A38" s="45">
        <v>5</v>
      </c>
      <c r="B38" s="45" t="s">
        <v>28</v>
      </c>
      <c r="C38" s="45" t="s">
        <v>48</v>
      </c>
      <c r="D38" s="45">
        <v>2</v>
      </c>
      <c r="E38" s="45">
        <v>1.1796</v>
      </c>
      <c r="F38" s="45">
        <v>1.2917000000000001</v>
      </c>
      <c r="G38" s="45">
        <v>1.3117000000000001</v>
      </c>
      <c r="H38" s="45">
        <v>1.1884999999999999</v>
      </c>
      <c r="I38" s="45">
        <v>1.27</v>
      </c>
      <c r="J38" s="45">
        <v>1.2835000000000001</v>
      </c>
      <c r="K38" s="45">
        <v>1.1779999999999999</v>
      </c>
      <c r="L38" s="46">
        <f t="shared" si="4"/>
        <v>1.2432857142857141</v>
      </c>
      <c r="M38" s="46">
        <f t="shared" si="5"/>
        <v>5.8701034305806206E-2</v>
      </c>
      <c r="N38" s="46">
        <v>7</v>
      </c>
      <c r="O38" s="46">
        <f t="shared" si="6"/>
        <v>0.18449735082314889</v>
      </c>
      <c r="P38" s="46">
        <f t="shared" si="3"/>
        <v>0.18449735082314889</v>
      </c>
      <c r="Q38" s="46"/>
    </row>
    <row r="39" spans="1:17" x14ac:dyDescent="0.3">
      <c r="A39" s="45">
        <v>5</v>
      </c>
      <c r="B39" s="45" t="s">
        <v>30</v>
      </c>
      <c r="C39" s="45" t="s">
        <v>48</v>
      </c>
      <c r="D39" s="45">
        <v>2</v>
      </c>
      <c r="E39" s="45">
        <v>0.94640000000000002</v>
      </c>
      <c r="F39" s="45">
        <v>0.99070000000000003</v>
      </c>
      <c r="G39" s="45">
        <v>0.85550000000000004</v>
      </c>
      <c r="H39" s="45">
        <v>1.1101000000000001</v>
      </c>
      <c r="I39" s="45">
        <v>1.0434000000000001</v>
      </c>
      <c r="J39" s="45">
        <v>1.0065</v>
      </c>
      <c r="K39" s="45">
        <v>0.97360000000000002</v>
      </c>
      <c r="L39" s="46">
        <f t="shared" si="4"/>
        <v>0.98945714285714292</v>
      </c>
      <c r="M39" s="46">
        <f t="shared" si="5"/>
        <v>7.9379276412735872E-2</v>
      </c>
      <c r="N39" s="46">
        <v>7</v>
      </c>
      <c r="O39" s="46">
        <f t="shared" si="6"/>
        <v>0.24948906576522883</v>
      </c>
      <c r="P39" s="46">
        <f t="shared" si="3"/>
        <v>0.24948906576522883</v>
      </c>
      <c r="Q39" s="46"/>
    </row>
    <row r="40" spans="1:17" x14ac:dyDescent="0.3">
      <c r="A40" s="45">
        <v>5</v>
      </c>
      <c r="B40" s="45" t="s">
        <v>29</v>
      </c>
      <c r="C40" s="45" t="s">
        <v>48</v>
      </c>
      <c r="D40" s="45">
        <v>2</v>
      </c>
      <c r="E40" s="45">
        <v>0.68820000000000003</v>
      </c>
      <c r="F40" s="45">
        <v>0.77800000000000002</v>
      </c>
      <c r="G40" s="45">
        <v>0.79969999999999997</v>
      </c>
      <c r="H40" s="45">
        <v>0.70420000000000005</v>
      </c>
      <c r="I40" s="45">
        <v>0.76149999999999995</v>
      </c>
      <c r="J40" s="45">
        <v>0.79279999999999995</v>
      </c>
      <c r="K40" s="45">
        <v>0.67689999999999995</v>
      </c>
      <c r="L40" s="46">
        <f t="shared" si="4"/>
        <v>0.74304285714285712</v>
      </c>
      <c r="M40" s="46">
        <f t="shared" si="5"/>
        <v>5.1864980386347292E-2</v>
      </c>
      <c r="N40" s="46">
        <v>7</v>
      </c>
      <c r="O40" s="46">
        <f t="shared" si="6"/>
        <v>0.16301163335428953</v>
      </c>
      <c r="P40" s="46">
        <f t="shared" si="3"/>
        <v>0.16301163335428953</v>
      </c>
      <c r="Q40" s="46"/>
    </row>
    <row r="41" spans="1:17" x14ac:dyDescent="0.3">
      <c r="A41" s="45">
        <v>5</v>
      </c>
      <c r="B41" s="45" t="s">
        <v>22</v>
      </c>
      <c r="C41" s="45" t="s">
        <v>48</v>
      </c>
      <c r="D41" s="45">
        <v>2</v>
      </c>
      <c r="E41" s="45">
        <v>0.18759999999999999</v>
      </c>
      <c r="F41" s="45">
        <v>0.28820000000000001</v>
      </c>
      <c r="G41" s="45">
        <v>0.35949999999999999</v>
      </c>
      <c r="H41" s="45">
        <v>0.4995</v>
      </c>
      <c r="I41" s="45">
        <v>0.3836</v>
      </c>
      <c r="J41" s="45">
        <v>0.36480000000000001</v>
      </c>
      <c r="K41" s="45">
        <v>0.44379999999999997</v>
      </c>
      <c r="L41" s="46">
        <f t="shared" si="4"/>
        <v>0.36099999999999993</v>
      </c>
      <c r="M41" s="46">
        <f t="shared" si="5"/>
        <v>0.10159801507247419</v>
      </c>
      <c r="N41" s="46">
        <v>7</v>
      </c>
      <c r="O41" s="46">
        <f t="shared" si="6"/>
        <v>0.31932256137278636</v>
      </c>
      <c r="P41" s="46">
        <f t="shared" si="3"/>
        <v>0.31932256137278636</v>
      </c>
      <c r="Q41" s="46"/>
    </row>
    <row r="42" spans="1:17" x14ac:dyDescent="0.3">
      <c r="A42" s="45">
        <v>6</v>
      </c>
      <c r="B42" s="45" t="s">
        <v>25</v>
      </c>
      <c r="C42" s="45" t="s">
        <v>48</v>
      </c>
      <c r="D42" s="45">
        <v>2</v>
      </c>
      <c r="E42" s="46">
        <v>1.64</v>
      </c>
      <c r="F42" s="46">
        <v>1.6659999999999999</v>
      </c>
      <c r="G42" s="46">
        <v>1.6559999999999999</v>
      </c>
      <c r="H42" s="46">
        <v>1.76</v>
      </c>
      <c r="I42" s="46">
        <v>2.226</v>
      </c>
      <c r="J42" s="46">
        <v>1.84</v>
      </c>
      <c r="K42" s="46">
        <v>1.8120000000000001</v>
      </c>
      <c r="L42" s="46">
        <f t="shared" si="4"/>
        <v>1.8</v>
      </c>
      <c r="M42" s="46">
        <f t="shared" si="5"/>
        <v>0.20376129825525433</v>
      </c>
      <c r="N42" s="46">
        <v>7</v>
      </c>
      <c r="O42" s="46">
        <f t="shared" si="6"/>
        <v>0.64042176041626431</v>
      </c>
      <c r="P42" s="46">
        <f t="shared" si="3"/>
        <v>0.64042176041626431</v>
      </c>
      <c r="Q42" s="46"/>
    </row>
    <row r="43" spans="1:17" x14ac:dyDescent="0.3">
      <c r="A43" s="45">
        <v>6</v>
      </c>
      <c r="B43" s="45" t="s">
        <v>27</v>
      </c>
      <c r="C43" s="45" t="s">
        <v>48</v>
      </c>
      <c r="D43" s="45">
        <v>2</v>
      </c>
      <c r="E43" s="46">
        <v>1.6140000000000001</v>
      </c>
      <c r="F43" s="46">
        <v>1.67</v>
      </c>
      <c r="G43" s="46">
        <v>1.5920000000000001</v>
      </c>
      <c r="H43" s="46">
        <v>1.6140000000000001</v>
      </c>
      <c r="I43" s="46">
        <v>1.498</v>
      </c>
      <c r="J43" s="46">
        <v>1.6</v>
      </c>
      <c r="K43" s="46">
        <v>1.56</v>
      </c>
      <c r="L43" s="46">
        <f t="shared" si="4"/>
        <v>1.5925714285714285</v>
      </c>
      <c r="M43" s="46">
        <f t="shared" si="5"/>
        <v>5.3187896940491829E-2</v>
      </c>
      <c r="N43" s="46">
        <v>7</v>
      </c>
      <c r="O43" s="46">
        <f t="shared" si="6"/>
        <v>0.1671695600839658</v>
      </c>
      <c r="P43" s="46">
        <f t="shared" si="3"/>
        <v>0.1671695600839658</v>
      </c>
      <c r="Q43" s="46"/>
    </row>
    <row r="44" spans="1:17" x14ac:dyDescent="0.3">
      <c r="A44" s="45">
        <v>6</v>
      </c>
      <c r="B44" s="45" t="s">
        <v>24</v>
      </c>
      <c r="C44" s="45" t="s">
        <v>48</v>
      </c>
      <c r="D44" s="45">
        <v>2</v>
      </c>
      <c r="E44" s="46">
        <v>1.8959999999999999</v>
      </c>
      <c r="F44" s="46">
        <v>1.9139999999999999</v>
      </c>
      <c r="G44" s="46">
        <v>1.774</v>
      </c>
      <c r="H44" s="46">
        <v>1.9219999999999999</v>
      </c>
      <c r="I44" s="46">
        <v>1.716</v>
      </c>
      <c r="J44" s="46">
        <v>1.802</v>
      </c>
      <c r="K44" s="46">
        <v>1.92</v>
      </c>
      <c r="L44" s="46">
        <f t="shared" si="4"/>
        <v>1.849142857142857</v>
      </c>
      <c r="M44" s="46">
        <f t="shared" si="5"/>
        <v>8.3990929215458643E-2</v>
      </c>
      <c r="N44" s="46">
        <v>7</v>
      </c>
      <c r="O44" s="46">
        <f t="shared" si="6"/>
        <v>0.26398349052418651</v>
      </c>
      <c r="P44" s="46">
        <f t="shared" si="3"/>
        <v>0.26398349052418651</v>
      </c>
      <c r="Q44" s="46"/>
    </row>
    <row r="45" spans="1:17" x14ac:dyDescent="0.3">
      <c r="A45" s="45">
        <v>6</v>
      </c>
      <c r="B45" s="45" t="s">
        <v>26</v>
      </c>
      <c r="C45" s="45" t="s">
        <v>48</v>
      </c>
      <c r="D45" s="45">
        <v>2</v>
      </c>
      <c r="E45" s="46">
        <v>1.706</v>
      </c>
      <c r="F45" s="46">
        <v>1.8160000000000001</v>
      </c>
      <c r="G45" s="46">
        <v>1.6779999999999999</v>
      </c>
      <c r="H45" s="46">
        <v>1.768</v>
      </c>
      <c r="I45" s="46">
        <v>1.722</v>
      </c>
      <c r="J45" s="46">
        <v>1.764</v>
      </c>
      <c r="K45" s="46">
        <v>1.6779999999999999</v>
      </c>
      <c r="L45" s="46">
        <f t="shared" si="4"/>
        <v>1.7331428571428569</v>
      </c>
      <c r="M45" s="46">
        <f t="shared" si="5"/>
        <v>5.1599187885820408E-2</v>
      </c>
      <c r="N45" s="46">
        <v>7</v>
      </c>
      <c r="O45" s="46">
        <f t="shared" si="6"/>
        <v>0.16217624752513354</v>
      </c>
      <c r="P45" s="46">
        <f t="shared" si="3"/>
        <v>0.16217624752513354</v>
      </c>
      <c r="Q45" s="46"/>
    </row>
    <row r="46" spans="1:17" x14ac:dyDescent="0.3">
      <c r="A46" s="45">
        <v>6</v>
      </c>
      <c r="B46" s="45" t="s">
        <v>28</v>
      </c>
      <c r="C46" s="45" t="s">
        <v>48</v>
      </c>
      <c r="D46" s="45">
        <v>2</v>
      </c>
      <c r="E46" s="46">
        <v>2.56</v>
      </c>
      <c r="F46" s="46">
        <v>2.5059999999999998</v>
      </c>
      <c r="G46" s="46">
        <v>2.8879999999999999</v>
      </c>
      <c r="H46" s="46">
        <v>2.5019999999999998</v>
      </c>
      <c r="I46" s="46">
        <v>1.9219999999999999</v>
      </c>
      <c r="J46" s="46">
        <v>2.1560000000000001</v>
      </c>
      <c r="K46" s="46">
        <v>2.0920000000000001</v>
      </c>
      <c r="L46" s="46">
        <f t="shared" si="4"/>
        <v>2.3751428571428574</v>
      </c>
      <c r="M46" s="46">
        <f t="shared" si="5"/>
        <v>0.33265168398362333</v>
      </c>
      <c r="N46" s="46">
        <v>7</v>
      </c>
      <c r="O46" s="46">
        <f t="shared" si="6"/>
        <v>1.045524242760528</v>
      </c>
      <c r="P46" s="46">
        <f t="shared" si="3"/>
        <v>1.045524242760528</v>
      </c>
      <c r="Q46" s="46"/>
    </row>
    <row r="47" spans="1:17" x14ac:dyDescent="0.3">
      <c r="A47" s="45">
        <v>6</v>
      </c>
      <c r="B47" s="45" t="s">
        <v>30</v>
      </c>
      <c r="C47" s="45" t="s">
        <v>48</v>
      </c>
      <c r="D47" s="45">
        <v>2</v>
      </c>
      <c r="E47" s="46">
        <v>2.222</v>
      </c>
      <c r="F47" s="46">
        <v>2.3439999999999999</v>
      </c>
      <c r="G47" s="46">
        <v>2.16</v>
      </c>
      <c r="H47" s="46">
        <v>2.25</v>
      </c>
      <c r="I47" s="46">
        <v>1.998</v>
      </c>
      <c r="J47" s="46">
        <v>2.0179999999999998</v>
      </c>
      <c r="K47" s="46">
        <v>1.82</v>
      </c>
      <c r="L47" s="46">
        <f t="shared" si="4"/>
        <v>2.1159999999999997</v>
      </c>
      <c r="M47" s="46">
        <f t="shared" si="5"/>
        <v>0.17993332098307971</v>
      </c>
      <c r="N47" s="46">
        <v>7</v>
      </c>
      <c r="O47" s="46">
        <f t="shared" si="6"/>
        <v>0.56553042784981944</v>
      </c>
      <c r="P47" s="46">
        <f t="shared" si="3"/>
        <v>0.56553042784981944</v>
      </c>
      <c r="Q47" s="46"/>
    </row>
    <row r="48" spans="1:17" x14ac:dyDescent="0.3">
      <c r="A48" s="45">
        <v>6</v>
      </c>
      <c r="B48" s="45" t="s">
        <v>29</v>
      </c>
      <c r="C48" s="45" t="s">
        <v>48</v>
      </c>
      <c r="D48" s="45">
        <v>2</v>
      </c>
      <c r="E48" s="46">
        <v>1.8160000000000001</v>
      </c>
      <c r="F48" s="46">
        <v>2.0539999999999998</v>
      </c>
      <c r="G48" s="46">
        <v>1.8340000000000001</v>
      </c>
      <c r="H48" s="46">
        <v>1.9059999999999999</v>
      </c>
      <c r="I48" s="46">
        <v>1.784</v>
      </c>
      <c r="J48" s="46">
        <v>1.766</v>
      </c>
      <c r="K48" s="46">
        <v>1.6919999999999999</v>
      </c>
      <c r="L48" s="46">
        <f t="shared" si="4"/>
        <v>1.8360000000000001</v>
      </c>
      <c r="M48" s="46">
        <f t="shared" si="5"/>
        <v>0.11630993078838962</v>
      </c>
      <c r="N48" s="46">
        <v>7</v>
      </c>
      <c r="O48" s="46">
        <f t="shared" si="6"/>
        <v>0.36556211246790854</v>
      </c>
      <c r="P48" s="46">
        <f t="shared" si="3"/>
        <v>0.36556211246790854</v>
      </c>
      <c r="Q48" s="46"/>
    </row>
    <row r="49" spans="1:17" x14ac:dyDescent="0.3">
      <c r="A49" s="45">
        <v>6</v>
      </c>
      <c r="B49" s="45" t="s">
        <v>22</v>
      </c>
      <c r="C49" s="45" t="s">
        <v>48</v>
      </c>
      <c r="D49" s="45">
        <v>2</v>
      </c>
      <c r="E49" s="46">
        <v>2.5939999999999999</v>
      </c>
      <c r="F49" s="46">
        <v>2.5960000000000001</v>
      </c>
      <c r="G49" s="46">
        <v>2.5019999999999998</v>
      </c>
      <c r="H49" s="46">
        <v>2.9279999999999999</v>
      </c>
      <c r="I49" s="46">
        <v>2.7679999999999998</v>
      </c>
      <c r="J49" s="46">
        <v>2.16</v>
      </c>
      <c r="K49" s="46">
        <v>2.3919999999999999</v>
      </c>
      <c r="L49" s="46">
        <f t="shared" si="4"/>
        <v>2.5628571428571427</v>
      </c>
      <c r="M49" s="46">
        <f t="shared" si="5"/>
        <v>0.24922240975443899</v>
      </c>
      <c r="N49" s="46">
        <v>7</v>
      </c>
      <c r="O49" s="46">
        <f t="shared" si="6"/>
        <v>0.78330603385820174</v>
      </c>
      <c r="P49" s="46">
        <f t="shared" si="3"/>
        <v>0.78330603385820174</v>
      </c>
      <c r="Q49" s="46"/>
    </row>
  </sheetData>
  <phoneticPr fontId="4" type="noConversion"/>
  <conditionalFormatting sqref="O2:O49">
    <cfRule type="iconSet" priority="1">
      <iconSet reverse="1">
        <cfvo type="percent" val="0"/>
        <cfvo type="num" val="0.66669999999999996"/>
        <cfvo type="num" val="0.67" gte="0"/>
      </iconSet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4006-9A6F-4E84-AED5-0B0CF6A27729}">
  <dimension ref="A1:Y49"/>
  <sheetViews>
    <sheetView topLeftCell="O1" zoomScale="85" zoomScaleNormal="85" workbookViewId="0">
      <selection activeCell="R13" sqref="A2:Y49"/>
    </sheetView>
  </sheetViews>
  <sheetFormatPr defaultRowHeight="14.4" x14ac:dyDescent="0.3"/>
  <cols>
    <col min="1" max="1" width="14.77734375" customWidth="1"/>
    <col min="2" max="2" width="9.21875" customWidth="1"/>
    <col min="3" max="3" width="13.77734375" bestFit="1" customWidth="1"/>
    <col min="4" max="4" width="18.88671875" customWidth="1"/>
    <col min="5" max="13" width="20.109375" customWidth="1"/>
    <col min="14" max="15" width="21.109375" customWidth="1"/>
    <col min="16" max="16" width="26.5546875" customWidth="1"/>
    <col min="17" max="17" width="12" customWidth="1"/>
    <col min="18" max="18" width="9" bestFit="1" customWidth="1"/>
    <col min="19" max="19" width="23.33203125" customWidth="1"/>
    <col min="20" max="20" width="18.44140625" customWidth="1"/>
    <col min="21" max="21" width="23.109375" customWidth="1"/>
    <col min="22" max="22" width="34.33203125" customWidth="1"/>
    <col min="23" max="23" width="16.5546875" customWidth="1"/>
    <col min="24" max="24" width="18.44140625" customWidth="1"/>
  </cols>
  <sheetData>
    <row r="1" spans="1:25" x14ac:dyDescent="0.3">
      <c r="A1" s="6" t="s">
        <v>49</v>
      </c>
      <c r="B1" s="7" t="s">
        <v>1</v>
      </c>
      <c r="C1" s="7" t="s">
        <v>2</v>
      </c>
      <c r="D1" s="6" t="s">
        <v>34</v>
      </c>
      <c r="E1" s="7" t="s">
        <v>71</v>
      </c>
      <c r="F1" s="7" t="s">
        <v>72</v>
      </c>
      <c r="G1" s="7" t="s">
        <v>73</v>
      </c>
      <c r="H1" s="7" t="s">
        <v>74</v>
      </c>
      <c r="I1" s="7" t="s">
        <v>75</v>
      </c>
      <c r="J1" s="7" t="s">
        <v>76</v>
      </c>
      <c r="K1" s="7" t="s">
        <v>77</v>
      </c>
      <c r="L1" s="7" t="s">
        <v>78</v>
      </c>
      <c r="M1" s="7" t="s">
        <v>79</v>
      </c>
      <c r="N1" s="7" t="s">
        <v>80</v>
      </c>
      <c r="O1" s="7" t="s">
        <v>81</v>
      </c>
      <c r="P1" s="6" t="s">
        <v>82</v>
      </c>
      <c r="Q1" s="6" t="s">
        <v>20</v>
      </c>
      <c r="R1" s="6" t="s">
        <v>83</v>
      </c>
      <c r="S1" s="7" t="s">
        <v>84</v>
      </c>
      <c r="T1" s="6" t="s">
        <v>85</v>
      </c>
      <c r="U1" s="6" t="s">
        <v>86</v>
      </c>
      <c r="V1" s="6" t="s">
        <v>88</v>
      </c>
      <c r="W1" s="6" t="s">
        <v>87</v>
      </c>
      <c r="X1" s="7" t="s">
        <v>70</v>
      </c>
      <c r="Y1" s="7" t="s">
        <v>35</v>
      </c>
    </row>
    <row r="2" spans="1:25" x14ac:dyDescent="0.3">
      <c r="A2" s="47">
        <v>1</v>
      </c>
      <c r="B2" s="45" t="s">
        <v>25</v>
      </c>
      <c r="C2" s="45" t="s">
        <v>67</v>
      </c>
      <c r="D2" s="47">
        <v>0</v>
      </c>
      <c r="E2" s="45">
        <v>0.56640000000000001</v>
      </c>
      <c r="F2" s="45">
        <v>0.45689999999999997</v>
      </c>
      <c r="G2" s="45">
        <v>0.27179999999999999</v>
      </c>
      <c r="H2" s="45">
        <v>0.15690000000000001</v>
      </c>
      <c r="I2" s="45">
        <v>0.1991</v>
      </c>
      <c r="J2" s="45">
        <v>0.15820000000000001</v>
      </c>
      <c r="K2" s="45">
        <v>7.4499999999999997E-2</v>
      </c>
      <c r="L2" s="45">
        <v>0.186</v>
      </c>
      <c r="M2" s="45">
        <v>0.157</v>
      </c>
      <c r="N2" s="45" t="s">
        <v>66</v>
      </c>
      <c r="O2" s="45" t="s">
        <v>66</v>
      </c>
      <c r="P2" s="46">
        <v>0.24742222222222221</v>
      </c>
      <c r="Q2" s="48">
        <f>IFERROR(_xlfn.STDEV.P(Table2[[#This Row],[Method Blank 1 (ppt)]:[Method Blank 11 (ppt)]]), "NA")</f>
        <v>0.15149731041087297</v>
      </c>
      <c r="R2" s="47">
        <v>9</v>
      </c>
      <c r="S2" s="46">
        <v>0.56640000000000001</v>
      </c>
      <c r="T2" s="45">
        <v>0.56640000000000001</v>
      </c>
      <c r="U2" s="45">
        <v>0.75246197642564905</v>
      </c>
      <c r="V2" s="45" t="s">
        <v>64</v>
      </c>
      <c r="W2" s="46">
        <v>0.75246197642564905</v>
      </c>
      <c r="X2" s="45"/>
      <c r="Y2" s="45"/>
    </row>
    <row r="3" spans="1:25" x14ac:dyDescent="0.3">
      <c r="A3" s="47">
        <v>1</v>
      </c>
      <c r="B3" s="45" t="s">
        <v>27</v>
      </c>
      <c r="C3" s="45" t="s">
        <v>67</v>
      </c>
      <c r="D3" s="47">
        <v>0</v>
      </c>
      <c r="E3" s="45">
        <v>0.16120000000000001</v>
      </c>
      <c r="F3" s="45">
        <v>0.22620000000000001</v>
      </c>
      <c r="G3" s="45">
        <v>0.20899999999999999</v>
      </c>
      <c r="H3" s="45" t="s">
        <v>66</v>
      </c>
      <c r="I3" s="45" t="s">
        <v>66</v>
      </c>
      <c r="J3" s="45" t="s">
        <v>66</v>
      </c>
      <c r="K3" s="45" t="s">
        <v>66</v>
      </c>
      <c r="L3" s="45" t="s">
        <v>66</v>
      </c>
      <c r="M3" s="45" t="s">
        <v>66</v>
      </c>
      <c r="N3" s="45">
        <v>0.26440000000000002</v>
      </c>
      <c r="O3" s="45"/>
      <c r="P3" s="46">
        <v>0.1988</v>
      </c>
      <c r="Q3" s="48">
        <f>IFERROR(_xlfn.STDEV.P(Table2[[#This Row],[Method Blank 1 (ppt)]:[Method Blank 11 (ppt)]]), "NA")</f>
        <v>3.7067775762783549E-2</v>
      </c>
      <c r="R3" s="47">
        <v>3</v>
      </c>
      <c r="S3" s="46">
        <v>0.26440000000000002</v>
      </c>
      <c r="T3" s="45">
        <v>0.22620000000000001</v>
      </c>
      <c r="U3" s="45">
        <v>0.30465332839226145</v>
      </c>
      <c r="V3" s="45" t="s">
        <v>64</v>
      </c>
      <c r="W3" s="46">
        <v>0.30465332839226145</v>
      </c>
      <c r="X3" s="45"/>
      <c r="Y3" s="45"/>
    </row>
    <row r="4" spans="1:25" x14ac:dyDescent="0.3">
      <c r="A4" s="47">
        <v>1</v>
      </c>
      <c r="B4" s="45" t="s">
        <v>24</v>
      </c>
      <c r="C4" s="45" t="s">
        <v>67</v>
      </c>
      <c r="D4" s="47">
        <v>0</v>
      </c>
      <c r="E4" s="45">
        <v>0.33550000000000002</v>
      </c>
      <c r="F4" s="45" t="s">
        <v>66</v>
      </c>
      <c r="G4" s="45" t="s">
        <v>66</v>
      </c>
      <c r="H4" s="45" t="s">
        <v>66</v>
      </c>
      <c r="I4" s="45" t="s">
        <v>66</v>
      </c>
      <c r="J4" s="45" t="s">
        <v>66</v>
      </c>
      <c r="K4" s="45" t="s">
        <v>66</v>
      </c>
      <c r="L4" s="45" t="s">
        <v>66</v>
      </c>
      <c r="M4" s="45" t="s">
        <v>66</v>
      </c>
      <c r="N4" s="45">
        <v>0.17749999999999999</v>
      </c>
      <c r="O4" s="45"/>
      <c r="P4" s="46">
        <v>0.33550000000000002</v>
      </c>
      <c r="Q4" s="48">
        <f>IFERROR(_xlfn.STDEV.P(Table2[[#This Row],[Method Blank 1 (ppt)]:[Method Blank 11 (ppt)]]), "NA")</f>
        <v>7.900000000000007E-2</v>
      </c>
      <c r="R4" s="47">
        <v>1</v>
      </c>
      <c r="S4" s="46">
        <v>0.33550000000000002</v>
      </c>
      <c r="T4" s="45">
        <v>0.33550000000000002</v>
      </c>
      <c r="U4" s="45" t="e">
        <v>#DIV/0!</v>
      </c>
      <c r="V4" s="45" t="s">
        <v>65</v>
      </c>
      <c r="W4" s="46">
        <v>0.33550000000000002</v>
      </c>
      <c r="X4" s="45"/>
      <c r="Y4" s="45"/>
    </row>
    <row r="5" spans="1:25" x14ac:dyDescent="0.3">
      <c r="A5" s="47">
        <v>1</v>
      </c>
      <c r="B5" s="45" t="s">
        <v>22</v>
      </c>
      <c r="C5" s="45" t="s">
        <v>67</v>
      </c>
      <c r="D5" s="47">
        <v>0</v>
      </c>
      <c r="E5" s="45">
        <v>0.39029999999999998</v>
      </c>
      <c r="F5" s="45" t="s">
        <v>66</v>
      </c>
      <c r="G5" s="45" t="s">
        <v>66</v>
      </c>
      <c r="H5" s="45" t="s">
        <v>66</v>
      </c>
      <c r="I5" s="45" t="s">
        <v>66</v>
      </c>
      <c r="J5" s="45" t="s">
        <v>66</v>
      </c>
      <c r="K5" s="45" t="s">
        <v>66</v>
      </c>
      <c r="L5" s="45" t="s">
        <v>66</v>
      </c>
      <c r="M5" s="45" t="s">
        <v>66</v>
      </c>
      <c r="N5" s="45" t="s">
        <v>66</v>
      </c>
      <c r="O5" s="45" t="s">
        <v>66</v>
      </c>
      <c r="P5" s="46">
        <v>0.39029999999999998</v>
      </c>
      <c r="Q5" s="48">
        <f>IFERROR(_xlfn.STDEV.P(Table2[[#This Row],[Method Blank 1 (ppt)]:[Method Blank 11 (ppt)]]), "NA")</f>
        <v>0</v>
      </c>
      <c r="R5" s="47">
        <v>1</v>
      </c>
      <c r="S5" s="46">
        <v>0.39029999999999998</v>
      </c>
      <c r="T5" s="45">
        <v>0.39029999999999998</v>
      </c>
      <c r="U5" s="45" t="e">
        <v>#DIV/0!</v>
      </c>
      <c r="V5" s="45" t="s">
        <v>65</v>
      </c>
      <c r="W5" s="46">
        <v>0.39029999999999998</v>
      </c>
      <c r="X5" s="45"/>
      <c r="Y5" s="45"/>
    </row>
    <row r="6" spans="1:25" x14ac:dyDescent="0.3">
      <c r="A6" s="47">
        <v>1</v>
      </c>
      <c r="B6" s="45" t="s">
        <v>26</v>
      </c>
      <c r="C6" s="45" t="s">
        <v>67</v>
      </c>
      <c r="D6" s="47">
        <v>0</v>
      </c>
      <c r="E6" s="45">
        <v>0.41210000000000002</v>
      </c>
      <c r="F6" s="45" t="s">
        <v>66</v>
      </c>
      <c r="G6" s="45" t="s">
        <v>66</v>
      </c>
      <c r="H6" s="45" t="s">
        <v>66</v>
      </c>
      <c r="I6" s="45" t="s">
        <v>66</v>
      </c>
      <c r="J6" s="45" t="s">
        <v>66</v>
      </c>
      <c r="K6" s="45" t="s">
        <v>66</v>
      </c>
      <c r="L6" s="45" t="s">
        <v>66</v>
      </c>
      <c r="M6" s="45" t="s">
        <v>66</v>
      </c>
      <c r="N6" s="45" t="s">
        <v>66</v>
      </c>
      <c r="O6" s="45" t="s">
        <v>66</v>
      </c>
      <c r="P6" s="46">
        <v>0.41210000000000002</v>
      </c>
      <c r="Q6" s="48">
        <f>IFERROR(_xlfn.STDEV.P(Table2[[#This Row],[Method Blank 1 (ppt)]:[Method Blank 11 (ppt)]]), "NA")</f>
        <v>0</v>
      </c>
      <c r="R6" s="47">
        <v>1</v>
      </c>
      <c r="S6" s="46">
        <v>0.41210000000000002</v>
      </c>
      <c r="T6" s="45">
        <v>0.41210000000000002</v>
      </c>
      <c r="U6" s="45" t="e">
        <v>#DIV/0!</v>
      </c>
      <c r="V6" s="45" t="s">
        <v>65</v>
      </c>
      <c r="W6" s="46">
        <v>0.41210000000000002</v>
      </c>
      <c r="X6" s="45"/>
      <c r="Y6" s="45"/>
    </row>
    <row r="7" spans="1:25" x14ac:dyDescent="0.3">
      <c r="A7" s="47">
        <v>1</v>
      </c>
      <c r="B7" s="45" t="s">
        <v>28</v>
      </c>
      <c r="C7" s="45" t="s">
        <v>67</v>
      </c>
      <c r="D7" s="47">
        <v>0</v>
      </c>
      <c r="E7" s="45">
        <v>0.14380000000000001</v>
      </c>
      <c r="F7" s="45" t="s">
        <v>66</v>
      </c>
      <c r="G7" s="45" t="s">
        <v>66</v>
      </c>
      <c r="H7" s="45" t="s">
        <v>66</v>
      </c>
      <c r="I7" s="45" t="s">
        <v>66</v>
      </c>
      <c r="J7" s="45" t="s">
        <v>66</v>
      </c>
      <c r="K7" s="45" t="s">
        <v>66</v>
      </c>
      <c r="L7" s="45" t="s">
        <v>66</v>
      </c>
      <c r="M7" s="45" t="s">
        <v>66</v>
      </c>
      <c r="N7" s="45" t="s">
        <v>66</v>
      </c>
      <c r="O7" s="45" t="s">
        <v>66</v>
      </c>
      <c r="P7" s="46">
        <v>0.14380000000000001</v>
      </c>
      <c r="Q7" s="48">
        <f>IFERROR(_xlfn.STDEV.P(Table2[[#This Row],[Method Blank 1 (ppt)]:[Method Blank 11 (ppt)]]), "NA")</f>
        <v>0</v>
      </c>
      <c r="R7" s="47">
        <v>1</v>
      </c>
      <c r="S7" s="46">
        <v>0.14380000000000001</v>
      </c>
      <c r="T7" s="45">
        <v>0.14380000000000001</v>
      </c>
      <c r="U7" s="45" t="e">
        <v>#DIV/0!</v>
      </c>
      <c r="V7" s="45" t="s">
        <v>65</v>
      </c>
      <c r="W7" s="46">
        <v>0.14380000000000001</v>
      </c>
      <c r="X7" s="45"/>
      <c r="Y7" s="45"/>
    </row>
    <row r="8" spans="1:25" x14ac:dyDescent="0.3">
      <c r="A8" s="47">
        <v>1</v>
      </c>
      <c r="B8" s="45" t="s">
        <v>29</v>
      </c>
      <c r="C8" s="45" t="s">
        <v>67</v>
      </c>
      <c r="D8" s="47">
        <v>0</v>
      </c>
      <c r="E8" s="45" t="s">
        <v>66</v>
      </c>
      <c r="F8" s="45" t="s">
        <v>66</v>
      </c>
      <c r="G8" s="45" t="s">
        <v>66</v>
      </c>
      <c r="H8" s="45" t="s">
        <v>66</v>
      </c>
      <c r="I8" s="45" t="s">
        <v>66</v>
      </c>
      <c r="J8" s="45" t="s">
        <v>66</v>
      </c>
      <c r="K8" s="45" t="s">
        <v>66</v>
      </c>
      <c r="L8" s="45" t="s">
        <v>66</v>
      </c>
      <c r="M8" s="45" t="s">
        <v>66</v>
      </c>
      <c r="N8" s="45" t="s">
        <v>66</v>
      </c>
      <c r="O8" s="45" t="s">
        <v>66</v>
      </c>
      <c r="P8" s="45" t="e">
        <v>#DIV/0!</v>
      </c>
      <c r="Q8" s="48" t="str">
        <f>IFERROR(_xlfn.STDEV.P(Table2[[#This Row],[Method Blank 1 (ppt)]:[Method Blank 11 (ppt)]]), "NA")</f>
        <v>NA</v>
      </c>
      <c r="R8" s="47">
        <v>0</v>
      </c>
      <c r="S8" s="46">
        <v>0</v>
      </c>
      <c r="T8" s="45">
        <v>0</v>
      </c>
      <c r="U8" s="45" t="e">
        <v>#DIV/0!</v>
      </c>
      <c r="V8" s="45" t="s">
        <v>62</v>
      </c>
      <c r="W8" s="46" t="s">
        <v>66</v>
      </c>
      <c r="X8" s="45"/>
      <c r="Y8" s="45"/>
    </row>
    <row r="9" spans="1:25" x14ac:dyDescent="0.3">
      <c r="A9" s="47">
        <v>1</v>
      </c>
      <c r="B9" s="45" t="s">
        <v>30</v>
      </c>
      <c r="C9" s="45" t="s">
        <v>67</v>
      </c>
      <c r="D9" s="47">
        <v>0</v>
      </c>
      <c r="E9" s="45" t="s">
        <v>66</v>
      </c>
      <c r="F9" s="45" t="s">
        <v>66</v>
      </c>
      <c r="G9" s="45" t="s">
        <v>66</v>
      </c>
      <c r="H9" s="45" t="s">
        <v>66</v>
      </c>
      <c r="I9" s="45" t="s">
        <v>66</v>
      </c>
      <c r="J9" s="45" t="s">
        <v>66</v>
      </c>
      <c r="K9" s="45" t="s">
        <v>66</v>
      </c>
      <c r="L9" s="45" t="s">
        <v>66</v>
      </c>
      <c r="M9" s="45" t="s">
        <v>66</v>
      </c>
      <c r="N9" s="45" t="s">
        <v>66</v>
      </c>
      <c r="O9" s="45" t="s">
        <v>66</v>
      </c>
      <c r="P9" s="45" t="e">
        <v>#DIV/0!</v>
      </c>
      <c r="Q9" s="48" t="str">
        <f>IFERROR(_xlfn.STDEV.P(Table2[[#This Row],[Method Blank 1 (ppt)]:[Method Blank 11 (ppt)]]), "NA")</f>
        <v>NA</v>
      </c>
      <c r="R9" s="47">
        <v>0</v>
      </c>
      <c r="S9" s="46">
        <v>0</v>
      </c>
      <c r="T9" s="45">
        <v>0</v>
      </c>
      <c r="U9" s="45" t="e">
        <v>#DIV/0!</v>
      </c>
      <c r="V9" s="45" t="s">
        <v>62</v>
      </c>
      <c r="W9" s="46" t="s">
        <v>66</v>
      </c>
      <c r="X9" s="45"/>
      <c r="Y9" s="45"/>
    </row>
    <row r="10" spans="1:25" x14ac:dyDescent="0.3">
      <c r="A10" s="47">
        <v>2</v>
      </c>
      <c r="B10" s="45" t="s">
        <v>25</v>
      </c>
      <c r="C10" s="45" t="s">
        <v>67</v>
      </c>
      <c r="D10" s="47">
        <v>0</v>
      </c>
      <c r="E10" s="45" t="s">
        <v>66</v>
      </c>
      <c r="F10" s="45" t="s">
        <v>66</v>
      </c>
      <c r="G10" s="45" t="s">
        <v>66</v>
      </c>
      <c r="H10" s="45" t="s">
        <v>66</v>
      </c>
      <c r="I10" s="45" t="s">
        <v>66</v>
      </c>
      <c r="J10" s="45" t="s">
        <v>66</v>
      </c>
      <c r="K10" s="45" t="s">
        <v>66</v>
      </c>
      <c r="L10" s="45"/>
      <c r="M10" s="45"/>
      <c r="N10" s="45" t="s">
        <v>66</v>
      </c>
      <c r="O10" s="45" t="s">
        <v>66</v>
      </c>
      <c r="P10" s="45" t="e">
        <v>#DIV/0!</v>
      </c>
      <c r="Q10" s="48" t="str">
        <f>IFERROR(_xlfn.STDEV.P(Table2[[#This Row],[Method Blank 1 (ppt)]:[Method Blank 11 (ppt)]]), "NA")</f>
        <v>NA</v>
      </c>
      <c r="R10" s="47">
        <v>0</v>
      </c>
      <c r="S10" s="46">
        <v>0</v>
      </c>
      <c r="T10" s="45">
        <v>0</v>
      </c>
      <c r="U10" s="45" t="e">
        <v>#DIV/0!</v>
      </c>
      <c r="V10" s="45" t="s">
        <v>64</v>
      </c>
      <c r="W10" s="46" t="s">
        <v>66</v>
      </c>
      <c r="X10" s="45"/>
      <c r="Y10" s="45"/>
    </row>
    <row r="11" spans="1:25" x14ac:dyDescent="0.3">
      <c r="A11" s="47">
        <v>2</v>
      </c>
      <c r="B11" s="45" t="s">
        <v>27</v>
      </c>
      <c r="C11" s="45" t="s">
        <v>67</v>
      </c>
      <c r="D11" s="47">
        <v>0</v>
      </c>
      <c r="E11" s="45" t="s">
        <v>66</v>
      </c>
      <c r="F11" s="45" t="s">
        <v>66</v>
      </c>
      <c r="G11" s="45" t="s">
        <v>66</v>
      </c>
      <c r="H11" s="45" t="s">
        <v>66</v>
      </c>
      <c r="I11" s="45" t="s">
        <v>66</v>
      </c>
      <c r="J11" s="45" t="s">
        <v>66</v>
      </c>
      <c r="K11" s="45" t="s">
        <v>66</v>
      </c>
      <c r="L11" s="45"/>
      <c r="M11" s="45"/>
      <c r="N11" s="45"/>
      <c r="O11" s="45"/>
      <c r="P11" s="45" t="e">
        <v>#DIV/0!</v>
      </c>
      <c r="Q11" s="48" t="str">
        <f>IFERROR(_xlfn.STDEV.P(Table2[[#This Row],[Method Blank 1 (ppt)]:[Method Blank 11 (ppt)]]), "NA")</f>
        <v>NA</v>
      </c>
      <c r="R11" s="47">
        <v>0</v>
      </c>
      <c r="S11" s="46">
        <v>0</v>
      </c>
      <c r="T11" s="45">
        <v>0</v>
      </c>
      <c r="U11" s="45" t="e">
        <v>#DIV/0!</v>
      </c>
      <c r="V11" s="45" t="s">
        <v>64</v>
      </c>
      <c r="W11" s="46" t="s">
        <v>66</v>
      </c>
      <c r="X11" s="45"/>
      <c r="Y11" s="45"/>
    </row>
    <row r="12" spans="1:25" x14ac:dyDescent="0.3">
      <c r="A12" s="47">
        <v>2</v>
      </c>
      <c r="B12" s="45" t="s">
        <v>24</v>
      </c>
      <c r="C12" s="45" t="s">
        <v>67</v>
      </c>
      <c r="D12" s="47">
        <v>0</v>
      </c>
      <c r="E12" s="45" t="s">
        <v>66</v>
      </c>
      <c r="F12" s="45" t="s">
        <v>66</v>
      </c>
      <c r="G12" s="45" t="s">
        <v>66</v>
      </c>
      <c r="H12" s="45" t="s">
        <v>66</v>
      </c>
      <c r="I12" s="45" t="s">
        <v>66</v>
      </c>
      <c r="J12" s="45">
        <v>0.29299999999999998</v>
      </c>
      <c r="K12" s="45">
        <v>0.32650000000000001</v>
      </c>
      <c r="L12" s="45"/>
      <c r="M12" s="45"/>
      <c r="N12" s="45"/>
      <c r="O12" s="45"/>
      <c r="P12" s="45">
        <v>0.30974999999999997</v>
      </c>
      <c r="Q12" s="48">
        <f>IFERROR(_xlfn.STDEV.P(Table2[[#This Row],[Method Blank 1 (ppt)]:[Method Blank 11 (ppt)]]), "NA")</f>
        <v>1.6750000000000015E-2</v>
      </c>
      <c r="R12" s="47">
        <v>2</v>
      </c>
      <c r="S12" s="46">
        <v>0.32650000000000001</v>
      </c>
      <c r="T12" s="45">
        <v>0.32650000000000001</v>
      </c>
      <c r="U12" s="45">
        <v>0.38420162654452222</v>
      </c>
      <c r="V12" s="45" t="s">
        <v>64</v>
      </c>
      <c r="W12" s="46">
        <v>0.38420162654452222</v>
      </c>
      <c r="X12" s="45"/>
      <c r="Y12" s="45"/>
    </row>
    <row r="13" spans="1:25" x14ac:dyDescent="0.3">
      <c r="A13" s="47">
        <v>2</v>
      </c>
      <c r="B13" s="45" t="s">
        <v>26</v>
      </c>
      <c r="C13" s="45" t="s">
        <v>67</v>
      </c>
      <c r="D13" s="47">
        <v>0</v>
      </c>
      <c r="E13" s="45" t="s">
        <v>66</v>
      </c>
      <c r="F13" s="45" t="s">
        <v>66</v>
      </c>
      <c r="G13" s="45" t="s">
        <v>66</v>
      </c>
      <c r="H13" s="45" t="s">
        <v>66</v>
      </c>
      <c r="I13" s="45" t="s">
        <v>66</v>
      </c>
      <c r="J13" s="45" t="s">
        <v>66</v>
      </c>
      <c r="K13" s="45" t="s">
        <v>66</v>
      </c>
      <c r="L13" s="45"/>
      <c r="M13" s="45"/>
      <c r="N13" s="45"/>
      <c r="O13" s="45"/>
      <c r="P13" s="45" t="e">
        <v>#DIV/0!</v>
      </c>
      <c r="Q13" s="48" t="str">
        <f>IFERROR(_xlfn.STDEV.P(Table2[[#This Row],[Method Blank 1 (ppt)]:[Method Blank 11 (ppt)]]), "NA")</f>
        <v>NA</v>
      </c>
      <c r="R13" s="47">
        <v>0</v>
      </c>
      <c r="S13" s="46">
        <v>0</v>
      </c>
      <c r="T13" s="45">
        <v>0</v>
      </c>
      <c r="U13" s="45" t="e">
        <v>#DIV/0!</v>
      </c>
      <c r="V13" s="45" t="s">
        <v>64</v>
      </c>
      <c r="W13" s="46" t="s">
        <v>66</v>
      </c>
      <c r="X13" s="45"/>
      <c r="Y13" s="45"/>
    </row>
    <row r="14" spans="1:25" x14ac:dyDescent="0.3">
      <c r="A14" s="47">
        <v>2</v>
      </c>
      <c r="B14" s="45" t="s">
        <v>28</v>
      </c>
      <c r="C14" s="45" t="s">
        <v>67</v>
      </c>
      <c r="D14" s="47">
        <v>0</v>
      </c>
      <c r="E14" s="45" t="s">
        <v>66</v>
      </c>
      <c r="F14" s="45" t="s">
        <v>66</v>
      </c>
      <c r="G14" s="45" t="s">
        <v>66</v>
      </c>
      <c r="H14" s="45" t="s">
        <v>66</v>
      </c>
      <c r="I14" s="45" t="s">
        <v>66</v>
      </c>
      <c r="J14" s="45" t="s">
        <v>66</v>
      </c>
      <c r="K14" s="45" t="s">
        <v>66</v>
      </c>
      <c r="L14" s="45"/>
      <c r="M14" s="45"/>
      <c r="N14" s="45"/>
      <c r="O14" s="45"/>
      <c r="P14" s="45" t="e">
        <v>#DIV/0!</v>
      </c>
      <c r="Q14" s="48" t="str">
        <f>IFERROR(_xlfn.STDEV.P(Table2[[#This Row],[Method Blank 1 (ppt)]:[Method Blank 11 (ppt)]]), "NA")</f>
        <v>NA</v>
      </c>
      <c r="R14" s="47">
        <v>0</v>
      </c>
      <c r="S14" s="46">
        <v>0</v>
      </c>
      <c r="T14" s="45">
        <v>0</v>
      </c>
      <c r="U14" s="45" t="e">
        <v>#DIV/0!</v>
      </c>
      <c r="V14" s="45" t="s">
        <v>64</v>
      </c>
      <c r="W14" s="46" t="s">
        <v>66</v>
      </c>
      <c r="X14" s="45"/>
      <c r="Y14" s="45"/>
    </row>
    <row r="15" spans="1:25" x14ac:dyDescent="0.3">
      <c r="A15" s="47">
        <v>2</v>
      </c>
      <c r="B15" s="45" t="s">
        <v>30</v>
      </c>
      <c r="C15" s="45" t="s">
        <v>67</v>
      </c>
      <c r="D15" s="47">
        <v>0</v>
      </c>
      <c r="E15" s="45">
        <v>0.43309999999999998</v>
      </c>
      <c r="F15" s="45">
        <v>0.46260000000000001</v>
      </c>
      <c r="G15" s="45">
        <v>0.42209999999999998</v>
      </c>
      <c r="H15" s="45">
        <v>0.36170000000000002</v>
      </c>
      <c r="I15" s="45">
        <v>0.32800000000000001</v>
      </c>
      <c r="J15" s="45">
        <v>3.2969999999999999E-2</v>
      </c>
      <c r="K15" s="45">
        <v>0.37790000000000001</v>
      </c>
      <c r="L15" s="45"/>
      <c r="M15" s="45"/>
      <c r="N15" s="45"/>
      <c r="O15" s="45"/>
      <c r="P15" s="45">
        <v>0.34548142857142855</v>
      </c>
      <c r="Q15" s="48">
        <f>IFERROR(_xlfn.STDEV.P(Table2[[#This Row],[Method Blank 1 (ppt)]:[Method Blank 11 (ppt)]]), "NA")</f>
        <v>0.13445507932057477</v>
      </c>
      <c r="R15" s="47">
        <v>7</v>
      </c>
      <c r="S15" s="46">
        <v>0.46260000000000001</v>
      </c>
      <c r="T15" s="45">
        <v>0.46260000000000001</v>
      </c>
      <c r="U15" s="45">
        <v>0.80193329692942361</v>
      </c>
      <c r="V15" s="45" t="s">
        <v>64</v>
      </c>
      <c r="W15" s="46">
        <v>0.80193329692942361</v>
      </c>
      <c r="X15" s="45"/>
      <c r="Y15" s="45"/>
    </row>
    <row r="16" spans="1:25" x14ac:dyDescent="0.3">
      <c r="A16" s="47">
        <v>2</v>
      </c>
      <c r="B16" s="45" t="s">
        <v>29</v>
      </c>
      <c r="C16" s="45" t="s">
        <v>67</v>
      </c>
      <c r="D16" s="47">
        <v>0</v>
      </c>
      <c r="E16" s="45" t="s">
        <v>66</v>
      </c>
      <c r="F16" s="45" t="s">
        <v>66</v>
      </c>
      <c r="G16" s="45" t="s">
        <v>66</v>
      </c>
      <c r="H16" s="45" t="s">
        <v>66</v>
      </c>
      <c r="I16" s="45" t="s">
        <v>66</v>
      </c>
      <c r="J16" s="45" t="s">
        <v>66</v>
      </c>
      <c r="K16" s="45" t="s">
        <v>66</v>
      </c>
      <c r="L16" s="45"/>
      <c r="M16" s="45"/>
      <c r="N16" s="45"/>
      <c r="O16" s="45"/>
      <c r="P16" s="45" t="e">
        <v>#DIV/0!</v>
      </c>
      <c r="Q16" s="48" t="str">
        <f>IFERROR(_xlfn.STDEV.P(Table2[[#This Row],[Method Blank 1 (ppt)]:[Method Blank 11 (ppt)]]), "NA")</f>
        <v>NA</v>
      </c>
      <c r="R16" s="47">
        <v>0</v>
      </c>
      <c r="S16" s="46">
        <v>0</v>
      </c>
      <c r="T16" s="45">
        <v>0</v>
      </c>
      <c r="U16" s="45" t="e">
        <v>#DIV/0!</v>
      </c>
      <c r="V16" s="45" t="s">
        <v>64</v>
      </c>
      <c r="W16" s="46" t="s">
        <v>66</v>
      </c>
      <c r="X16" s="45"/>
      <c r="Y16" s="45"/>
    </row>
    <row r="17" spans="1:25" x14ac:dyDescent="0.3">
      <c r="A17" s="47">
        <v>2</v>
      </c>
      <c r="B17" s="45" t="s">
        <v>22</v>
      </c>
      <c r="C17" s="45" t="s">
        <v>67</v>
      </c>
      <c r="D17" s="47">
        <v>0</v>
      </c>
      <c r="E17" s="45">
        <v>0.41749999999999998</v>
      </c>
      <c r="F17" s="45">
        <v>0.41370000000000001</v>
      </c>
      <c r="G17" s="45">
        <v>0.4304</v>
      </c>
      <c r="H17" s="45">
        <v>0.45839999999999997</v>
      </c>
      <c r="I17" s="45">
        <v>0.47320000000000001</v>
      </c>
      <c r="J17" s="45">
        <v>0.4728</v>
      </c>
      <c r="K17" s="45">
        <v>0.50990000000000002</v>
      </c>
      <c r="L17" s="45"/>
      <c r="M17" s="45"/>
      <c r="N17" s="45"/>
      <c r="O17" s="45"/>
      <c r="P17" s="45">
        <v>0.45369999999999999</v>
      </c>
      <c r="Q17" s="48">
        <f>IFERROR(_xlfn.STDEV.P(Table2[[#This Row],[Method Blank 1 (ppt)]:[Method Blank 11 (ppt)]]), "NA")</f>
        <v>3.2467390233454685E-2</v>
      </c>
      <c r="R17" s="47">
        <v>7</v>
      </c>
      <c r="S17" s="46">
        <v>0.50990000000000002</v>
      </c>
      <c r="T17" s="45">
        <v>0.50990000000000002</v>
      </c>
      <c r="U17" s="45">
        <v>0.56392120553314595</v>
      </c>
      <c r="V17" s="45" t="s">
        <v>64</v>
      </c>
      <c r="W17" s="46">
        <v>0.56392120553314595</v>
      </c>
      <c r="X17" s="45"/>
      <c r="Y17" s="45"/>
    </row>
    <row r="18" spans="1:25" x14ac:dyDescent="0.3">
      <c r="A18" s="45">
        <v>3</v>
      </c>
      <c r="B18" s="45" t="s">
        <v>25</v>
      </c>
      <c r="C18" s="45" t="s">
        <v>67</v>
      </c>
      <c r="D18" s="45">
        <v>0</v>
      </c>
      <c r="E18" s="45" t="s">
        <v>62</v>
      </c>
      <c r="F18" s="45" t="s">
        <v>62</v>
      </c>
      <c r="G18" s="45" t="s">
        <v>62</v>
      </c>
      <c r="H18" s="45" t="s">
        <v>62</v>
      </c>
      <c r="I18" s="45" t="s">
        <v>62</v>
      </c>
      <c r="J18" s="45" t="s">
        <v>62</v>
      </c>
      <c r="K18" s="45" t="s">
        <v>62</v>
      </c>
      <c r="L18" s="45" t="s">
        <v>62</v>
      </c>
      <c r="M18" s="45" t="s">
        <v>62</v>
      </c>
      <c r="N18" s="45" t="s">
        <v>62</v>
      </c>
      <c r="O18" s="45" t="s">
        <v>62</v>
      </c>
      <c r="P18" s="45">
        <v>0.27</v>
      </c>
      <c r="Q18" s="48" t="str">
        <f>IFERROR(_xlfn.STDEV.P(Table2[[#This Row],[Method Blank 1 (ppt)]:[Method Blank 11 (ppt)]]), "NA")</f>
        <v>NA</v>
      </c>
      <c r="R18" s="47">
        <v>10</v>
      </c>
      <c r="S18" s="46">
        <v>0</v>
      </c>
      <c r="T18" s="45" t="s">
        <v>62</v>
      </c>
      <c r="U18" s="45">
        <v>0.49001000000000006</v>
      </c>
      <c r="V18" s="45" t="s">
        <v>64</v>
      </c>
      <c r="W18" s="46">
        <v>0.49001000000000006</v>
      </c>
      <c r="X18" s="45" t="s">
        <v>68</v>
      </c>
      <c r="Y18" s="45" t="s">
        <v>69</v>
      </c>
    </row>
    <row r="19" spans="1:25" x14ac:dyDescent="0.3">
      <c r="A19" s="45">
        <v>3</v>
      </c>
      <c r="B19" s="45" t="s">
        <v>27</v>
      </c>
      <c r="C19" s="45" t="s">
        <v>67</v>
      </c>
      <c r="D19" s="45">
        <v>0</v>
      </c>
      <c r="E19" s="45" t="s">
        <v>62</v>
      </c>
      <c r="F19" s="45" t="s">
        <v>62</v>
      </c>
      <c r="G19" s="45" t="s">
        <v>62</v>
      </c>
      <c r="H19" s="45" t="s">
        <v>62</v>
      </c>
      <c r="I19" s="45" t="s">
        <v>62</v>
      </c>
      <c r="J19" s="45" t="s">
        <v>62</v>
      </c>
      <c r="K19" s="45" t="s">
        <v>62</v>
      </c>
      <c r="L19" s="45" t="s">
        <v>62</v>
      </c>
      <c r="M19" s="45" t="s">
        <v>62</v>
      </c>
      <c r="N19" s="45" t="s">
        <v>62</v>
      </c>
      <c r="O19" s="45" t="s">
        <v>62</v>
      </c>
      <c r="P19" s="45">
        <v>0.01</v>
      </c>
      <c r="Q19" s="48" t="str">
        <f>IFERROR(_xlfn.STDEV.P(Table2[[#This Row],[Method Blank 1 (ppt)]:[Method Blank 11 (ppt)]]), "NA")</f>
        <v>NA</v>
      </c>
      <c r="R19" s="47">
        <v>10</v>
      </c>
      <c r="S19" s="46">
        <v>0</v>
      </c>
      <c r="T19" s="45" t="s">
        <v>62</v>
      </c>
      <c r="U19" s="45">
        <v>4.1430000000000002E-2</v>
      </c>
      <c r="V19" s="45" t="s">
        <v>64</v>
      </c>
      <c r="W19" s="46">
        <v>4.1430000000000002E-2</v>
      </c>
      <c r="X19" s="45" t="s">
        <v>68</v>
      </c>
      <c r="Y19" s="45" t="s">
        <v>69</v>
      </c>
    </row>
    <row r="20" spans="1:25" x14ac:dyDescent="0.3">
      <c r="A20" s="45">
        <v>3</v>
      </c>
      <c r="B20" s="45" t="s">
        <v>24</v>
      </c>
      <c r="C20" s="45" t="s">
        <v>67</v>
      </c>
      <c r="D20" s="45">
        <v>0</v>
      </c>
      <c r="E20" s="45" t="s">
        <v>62</v>
      </c>
      <c r="F20" s="45" t="s">
        <v>62</v>
      </c>
      <c r="G20" s="45" t="s">
        <v>62</v>
      </c>
      <c r="H20" s="45" t="s">
        <v>62</v>
      </c>
      <c r="I20" s="45" t="s">
        <v>62</v>
      </c>
      <c r="J20" s="45" t="s">
        <v>62</v>
      </c>
      <c r="K20" s="45" t="s">
        <v>62</v>
      </c>
      <c r="L20" s="45" t="s">
        <v>62</v>
      </c>
      <c r="M20" s="45" t="s">
        <v>62</v>
      </c>
      <c r="N20" s="45" t="s">
        <v>62</v>
      </c>
      <c r="O20" s="45" t="s">
        <v>62</v>
      </c>
      <c r="P20" s="45">
        <v>0.04</v>
      </c>
      <c r="Q20" s="48" t="str">
        <f>IFERROR(_xlfn.STDEV.P(Table2[[#This Row],[Method Blank 1 (ppt)]:[Method Blank 11 (ppt)]]), "NA")</f>
        <v>NA</v>
      </c>
      <c r="R20" s="47">
        <v>10</v>
      </c>
      <c r="S20" s="46">
        <v>0</v>
      </c>
      <c r="T20" s="45" t="s">
        <v>62</v>
      </c>
      <c r="U20" s="45">
        <v>0.10286000000000001</v>
      </c>
      <c r="V20" s="45" t="s">
        <v>64</v>
      </c>
      <c r="W20" s="46">
        <v>0.10286000000000001</v>
      </c>
      <c r="X20" s="45" t="s">
        <v>68</v>
      </c>
      <c r="Y20" s="45" t="s">
        <v>69</v>
      </c>
    </row>
    <row r="21" spans="1:25" x14ac:dyDescent="0.3">
      <c r="A21" s="45">
        <v>3</v>
      </c>
      <c r="B21" s="45" t="s">
        <v>26</v>
      </c>
      <c r="C21" s="45" t="s">
        <v>67</v>
      </c>
      <c r="D21" s="45">
        <v>0</v>
      </c>
      <c r="E21" s="45" t="s">
        <v>62</v>
      </c>
      <c r="F21" s="45" t="s">
        <v>62</v>
      </c>
      <c r="G21" s="45" t="s">
        <v>62</v>
      </c>
      <c r="H21" s="45" t="s">
        <v>62</v>
      </c>
      <c r="I21" s="45" t="s">
        <v>62</v>
      </c>
      <c r="J21" s="45" t="s">
        <v>62</v>
      </c>
      <c r="K21" s="45" t="s">
        <v>62</v>
      </c>
      <c r="L21" s="45" t="s">
        <v>62</v>
      </c>
      <c r="M21" s="45" t="s">
        <v>62</v>
      </c>
      <c r="N21" s="45" t="s">
        <v>62</v>
      </c>
      <c r="O21" s="45" t="s">
        <v>62</v>
      </c>
      <c r="P21" s="45">
        <v>0.04</v>
      </c>
      <c r="Q21" s="48" t="str">
        <f>IFERROR(_xlfn.STDEV.P(Table2[[#This Row],[Method Blank 1 (ppt)]:[Method Blank 11 (ppt)]]), "NA")</f>
        <v>NA</v>
      </c>
      <c r="R21" s="47">
        <v>10</v>
      </c>
      <c r="S21" s="46">
        <v>0</v>
      </c>
      <c r="T21" s="45" t="s">
        <v>62</v>
      </c>
      <c r="U21" s="45">
        <v>0.13428999999999999</v>
      </c>
      <c r="V21" s="45" t="s">
        <v>64</v>
      </c>
      <c r="W21" s="46">
        <v>0.13428999999999999</v>
      </c>
      <c r="X21" s="45" t="s">
        <v>68</v>
      </c>
      <c r="Y21" s="45" t="s">
        <v>69</v>
      </c>
    </row>
    <row r="22" spans="1:25" x14ac:dyDescent="0.3">
      <c r="A22" s="45">
        <v>3</v>
      </c>
      <c r="B22" s="45" t="s">
        <v>28</v>
      </c>
      <c r="C22" s="45" t="s">
        <v>67</v>
      </c>
      <c r="D22" s="45">
        <v>0</v>
      </c>
      <c r="E22" s="45" t="s">
        <v>62</v>
      </c>
      <c r="F22" s="45" t="s">
        <v>62</v>
      </c>
      <c r="G22" s="45" t="s">
        <v>62</v>
      </c>
      <c r="H22" s="45" t="s">
        <v>62</v>
      </c>
      <c r="I22" s="45" t="s">
        <v>62</v>
      </c>
      <c r="J22" s="45" t="s">
        <v>62</v>
      </c>
      <c r="K22" s="45" t="s">
        <v>62</v>
      </c>
      <c r="L22" s="45" t="s">
        <v>62</v>
      </c>
      <c r="M22" s="45" t="s">
        <v>62</v>
      </c>
      <c r="N22" s="45" t="s">
        <v>62</v>
      </c>
      <c r="O22" s="45" t="s">
        <v>62</v>
      </c>
      <c r="P22" s="45">
        <v>0.05</v>
      </c>
      <c r="Q22" s="48" t="str">
        <f>IFERROR(_xlfn.STDEV.P(Table2[[#This Row],[Method Blank 1 (ppt)]:[Method Blank 11 (ppt)]]), "NA")</f>
        <v>NA</v>
      </c>
      <c r="R22" s="47">
        <v>10</v>
      </c>
      <c r="S22" s="46">
        <v>0</v>
      </c>
      <c r="T22" s="45" t="s">
        <v>62</v>
      </c>
      <c r="U22" s="45">
        <v>0.20715</v>
      </c>
      <c r="V22" s="45" t="s">
        <v>64</v>
      </c>
      <c r="W22" s="46">
        <v>0.20715</v>
      </c>
      <c r="X22" s="45" t="s">
        <v>68</v>
      </c>
      <c r="Y22" s="45" t="s">
        <v>69</v>
      </c>
    </row>
    <row r="23" spans="1:25" x14ac:dyDescent="0.3">
      <c r="A23" s="45">
        <v>3</v>
      </c>
      <c r="B23" s="45" t="s">
        <v>30</v>
      </c>
      <c r="C23" s="45" t="s">
        <v>67</v>
      </c>
      <c r="D23" s="45">
        <v>0</v>
      </c>
      <c r="E23" s="45" t="s">
        <v>62</v>
      </c>
      <c r="F23" s="45" t="s">
        <v>62</v>
      </c>
      <c r="G23" s="45" t="s">
        <v>62</v>
      </c>
      <c r="H23" s="45" t="s">
        <v>62</v>
      </c>
      <c r="I23" s="45" t="s">
        <v>62</v>
      </c>
      <c r="J23" s="45" t="s">
        <v>62</v>
      </c>
      <c r="K23" s="45" t="s">
        <v>62</v>
      </c>
      <c r="L23" s="45" t="s">
        <v>62</v>
      </c>
      <c r="M23" s="45" t="s">
        <v>62</v>
      </c>
      <c r="N23" s="45" t="s">
        <v>62</v>
      </c>
      <c r="O23" s="45" t="s">
        <v>62</v>
      </c>
      <c r="P23" s="45">
        <v>0.23</v>
      </c>
      <c r="Q23" s="48" t="str">
        <f>IFERROR(_xlfn.STDEV.P(Table2[[#This Row],[Method Blank 1 (ppt)]:[Method Blank 11 (ppt)]]), "NA")</f>
        <v>NA</v>
      </c>
      <c r="R23" s="47">
        <v>10</v>
      </c>
      <c r="S23" s="46">
        <v>0</v>
      </c>
      <c r="T23" s="45" t="s">
        <v>62</v>
      </c>
      <c r="U23" s="45">
        <v>0.79573999999999989</v>
      </c>
      <c r="V23" s="45" t="s">
        <v>64</v>
      </c>
      <c r="W23" s="46">
        <v>0.79573999999999989</v>
      </c>
      <c r="X23" s="45" t="s">
        <v>68</v>
      </c>
      <c r="Y23" s="45" t="s">
        <v>69</v>
      </c>
    </row>
    <row r="24" spans="1:25" x14ac:dyDescent="0.3">
      <c r="A24" s="45">
        <v>3</v>
      </c>
      <c r="B24" s="45" t="s">
        <v>29</v>
      </c>
      <c r="C24" s="45" t="s">
        <v>67</v>
      </c>
      <c r="D24" s="45">
        <v>0</v>
      </c>
      <c r="E24" s="45" t="s">
        <v>62</v>
      </c>
      <c r="F24" s="45" t="s">
        <v>62</v>
      </c>
      <c r="G24" s="45" t="s">
        <v>62</v>
      </c>
      <c r="H24" s="45" t="s">
        <v>62</v>
      </c>
      <c r="I24" s="45" t="s">
        <v>62</v>
      </c>
      <c r="J24" s="45" t="s">
        <v>62</v>
      </c>
      <c r="K24" s="45" t="s">
        <v>62</v>
      </c>
      <c r="L24" s="45" t="s">
        <v>62</v>
      </c>
      <c r="M24" s="45" t="s">
        <v>62</v>
      </c>
      <c r="N24" s="45" t="s">
        <v>62</v>
      </c>
      <c r="O24" s="45" t="s">
        <v>62</v>
      </c>
      <c r="P24" s="45">
        <v>0.1</v>
      </c>
      <c r="Q24" s="48" t="str">
        <f>IFERROR(_xlfn.STDEV.P(Table2[[#This Row],[Method Blank 1 (ppt)]:[Method Blank 11 (ppt)]]), "NA")</f>
        <v>NA</v>
      </c>
      <c r="R24" s="47">
        <v>10</v>
      </c>
      <c r="S24" s="46">
        <v>0</v>
      </c>
      <c r="T24" s="45" t="s">
        <v>62</v>
      </c>
      <c r="U24" s="45">
        <v>0.69716999999999996</v>
      </c>
      <c r="V24" s="45" t="s">
        <v>64</v>
      </c>
      <c r="W24" s="46">
        <v>0.69716999999999996</v>
      </c>
      <c r="X24" s="45" t="s">
        <v>68</v>
      </c>
      <c r="Y24" s="45" t="s">
        <v>69</v>
      </c>
    </row>
    <row r="25" spans="1:25" x14ac:dyDescent="0.3">
      <c r="A25" s="45">
        <v>3</v>
      </c>
      <c r="B25" s="45" t="s">
        <v>22</v>
      </c>
      <c r="C25" s="45" t="s">
        <v>67</v>
      </c>
      <c r="D25" s="45">
        <v>0</v>
      </c>
      <c r="E25" s="45" t="s">
        <v>62</v>
      </c>
      <c r="F25" s="45" t="s">
        <v>62</v>
      </c>
      <c r="G25" s="45" t="s">
        <v>62</v>
      </c>
      <c r="H25" s="45" t="s">
        <v>62</v>
      </c>
      <c r="I25" s="45" t="s">
        <v>62</v>
      </c>
      <c r="J25" s="45" t="s">
        <v>62</v>
      </c>
      <c r="K25" s="45" t="s">
        <v>62</v>
      </c>
      <c r="L25" s="45" t="s">
        <v>62</v>
      </c>
      <c r="M25" s="45" t="s">
        <v>62</v>
      </c>
      <c r="N25" s="45" t="s">
        <v>62</v>
      </c>
      <c r="O25" s="45" t="s">
        <v>62</v>
      </c>
      <c r="P25" s="45">
        <v>0.69</v>
      </c>
      <c r="Q25" s="48" t="str">
        <f>IFERROR(_xlfn.STDEV.P(Table2[[#This Row],[Method Blank 1 (ppt)]:[Method Blank 11 (ppt)]]), "NA")</f>
        <v>NA</v>
      </c>
      <c r="R25" s="47">
        <v>10</v>
      </c>
      <c r="S25" s="46">
        <v>0</v>
      </c>
      <c r="T25" s="45" t="s">
        <v>62</v>
      </c>
      <c r="U25" s="45">
        <v>1.5700400000000001</v>
      </c>
      <c r="V25" s="45" t="s">
        <v>64</v>
      </c>
      <c r="W25" s="46">
        <v>1.5700400000000001</v>
      </c>
      <c r="X25" s="45" t="s">
        <v>68</v>
      </c>
      <c r="Y25" s="45" t="s">
        <v>69</v>
      </c>
    </row>
    <row r="26" spans="1:25" x14ac:dyDescent="0.3">
      <c r="A26" s="45">
        <v>4</v>
      </c>
      <c r="B26" s="45" t="s">
        <v>25</v>
      </c>
      <c r="C26" s="45" t="s">
        <v>67</v>
      </c>
      <c r="D26" s="45">
        <v>0</v>
      </c>
      <c r="E26" s="49">
        <v>0.21299999999999999</v>
      </c>
      <c r="F26" s="49">
        <v>0.16500000000000001</v>
      </c>
      <c r="G26" s="49">
        <v>0.184</v>
      </c>
      <c r="H26" s="49">
        <v>0.185</v>
      </c>
      <c r="I26" s="49">
        <v>0.13800000000000001</v>
      </c>
      <c r="J26" s="49">
        <v>0.129</v>
      </c>
      <c r="K26" s="49">
        <v>0.12982360000000001</v>
      </c>
      <c r="L26" s="49">
        <v>0.14330270000000001</v>
      </c>
      <c r="M26" s="49">
        <v>0.1071256</v>
      </c>
      <c r="N26" s="49">
        <v>0.14899999999999999</v>
      </c>
      <c r="O26" s="49">
        <v>0.28157369999999998</v>
      </c>
      <c r="P26" s="45">
        <v>0.1658932363636364</v>
      </c>
      <c r="Q26" s="48">
        <f>IFERROR(_xlfn.STDEV.P(Table2[[#This Row],[Method Blank 1 (ppt)]:[Method Blank 11 (ppt)]]), "NA")</f>
        <v>4.6694606529200419E-2</v>
      </c>
      <c r="R26" s="47">
        <v>11</v>
      </c>
      <c r="S26" s="46">
        <v>0.28157369999999998</v>
      </c>
      <c r="T26" s="45">
        <f>MAX(E26:O26)</f>
        <v>0.28157369999999998</v>
      </c>
      <c r="U26" s="45"/>
      <c r="V26" s="45" t="s">
        <v>64</v>
      </c>
      <c r="W26" s="46">
        <v>0.30120000000000002</v>
      </c>
      <c r="X26" s="45"/>
      <c r="Y26" s="45"/>
    </row>
    <row r="27" spans="1:25" x14ac:dyDescent="0.3">
      <c r="A27" s="45">
        <v>4</v>
      </c>
      <c r="B27" s="45" t="s">
        <v>27</v>
      </c>
      <c r="C27" s="45" t="s">
        <v>67</v>
      </c>
      <c r="D27" s="45">
        <v>0</v>
      </c>
      <c r="E27" s="45" t="s">
        <v>66</v>
      </c>
      <c r="F27" s="45" t="s">
        <v>66</v>
      </c>
      <c r="G27" s="45" t="s">
        <v>66</v>
      </c>
      <c r="H27" s="45" t="s">
        <v>66</v>
      </c>
      <c r="I27" s="45" t="s">
        <v>66</v>
      </c>
      <c r="J27" s="45" t="s">
        <v>66</v>
      </c>
      <c r="K27" s="45" t="s">
        <v>66</v>
      </c>
      <c r="L27" s="45" t="s">
        <v>66</v>
      </c>
      <c r="M27" s="45" t="s">
        <v>66</v>
      </c>
      <c r="N27" s="45" t="s">
        <v>66</v>
      </c>
      <c r="O27" s="45" t="s">
        <v>66</v>
      </c>
      <c r="P27" s="45" t="e">
        <v>#DIV/0!</v>
      </c>
      <c r="Q27" s="48" t="str">
        <f>IFERROR(_xlfn.STDEV.P(Table2[[#This Row],[Method Blank 1 (ppt)]:[Method Blank 11 (ppt)]]), "NA")</f>
        <v>NA</v>
      </c>
      <c r="R27" s="47">
        <v>0</v>
      </c>
      <c r="S27" s="46">
        <v>0</v>
      </c>
      <c r="T27" s="45">
        <f t="shared" ref="T27:T33" si="0">MAX(E27:O27)</f>
        <v>0</v>
      </c>
      <c r="U27" s="45"/>
      <c r="V27" s="45" t="s">
        <v>62</v>
      </c>
      <c r="W27" s="46" t="s">
        <v>66</v>
      </c>
      <c r="X27" s="45"/>
      <c r="Y27" s="45"/>
    </row>
    <row r="28" spans="1:25" x14ac:dyDescent="0.3">
      <c r="A28" s="45">
        <v>4</v>
      </c>
      <c r="B28" s="45" t="s">
        <v>24</v>
      </c>
      <c r="C28" s="45" t="s">
        <v>67</v>
      </c>
      <c r="D28" s="45">
        <v>0</v>
      </c>
      <c r="E28" s="49">
        <v>0.51100000000000001</v>
      </c>
      <c r="F28" s="49">
        <v>0.38500000000000001</v>
      </c>
      <c r="G28" s="49">
        <v>0.47799999999999998</v>
      </c>
      <c r="H28" s="49">
        <v>0.46899999999999997</v>
      </c>
      <c r="I28" s="49">
        <v>0.20100000000000001</v>
      </c>
      <c r="J28" s="49">
        <v>0.15</v>
      </c>
      <c r="K28" s="49">
        <v>0.24937490000000001</v>
      </c>
      <c r="L28" s="49">
        <v>0.29578979999999999</v>
      </c>
      <c r="M28" s="49">
        <v>0.22820570000000001</v>
      </c>
      <c r="N28" s="49">
        <v>0.20399999999999999</v>
      </c>
      <c r="O28" s="49">
        <v>0.3714636</v>
      </c>
      <c r="P28" s="45">
        <v>0.32207581818181819</v>
      </c>
      <c r="Q28" s="48">
        <f>IFERROR(_xlfn.STDEV.P(Table2[[#This Row],[Method Blank 1 (ppt)]:[Method Blank 11 (ppt)]]), "NA")</f>
        <v>0.12097683284569839</v>
      </c>
      <c r="R28" s="47">
        <v>11</v>
      </c>
      <c r="S28" s="46">
        <v>0.51100000000000001</v>
      </c>
      <c r="T28" s="45">
        <f t="shared" si="0"/>
        <v>0.51100000000000001</v>
      </c>
      <c r="U28" s="45"/>
      <c r="V28" s="45" t="s">
        <v>64</v>
      </c>
      <c r="W28" s="46">
        <v>0.67300000000000004</v>
      </c>
      <c r="X28" s="45"/>
      <c r="Y28" s="45"/>
    </row>
    <row r="29" spans="1:25" x14ac:dyDescent="0.3">
      <c r="A29" s="45">
        <v>4</v>
      </c>
      <c r="B29" s="45" t="s">
        <v>26</v>
      </c>
      <c r="C29" s="45" t="s">
        <v>67</v>
      </c>
      <c r="D29" s="45">
        <v>0</v>
      </c>
      <c r="E29" s="45" t="s">
        <v>66</v>
      </c>
      <c r="F29" s="45" t="s">
        <v>66</v>
      </c>
      <c r="G29" s="45" t="s">
        <v>66</v>
      </c>
      <c r="H29" s="45" t="s">
        <v>66</v>
      </c>
      <c r="I29" s="45" t="s">
        <v>66</v>
      </c>
      <c r="J29" s="45" t="s">
        <v>66</v>
      </c>
      <c r="K29" s="45" t="s">
        <v>66</v>
      </c>
      <c r="L29" s="45" t="s">
        <v>66</v>
      </c>
      <c r="M29" s="45" t="s">
        <v>66</v>
      </c>
      <c r="N29" s="45" t="s">
        <v>66</v>
      </c>
      <c r="O29" s="45" t="s">
        <v>66</v>
      </c>
      <c r="P29" s="45" t="e">
        <v>#DIV/0!</v>
      </c>
      <c r="Q29" s="48" t="str">
        <f>IFERROR(_xlfn.STDEV.P(Table2[[#This Row],[Method Blank 1 (ppt)]:[Method Blank 11 (ppt)]]), "NA")</f>
        <v>NA</v>
      </c>
      <c r="R29" s="47">
        <v>0</v>
      </c>
      <c r="S29" s="46">
        <v>0</v>
      </c>
      <c r="T29" s="45">
        <f t="shared" si="0"/>
        <v>0</v>
      </c>
      <c r="U29" s="45"/>
      <c r="V29" s="45" t="s">
        <v>62</v>
      </c>
      <c r="W29" s="46" t="s">
        <v>66</v>
      </c>
      <c r="X29" s="45"/>
      <c r="Y29" s="45"/>
    </row>
    <row r="30" spans="1:25" x14ac:dyDescent="0.3">
      <c r="A30" s="45">
        <v>4</v>
      </c>
      <c r="B30" s="45" t="s">
        <v>28</v>
      </c>
      <c r="C30" s="45" t="s">
        <v>67</v>
      </c>
      <c r="D30" s="45">
        <v>0</v>
      </c>
      <c r="E30" s="49">
        <v>4.0899999999999999E-2</v>
      </c>
      <c r="F30" s="49">
        <v>3.1099999999999999E-2</v>
      </c>
      <c r="G30" s="49">
        <v>3.6400000000000002E-2</v>
      </c>
      <c r="H30" s="49">
        <v>3.1E-2</v>
      </c>
      <c r="I30" s="49"/>
      <c r="J30" s="49">
        <v>2.8199999999999999E-2</v>
      </c>
      <c r="K30" s="49">
        <v>2.7179100000000001E-2</v>
      </c>
      <c r="L30" s="49">
        <v>1.9102600000000001E-2</v>
      </c>
      <c r="M30" s="49">
        <v>2.3809199999999999E-2</v>
      </c>
      <c r="N30" s="49">
        <v>2.6100000000000002E-2</v>
      </c>
      <c r="O30" s="49">
        <v>6.8384700000000007E-2</v>
      </c>
      <c r="P30" s="45">
        <v>3.321756E-2</v>
      </c>
      <c r="Q30" s="48">
        <f>IFERROR(_xlfn.STDEV.P(Table2[[#This Row],[Method Blank 1 (ppt)]:[Method Blank 11 (ppt)]]), "NA")</f>
        <v>1.3097041951387341E-2</v>
      </c>
      <c r="R30" s="47">
        <v>10</v>
      </c>
      <c r="S30" s="46">
        <v>6.8384700000000007E-2</v>
      </c>
      <c r="T30" s="45">
        <f t="shared" si="0"/>
        <v>6.8384700000000007E-2</v>
      </c>
      <c r="U30" s="45"/>
      <c r="V30" s="45" t="s">
        <v>64</v>
      </c>
      <c r="W30" s="46">
        <v>6.8000000000000005E-2</v>
      </c>
      <c r="X30" s="45"/>
      <c r="Y30" s="45"/>
    </row>
    <row r="31" spans="1:25" x14ac:dyDescent="0.3">
      <c r="A31" s="45">
        <v>4</v>
      </c>
      <c r="B31" s="45" t="s">
        <v>30</v>
      </c>
      <c r="C31" s="45" t="s">
        <v>67</v>
      </c>
      <c r="D31" s="45">
        <v>0</v>
      </c>
      <c r="E31" s="45" t="s">
        <v>66</v>
      </c>
      <c r="F31" s="45" t="s">
        <v>66</v>
      </c>
      <c r="G31" s="45" t="s">
        <v>66</v>
      </c>
      <c r="H31" s="45" t="s">
        <v>66</v>
      </c>
      <c r="I31" s="45" t="s">
        <v>66</v>
      </c>
      <c r="J31" s="45" t="s">
        <v>66</v>
      </c>
      <c r="K31" s="45" t="s">
        <v>66</v>
      </c>
      <c r="L31" s="45" t="s">
        <v>66</v>
      </c>
      <c r="M31" s="45" t="s">
        <v>66</v>
      </c>
      <c r="N31" s="45" t="s">
        <v>66</v>
      </c>
      <c r="O31" s="45" t="s">
        <v>66</v>
      </c>
      <c r="P31" s="45" t="e">
        <v>#DIV/0!</v>
      </c>
      <c r="Q31" s="48" t="str">
        <f>IFERROR(_xlfn.STDEV.P(Table2[[#This Row],[Method Blank 1 (ppt)]:[Method Blank 11 (ppt)]]), "NA")</f>
        <v>NA</v>
      </c>
      <c r="R31" s="47">
        <v>0</v>
      </c>
      <c r="S31" s="46">
        <v>0</v>
      </c>
      <c r="T31" s="45">
        <f t="shared" si="0"/>
        <v>0</v>
      </c>
      <c r="U31" s="45"/>
      <c r="V31" s="45" t="s">
        <v>62</v>
      </c>
      <c r="W31" s="46" t="s">
        <v>66</v>
      </c>
      <c r="X31" s="45"/>
      <c r="Y31" s="45"/>
    </row>
    <row r="32" spans="1:25" x14ac:dyDescent="0.3">
      <c r="A32" s="45">
        <v>4</v>
      </c>
      <c r="B32" s="45" t="s">
        <v>29</v>
      </c>
      <c r="C32" s="45" t="s">
        <v>67</v>
      </c>
      <c r="D32" s="45">
        <v>0</v>
      </c>
      <c r="E32" s="45" t="s">
        <v>66</v>
      </c>
      <c r="F32" s="45" t="s">
        <v>66</v>
      </c>
      <c r="G32" s="45" t="s">
        <v>66</v>
      </c>
      <c r="H32" s="45" t="s">
        <v>66</v>
      </c>
      <c r="I32" s="45" t="s">
        <v>66</v>
      </c>
      <c r="J32" s="45" t="s">
        <v>66</v>
      </c>
      <c r="K32" s="45" t="s">
        <v>66</v>
      </c>
      <c r="L32" s="45" t="s">
        <v>66</v>
      </c>
      <c r="M32" s="45" t="s">
        <v>66</v>
      </c>
      <c r="N32" s="45" t="s">
        <v>66</v>
      </c>
      <c r="O32" s="45" t="s">
        <v>66</v>
      </c>
      <c r="P32" s="45" t="e">
        <v>#DIV/0!</v>
      </c>
      <c r="Q32" s="48" t="str">
        <f>IFERROR(_xlfn.STDEV.P(Table2[[#This Row],[Method Blank 1 (ppt)]:[Method Blank 11 (ppt)]]), "NA")</f>
        <v>NA</v>
      </c>
      <c r="R32" s="47">
        <v>0</v>
      </c>
      <c r="S32" s="46">
        <v>0</v>
      </c>
      <c r="T32" s="45">
        <f t="shared" si="0"/>
        <v>0</v>
      </c>
      <c r="U32" s="45"/>
      <c r="V32" s="45" t="s">
        <v>62</v>
      </c>
      <c r="W32" s="46" t="s">
        <v>66</v>
      </c>
      <c r="X32" s="45"/>
      <c r="Y32" s="45"/>
    </row>
    <row r="33" spans="1:25" x14ac:dyDescent="0.3">
      <c r="A33" s="45">
        <v>4</v>
      </c>
      <c r="B33" s="45" t="s">
        <v>22</v>
      </c>
      <c r="C33" s="45" t="s">
        <v>67</v>
      </c>
      <c r="D33" s="45">
        <v>0</v>
      </c>
      <c r="E33" s="49">
        <v>0.124</v>
      </c>
      <c r="F33" s="49">
        <v>0.121</v>
      </c>
      <c r="G33" s="49">
        <v>0.14199999999999999</v>
      </c>
      <c r="H33" s="49">
        <v>0.14000000000000001</v>
      </c>
      <c r="I33" s="49">
        <v>8.6699999999999999E-2</v>
      </c>
      <c r="J33" s="49">
        <v>0.104</v>
      </c>
      <c r="K33" s="49">
        <v>0.14648169999999999</v>
      </c>
      <c r="L33" s="49">
        <v>0.15222910000000001</v>
      </c>
      <c r="M33" s="49">
        <v>0.1238674</v>
      </c>
      <c r="N33" s="49">
        <v>0.17899999999999999</v>
      </c>
      <c r="O33" s="49">
        <v>0.18961929999999999</v>
      </c>
      <c r="P33" s="45">
        <v>0.1371725</v>
      </c>
      <c r="Q33" s="48">
        <f>IFERROR(_xlfn.STDEV.P(Table2[[#This Row],[Method Blank 1 (ppt)]:[Method Blank 11 (ppt)]]), "NA")</f>
        <v>2.8770007612410879E-2</v>
      </c>
      <c r="R33" s="47">
        <v>11</v>
      </c>
      <c r="S33" s="46">
        <v>0.18961929999999999</v>
      </c>
      <c r="T33" s="45">
        <f t="shared" si="0"/>
        <v>0.18961929999999999</v>
      </c>
      <c r="U33" s="45"/>
      <c r="V33" s="45" t="s">
        <v>64</v>
      </c>
      <c r="W33" s="46">
        <v>0.221</v>
      </c>
      <c r="X33" s="45"/>
      <c r="Y33" s="45"/>
    </row>
    <row r="34" spans="1:25" x14ac:dyDescent="0.3">
      <c r="A34" s="45">
        <v>5</v>
      </c>
      <c r="B34" s="45" t="s">
        <v>25</v>
      </c>
      <c r="C34" s="45" t="s">
        <v>67</v>
      </c>
      <c r="D34" s="45">
        <v>0</v>
      </c>
      <c r="E34" s="45">
        <v>8.0799999999999997E-2</v>
      </c>
      <c r="F34" s="45">
        <v>0.1135</v>
      </c>
      <c r="G34" s="45">
        <v>8.4400000000000003E-2</v>
      </c>
      <c r="H34" s="45">
        <v>8.5300000000000001E-2</v>
      </c>
      <c r="I34" s="45">
        <v>0.1749</v>
      </c>
      <c r="J34" s="45">
        <v>0.1124</v>
      </c>
      <c r="K34" s="45">
        <v>6.8699999999999997E-2</v>
      </c>
      <c r="L34" s="45">
        <v>0.28399999999999997</v>
      </c>
      <c r="M34" s="45">
        <v>0.27329999999999999</v>
      </c>
      <c r="N34" s="45"/>
      <c r="O34" s="45"/>
      <c r="P34" s="45">
        <v>0.1419222222222222</v>
      </c>
      <c r="Q34" s="48">
        <f>IFERROR(_xlfn.STDEV.P(Table2[[#This Row],[Method Blank 1 (ppt)]:[Method Blank 11 (ppt)]]), "NA")</f>
        <v>7.8758022910935935E-2</v>
      </c>
      <c r="R34" s="47">
        <v>9</v>
      </c>
      <c r="S34" s="46">
        <v>0.28399999999999997</v>
      </c>
      <c r="T34" s="45">
        <v>0.28399999999999997</v>
      </c>
      <c r="U34" s="45">
        <v>0.40447429278117397</v>
      </c>
      <c r="V34" s="45" t="s">
        <v>64</v>
      </c>
      <c r="W34" s="46">
        <v>0.40447429278117397</v>
      </c>
      <c r="X34" s="45" t="s">
        <v>68</v>
      </c>
      <c r="Y34" s="45"/>
    </row>
    <row r="35" spans="1:25" x14ac:dyDescent="0.3">
      <c r="A35" s="45">
        <v>5</v>
      </c>
      <c r="B35" s="45" t="s">
        <v>27</v>
      </c>
      <c r="C35" s="45" t="s">
        <v>67</v>
      </c>
      <c r="D35" s="45">
        <v>0</v>
      </c>
      <c r="E35" s="45" t="s">
        <v>66</v>
      </c>
      <c r="F35" s="45" t="s">
        <v>66</v>
      </c>
      <c r="G35" s="45" t="s">
        <v>66</v>
      </c>
      <c r="H35" s="45" t="s">
        <v>66</v>
      </c>
      <c r="I35" s="45" t="s">
        <v>66</v>
      </c>
      <c r="J35" s="45" t="s">
        <v>66</v>
      </c>
      <c r="K35" s="45" t="s">
        <v>66</v>
      </c>
      <c r="L35" s="45" t="s">
        <v>66</v>
      </c>
      <c r="M35" s="45" t="s">
        <v>66</v>
      </c>
      <c r="N35" s="45"/>
      <c r="O35" s="45"/>
      <c r="P35" s="45" t="e">
        <v>#DIV/0!</v>
      </c>
      <c r="Q35" s="48" t="str">
        <f>IFERROR(_xlfn.STDEV.P(Table2[[#This Row],[Method Blank 1 (ppt)]:[Method Blank 11 (ppt)]]), "NA")</f>
        <v>NA</v>
      </c>
      <c r="R35" s="47">
        <v>0</v>
      </c>
      <c r="S35" s="46">
        <v>0</v>
      </c>
      <c r="T35" s="45">
        <v>0</v>
      </c>
      <c r="U35" s="45" t="e">
        <v>#DIV/0!</v>
      </c>
      <c r="V35" s="45" t="s">
        <v>66</v>
      </c>
      <c r="W35" s="46" t="s">
        <v>66</v>
      </c>
      <c r="X35" s="45" t="s">
        <v>68</v>
      </c>
      <c r="Y35" s="45"/>
    </row>
    <row r="36" spans="1:25" x14ac:dyDescent="0.3">
      <c r="A36" s="45">
        <v>5</v>
      </c>
      <c r="B36" s="45" t="s">
        <v>24</v>
      </c>
      <c r="C36" s="45" t="s">
        <v>67</v>
      </c>
      <c r="D36" s="45">
        <v>0</v>
      </c>
      <c r="E36" s="45" t="s">
        <v>66</v>
      </c>
      <c r="F36" s="45">
        <v>0.124</v>
      </c>
      <c r="G36" s="45" t="s">
        <v>66</v>
      </c>
      <c r="H36" s="45">
        <v>0.13059999999999999</v>
      </c>
      <c r="I36" s="45" t="s">
        <v>66</v>
      </c>
      <c r="J36" s="45" t="s">
        <v>66</v>
      </c>
      <c r="K36" s="45" t="s">
        <v>66</v>
      </c>
      <c r="L36" s="45">
        <v>0.1079</v>
      </c>
      <c r="M36" s="45">
        <v>0.10390000000000001</v>
      </c>
      <c r="N36" s="45"/>
      <c r="O36" s="45"/>
      <c r="P36" s="45">
        <v>0.1166</v>
      </c>
      <c r="Q36" s="48">
        <f>IFERROR(_xlfn.STDEV.P(Table2[[#This Row],[Method Blank 1 (ppt)]:[Method Blank 11 (ppt)]]), "NA")</f>
        <v>1.104241821341684E-2</v>
      </c>
      <c r="R36" s="47">
        <v>4</v>
      </c>
      <c r="S36" s="46">
        <v>0.13059999999999999</v>
      </c>
      <c r="T36" s="45">
        <v>0.13059999999999999</v>
      </c>
      <c r="U36" s="45">
        <v>0.15667540690273773</v>
      </c>
      <c r="V36" s="45" t="s">
        <v>65</v>
      </c>
      <c r="W36" s="46">
        <v>0.13059999999999999</v>
      </c>
      <c r="X36" s="45" t="s">
        <v>68</v>
      </c>
      <c r="Y36" s="45"/>
    </row>
    <row r="37" spans="1:25" x14ac:dyDescent="0.3">
      <c r="A37" s="45">
        <v>5</v>
      </c>
      <c r="B37" s="45" t="s">
        <v>26</v>
      </c>
      <c r="C37" s="45" t="s">
        <v>67</v>
      </c>
      <c r="D37" s="45">
        <v>0</v>
      </c>
      <c r="E37" s="45">
        <v>0.22259999999999999</v>
      </c>
      <c r="F37" s="45">
        <v>9.2899999999999996E-2</v>
      </c>
      <c r="G37" s="45">
        <v>7.3200000000000001E-2</v>
      </c>
      <c r="H37" s="45">
        <v>0.04</v>
      </c>
      <c r="I37" s="45">
        <v>0.19850000000000001</v>
      </c>
      <c r="J37" s="45">
        <v>3.2099999999999997E-2</v>
      </c>
      <c r="K37" s="45">
        <v>6.2799999999999995E-2</v>
      </c>
      <c r="L37" s="45">
        <v>0.16450000000000001</v>
      </c>
      <c r="M37" s="45">
        <v>1.6199999999999999E-2</v>
      </c>
      <c r="N37" s="45"/>
      <c r="O37" s="45"/>
      <c r="P37" s="45">
        <v>0.1003111111111111</v>
      </c>
      <c r="Q37" s="48">
        <f>IFERROR(_xlfn.STDEV.P(Table2[[#This Row],[Method Blank 1 (ppt)]:[Method Blank 11 (ppt)]]), "NA")</f>
        <v>7.1707530124410307E-2</v>
      </c>
      <c r="R37" s="47">
        <v>9</v>
      </c>
      <c r="S37" s="46">
        <v>0.22259999999999999</v>
      </c>
      <c r="T37" s="45">
        <v>0.22259999999999999</v>
      </c>
      <c r="U37" s="45">
        <v>0.3393592717045143</v>
      </c>
      <c r="V37" s="45" t="s">
        <v>64</v>
      </c>
      <c r="W37" s="46">
        <v>0.3393592717045143</v>
      </c>
      <c r="X37" s="45" t="s">
        <v>68</v>
      </c>
      <c r="Y37" s="45"/>
    </row>
    <row r="38" spans="1:25" x14ac:dyDescent="0.3">
      <c r="A38" s="45">
        <v>5</v>
      </c>
      <c r="B38" s="45" t="s">
        <v>28</v>
      </c>
      <c r="C38" s="45" t="s">
        <v>67</v>
      </c>
      <c r="D38" s="45">
        <v>0</v>
      </c>
      <c r="E38" s="45">
        <v>0.29859999999999998</v>
      </c>
      <c r="F38" s="45">
        <v>0.109</v>
      </c>
      <c r="G38" s="45">
        <v>0.28270000000000001</v>
      </c>
      <c r="H38" s="45">
        <v>0.10050000000000001</v>
      </c>
      <c r="I38" s="45">
        <v>0.21870000000000001</v>
      </c>
      <c r="J38" s="45">
        <v>0.1128</v>
      </c>
      <c r="K38" s="45">
        <v>9.8799999999999999E-2</v>
      </c>
      <c r="L38" s="45">
        <v>5.5199999999999999E-2</v>
      </c>
      <c r="M38" s="45">
        <v>0.20799999999999999</v>
      </c>
      <c r="N38" s="45"/>
      <c r="O38" s="45"/>
      <c r="P38" s="45">
        <v>0.16492222222222222</v>
      </c>
      <c r="Q38" s="48">
        <f>IFERROR(_xlfn.STDEV.P(Table2[[#This Row],[Method Blank 1 (ppt)]:[Method Blank 11 (ppt)]]), "NA")</f>
        <v>8.3595890087409044E-2</v>
      </c>
      <c r="R38" s="47">
        <v>9</v>
      </c>
      <c r="S38" s="46">
        <v>0.29859999999999998</v>
      </c>
      <c r="T38" s="45">
        <v>0.29859999999999998</v>
      </c>
      <c r="U38" s="45">
        <v>0.44360207249586547</v>
      </c>
      <c r="V38" s="45" t="s">
        <v>64</v>
      </c>
      <c r="W38" s="46">
        <v>0.44360207249586547</v>
      </c>
      <c r="X38" s="45" t="s">
        <v>68</v>
      </c>
      <c r="Y38" s="45"/>
    </row>
    <row r="39" spans="1:25" x14ac:dyDescent="0.3">
      <c r="A39" s="45">
        <v>5</v>
      </c>
      <c r="B39" s="45" t="s">
        <v>30</v>
      </c>
      <c r="C39" s="45" t="s">
        <v>67</v>
      </c>
      <c r="D39" s="45">
        <v>0</v>
      </c>
      <c r="E39" s="45">
        <v>0.37130000000000002</v>
      </c>
      <c r="F39" s="45">
        <v>0.63400000000000001</v>
      </c>
      <c r="G39" s="45">
        <v>0.29389999999999999</v>
      </c>
      <c r="H39" s="45">
        <v>0.2077</v>
      </c>
      <c r="I39" s="45">
        <v>0.34329999999999999</v>
      </c>
      <c r="J39" s="45">
        <v>0.2414</v>
      </c>
      <c r="K39" s="45">
        <v>0.75170000000000003</v>
      </c>
      <c r="L39" s="45">
        <v>0.71899999999999997</v>
      </c>
      <c r="M39" s="45">
        <v>0.60499999999999998</v>
      </c>
      <c r="N39" s="45"/>
      <c r="O39" s="45"/>
      <c r="P39" s="45">
        <v>0.46303333333333335</v>
      </c>
      <c r="Q39" s="48">
        <f>IFERROR(_xlfn.STDEV.P(Table2[[#This Row],[Method Blank 1 (ppt)]:[Method Blank 11 (ppt)]]), "NA")</f>
        <v>0.2010818296669846</v>
      </c>
      <c r="R39" s="47">
        <v>9</v>
      </c>
      <c r="S39" s="46">
        <v>0.75170000000000003</v>
      </c>
      <c r="T39" s="45">
        <v>0.75170000000000003</v>
      </c>
      <c r="U39" s="45">
        <v>1.1333707641059703</v>
      </c>
      <c r="V39" s="45" t="s">
        <v>64</v>
      </c>
      <c r="W39" s="46">
        <v>1.1333707641059703</v>
      </c>
      <c r="X39" s="45" t="s">
        <v>68</v>
      </c>
      <c r="Y39" s="45"/>
    </row>
    <row r="40" spans="1:25" x14ac:dyDescent="0.3">
      <c r="A40" s="45">
        <v>5</v>
      </c>
      <c r="B40" s="45" t="s">
        <v>29</v>
      </c>
      <c r="C40" s="45" t="s">
        <v>67</v>
      </c>
      <c r="D40" s="45">
        <v>0</v>
      </c>
      <c r="E40" s="45" t="s">
        <v>66</v>
      </c>
      <c r="F40" s="45" t="s">
        <v>66</v>
      </c>
      <c r="G40" s="45" t="s">
        <v>66</v>
      </c>
      <c r="H40" s="45" t="s">
        <v>66</v>
      </c>
      <c r="I40" s="45" t="s">
        <v>66</v>
      </c>
      <c r="J40" s="45" t="s">
        <v>66</v>
      </c>
      <c r="K40" s="45" t="s">
        <v>66</v>
      </c>
      <c r="L40" s="45" t="s">
        <v>66</v>
      </c>
      <c r="M40" s="45" t="s">
        <v>66</v>
      </c>
      <c r="N40" s="45"/>
      <c r="O40" s="45"/>
      <c r="P40" s="45" t="e">
        <v>#DIV/0!</v>
      </c>
      <c r="Q40" s="48" t="str">
        <f>IFERROR(_xlfn.STDEV.P(Table2[[#This Row],[Method Blank 1 (ppt)]:[Method Blank 11 (ppt)]]), "NA")</f>
        <v>NA</v>
      </c>
      <c r="R40" s="47">
        <v>0</v>
      </c>
      <c r="S40" s="46">
        <v>0</v>
      </c>
      <c r="T40" s="45">
        <v>0</v>
      </c>
      <c r="U40" s="45" t="e">
        <v>#DIV/0!</v>
      </c>
      <c r="V40" s="45" t="s">
        <v>66</v>
      </c>
      <c r="W40" s="46" t="s">
        <v>66</v>
      </c>
      <c r="X40" s="45" t="s">
        <v>68</v>
      </c>
      <c r="Y40" s="45"/>
    </row>
    <row r="41" spans="1:25" x14ac:dyDescent="0.3">
      <c r="A41" s="45">
        <v>5</v>
      </c>
      <c r="B41" s="45" t="s">
        <v>22</v>
      </c>
      <c r="C41" s="45" t="s">
        <v>67</v>
      </c>
      <c r="D41" s="45">
        <v>0</v>
      </c>
      <c r="E41" s="45">
        <v>0.31740000000000002</v>
      </c>
      <c r="F41" s="45">
        <v>0.13109999999999999</v>
      </c>
      <c r="G41" s="45">
        <v>3.5900000000000001E-2</v>
      </c>
      <c r="H41" s="45">
        <v>8.5000000000000006E-2</v>
      </c>
      <c r="I41" s="45">
        <v>5.7099999999999998E-2</v>
      </c>
      <c r="J41" s="45">
        <v>0.1633</v>
      </c>
      <c r="K41" s="45">
        <v>0.20019999999999999</v>
      </c>
      <c r="L41" s="45"/>
      <c r="M41" s="45"/>
      <c r="N41" s="45"/>
      <c r="O41" s="45"/>
      <c r="P41" s="45">
        <v>0.14142857142857143</v>
      </c>
      <c r="Q41" s="48">
        <f>IFERROR(_xlfn.STDEV.P(Table2[[#This Row],[Method Blank 1 (ppt)]:[Method Blank 11 (ppt)]]), "NA")</f>
        <v>8.9790895406823862E-2</v>
      </c>
      <c r="R41" s="47">
        <v>7</v>
      </c>
      <c r="S41" s="46">
        <v>0.31740000000000002</v>
      </c>
      <c r="T41" s="45">
        <v>0.31740000000000002</v>
      </c>
      <c r="U41" s="45">
        <v>0.44625321752664093</v>
      </c>
      <c r="V41" s="45" t="s">
        <v>64</v>
      </c>
      <c r="W41" s="46">
        <v>0.44625321752664093</v>
      </c>
      <c r="X41" s="45" t="s">
        <v>68</v>
      </c>
      <c r="Y41" s="45"/>
    </row>
    <row r="42" spans="1:25" x14ac:dyDescent="0.3">
      <c r="A42" s="45">
        <v>6</v>
      </c>
      <c r="B42" s="45" t="s">
        <v>25</v>
      </c>
      <c r="C42" s="45" t="s">
        <v>67</v>
      </c>
      <c r="D42" s="45">
        <v>0</v>
      </c>
      <c r="E42" s="46">
        <v>1.01</v>
      </c>
      <c r="F42" s="46">
        <v>0.2</v>
      </c>
      <c r="G42" s="46">
        <v>0.33400000000000002</v>
      </c>
      <c r="H42" s="46">
        <v>0.38400000000000001</v>
      </c>
      <c r="I42" s="46">
        <v>0.35799999999999998</v>
      </c>
      <c r="J42" s="46">
        <v>0.35599999999999998</v>
      </c>
      <c r="K42" s="46">
        <v>0.45200000000000001</v>
      </c>
      <c r="L42" s="45"/>
      <c r="M42" s="45"/>
      <c r="N42" s="45"/>
      <c r="O42" s="45"/>
      <c r="P42" s="45">
        <v>0.442</v>
      </c>
      <c r="Q42" s="48">
        <f>IFERROR(_xlfn.STDEV.P(Table2[[#This Row],[Method Blank 1 (ppt)]:[Method Blank 11 (ppt)]]), "NA")</f>
        <v>0.2422419097867726</v>
      </c>
      <c r="R42" s="47">
        <v>7</v>
      </c>
      <c r="S42" s="46">
        <v>1.01</v>
      </c>
      <c r="T42" s="45">
        <v>1.01</v>
      </c>
      <c r="U42" s="45">
        <v>1.2643696187270865</v>
      </c>
      <c r="V42" s="45" t="s">
        <v>64</v>
      </c>
      <c r="W42" s="46">
        <v>1.2643696187270865</v>
      </c>
      <c r="X42" s="45" t="s">
        <v>68</v>
      </c>
      <c r="Y42" s="45"/>
    </row>
    <row r="43" spans="1:25" x14ac:dyDescent="0.3">
      <c r="A43" s="45">
        <v>6</v>
      </c>
      <c r="B43" s="45" t="s">
        <v>27</v>
      </c>
      <c r="C43" s="45" t="s">
        <v>67</v>
      </c>
      <c r="D43" s="45">
        <v>0</v>
      </c>
      <c r="E43" s="46">
        <v>3.7999999999999999E-2</v>
      </c>
      <c r="F43" s="46">
        <v>1.4E-2</v>
      </c>
      <c r="G43" s="46">
        <v>0.01</v>
      </c>
      <c r="H43" s="46">
        <v>1.6E-2</v>
      </c>
      <c r="I43" s="46">
        <v>1.4E-2</v>
      </c>
      <c r="J43" s="46" t="s">
        <v>62</v>
      </c>
      <c r="K43" s="46">
        <v>8.0000000000000002E-3</v>
      </c>
      <c r="L43" s="45"/>
      <c r="M43" s="45"/>
      <c r="N43" s="45"/>
      <c r="O43" s="45"/>
      <c r="P43" s="45">
        <v>1.6666666666666666E-2</v>
      </c>
      <c r="Q43" s="48">
        <f>IFERROR(_xlfn.STDEV.P(Table2[[#This Row],[Method Blank 1 (ppt)]:[Method Blank 11 (ppt)]]), "NA")</f>
        <v>9.9107124982123328E-3</v>
      </c>
      <c r="R43" s="47">
        <v>6</v>
      </c>
      <c r="S43" s="46">
        <v>3.7999999999999999E-2</v>
      </c>
      <c r="T43" s="45">
        <v>3.7999999999999999E-2</v>
      </c>
      <c r="U43" s="45">
        <v>5.0789091191701011E-2</v>
      </c>
      <c r="V43" s="45" t="s">
        <v>65</v>
      </c>
      <c r="W43" s="46">
        <v>3.7999999999999999E-2</v>
      </c>
      <c r="X43" s="45" t="s">
        <v>68</v>
      </c>
      <c r="Y43" s="45"/>
    </row>
    <row r="44" spans="1:25" x14ac:dyDescent="0.3">
      <c r="A44" s="45">
        <v>6</v>
      </c>
      <c r="B44" s="45" t="s">
        <v>24</v>
      </c>
      <c r="C44" s="45" t="s">
        <v>67</v>
      </c>
      <c r="D44" s="45">
        <v>0</v>
      </c>
      <c r="E44" s="46">
        <v>0.186</v>
      </c>
      <c r="F44" s="46">
        <v>0.45200000000000001</v>
      </c>
      <c r="G44" s="46">
        <v>1.1639999999999999</v>
      </c>
      <c r="H44" s="46">
        <v>0.124</v>
      </c>
      <c r="I44" s="46">
        <v>0.16</v>
      </c>
      <c r="J44" s="46">
        <v>0.10199999999999999</v>
      </c>
      <c r="K44" s="46">
        <v>0.11600000000000001</v>
      </c>
      <c r="L44" s="45"/>
      <c r="M44" s="45"/>
      <c r="N44" s="45"/>
      <c r="O44" s="45"/>
      <c r="P44" s="45">
        <v>0.32914285714285718</v>
      </c>
      <c r="Q44" s="48">
        <f>IFERROR(_xlfn.STDEV.P(Table2[[#This Row],[Method Blank 1 (ppt)]:[Method Blank 11 (ppt)]]), "NA")</f>
        <v>0.35862572155837519</v>
      </c>
      <c r="R44" s="47">
        <v>7</v>
      </c>
      <c r="S44" s="46">
        <v>1.1639999999999999</v>
      </c>
      <c r="T44" s="45">
        <v>1.1639999999999999</v>
      </c>
      <c r="U44" s="45">
        <v>1.5466154991117296</v>
      </c>
      <c r="V44" s="45" t="s">
        <v>64</v>
      </c>
      <c r="W44" s="46">
        <v>1.5466154991117296</v>
      </c>
      <c r="X44" s="45" t="s">
        <v>68</v>
      </c>
      <c r="Y44" s="45"/>
    </row>
    <row r="45" spans="1:25" x14ac:dyDescent="0.3">
      <c r="A45" s="45">
        <v>6</v>
      </c>
      <c r="B45" s="45" t="s">
        <v>26</v>
      </c>
      <c r="C45" s="45" t="s">
        <v>67</v>
      </c>
      <c r="D45" s="45">
        <v>0</v>
      </c>
      <c r="E45" s="46">
        <v>0.42399999999999999</v>
      </c>
      <c r="F45" s="46" t="s">
        <v>62</v>
      </c>
      <c r="G45" s="46" t="s">
        <v>62</v>
      </c>
      <c r="H45" s="46">
        <v>8.0000000000000002E-3</v>
      </c>
      <c r="I45" s="46">
        <v>4.0000000000000001E-3</v>
      </c>
      <c r="J45" s="46" t="s">
        <v>62</v>
      </c>
      <c r="K45" s="46" t="s">
        <v>62</v>
      </c>
      <c r="L45" s="45"/>
      <c r="M45" s="45"/>
      <c r="N45" s="45"/>
      <c r="O45" s="45"/>
      <c r="P45" s="45">
        <v>0.14533333333333334</v>
      </c>
      <c r="Q45" s="48">
        <f>IFERROR(_xlfn.STDEV.P(Table2[[#This Row],[Method Blank 1 (ppt)]:[Method Blank 11 (ppt)]]), "NA")</f>
        <v>0.19705385614654239</v>
      </c>
      <c r="R45" s="47">
        <v>3</v>
      </c>
      <c r="S45" s="46">
        <v>0.42399999999999999</v>
      </c>
      <c r="T45" s="45">
        <v>0.42399999999999999</v>
      </c>
      <c r="U45" s="45">
        <v>0.90386715250116267</v>
      </c>
      <c r="V45" s="45" t="s">
        <v>65</v>
      </c>
      <c r="W45" s="46">
        <v>0.42399999999999999</v>
      </c>
      <c r="X45" s="45" t="s">
        <v>68</v>
      </c>
      <c r="Y45" s="45"/>
    </row>
    <row r="46" spans="1:25" x14ac:dyDescent="0.3">
      <c r="A46" s="45">
        <v>6</v>
      </c>
      <c r="B46" s="45" t="s">
        <v>28</v>
      </c>
      <c r="C46" s="45" t="s">
        <v>67</v>
      </c>
      <c r="D46" s="45">
        <v>0</v>
      </c>
      <c r="E46" s="46">
        <v>0.27800000000000002</v>
      </c>
      <c r="F46" s="46">
        <v>0.374</v>
      </c>
      <c r="G46" s="46">
        <v>0.15</v>
      </c>
      <c r="H46" s="46">
        <v>0.42199999999999999</v>
      </c>
      <c r="I46" s="46">
        <v>0.26600000000000001</v>
      </c>
      <c r="J46" s="46">
        <v>0.106</v>
      </c>
      <c r="K46" s="46">
        <v>0.11799999999999999</v>
      </c>
      <c r="L46" s="45"/>
      <c r="M46" s="45"/>
      <c r="N46" s="45"/>
      <c r="O46" s="45"/>
      <c r="P46" s="45">
        <v>0.24485714285714286</v>
      </c>
      <c r="Q46" s="48">
        <f>IFERROR(_xlfn.STDEV.P(Table2[[#This Row],[Method Blank 1 (ppt)]:[Method Blank 11 (ppt)]]), "NA")</f>
        <v>0.11586621419480636</v>
      </c>
      <c r="R46" s="47">
        <v>7</v>
      </c>
      <c r="S46" s="46">
        <v>0.42199999999999999</v>
      </c>
      <c r="T46" s="45">
        <v>0.42199999999999999</v>
      </c>
      <c r="U46" s="45">
        <v>0.63820301135118651</v>
      </c>
      <c r="V46" s="45" t="s">
        <v>64</v>
      </c>
      <c r="W46" s="46">
        <v>0.63820301135118651</v>
      </c>
      <c r="X46" s="45" t="s">
        <v>68</v>
      </c>
      <c r="Y46" s="45"/>
    </row>
    <row r="47" spans="1:25" x14ac:dyDescent="0.3">
      <c r="A47" s="45">
        <v>6</v>
      </c>
      <c r="B47" s="45" t="s">
        <v>30</v>
      </c>
      <c r="C47" s="45" t="s">
        <v>67</v>
      </c>
      <c r="D47" s="45">
        <v>0</v>
      </c>
      <c r="E47" s="46">
        <v>0.28999999999999998</v>
      </c>
      <c r="F47" s="46">
        <v>0.40400000000000003</v>
      </c>
      <c r="G47" s="46">
        <v>0.23799999999999999</v>
      </c>
      <c r="H47" s="46">
        <v>0.41399999999999998</v>
      </c>
      <c r="I47" s="46">
        <v>0.39200000000000002</v>
      </c>
      <c r="J47" s="46">
        <v>0.126</v>
      </c>
      <c r="K47" s="46">
        <v>0.13200000000000001</v>
      </c>
      <c r="L47" s="45"/>
      <c r="M47" s="45"/>
      <c r="N47" s="45"/>
      <c r="O47" s="45"/>
      <c r="P47" s="45">
        <v>0.28514285714285714</v>
      </c>
      <c r="Q47" s="48">
        <f>IFERROR(_xlfn.STDEV.P(Table2[[#This Row],[Method Blank 1 (ppt)]:[Method Blank 11 (ppt)]]), "NA")</f>
        <v>0.11537198046991747</v>
      </c>
      <c r="R47" s="47">
        <v>7</v>
      </c>
      <c r="S47" s="46">
        <v>0.41399999999999998</v>
      </c>
      <c r="T47" s="45">
        <v>0.41399999999999998</v>
      </c>
      <c r="U47" s="45">
        <v>0.6768108871478602</v>
      </c>
      <c r="V47" s="45" t="s">
        <v>64</v>
      </c>
      <c r="W47" s="46">
        <v>0.6768108871478602</v>
      </c>
      <c r="X47" s="45" t="s">
        <v>68</v>
      </c>
      <c r="Y47" s="45"/>
    </row>
    <row r="48" spans="1:25" x14ac:dyDescent="0.3">
      <c r="A48" s="45">
        <v>6</v>
      </c>
      <c r="B48" s="45" t="s">
        <v>29</v>
      </c>
      <c r="C48" s="45" t="s">
        <v>67</v>
      </c>
      <c r="D48" s="45">
        <v>0</v>
      </c>
      <c r="E48" s="46">
        <v>0.25</v>
      </c>
      <c r="F48" s="46" t="s">
        <v>62</v>
      </c>
      <c r="G48" s="46" t="s">
        <v>62</v>
      </c>
      <c r="H48" s="46" t="s">
        <v>62</v>
      </c>
      <c r="I48" s="46" t="s">
        <v>62</v>
      </c>
      <c r="J48" s="46" t="s">
        <v>62</v>
      </c>
      <c r="K48" s="46" t="s">
        <v>62</v>
      </c>
      <c r="L48" s="45"/>
      <c r="M48" s="45"/>
      <c r="N48" s="45"/>
      <c r="O48" s="45"/>
      <c r="P48" s="45">
        <v>0.25</v>
      </c>
      <c r="Q48" s="48">
        <f>IFERROR(_xlfn.STDEV.P(Table2[[#This Row],[Method Blank 1 (ppt)]:[Method Blank 11 (ppt)]]), "NA")</f>
        <v>0</v>
      </c>
      <c r="R48" s="47">
        <v>1</v>
      </c>
      <c r="S48" s="46">
        <v>0.25</v>
      </c>
      <c r="T48" s="45">
        <v>0.25</v>
      </c>
      <c r="U48" s="45" t="e">
        <v>#DIV/0!</v>
      </c>
      <c r="V48" s="45" t="s">
        <v>65</v>
      </c>
      <c r="W48" s="46">
        <v>0.25</v>
      </c>
      <c r="X48" s="45" t="s">
        <v>68</v>
      </c>
      <c r="Y48" s="45"/>
    </row>
    <row r="49" spans="1:25" x14ac:dyDescent="0.3">
      <c r="A49" s="45">
        <v>6</v>
      </c>
      <c r="B49" s="45" t="s">
        <v>22</v>
      </c>
      <c r="C49" s="45" t="s">
        <v>67</v>
      </c>
      <c r="D49" s="45">
        <v>0</v>
      </c>
      <c r="E49" s="46">
        <v>1.526</v>
      </c>
      <c r="F49" s="46">
        <v>0.58399999999999996</v>
      </c>
      <c r="G49" s="46">
        <v>2.5019999999999998</v>
      </c>
      <c r="H49" s="46">
        <v>1.1060000000000001</v>
      </c>
      <c r="I49" s="46">
        <v>0.94599999999999995</v>
      </c>
      <c r="J49" s="46">
        <v>0.41599999999999998</v>
      </c>
      <c r="K49" s="46">
        <v>0.29599999999999999</v>
      </c>
      <c r="L49" s="45"/>
      <c r="M49" s="45"/>
      <c r="N49" s="45"/>
      <c r="O49" s="45"/>
      <c r="P49" s="45">
        <v>1.0537142857142858</v>
      </c>
      <c r="Q49" s="48">
        <f>IFERROR(_xlfn.STDEV.P(Table2[[#This Row],[Method Blank 1 (ppt)]:[Method Blank 11 (ppt)]]), "NA")</f>
        <v>0.71077055053667215</v>
      </c>
      <c r="R49" s="47">
        <v>7</v>
      </c>
      <c r="S49" s="46">
        <v>2.5019999999999998</v>
      </c>
      <c r="T49" s="45">
        <v>2.5019999999999998</v>
      </c>
      <c r="U49" s="45">
        <v>3.4666580540398826</v>
      </c>
      <c r="V49" s="45" t="s">
        <v>64</v>
      </c>
      <c r="W49" s="46">
        <v>3.4666580540398826</v>
      </c>
      <c r="X49" s="45" t="s">
        <v>68</v>
      </c>
      <c r="Y49" s="4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62A9-136C-463C-B4FE-08E1FCAAE4D6}">
  <dimension ref="A1:V49"/>
  <sheetViews>
    <sheetView zoomScale="85" zoomScaleNormal="85" workbookViewId="0">
      <selection activeCell="H1" sqref="H1:H1048576"/>
    </sheetView>
  </sheetViews>
  <sheetFormatPr defaultRowHeight="14.4" x14ac:dyDescent="0.3"/>
  <cols>
    <col min="8" max="8" width="0" hidden="1" customWidth="1"/>
  </cols>
  <sheetData>
    <row r="1" spans="1:22" ht="72" x14ac:dyDescent="0.3">
      <c r="A1" s="20" t="s">
        <v>49</v>
      </c>
      <c r="B1" s="21" t="s">
        <v>1</v>
      </c>
      <c r="C1" s="21" t="s">
        <v>112</v>
      </c>
      <c r="D1" s="20" t="s">
        <v>113</v>
      </c>
      <c r="E1" s="21" t="s">
        <v>114</v>
      </c>
      <c r="F1" s="20" t="s">
        <v>115</v>
      </c>
      <c r="G1" s="20" t="s">
        <v>116</v>
      </c>
      <c r="H1" s="20" t="s">
        <v>119</v>
      </c>
    </row>
    <row r="2" spans="1:22" x14ac:dyDescent="0.3">
      <c r="A2" s="1">
        <v>1</v>
      </c>
      <c r="B2" t="s">
        <v>22</v>
      </c>
      <c r="C2" s="22">
        <v>0.38197842104495894</v>
      </c>
      <c r="D2" t="s">
        <v>117</v>
      </c>
      <c r="E2" s="5">
        <v>2</v>
      </c>
      <c r="F2" s="22" t="s">
        <v>66</v>
      </c>
      <c r="G2" s="22">
        <v>0.38197842104495894</v>
      </c>
      <c r="H2" s="5" t="str">
        <f>_xlfn.CONCAT(Table9[[#This Row],[Lab ID number]],Table9[[#This Row],[Analyte]])</f>
        <v>1NDBA</v>
      </c>
      <c r="S2" s="23"/>
      <c r="V2" s="23"/>
    </row>
    <row r="3" spans="1:22" x14ac:dyDescent="0.3">
      <c r="A3">
        <v>2</v>
      </c>
      <c r="B3" t="s">
        <v>22</v>
      </c>
      <c r="C3" s="5">
        <v>0.74199999999999999</v>
      </c>
      <c r="D3" t="s">
        <v>117</v>
      </c>
      <c r="E3" s="5">
        <v>2</v>
      </c>
      <c r="F3" s="5">
        <v>0.43879881269038967</v>
      </c>
      <c r="G3" s="5">
        <v>0.74199999999999999</v>
      </c>
      <c r="H3" s="5" t="str">
        <f>_xlfn.CONCAT(Table9[[#This Row],[Lab ID number]],Table9[[#This Row],[Analyte]])</f>
        <v>2NDBA</v>
      </c>
    </row>
    <row r="4" spans="1:22" x14ac:dyDescent="0.3">
      <c r="A4">
        <v>3</v>
      </c>
      <c r="B4" t="s">
        <v>22</v>
      </c>
      <c r="C4" s="5">
        <v>0.68</v>
      </c>
      <c r="D4" t="s">
        <v>117</v>
      </c>
      <c r="E4" s="5">
        <v>2</v>
      </c>
      <c r="F4" s="5">
        <v>0.67700000000000005</v>
      </c>
      <c r="G4" s="5">
        <v>0.68</v>
      </c>
      <c r="H4" s="5" t="str">
        <f>_xlfn.CONCAT(Table9[[#This Row],[Lab ID number]],Table9[[#This Row],[Analyte]])</f>
        <v>3NDBA</v>
      </c>
    </row>
    <row r="5" spans="1:22" x14ac:dyDescent="0.3">
      <c r="A5">
        <v>4</v>
      </c>
      <c r="B5" t="s">
        <v>22</v>
      </c>
      <c r="C5" s="5">
        <v>0.61199999999999999</v>
      </c>
      <c r="D5" t="s">
        <v>117</v>
      </c>
      <c r="E5" s="5">
        <v>2</v>
      </c>
      <c r="F5" s="5">
        <v>0.22059999999999999</v>
      </c>
      <c r="G5" s="5">
        <v>0.61199999999999999</v>
      </c>
      <c r="H5" s="5" t="str">
        <f>_xlfn.CONCAT(Table9[[#This Row],[Lab ID number]],Table9[[#This Row],[Analyte]])</f>
        <v>4NDBA</v>
      </c>
    </row>
    <row r="6" spans="1:22" x14ac:dyDescent="0.3">
      <c r="A6">
        <v>5</v>
      </c>
      <c r="B6" t="s">
        <v>22</v>
      </c>
      <c r="C6" s="5">
        <v>0.439</v>
      </c>
      <c r="D6" t="s">
        <v>118</v>
      </c>
      <c r="E6" s="5">
        <v>2</v>
      </c>
      <c r="F6" s="5">
        <v>0.43879881269038967</v>
      </c>
      <c r="G6" s="5">
        <v>0.31932256137278636</v>
      </c>
      <c r="H6" s="5" t="str">
        <f>_xlfn.CONCAT(Table9[[#This Row],[Lab ID number]],Table9[[#This Row],[Analyte]])</f>
        <v>5NDBA</v>
      </c>
    </row>
    <row r="7" spans="1:22" x14ac:dyDescent="0.3">
      <c r="A7">
        <v>6</v>
      </c>
      <c r="B7" t="s">
        <v>22</v>
      </c>
      <c r="C7" s="5">
        <v>3.4666580540398826</v>
      </c>
      <c r="D7" t="s">
        <v>118</v>
      </c>
      <c r="E7" s="5">
        <v>2</v>
      </c>
      <c r="F7" s="5">
        <v>3.4666580540398826</v>
      </c>
      <c r="G7" s="5">
        <v>0.78330603385820174</v>
      </c>
      <c r="H7" s="5" t="str">
        <f>_xlfn.CONCAT(Table9[[#This Row],[Lab ID number]],Table9[[#This Row],[Analyte]])</f>
        <v>6NDBA</v>
      </c>
    </row>
    <row r="8" spans="1:22" x14ac:dyDescent="0.3">
      <c r="A8" s="1">
        <v>1</v>
      </c>
      <c r="B8" t="s">
        <v>24</v>
      </c>
      <c r="C8" s="22">
        <v>0.21816780169401731</v>
      </c>
      <c r="D8" t="s">
        <v>118</v>
      </c>
      <c r="E8" s="5">
        <v>2</v>
      </c>
      <c r="F8" s="22">
        <v>0.33550000000000002</v>
      </c>
      <c r="G8" s="22">
        <v>0.21816780169401731</v>
      </c>
      <c r="H8" s="5" t="str">
        <f>_xlfn.CONCAT(Table9[[#This Row],[Lab ID number]],Table9[[#This Row],[Analyte]])</f>
        <v>1NDEA</v>
      </c>
    </row>
    <row r="9" spans="1:22" x14ac:dyDescent="0.3">
      <c r="A9">
        <v>2</v>
      </c>
      <c r="B9" t="s">
        <v>24</v>
      </c>
      <c r="C9" s="5">
        <v>0.13200000000000001</v>
      </c>
      <c r="D9" t="s">
        <v>117</v>
      </c>
      <c r="E9" s="5">
        <v>2</v>
      </c>
      <c r="F9" s="5">
        <v>0.13059999999999999</v>
      </c>
      <c r="G9" s="5">
        <v>0.13200000000000001</v>
      </c>
      <c r="H9" s="5" t="str">
        <f>_xlfn.CONCAT(Table9[[#This Row],[Lab ID number]],Table9[[#This Row],[Analyte]])</f>
        <v>2NDEA</v>
      </c>
    </row>
    <row r="10" spans="1:22" x14ac:dyDescent="0.3">
      <c r="A10">
        <v>3</v>
      </c>
      <c r="B10" t="s">
        <v>24</v>
      </c>
      <c r="C10" s="5">
        <v>0.56000000000000005</v>
      </c>
      <c r="D10" t="s">
        <v>118</v>
      </c>
      <c r="E10" s="5">
        <v>2</v>
      </c>
      <c r="F10" s="5">
        <v>0.56000000000000005</v>
      </c>
      <c r="G10" s="5">
        <v>0.56000000000000005</v>
      </c>
      <c r="H10" s="5" t="str">
        <f>_xlfn.CONCAT(Table9[[#This Row],[Lab ID number]],Table9[[#This Row],[Analyte]])</f>
        <v>3NDEA</v>
      </c>
    </row>
    <row r="11" spans="1:22" x14ac:dyDescent="0.3">
      <c r="A11">
        <v>4</v>
      </c>
      <c r="B11" t="s">
        <v>24</v>
      </c>
      <c r="C11" s="5">
        <v>1.107</v>
      </c>
      <c r="D11" t="s">
        <v>117</v>
      </c>
      <c r="E11" s="5">
        <v>2</v>
      </c>
      <c r="F11" s="5">
        <v>0.67300000000000004</v>
      </c>
      <c r="G11" s="5">
        <v>1.107</v>
      </c>
      <c r="H11" s="5" t="str">
        <f>_xlfn.CONCAT(Table9[[#This Row],[Lab ID number]],Table9[[#This Row],[Analyte]])</f>
        <v>4NDEA</v>
      </c>
    </row>
    <row r="12" spans="1:22" x14ac:dyDescent="0.3">
      <c r="A12">
        <v>5</v>
      </c>
      <c r="B12" t="s">
        <v>24</v>
      </c>
      <c r="C12" s="5">
        <v>0.23</v>
      </c>
      <c r="D12" t="s">
        <v>117</v>
      </c>
      <c r="E12" s="5">
        <v>2</v>
      </c>
      <c r="F12" s="5">
        <v>0.13059999999999999</v>
      </c>
      <c r="G12" s="5">
        <v>0.2326674561025098</v>
      </c>
      <c r="H12" s="5" t="str">
        <f>_xlfn.CONCAT(Table9[[#This Row],[Lab ID number]],Table9[[#This Row],[Analyte]])</f>
        <v>5NDEA</v>
      </c>
    </row>
    <row r="13" spans="1:22" x14ac:dyDescent="0.3">
      <c r="A13">
        <v>6</v>
      </c>
      <c r="B13" t="s">
        <v>24</v>
      </c>
      <c r="C13" s="5">
        <v>1.5466154991117296</v>
      </c>
      <c r="D13" t="s">
        <v>118</v>
      </c>
      <c r="E13" s="5">
        <v>2</v>
      </c>
      <c r="F13" s="5">
        <v>1.5466154991117296</v>
      </c>
      <c r="G13" s="5">
        <v>0.26398349052418651</v>
      </c>
      <c r="H13" s="5" t="str">
        <f>_xlfn.CONCAT(Table9[[#This Row],[Lab ID number]],Table9[[#This Row],[Analyte]])</f>
        <v>6NDEA</v>
      </c>
    </row>
    <row r="14" spans="1:22" x14ac:dyDescent="0.3">
      <c r="A14" s="1">
        <v>1</v>
      </c>
      <c r="B14" t="s">
        <v>25</v>
      </c>
      <c r="C14" s="22">
        <v>0.18217655124539678</v>
      </c>
      <c r="D14" t="s">
        <v>118</v>
      </c>
      <c r="E14" s="5">
        <v>2</v>
      </c>
      <c r="F14" s="22">
        <v>0.75246197642564905</v>
      </c>
      <c r="G14" s="22">
        <v>0.18217655124539678</v>
      </c>
      <c r="H14" s="5" t="str">
        <f>_xlfn.CONCAT(Table9[[#This Row],[Lab ID number]],Table9[[#This Row],[Analyte]])</f>
        <v>1NDMA</v>
      </c>
    </row>
    <row r="15" spans="1:22" x14ac:dyDescent="0.3">
      <c r="A15">
        <v>2</v>
      </c>
      <c r="B15" t="s">
        <v>25</v>
      </c>
      <c r="C15" s="5">
        <v>0.29799999999999999</v>
      </c>
      <c r="D15" t="s">
        <v>117</v>
      </c>
      <c r="E15" s="5">
        <v>2</v>
      </c>
      <c r="F15" s="5">
        <v>0.40447429278117397</v>
      </c>
      <c r="G15" s="5">
        <v>0.29799999999999999</v>
      </c>
      <c r="H15" s="5" t="str">
        <f>_xlfn.CONCAT(Table9[[#This Row],[Lab ID number]],Table9[[#This Row],[Analyte]])</f>
        <v>2NDMA</v>
      </c>
    </row>
    <row r="16" spans="1:22" x14ac:dyDescent="0.3">
      <c r="A16">
        <v>3</v>
      </c>
      <c r="B16" t="s">
        <v>25</v>
      </c>
      <c r="C16" s="5">
        <v>0.99</v>
      </c>
      <c r="D16" t="s">
        <v>118</v>
      </c>
      <c r="E16" s="5">
        <v>2</v>
      </c>
      <c r="F16" s="5">
        <v>0.99</v>
      </c>
      <c r="G16" s="5">
        <v>0.99</v>
      </c>
      <c r="H16" s="5" t="str">
        <f>_xlfn.CONCAT(Table9[[#This Row],[Lab ID number]],Table9[[#This Row],[Analyte]])</f>
        <v>3NDMA</v>
      </c>
    </row>
    <row r="17" spans="1:8" x14ac:dyDescent="0.3">
      <c r="A17">
        <v>4</v>
      </c>
      <c r="B17" t="s">
        <v>25</v>
      </c>
      <c r="C17" s="5">
        <v>0.64100000000000001</v>
      </c>
      <c r="D17" t="s">
        <v>117</v>
      </c>
      <c r="E17" s="5">
        <v>2</v>
      </c>
      <c r="F17" s="5">
        <v>0.30120000000000002</v>
      </c>
      <c r="G17" s="5">
        <v>0.64100000000000001</v>
      </c>
      <c r="H17" s="5" t="str">
        <f>_xlfn.CONCAT(Table9[[#This Row],[Lab ID number]],Table9[[#This Row],[Analyte]])</f>
        <v>4NDMA</v>
      </c>
    </row>
    <row r="18" spans="1:8" x14ac:dyDescent="0.3">
      <c r="A18">
        <v>5</v>
      </c>
      <c r="B18" t="s">
        <v>25</v>
      </c>
      <c r="C18" s="5">
        <v>0.40447429278117397</v>
      </c>
      <c r="D18" t="s">
        <v>118</v>
      </c>
      <c r="E18" s="5">
        <v>2</v>
      </c>
      <c r="F18" s="5">
        <v>0.40447429278117397</v>
      </c>
      <c r="G18" s="5">
        <v>0.3183594080455871</v>
      </c>
      <c r="H18" s="5" t="str">
        <f>_xlfn.CONCAT(Table9[[#This Row],[Lab ID number]],Table9[[#This Row],[Analyte]])</f>
        <v>5NDMA</v>
      </c>
    </row>
    <row r="19" spans="1:8" x14ac:dyDescent="0.3">
      <c r="A19">
        <v>6</v>
      </c>
      <c r="B19" t="s">
        <v>25</v>
      </c>
      <c r="C19" s="5">
        <v>1.2643696187270865</v>
      </c>
      <c r="D19" t="s">
        <v>118</v>
      </c>
      <c r="E19" s="5">
        <v>2</v>
      </c>
      <c r="F19" s="5">
        <v>1.2643696187270865</v>
      </c>
      <c r="G19" s="5">
        <v>0.64042176041626431</v>
      </c>
      <c r="H19" s="5" t="str">
        <f>_xlfn.CONCAT(Table9[[#This Row],[Lab ID number]],Table9[[#This Row],[Analyte]])</f>
        <v>6NDMA</v>
      </c>
    </row>
    <row r="20" spans="1:8" x14ac:dyDescent="0.3">
      <c r="A20" s="1">
        <v>1</v>
      </c>
      <c r="B20" t="s">
        <v>26</v>
      </c>
      <c r="C20" s="22">
        <v>0.37329753069368132</v>
      </c>
      <c r="D20" t="s">
        <v>118</v>
      </c>
      <c r="E20" s="5">
        <v>2</v>
      </c>
      <c r="F20" s="22">
        <v>0.39029999999999998</v>
      </c>
      <c r="G20" s="22">
        <v>0.37329753069368132</v>
      </c>
      <c r="H20" s="5" t="str">
        <f>_xlfn.CONCAT(Table9[[#This Row],[Lab ID number]],Table9[[#This Row],[Analyte]])</f>
        <v>1NDPA</v>
      </c>
    </row>
    <row r="21" spans="1:8" x14ac:dyDescent="0.3">
      <c r="A21">
        <v>2</v>
      </c>
      <c r="B21" t="s">
        <v>26</v>
      </c>
      <c r="C21" s="5">
        <v>0.311</v>
      </c>
      <c r="D21" t="s">
        <v>117</v>
      </c>
      <c r="E21" s="5">
        <v>2</v>
      </c>
      <c r="F21" s="5">
        <v>0.3393592717045143</v>
      </c>
      <c r="G21" s="5">
        <v>0.311</v>
      </c>
      <c r="H21" s="5" t="str">
        <f>_xlfn.CONCAT(Table9[[#This Row],[Lab ID number]],Table9[[#This Row],[Analyte]])</f>
        <v>2NDPA</v>
      </c>
    </row>
    <row r="22" spans="1:8" x14ac:dyDescent="0.3">
      <c r="A22">
        <v>3</v>
      </c>
      <c r="B22" t="s">
        <v>26</v>
      </c>
      <c r="C22" s="5">
        <v>0.9</v>
      </c>
      <c r="D22" t="s">
        <v>117</v>
      </c>
      <c r="E22" s="5">
        <v>2</v>
      </c>
      <c r="F22" s="5">
        <v>7.3200000000000001E-2</v>
      </c>
      <c r="G22" s="5">
        <v>0.9</v>
      </c>
      <c r="H22" s="5" t="str">
        <f>_xlfn.CONCAT(Table9[[#This Row],[Lab ID number]],Table9[[#This Row],[Analyte]])</f>
        <v>3NDPA</v>
      </c>
    </row>
    <row r="23" spans="1:8" x14ac:dyDescent="0.3">
      <c r="A23">
        <v>4</v>
      </c>
      <c r="B23" t="s">
        <v>26</v>
      </c>
      <c r="C23" s="5">
        <v>0.34499999999999997</v>
      </c>
      <c r="D23" t="s">
        <v>117</v>
      </c>
      <c r="E23" s="5">
        <v>2</v>
      </c>
      <c r="F23" s="5" t="s">
        <v>66</v>
      </c>
      <c r="G23" s="5">
        <v>0.34499999999999997</v>
      </c>
      <c r="H23" s="5" t="str">
        <f>_xlfn.CONCAT(Table9[[#This Row],[Lab ID number]],Table9[[#This Row],[Analyte]])</f>
        <v>4NDPA</v>
      </c>
    </row>
    <row r="24" spans="1:8" x14ac:dyDescent="0.3">
      <c r="A24">
        <v>5</v>
      </c>
      <c r="B24" t="s">
        <v>26</v>
      </c>
      <c r="C24" s="5">
        <v>0.33900000000000002</v>
      </c>
      <c r="D24" t="s">
        <v>118</v>
      </c>
      <c r="E24" s="5">
        <v>2</v>
      </c>
      <c r="F24" s="5">
        <v>0.3393592717045143</v>
      </c>
      <c r="G24" s="5">
        <v>0.26036752235337723</v>
      </c>
      <c r="H24" s="5" t="str">
        <f>_xlfn.CONCAT(Table9[[#This Row],[Lab ID number]],Table9[[#This Row],[Analyte]])</f>
        <v>5NDPA</v>
      </c>
    </row>
    <row r="25" spans="1:8" x14ac:dyDescent="0.3">
      <c r="A25">
        <v>6</v>
      </c>
      <c r="B25" t="s">
        <v>26</v>
      </c>
      <c r="C25" s="5">
        <v>0.42399999999999999</v>
      </c>
      <c r="D25" t="s">
        <v>118</v>
      </c>
      <c r="E25" s="5">
        <v>2</v>
      </c>
      <c r="F25" s="5">
        <v>0.42399999999999999</v>
      </c>
      <c r="G25" s="5">
        <v>0.16217624752513354</v>
      </c>
      <c r="H25" s="5" t="str">
        <f>_xlfn.CONCAT(Table9[[#This Row],[Lab ID number]],Table9[[#This Row],[Analyte]])</f>
        <v>6NDPA</v>
      </c>
    </row>
    <row r="26" spans="1:8" x14ac:dyDescent="0.3">
      <c r="A26" s="1">
        <v>1</v>
      </c>
      <c r="B26" t="s">
        <v>27</v>
      </c>
      <c r="C26" s="22">
        <v>0.19388708690455195</v>
      </c>
      <c r="D26" t="s">
        <v>118</v>
      </c>
      <c r="E26" s="5">
        <v>2</v>
      </c>
      <c r="F26" s="22">
        <v>0.30465332839226145</v>
      </c>
      <c r="G26" s="22">
        <v>0.19388708690455195</v>
      </c>
      <c r="H26" s="5" t="str">
        <f>_xlfn.CONCAT(Table9[[#This Row],[Lab ID number]],Table9[[#This Row],[Analyte]])</f>
        <v>1NMEA</v>
      </c>
    </row>
    <row r="27" spans="1:8" x14ac:dyDescent="0.3">
      <c r="A27">
        <v>2</v>
      </c>
      <c r="B27" t="s">
        <v>27</v>
      </c>
      <c r="C27" s="5">
        <v>0.24199999999999999</v>
      </c>
      <c r="D27" t="s">
        <v>117</v>
      </c>
      <c r="E27" s="5">
        <v>2</v>
      </c>
      <c r="F27" s="5" t="s">
        <v>66</v>
      </c>
      <c r="G27" s="5">
        <v>0.24199999999999999</v>
      </c>
      <c r="H27" s="5" t="str">
        <f>_xlfn.CONCAT(Table9[[#This Row],[Lab ID number]],Table9[[#This Row],[Analyte]])</f>
        <v>2NMEA</v>
      </c>
    </row>
    <row r="28" spans="1:8" x14ac:dyDescent="0.3">
      <c r="A28">
        <v>3</v>
      </c>
      <c r="B28" t="s">
        <v>27</v>
      </c>
      <c r="C28" s="5">
        <v>0.45</v>
      </c>
      <c r="D28" t="s">
        <v>117</v>
      </c>
      <c r="E28" s="5">
        <v>2</v>
      </c>
      <c r="F28" s="5">
        <v>7.8399999999999997E-2</v>
      </c>
      <c r="G28" s="5">
        <v>0.45</v>
      </c>
      <c r="H28" s="5" t="str">
        <f>_xlfn.CONCAT(Table9[[#This Row],[Lab ID number]],Table9[[#This Row],[Analyte]])</f>
        <v>3NMEA</v>
      </c>
    </row>
    <row r="29" spans="1:8" x14ac:dyDescent="0.3">
      <c r="A29">
        <v>4</v>
      </c>
      <c r="B29" t="s">
        <v>27</v>
      </c>
      <c r="C29" s="5">
        <v>0.38200000000000001</v>
      </c>
      <c r="D29" t="s">
        <v>117</v>
      </c>
      <c r="E29" s="5">
        <v>2</v>
      </c>
      <c r="F29" s="5" t="s">
        <v>66</v>
      </c>
      <c r="G29" s="5">
        <v>0.38200000000000001</v>
      </c>
      <c r="H29" s="5" t="str">
        <f>_xlfn.CONCAT(Table9[[#This Row],[Lab ID number]],Table9[[#This Row],[Analyte]])</f>
        <v>4NMEA</v>
      </c>
    </row>
    <row r="30" spans="1:8" x14ac:dyDescent="0.3">
      <c r="A30">
        <v>5</v>
      </c>
      <c r="B30" t="s">
        <v>27</v>
      </c>
      <c r="C30" s="5">
        <v>0.28999999999999998</v>
      </c>
      <c r="D30" t="s">
        <v>117</v>
      </c>
      <c r="E30" s="5">
        <v>2</v>
      </c>
      <c r="F30" s="5" t="s">
        <v>66</v>
      </c>
      <c r="G30" s="5">
        <v>0.28803251310820788</v>
      </c>
      <c r="H30" s="5" t="str">
        <f>_xlfn.CONCAT(Table9[[#This Row],[Lab ID number]],Table9[[#This Row],[Analyte]])</f>
        <v>5NMEA</v>
      </c>
    </row>
    <row r="31" spans="1:8" x14ac:dyDescent="0.3">
      <c r="A31">
        <v>6</v>
      </c>
      <c r="B31" t="s">
        <v>27</v>
      </c>
      <c r="C31" s="5">
        <v>0.1671695600839658</v>
      </c>
      <c r="D31" t="s">
        <v>117</v>
      </c>
      <c r="E31" s="5">
        <v>2</v>
      </c>
      <c r="F31" s="5">
        <v>3.7999999999999999E-2</v>
      </c>
      <c r="G31" s="5">
        <v>0.1671695600839658</v>
      </c>
      <c r="H31" s="5" t="str">
        <f>_xlfn.CONCAT(Table9[[#This Row],[Lab ID number]],Table9[[#This Row],[Analyte]])</f>
        <v>6NMEA</v>
      </c>
    </row>
    <row r="32" spans="1:8" x14ac:dyDescent="0.3">
      <c r="A32" s="1">
        <v>1</v>
      </c>
      <c r="B32" t="s">
        <v>28</v>
      </c>
      <c r="C32" s="22">
        <v>0.30385868357566032</v>
      </c>
      <c r="D32" t="s">
        <v>118</v>
      </c>
      <c r="E32" s="5">
        <v>2</v>
      </c>
      <c r="F32" s="22">
        <v>0.41210000000000002</v>
      </c>
      <c r="G32" s="22">
        <v>0.30385868357566032</v>
      </c>
      <c r="H32" s="5" t="str">
        <f>_xlfn.CONCAT(Table9[[#This Row],[Lab ID number]],Table9[[#This Row],[Analyte]])</f>
        <v>1NMOR</v>
      </c>
    </row>
    <row r="33" spans="1:8" x14ac:dyDescent="0.3">
      <c r="A33">
        <v>2</v>
      </c>
      <c r="B33" t="s">
        <v>28</v>
      </c>
      <c r="C33" s="5">
        <v>0.311</v>
      </c>
      <c r="D33" t="s">
        <v>117</v>
      </c>
      <c r="E33" s="5">
        <v>2</v>
      </c>
      <c r="F33" s="5">
        <v>0.44360207249586547</v>
      </c>
      <c r="G33" s="5">
        <v>0.311</v>
      </c>
      <c r="H33" s="5" t="str">
        <f>_xlfn.CONCAT(Table9[[#This Row],[Lab ID number]],Table9[[#This Row],[Analyte]])</f>
        <v>2NMOR</v>
      </c>
    </row>
    <row r="34" spans="1:8" x14ac:dyDescent="0.3">
      <c r="A34">
        <v>3</v>
      </c>
      <c r="B34" t="s">
        <v>28</v>
      </c>
      <c r="C34" s="5">
        <v>0.25</v>
      </c>
      <c r="D34" t="s">
        <v>117</v>
      </c>
      <c r="E34" s="5">
        <v>2</v>
      </c>
      <c r="F34" s="5">
        <v>0.215</v>
      </c>
      <c r="G34" s="5">
        <v>0.25</v>
      </c>
      <c r="H34" s="5" t="str">
        <f>_xlfn.CONCAT(Table9[[#This Row],[Lab ID number]],Table9[[#This Row],[Analyte]])</f>
        <v>3NMOR</v>
      </c>
    </row>
    <row r="35" spans="1:8" x14ac:dyDescent="0.3">
      <c r="A35">
        <v>4</v>
      </c>
      <c r="B35" t="s">
        <v>28</v>
      </c>
      <c r="C35" s="5">
        <v>0.56979999999999997</v>
      </c>
      <c r="D35" t="s">
        <v>117</v>
      </c>
      <c r="E35" s="5">
        <v>2</v>
      </c>
      <c r="F35" s="5">
        <v>6.8400000000000002E-2</v>
      </c>
      <c r="G35" s="5">
        <v>0.56979999999999997</v>
      </c>
      <c r="H35" s="5" t="str">
        <f>_xlfn.CONCAT(Table9[[#This Row],[Lab ID number]],Table9[[#This Row],[Analyte]])</f>
        <v>4NMOR</v>
      </c>
    </row>
    <row r="36" spans="1:8" x14ac:dyDescent="0.3">
      <c r="A36">
        <v>5</v>
      </c>
      <c r="B36" t="s">
        <v>28</v>
      </c>
      <c r="C36" s="5">
        <v>0.44400000000000001</v>
      </c>
      <c r="D36" t="s">
        <v>118</v>
      </c>
      <c r="E36" s="5">
        <v>2</v>
      </c>
      <c r="F36" s="5">
        <v>0.44360207249586547</v>
      </c>
      <c r="G36" s="5">
        <v>0.18449735082314889</v>
      </c>
      <c r="H36" s="5" t="str">
        <f>_xlfn.CONCAT(Table9[[#This Row],[Lab ID number]],Table9[[#This Row],[Analyte]])</f>
        <v>5NMOR</v>
      </c>
    </row>
    <row r="37" spans="1:8" x14ac:dyDescent="0.3">
      <c r="A37">
        <v>6</v>
      </c>
      <c r="B37" t="s">
        <v>28</v>
      </c>
      <c r="C37" s="5">
        <v>1.045524242760528</v>
      </c>
      <c r="D37" t="s">
        <v>117</v>
      </c>
      <c r="E37" s="5">
        <v>2</v>
      </c>
      <c r="F37" s="5">
        <v>0.63820301135118651</v>
      </c>
      <c r="G37" s="5">
        <v>1.045524242760528</v>
      </c>
      <c r="H37" s="5" t="str">
        <f>_xlfn.CONCAT(Table9[[#This Row],[Lab ID number]],Table9[[#This Row],[Analyte]])</f>
        <v>6NMOR</v>
      </c>
    </row>
    <row r="38" spans="1:8" x14ac:dyDescent="0.3">
      <c r="A38" s="1">
        <v>1</v>
      </c>
      <c r="B38" t="s">
        <v>29</v>
      </c>
      <c r="C38" s="22">
        <v>0.26609201268233013</v>
      </c>
      <c r="D38" t="s">
        <v>117</v>
      </c>
      <c r="E38" s="5">
        <v>2</v>
      </c>
      <c r="F38" s="22" t="s">
        <v>66</v>
      </c>
      <c r="G38" s="22">
        <v>0.26609201268233013</v>
      </c>
      <c r="H38" s="5" t="str">
        <f>_xlfn.CONCAT(Table9[[#This Row],[Lab ID number]],Table9[[#This Row],[Analyte]])</f>
        <v>1NPIP</v>
      </c>
    </row>
    <row r="39" spans="1:8" x14ac:dyDescent="0.3">
      <c r="A39">
        <v>2</v>
      </c>
      <c r="B39" t="s">
        <v>29</v>
      </c>
      <c r="C39" s="5">
        <v>0.311</v>
      </c>
      <c r="D39" t="s">
        <v>117</v>
      </c>
      <c r="E39" s="5">
        <v>2</v>
      </c>
      <c r="F39" s="5" t="s">
        <v>66</v>
      </c>
      <c r="G39" s="5">
        <v>0.311</v>
      </c>
      <c r="H39" s="5" t="str">
        <f>_xlfn.CONCAT(Table9[[#This Row],[Lab ID number]],Table9[[#This Row],[Analyte]])</f>
        <v>2NPIP</v>
      </c>
    </row>
    <row r="40" spans="1:8" x14ac:dyDescent="0.3">
      <c r="A40">
        <v>3</v>
      </c>
      <c r="B40" t="s">
        <v>29</v>
      </c>
      <c r="C40" s="5">
        <v>0.62</v>
      </c>
      <c r="D40" t="s">
        <v>118</v>
      </c>
      <c r="E40" s="5">
        <v>2</v>
      </c>
      <c r="F40" s="5">
        <v>0.624</v>
      </c>
      <c r="G40" s="5">
        <v>0.62</v>
      </c>
      <c r="H40" s="5" t="str">
        <f>_xlfn.CONCAT(Table9[[#This Row],[Lab ID number]],Table9[[#This Row],[Analyte]])</f>
        <v>3NPIP</v>
      </c>
    </row>
    <row r="41" spans="1:8" x14ac:dyDescent="0.3">
      <c r="A41">
        <v>4</v>
      </c>
      <c r="B41" t="s">
        <v>29</v>
      </c>
      <c r="C41" s="5">
        <v>0.38688</v>
      </c>
      <c r="D41" t="s">
        <v>117</v>
      </c>
      <c r="E41" s="5">
        <v>2</v>
      </c>
      <c r="F41" s="5" t="s">
        <v>66</v>
      </c>
      <c r="G41" s="5">
        <v>0.38688</v>
      </c>
      <c r="H41" s="5" t="str">
        <f>_xlfn.CONCAT(Table9[[#This Row],[Lab ID number]],Table9[[#This Row],[Analyte]])</f>
        <v>4NPIP</v>
      </c>
    </row>
    <row r="42" spans="1:8" x14ac:dyDescent="0.3">
      <c r="A42">
        <v>5</v>
      </c>
      <c r="B42" t="s">
        <v>29</v>
      </c>
      <c r="C42" s="5">
        <v>0.16</v>
      </c>
      <c r="D42" t="s">
        <v>117</v>
      </c>
      <c r="E42" s="5">
        <v>2</v>
      </c>
      <c r="F42" s="5" t="s">
        <v>66</v>
      </c>
      <c r="G42" s="5">
        <v>0.16301163335428953</v>
      </c>
      <c r="H42" s="5" t="str">
        <f>_xlfn.CONCAT(Table9[[#This Row],[Lab ID number]],Table9[[#This Row],[Analyte]])</f>
        <v>5NPIP</v>
      </c>
    </row>
    <row r="43" spans="1:8" x14ac:dyDescent="0.3">
      <c r="A43">
        <v>6</v>
      </c>
      <c r="B43" t="s">
        <v>29</v>
      </c>
      <c r="C43" s="5">
        <v>0.36556211246790854</v>
      </c>
      <c r="D43" t="s">
        <v>117</v>
      </c>
      <c r="E43" s="5">
        <v>2</v>
      </c>
      <c r="F43" s="5">
        <v>0.25</v>
      </c>
      <c r="G43" s="5">
        <v>0.36556211246790854</v>
      </c>
      <c r="H43" s="5" t="str">
        <f>_xlfn.CONCAT(Table9[[#This Row],[Lab ID number]],Table9[[#This Row],[Analyte]])</f>
        <v>6NPIP</v>
      </c>
    </row>
    <row r="44" spans="1:8" x14ac:dyDescent="0.3">
      <c r="A44" s="1">
        <v>1</v>
      </c>
      <c r="B44" t="s">
        <v>30</v>
      </c>
      <c r="C44" s="22">
        <v>1.2453628882621688</v>
      </c>
      <c r="D44" t="s">
        <v>117</v>
      </c>
      <c r="E44" s="5">
        <v>2</v>
      </c>
      <c r="F44" s="22">
        <v>0.14380000000000001</v>
      </c>
      <c r="G44" s="22">
        <v>1.2453628882621688</v>
      </c>
      <c r="H44" s="5" t="str">
        <f>_xlfn.CONCAT(Table9[[#This Row],[Lab ID number]],Table9[[#This Row],[Analyte]])</f>
        <v>1NPYR</v>
      </c>
    </row>
    <row r="45" spans="1:8" x14ac:dyDescent="0.3">
      <c r="A45">
        <v>2</v>
      </c>
      <c r="B45" t="s">
        <v>30</v>
      </c>
      <c r="C45" s="5">
        <v>0.501</v>
      </c>
      <c r="D45" t="s">
        <v>117</v>
      </c>
      <c r="E45" s="5">
        <v>2</v>
      </c>
      <c r="F45" s="5">
        <v>1.1333707641059703</v>
      </c>
      <c r="G45" s="5">
        <v>0.501</v>
      </c>
      <c r="H45" s="5" t="str">
        <f>_xlfn.CONCAT(Table9[[#This Row],[Lab ID number]],Table9[[#This Row],[Analyte]])</f>
        <v>2NPYR</v>
      </c>
    </row>
    <row r="46" spans="1:8" x14ac:dyDescent="0.3">
      <c r="A46">
        <v>3</v>
      </c>
      <c r="B46" t="s">
        <v>30</v>
      </c>
      <c r="C46" s="5">
        <v>1.2</v>
      </c>
      <c r="D46" t="s">
        <v>117</v>
      </c>
      <c r="E46" s="5">
        <v>2</v>
      </c>
      <c r="F46" s="5">
        <v>1.19</v>
      </c>
      <c r="G46" s="5">
        <v>1.2</v>
      </c>
      <c r="H46" s="5" t="str">
        <f>_xlfn.CONCAT(Table9[[#This Row],[Lab ID number]],Table9[[#This Row],[Analyte]])</f>
        <v>3NPYR</v>
      </c>
    </row>
    <row r="47" spans="1:8" x14ac:dyDescent="0.3">
      <c r="A47">
        <v>4</v>
      </c>
      <c r="B47" t="s">
        <v>30</v>
      </c>
      <c r="C47" s="5">
        <v>0.43633</v>
      </c>
      <c r="D47" t="s">
        <v>117</v>
      </c>
      <c r="E47" s="5">
        <v>2</v>
      </c>
      <c r="F47" s="5" t="s">
        <v>66</v>
      </c>
      <c r="G47" s="5">
        <v>0.43633</v>
      </c>
      <c r="H47" s="5" t="str">
        <f>_xlfn.CONCAT(Table9[[#This Row],[Lab ID number]],Table9[[#This Row],[Analyte]])</f>
        <v>4NPYR</v>
      </c>
    </row>
    <row r="48" spans="1:8" x14ac:dyDescent="0.3">
      <c r="A48">
        <v>5</v>
      </c>
      <c r="B48" t="s">
        <v>30</v>
      </c>
      <c r="C48" s="5">
        <v>1.133</v>
      </c>
      <c r="D48" t="s">
        <v>118</v>
      </c>
      <c r="E48" s="5">
        <v>2</v>
      </c>
      <c r="F48" s="5">
        <v>1.1333707641059703</v>
      </c>
      <c r="G48" s="5">
        <v>0.24948906576522883</v>
      </c>
      <c r="H48" s="5" t="str">
        <f>_xlfn.CONCAT(Table9[[#This Row],[Lab ID number]],Table9[[#This Row],[Analyte]])</f>
        <v>5NPYR</v>
      </c>
    </row>
    <row r="49" spans="1:8" x14ac:dyDescent="0.3">
      <c r="A49">
        <v>6</v>
      </c>
      <c r="B49" t="s">
        <v>30</v>
      </c>
      <c r="C49" s="5">
        <v>0.6768108871478602</v>
      </c>
      <c r="D49" t="s">
        <v>118</v>
      </c>
      <c r="E49" s="5">
        <v>2</v>
      </c>
      <c r="F49" s="5">
        <v>0.6768108871478602</v>
      </c>
      <c r="G49" s="5">
        <v>0.56553042784981944</v>
      </c>
      <c r="H49" s="5" t="str">
        <f>_xlfn.CONCAT(Table9[[#This Row],[Lab ID number]],Table9[[#This Row],[Analyte]])</f>
        <v>6NPYR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114ED-A84A-4CB5-BF3E-61A88A2FCF68}">
  <dimension ref="A1:Q54"/>
  <sheetViews>
    <sheetView zoomScale="85" zoomScaleNormal="85" workbookViewId="0">
      <selection activeCell="B20" sqref="B20"/>
    </sheetView>
  </sheetViews>
  <sheetFormatPr defaultRowHeight="14.4" x14ac:dyDescent="0.3"/>
  <cols>
    <col min="1" max="1" width="20.5546875" customWidth="1"/>
    <col min="2" max="2" width="9.21875" customWidth="1"/>
    <col min="3" max="3" width="9.21875" hidden="1" customWidth="1"/>
    <col min="4" max="4" width="9.21875" customWidth="1"/>
    <col min="5" max="5" width="10.6640625" customWidth="1"/>
    <col min="6" max="6" width="18.88671875" customWidth="1"/>
    <col min="7" max="7" width="11" customWidth="1"/>
    <col min="8" max="8" width="21.6640625" customWidth="1"/>
    <col min="15" max="15" width="16" customWidth="1"/>
    <col min="16" max="16" width="18.33203125" customWidth="1"/>
    <col min="17" max="17" width="14.88671875" customWidth="1"/>
    <col min="18" max="18" width="15.88671875" customWidth="1"/>
    <col min="20" max="20" width="55" bestFit="1" customWidth="1"/>
  </cols>
  <sheetData>
    <row r="1" spans="1:17" ht="100.8" x14ac:dyDescent="0.3">
      <c r="A1" s="8" t="s">
        <v>33</v>
      </c>
      <c r="B1" s="8" t="s">
        <v>1</v>
      </c>
      <c r="C1" s="8" t="s">
        <v>119</v>
      </c>
      <c r="D1" s="8" t="s">
        <v>111</v>
      </c>
      <c r="E1" s="8" t="s">
        <v>120</v>
      </c>
      <c r="F1" s="8" t="s">
        <v>34</v>
      </c>
      <c r="G1" s="8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42</v>
      </c>
      <c r="N1" s="8" t="s">
        <v>43</v>
      </c>
      <c r="O1" s="8" t="s">
        <v>44</v>
      </c>
      <c r="P1" s="8" t="s">
        <v>122</v>
      </c>
      <c r="Q1" s="8" t="s">
        <v>35</v>
      </c>
    </row>
    <row r="2" spans="1:17" x14ac:dyDescent="0.3">
      <c r="A2" s="24">
        <v>1</v>
      </c>
      <c r="B2" s="25" t="s">
        <v>22</v>
      </c>
      <c r="C2" s="26" t="str">
        <f>_xlfn.CONCAT(Table3[[#This Row],[Laboratory ID number]],Table3[[#This Row],[Analyte]])</f>
        <v>1NDBA</v>
      </c>
      <c r="D2" s="28">
        <f>_xlfn.XLOOKUP(Table3[[#This Row],[UniqueID]],Table9[UniqueID],Table9[Final MDL (ppt)],"NA",0,1)</f>
        <v>0.38197842104495894</v>
      </c>
      <c r="E2" s="25" t="str">
        <f>IF(Table3[[#This Row],[Lab-reported MRL (ppt)]]&lt;Table3[[#This Row],[Lab''s MDL]]*3,"fail","pass")</f>
        <v>pass</v>
      </c>
      <c r="F2" s="25">
        <v>2</v>
      </c>
      <c r="G2" s="25">
        <v>2</v>
      </c>
      <c r="H2" s="25">
        <v>2</v>
      </c>
      <c r="I2" s="27">
        <v>0.82362999999999997</v>
      </c>
      <c r="J2" s="27">
        <v>1.30507</v>
      </c>
      <c r="K2" s="25">
        <v>0.48099999999999998</v>
      </c>
      <c r="L2" s="28">
        <v>2.129</v>
      </c>
      <c r="M2" s="27">
        <v>1.0645</v>
      </c>
      <c r="N2" s="25">
        <v>0.121</v>
      </c>
      <c r="O2" s="27">
        <v>5.6834194457491778E-2</v>
      </c>
      <c r="P2" s="25">
        <v>1</v>
      </c>
      <c r="Q2" s="25"/>
    </row>
    <row r="3" spans="1:17" x14ac:dyDescent="0.3">
      <c r="A3" s="24">
        <v>1</v>
      </c>
      <c r="B3" s="25" t="s">
        <v>24</v>
      </c>
      <c r="C3" s="26" t="str">
        <f>_xlfn.CONCAT(Table3[[#This Row],[Laboratory ID number]],Table3[[#This Row],[Analyte]])</f>
        <v>1NDEA</v>
      </c>
      <c r="D3" s="28">
        <f>_xlfn.XLOOKUP(Table3[[#This Row],[UniqueID]],Table9[UniqueID],Table9[Final MDL (ppt)],"NA",0,1)</f>
        <v>0.21816780169401731</v>
      </c>
      <c r="E3" s="25" t="str">
        <f>IF(Table3[[#This Row],[Lab-reported MRL (ppt)]]&lt;Table3[[#This Row],[Lab''s MDL]]*3,"fail","pass")</f>
        <v>pass</v>
      </c>
      <c r="F3" s="25">
        <v>2</v>
      </c>
      <c r="G3" s="25">
        <v>2</v>
      </c>
      <c r="H3" s="25">
        <v>2</v>
      </c>
      <c r="I3" s="27">
        <v>0.70021999999999995</v>
      </c>
      <c r="J3" s="27">
        <v>0.97528000000000004</v>
      </c>
      <c r="K3" s="25">
        <v>0.27500000000000002</v>
      </c>
      <c r="L3" s="28">
        <v>1.6759999999999999</v>
      </c>
      <c r="M3" s="27">
        <v>0.83799999999999997</v>
      </c>
      <c r="N3" s="25">
        <v>6.9000000000000006E-2</v>
      </c>
      <c r="O3" s="27">
        <v>4.1169451073985688E-2</v>
      </c>
      <c r="P3" s="25">
        <v>1</v>
      </c>
      <c r="Q3" s="25"/>
    </row>
    <row r="4" spans="1:17" hidden="1" x14ac:dyDescent="0.3">
      <c r="A4" s="25">
        <v>3</v>
      </c>
      <c r="B4" s="25" t="s">
        <v>22</v>
      </c>
      <c r="C4" s="26" t="str">
        <f>_xlfn.CONCAT(Table3[[#This Row],[Laboratory ID number]],Table3[[#This Row],[Analyte]])</f>
        <v>3NDBA</v>
      </c>
      <c r="D4" s="28">
        <f>_xlfn.XLOOKUP(Table3[[#This Row],[UniqueID]],Table9[UniqueID],Table9[Final MDL (ppt)],"NA",0,1)</f>
        <v>0.68</v>
      </c>
      <c r="E4" s="25" t="str">
        <f>IF(Table3[[#This Row],[Lab-reported MRL (ppt)]]&lt;Table3[[#This Row],[Lab''s MDL]]*3,"fail","pass")</f>
        <v>fail</v>
      </c>
      <c r="F4" s="25">
        <v>2</v>
      </c>
      <c r="G4" s="25">
        <v>2</v>
      </c>
      <c r="H4" s="25">
        <v>2</v>
      </c>
      <c r="I4" s="27">
        <v>0.74</v>
      </c>
      <c r="J4" s="27">
        <v>1.4530000000000001</v>
      </c>
      <c r="K4" s="25">
        <v>0.71299999999999997</v>
      </c>
      <c r="L4" s="28">
        <v>2.1930000000000001</v>
      </c>
      <c r="M4" s="27">
        <v>1.0960000000000001</v>
      </c>
      <c r="N4" s="25">
        <v>0.18</v>
      </c>
      <c r="O4" s="27">
        <v>0.16423357664233576</v>
      </c>
      <c r="P4" s="25">
        <v>0</v>
      </c>
      <c r="Q4" s="25" t="s">
        <v>45</v>
      </c>
    </row>
    <row r="5" spans="1:17" hidden="1" x14ac:dyDescent="0.3">
      <c r="A5" s="25">
        <v>4</v>
      </c>
      <c r="B5" s="25" t="s">
        <v>22</v>
      </c>
      <c r="C5" s="26" t="str">
        <f>_xlfn.CONCAT(Table3[[#This Row],[Laboratory ID number]],Table3[[#This Row],[Analyte]])</f>
        <v>4NDBA</v>
      </c>
      <c r="D5" s="28">
        <f>_xlfn.XLOOKUP(Table3[[#This Row],[UniqueID]],Table9[UniqueID],Table9[Final MDL (ppt)],"NA",0,1)</f>
        <v>0.61199999999999999</v>
      </c>
      <c r="E5" s="25" t="str">
        <f>IF(Table3[[#This Row],[Lab-reported MRL (ppt)]]&lt;Table3[[#This Row],[Lab''s MDL]]*3,"fail","pass")</f>
        <v>pass</v>
      </c>
      <c r="F5" s="25">
        <v>2</v>
      </c>
      <c r="G5" s="25" t="s">
        <v>62</v>
      </c>
      <c r="H5" s="25" t="s">
        <v>62</v>
      </c>
      <c r="I5" s="27">
        <v>0.49269999999999997</v>
      </c>
      <c r="J5" s="27">
        <v>1.2853000000000001</v>
      </c>
      <c r="K5" s="25">
        <v>0.79260000000000008</v>
      </c>
      <c r="L5" s="28">
        <v>1.778</v>
      </c>
      <c r="M5" s="27">
        <v>0.88900000000000001</v>
      </c>
      <c r="N5" s="25">
        <v>0.2</v>
      </c>
      <c r="O5" s="27">
        <v>0.2249718785151856</v>
      </c>
      <c r="P5" s="25">
        <v>0</v>
      </c>
      <c r="Q5" s="25" t="s">
        <v>89</v>
      </c>
    </row>
    <row r="6" spans="1:17" hidden="1" x14ac:dyDescent="0.3">
      <c r="A6" s="25">
        <v>5</v>
      </c>
      <c r="B6" s="25" t="s">
        <v>22</v>
      </c>
      <c r="C6" s="26" t="str">
        <f>_xlfn.CONCAT(Table3[[#This Row],[Laboratory ID number]],Table3[[#This Row],[Analyte]])</f>
        <v>5NDBA</v>
      </c>
      <c r="D6" s="28">
        <f>_xlfn.XLOOKUP(Table3[[#This Row],[UniqueID]],Table9[UniqueID],Table9[Final MDL (ppt)],"NA",0,1)</f>
        <v>0.439</v>
      </c>
      <c r="E6" s="25" t="str">
        <f>IF(Table3[[#This Row],[Lab-reported MRL (ppt)]]&lt;Table3[[#This Row],[Lab''s MDL]]*3,"fail","pass")</f>
        <v>fail</v>
      </c>
      <c r="F6" s="25">
        <v>1</v>
      </c>
      <c r="G6" s="25">
        <v>1</v>
      </c>
      <c r="H6" s="25">
        <v>1</v>
      </c>
      <c r="I6" s="27">
        <v>1.2805591546838648</v>
      </c>
      <c r="J6" s="27">
        <v>1.4411617024589924</v>
      </c>
      <c r="K6" s="34">
        <v>8.030127388756389E-2</v>
      </c>
      <c r="L6" s="28">
        <v>1.3608604285714285</v>
      </c>
      <c r="M6" s="27">
        <v>1.3608604285714285</v>
      </c>
      <c r="N6" s="35">
        <v>2.0262748899208653E-2</v>
      </c>
      <c r="O6" s="36">
        <v>1.4889659860621853E-2</v>
      </c>
      <c r="P6" s="25">
        <v>0</v>
      </c>
      <c r="Q6" s="25" t="s">
        <v>123</v>
      </c>
    </row>
    <row r="7" spans="1:17" hidden="1" x14ac:dyDescent="0.3">
      <c r="A7" s="25">
        <v>6</v>
      </c>
      <c r="B7" s="25" t="s">
        <v>22</v>
      </c>
      <c r="C7" s="26" t="str">
        <f>_xlfn.CONCAT(Table3[[#This Row],[Laboratory ID number]],Table3[[#This Row],[Analyte]])</f>
        <v>6NDBA</v>
      </c>
      <c r="D7" s="28">
        <f>_xlfn.XLOOKUP(Table3[[#This Row],[UniqueID]],Table9[UniqueID],Table9[Final MDL (ppt)],"NA",0,1)</f>
        <v>3.4666580540398826</v>
      </c>
      <c r="E7" s="25" t="str">
        <f>IF(Table3[[#This Row],[Lab-reported MRL (ppt)]]&lt;Table3[[#This Row],[Lab''s MDL]]*3,"fail","pass")</f>
        <v>pass</v>
      </c>
      <c r="F7" s="25">
        <v>4</v>
      </c>
      <c r="G7" s="25"/>
      <c r="H7" s="25" t="s">
        <v>121</v>
      </c>
      <c r="I7" s="27">
        <v>0.39450684912230172</v>
      </c>
      <c r="J7" s="27">
        <v>1.9413681508776985</v>
      </c>
      <c r="K7" s="25">
        <v>3.0937226035107934</v>
      </c>
      <c r="L7" s="28">
        <v>4.6717500000000003</v>
      </c>
      <c r="M7" s="27">
        <v>1.1679375000000001</v>
      </c>
      <c r="N7" s="25">
        <v>0.83366278725701792</v>
      </c>
      <c r="O7" s="27">
        <v>0.17844764536994015</v>
      </c>
      <c r="P7" s="25">
        <v>0</v>
      </c>
      <c r="Q7" s="25" t="s">
        <v>46</v>
      </c>
    </row>
    <row r="8" spans="1:17" x14ac:dyDescent="0.3">
      <c r="A8" s="24">
        <v>1</v>
      </c>
      <c r="B8" s="25" t="s">
        <v>25</v>
      </c>
      <c r="C8" s="26" t="str">
        <f>_xlfn.CONCAT(Table3[[#This Row],[Laboratory ID number]],Table3[[#This Row],[Analyte]])</f>
        <v>1NDMA</v>
      </c>
      <c r="D8" s="28">
        <f>_xlfn.XLOOKUP(Table3[[#This Row],[UniqueID]],Table9[UniqueID],Table9[Final MDL (ppt)],"NA",0,1)</f>
        <v>0.18217655124539678</v>
      </c>
      <c r="E8" s="25" t="str">
        <f>IF(Table3[[#This Row],[Lab-reported MRL (ppt)]]&lt;Table3[[#This Row],[Lab''s MDL]]*3,"fail","pass")</f>
        <v>pass</v>
      </c>
      <c r="F8" s="25">
        <v>2</v>
      </c>
      <c r="G8" s="25">
        <v>2</v>
      </c>
      <c r="H8" s="25">
        <v>2</v>
      </c>
      <c r="I8" s="27">
        <v>0.67235999999999996</v>
      </c>
      <c r="J8" s="27">
        <v>0.90159999999999996</v>
      </c>
      <c r="K8" s="25">
        <v>0.22900000000000001</v>
      </c>
      <c r="L8" s="28">
        <v>1.5740000000000001</v>
      </c>
      <c r="M8" s="27">
        <v>0.78700000000000003</v>
      </c>
      <c r="N8" s="25">
        <v>5.8000000000000003E-2</v>
      </c>
      <c r="O8" s="27">
        <v>3.6848792884371033E-2</v>
      </c>
      <c r="P8" s="25">
        <v>1</v>
      </c>
      <c r="Q8" s="25"/>
    </row>
    <row r="9" spans="1:17" x14ac:dyDescent="0.3">
      <c r="A9" s="24">
        <v>1</v>
      </c>
      <c r="B9" s="25" t="s">
        <v>26</v>
      </c>
      <c r="C9" s="26" t="str">
        <f>_xlfn.CONCAT(Table3[[#This Row],[Laboratory ID number]],Table3[[#This Row],[Analyte]])</f>
        <v>1NDPA</v>
      </c>
      <c r="D9" s="28">
        <f>_xlfn.XLOOKUP(Table3[[#This Row],[UniqueID]],Table9[UniqueID],Table9[Final MDL (ppt)],"NA",0,1)</f>
        <v>0.37329753069368132</v>
      </c>
      <c r="E9" s="25" t="str">
        <f>IF(Table3[[#This Row],[Lab-reported MRL (ppt)]]&lt;Table3[[#This Row],[Lab''s MDL]]*3,"fail","pass")</f>
        <v>pass</v>
      </c>
      <c r="F9" s="25">
        <v>2</v>
      </c>
      <c r="G9" s="25">
        <v>2</v>
      </c>
      <c r="H9" s="25">
        <v>2</v>
      </c>
      <c r="I9" s="27">
        <v>0.51973000000000003</v>
      </c>
      <c r="J9" s="27">
        <v>0.99036999999999997</v>
      </c>
      <c r="K9" s="25">
        <v>0.47099999999999997</v>
      </c>
      <c r="L9" s="28">
        <v>1.51</v>
      </c>
      <c r="M9" s="27">
        <v>0.755</v>
      </c>
      <c r="N9" s="25">
        <v>0.11899999999999999</v>
      </c>
      <c r="O9" s="27">
        <v>7.8807947019867541E-2</v>
      </c>
      <c r="P9" s="25">
        <v>1</v>
      </c>
      <c r="Q9" s="25"/>
    </row>
    <row r="10" spans="1:17" hidden="1" x14ac:dyDescent="0.3">
      <c r="A10" s="25">
        <v>3</v>
      </c>
      <c r="B10" s="25" t="s">
        <v>24</v>
      </c>
      <c r="C10" s="26" t="str">
        <f>_xlfn.CONCAT(Table3[[#This Row],[Laboratory ID number]],Table3[[#This Row],[Analyte]])</f>
        <v>3NDEA</v>
      </c>
      <c r="D10" s="28">
        <f>_xlfn.XLOOKUP(Table3[[#This Row],[UniqueID]],Table9[UniqueID],Table9[Final MDL (ppt)],"NA",0,1)</f>
        <v>0.56000000000000005</v>
      </c>
      <c r="E10" s="25" t="str">
        <f>IF(Table3[[#This Row],[Lab-reported MRL (ppt)]]&lt;Table3[[#This Row],[Lab''s MDL]]*3,"fail","pass")</f>
        <v>fail</v>
      </c>
      <c r="F10" s="25">
        <v>1</v>
      </c>
      <c r="G10" s="25">
        <v>1</v>
      </c>
      <c r="H10" s="25">
        <v>1</v>
      </c>
      <c r="I10" s="27">
        <v>1.0029999999999999</v>
      </c>
      <c r="J10" s="27">
        <v>1.2989999999999999</v>
      </c>
      <c r="K10" s="25">
        <v>0.14799999999999999</v>
      </c>
      <c r="L10" s="28">
        <v>1.151</v>
      </c>
      <c r="M10" s="27">
        <v>1.151</v>
      </c>
      <c r="N10" s="25">
        <v>3.6999999999999998E-2</v>
      </c>
      <c r="O10" s="27">
        <v>3.214596003475239E-2</v>
      </c>
      <c r="P10" s="25">
        <v>0</v>
      </c>
      <c r="Q10" s="25" t="s">
        <v>45</v>
      </c>
    </row>
    <row r="11" spans="1:17" hidden="1" x14ac:dyDescent="0.3">
      <c r="A11" s="25">
        <v>4</v>
      </c>
      <c r="B11" s="25" t="s">
        <v>24</v>
      </c>
      <c r="C11" s="26" t="str">
        <f>_xlfn.CONCAT(Table3[[#This Row],[Laboratory ID number]],Table3[[#This Row],[Analyte]])</f>
        <v>4NDEA</v>
      </c>
      <c r="D11" s="28">
        <f>_xlfn.XLOOKUP(Table3[[#This Row],[UniqueID]],Table9[UniqueID],Table9[Final MDL (ppt)],"NA",0,1)</f>
        <v>1.107</v>
      </c>
      <c r="E11" s="25" t="str">
        <f>IF(Table3[[#This Row],[Lab-reported MRL (ppt)]]&lt;Table3[[#This Row],[Lab''s MDL]]*3,"fail","pass")</f>
        <v>pass</v>
      </c>
      <c r="F11" s="25">
        <v>2</v>
      </c>
      <c r="G11" s="25" t="s">
        <v>62</v>
      </c>
      <c r="H11" s="25" t="s">
        <v>62</v>
      </c>
      <c r="I11" s="27">
        <v>0.27384499999999989</v>
      </c>
      <c r="J11" s="27">
        <v>1.7401549999999999</v>
      </c>
      <c r="K11" s="25">
        <v>1.46631</v>
      </c>
      <c r="L11" s="28">
        <v>2.0139999999999998</v>
      </c>
      <c r="M11" s="27">
        <v>1.0069999999999999</v>
      </c>
      <c r="N11" s="25">
        <v>0.37</v>
      </c>
      <c r="O11" s="27">
        <v>0.36742800397219466</v>
      </c>
      <c r="P11" s="25">
        <v>0</v>
      </c>
      <c r="Q11" s="25" t="s">
        <v>89</v>
      </c>
    </row>
    <row r="12" spans="1:17" x14ac:dyDescent="0.3">
      <c r="A12" s="24">
        <v>1</v>
      </c>
      <c r="B12" s="25" t="s">
        <v>27</v>
      </c>
      <c r="C12" s="26" t="str">
        <f>_xlfn.CONCAT(Table3[[#This Row],[Laboratory ID number]],Table3[[#This Row],[Analyte]])</f>
        <v>1NMEA</v>
      </c>
      <c r="D12" s="28">
        <f>_xlfn.XLOOKUP(Table3[[#This Row],[UniqueID]],Table9[UniqueID],Table9[Final MDL (ppt)],"NA",0,1)</f>
        <v>0.19388708690455195</v>
      </c>
      <c r="E12" s="25" t="str">
        <f>IF(Table3[[#This Row],[Lab-reported MRL (ppt)]]&lt;Table3[[#This Row],[Lab''s MDL]]*3,"fail","pass")</f>
        <v>pass</v>
      </c>
      <c r="F12" s="25">
        <v>2</v>
      </c>
      <c r="G12" s="25">
        <v>2</v>
      </c>
      <c r="H12" s="25">
        <v>2</v>
      </c>
      <c r="I12" s="27">
        <v>0.75700999999999996</v>
      </c>
      <c r="J12" s="27">
        <v>1.0018499999999999</v>
      </c>
      <c r="K12" s="25">
        <v>0.245</v>
      </c>
      <c r="L12" s="28">
        <v>1.7589999999999999</v>
      </c>
      <c r="M12" s="27">
        <v>0.87949999999999995</v>
      </c>
      <c r="N12" s="25">
        <v>6.2E-2</v>
      </c>
      <c r="O12" s="27">
        <v>3.5247299602046617E-2</v>
      </c>
      <c r="P12" s="25">
        <v>1</v>
      </c>
      <c r="Q12" s="25"/>
    </row>
    <row r="13" spans="1:17" hidden="1" x14ac:dyDescent="0.3">
      <c r="A13" s="25">
        <v>6</v>
      </c>
      <c r="B13" s="25" t="s">
        <v>24</v>
      </c>
      <c r="C13" s="26" t="str">
        <f>_xlfn.CONCAT(Table3[[#This Row],[Laboratory ID number]],Table3[[#This Row],[Analyte]])</f>
        <v>6NDEA</v>
      </c>
      <c r="D13" s="28">
        <f>_xlfn.XLOOKUP(Table3[[#This Row],[UniqueID]],Table9[UniqueID],Table9[Final MDL (ppt)],"NA",0,1)</f>
        <v>1.5466154991117296</v>
      </c>
      <c r="E13" s="25" t="str">
        <f>IF(Table3[[#This Row],[Lab-reported MRL (ppt)]]&lt;Table3[[#This Row],[Lab''s MDL]]*3,"fail","pass")</f>
        <v>fail</v>
      </c>
      <c r="F13" s="25">
        <v>2</v>
      </c>
      <c r="G13" s="25">
        <v>2</v>
      </c>
      <c r="H13" s="25">
        <v>2</v>
      </c>
      <c r="I13" s="27">
        <v>0.7581434023309972</v>
      </c>
      <c r="J13" s="27">
        <v>1.0909994548118598</v>
      </c>
      <c r="K13" s="25">
        <v>0.33285605248086259</v>
      </c>
      <c r="L13" s="28">
        <v>1.849142857142857</v>
      </c>
      <c r="M13" s="27">
        <v>0.92457142857142849</v>
      </c>
      <c r="N13" s="25">
        <v>8.3990929215458643E-2</v>
      </c>
      <c r="O13" s="27">
        <v>4.5421547010832092E-2</v>
      </c>
      <c r="P13" s="25">
        <v>0</v>
      </c>
      <c r="Q13" s="25" t="s">
        <v>123</v>
      </c>
    </row>
    <row r="14" spans="1:17" x14ac:dyDescent="0.3">
      <c r="A14" s="24">
        <v>1</v>
      </c>
      <c r="B14" s="25" t="s">
        <v>28</v>
      </c>
      <c r="C14" s="26" t="str">
        <f>_xlfn.CONCAT(Table3[[#This Row],[Laboratory ID number]],Table3[[#This Row],[Analyte]])</f>
        <v>1NMOR</v>
      </c>
      <c r="D14" s="28">
        <f>_xlfn.XLOOKUP(Table3[[#This Row],[UniqueID]],Table9[UniqueID],Table9[Final MDL (ppt)],"NA",0,1)</f>
        <v>0.30385868357566032</v>
      </c>
      <c r="E14" s="25" t="str">
        <f>IF(Table3[[#This Row],[Lab-reported MRL (ppt)]]&lt;Table3[[#This Row],[Lab''s MDL]]*3,"fail","pass")</f>
        <v>pass</v>
      </c>
      <c r="F14" s="25">
        <v>2</v>
      </c>
      <c r="G14" s="25">
        <v>2</v>
      </c>
      <c r="H14" s="25">
        <v>2</v>
      </c>
      <c r="I14" s="27">
        <v>0.58270999999999995</v>
      </c>
      <c r="J14" s="27">
        <v>0.96567999999999998</v>
      </c>
      <c r="K14" s="25">
        <v>0.38300000000000001</v>
      </c>
      <c r="L14" s="28">
        <v>1.548</v>
      </c>
      <c r="M14" s="27">
        <v>0.77400000000000002</v>
      </c>
      <c r="N14" s="25">
        <v>9.7000000000000003E-2</v>
      </c>
      <c r="O14" s="27">
        <v>6.2661498708010341E-2</v>
      </c>
      <c r="P14" s="25">
        <v>1</v>
      </c>
      <c r="Q14" s="25"/>
    </row>
    <row r="15" spans="1:17" x14ac:dyDescent="0.3">
      <c r="A15" s="24">
        <v>1</v>
      </c>
      <c r="B15" s="25" t="s">
        <v>29</v>
      </c>
      <c r="C15" s="26" t="str">
        <f>_xlfn.CONCAT(Table3[[#This Row],[Laboratory ID number]],Table3[[#This Row],[Analyte]])</f>
        <v>1NPIP</v>
      </c>
      <c r="D15" s="28">
        <f>_xlfn.XLOOKUP(Table3[[#This Row],[UniqueID]],Table9[UniqueID],Table9[Final MDL (ppt)],"NA",0,1)</f>
        <v>0.26609201268233013</v>
      </c>
      <c r="E15" s="25" t="str">
        <f>IF(Table3[[#This Row],[Lab-reported MRL (ppt)]]&lt;Table3[[#This Row],[Lab''s MDL]]*3,"fail","pass")</f>
        <v>pass</v>
      </c>
      <c r="F15" s="25">
        <v>2</v>
      </c>
      <c r="G15" s="25">
        <v>2</v>
      </c>
      <c r="H15" s="25">
        <v>2</v>
      </c>
      <c r="I15" s="27">
        <v>0.60538999999999998</v>
      </c>
      <c r="J15" s="27">
        <v>0.94098000000000004</v>
      </c>
      <c r="K15" s="25">
        <v>0.33600000000000002</v>
      </c>
      <c r="L15" s="28">
        <v>1.5489999999999999</v>
      </c>
      <c r="M15" s="27">
        <v>0.77449999999999997</v>
      </c>
      <c r="N15" s="25">
        <v>8.5000000000000006E-2</v>
      </c>
      <c r="O15" s="27">
        <v>5.4874112330535837E-2</v>
      </c>
      <c r="P15" s="25">
        <v>1</v>
      </c>
      <c r="Q15" s="25"/>
    </row>
    <row r="16" spans="1:17" hidden="1" x14ac:dyDescent="0.3">
      <c r="A16" s="25">
        <v>3</v>
      </c>
      <c r="B16" s="25" t="s">
        <v>25</v>
      </c>
      <c r="C16" s="26" t="str">
        <f>_xlfn.CONCAT(Table3[[#This Row],[Laboratory ID number]],Table3[[#This Row],[Analyte]])</f>
        <v>3NDMA</v>
      </c>
      <c r="D16" s="28">
        <f>_xlfn.XLOOKUP(Table3[[#This Row],[UniqueID]],Table9[UniqueID],Table9[Final MDL (ppt)],"NA",0,1)</f>
        <v>0.99</v>
      </c>
      <c r="E16" s="25" t="str">
        <f>IF(Table3[[#This Row],[Lab-reported MRL (ppt)]]&lt;Table3[[#This Row],[Lab''s MDL]]*3,"fail","pass")</f>
        <v>fail</v>
      </c>
      <c r="F16" s="25">
        <v>2</v>
      </c>
      <c r="G16" s="25">
        <v>2</v>
      </c>
      <c r="H16" s="25">
        <v>2</v>
      </c>
      <c r="I16" s="27">
        <v>0.90400000000000003</v>
      </c>
      <c r="J16" s="27">
        <v>1.03</v>
      </c>
      <c r="K16" s="25">
        <v>0.126</v>
      </c>
      <c r="L16" s="33">
        <v>1.93</v>
      </c>
      <c r="M16" s="27">
        <v>0.96699999999999997</v>
      </c>
      <c r="N16" s="25">
        <v>3.2000000000000001E-2</v>
      </c>
      <c r="O16" s="27">
        <v>3.3092037228541885E-2</v>
      </c>
      <c r="P16" s="25">
        <v>0</v>
      </c>
      <c r="Q16" s="25" t="s">
        <v>45</v>
      </c>
    </row>
    <row r="17" spans="1:17" hidden="1" x14ac:dyDescent="0.3">
      <c r="A17" s="25">
        <v>4</v>
      </c>
      <c r="B17" s="25" t="s">
        <v>25</v>
      </c>
      <c r="C17" s="26" t="str">
        <f>_xlfn.CONCAT(Table3[[#This Row],[Laboratory ID number]],Table3[[#This Row],[Analyte]])</f>
        <v>4NDMA</v>
      </c>
      <c r="D17" s="28">
        <f>_xlfn.XLOOKUP(Table3[[#This Row],[UniqueID]],Table9[UniqueID],Table9[Final MDL (ppt)],"NA",0,1)</f>
        <v>0.64100000000000001</v>
      </c>
      <c r="E17" s="25" t="str">
        <f>IF(Table3[[#This Row],[Lab-reported MRL (ppt)]]&lt;Table3[[#This Row],[Lab''s MDL]]*3,"fail","pass")</f>
        <v>pass</v>
      </c>
      <c r="F17" s="25">
        <v>2</v>
      </c>
      <c r="G17" s="25" t="s">
        <v>62</v>
      </c>
      <c r="H17" s="25" t="s">
        <v>62</v>
      </c>
      <c r="I17" s="27">
        <v>0.43288499999999996</v>
      </c>
      <c r="J17" s="27">
        <v>1.265115</v>
      </c>
      <c r="K17" s="25">
        <v>0.83223000000000003</v>
      </c>
      <c r="L17" s="28">
        <v>1.698</v>
      </c>
      <c r="M17" s="27">
        <v>0.84899999999999998</v>
      </c>
      <c r="N17" s="25">
        <v>0.21</v>
      </c>
      <c r="O17" s="27">
        <v>0.24734982332155478</v>
      </c>
      <c r="P17" s="25">
        <v>0</v>
      </c>
      <c r="Q17" s="25" t="s">
        <v>89</v>
      </c>
    </row>
    <row r="18" spans="1:17" hidden="1" x14ac:dyDescent="0.3">
      <c r="A18" s="25">
        <v>5</v>
      </c>
      <c r="B18" s="25" t="s">
        <v>25</v>
      </c>
      <c r="C18" s="26" t="str">
        <f>_xlfn.CONCAT(Table3[[#This Row],[Laboratory ID number]],Table3[[#This Row],[Analyte]])</f>
        <v>5NDMA</v>
      </c>
      <c r="D18" s="28">
        <f>_xlfn.XLOOKUP(Table3[[#This Row],[UniqueID]],Table9[UniqueID],Table9[Final MDL (ppt)],"NA",0,1)</f>
        <v>0.40447429278117397</v>
      </c>
      <c r="E18" s="25" t="str">
        <f>IF(Table3[[#This Row],[Lab-reported MRL (ppt)]]&lt;Table3[[#This Row],[Lab''s MDL]]*3,"fail","pass")</f>
        <v>fail</v>
      </c>
      <c r="F18" s="25">
        <v>1</v>
      </c>
      <c r="G18" s="25">
        <v>1</v>
      </c>
      <c r="H18" s="25">
        <v>1</v>
      </c>
      <c r="I18" s="27">
        <v>1.0387678915111795</v>
      </c>
      <c r="J18" s="27">
        <v>1.4092992513459628</v>
      </c>
      <c r="K18" s="34">
        <v>0.18526567991739168</v>
      </c>
      <c r="L18" s="28">
        <v>1.2240335714285713</v>
      </c>
      <c r="M18" s="27">
        <v>1.2240335714285713</v>
      </c>
      <c r="N18" s="35">
        <v>4.6748846812362271E-2</v>
      </c>
      <c r="O18" s="36">
        <v>3.8192454768868497E-2</v>
      </c>
      <c r="P18" s="25">
        <v>0</v>
      </c>
      <c r="Q18" s="25" t="s">
        <v>123</v>
      </c>
    </row>
    <row r="19" spans="1:17" hidden="1" x14ac:dyDescent="0.3">
      <c r="A19" s="25">
        <v>6</v>
      </c>
      <c r="B19" s="25" t="s">
        <v>25</v>
      </c>
      <c r="C19" s="26" t="str">
        <f>_xlfn.CONCAT(Table3[[#This Row],[Laboratory ID number]],Table3[[#This Row],[Analyte]])</f>
        <v>6NDMA</v>
      </c>
      <c r="D19" s="28">
        <f>_xlfn.XLOOKUP(Table3[[#This Row],[UniqueID]],Table9[UniqueID],Table9[Final MDL (ppt)],"NA",0,1)</f>
        <v>1.2643696187270865</v>
      </c>
      <c r="E19" s="25" t="str">
        <f>IF(Table3[[#This Row],[Lab-reported MRL (ppt)]]&lt;Table3[[#This Row],[Lab''s MDL]]*3,"fail","pass")</f>
        <v>fail</v>
      </c>
      <c r="F19" s="25">
        <v>2</v>
      </c>
      <c r="G19" s="25">
        <v>2</v>
      </c>
      <c r="H19" s="25">
        <v>2</v>
      </c>
      <c r="I19" s="27">
        <v>0.5</v>
      </c>
      <c r="J19" s="27">
        <v>1.3037530124927865</v>
      </c>
      <c r="K19" s="25">
        <v>0.80750602498557289</v>
      </c>
      <c r="L19" s="28">
        <v>1.8</v>
      </c>
      <c r="M19" s="27">
        <v>0.9</v>
      </c>
      <c r="N19" s="25">
        <v>0.20376129825525433</v>
      </c>
      <c r="O19" s="27">
        <v>0.11320072125291906</v>
      </c>
      <c r="P19" s="25">
        <v>0</v>
      </c>
      <c r="Q19" s="25" t="s">
        <v>123</v>
      </c>
    </row>
    <row r="20" spans="1:17" x14ac:dyDescent="0.3">
      <c r="A20" s="25">
        <v>2</v>
      </c>
      <c r="B20" s="25" t="s">
        <v>22</v>
      </c>
      <c r="C20" s="26" t="str">
        <f>_xlfn.CONCAT(Table3[[#This Row],[Laboratory ID number]],Table3[[#This Row],[Analyte]])</f>
        <v>2NDBA</v>
      </c>
      <c r="D20" s="28">
        <f>_xlfn.XLOOKUP(Table3[[#This Row],[UniqueID]],Table9[UniqueID],Table9[Final MDL (ppt)],"NA",0,1)</f>
        <v>0.74199999999999999</v>
      </c>
      <c r="E20" s="25" t="str">
        <f>IF(Table3[[#This Row],[Lab-reported MRL (ppt)]]&lt;Table3[[#This Row],[Lab''s MDL]]*3,"fail","pass")</f>
        <v>pass</v>
      </c>
      <c r="F20" s="25">
        <v>5</v>
      </c>
      <c r="G20" s="25">
        <v>5</v>
      </c>
      <c r="H20" s="25">
        <v>5</v>
      </c>
      <c r="I20" s="27">
        <v>0.81</v>
      </c>
      <c r="J20" s="27">
        <v>1.26</v>
      </c>
      <c r="K20" s="25">
        <v>1.1226</v>
      </c>
      <c r="L20" s="28">
        <v>5.1696999999999997</v>
      </c>
      <c r="M20" s="27">
        <v>1.0339499999999999</v>
      </c>
      <c r="N20" s="32">
        <v>0.28326000000000001</v>
      </c>
      <c r="O20" s="27">
        <v>5.4789999999999998E-2</v>
      </c>
      <c r="P20" s="25">
        <v>1</v>
      </c>
      <c r="Q20" s="25"/>
    </row>
    <row r="21" spans="1:17" x14ac:dyDescent="0.3">
      <c r="A21" s="25">
        <v>2</v>
      </c>
      <c r="B21" s="25" t="s">
        <v>24</v>
      </c>
      <c r="C21" s="26" t="str">
        <f>_xlfn.CONCAT(Table3[[#This Row],[Laboratory ID number]],Table3[[#This Row],[Analyte]])</f>
        <v>2NDEA</v>
      </c>
      <c r="D21" s="28">
        <f>_xlfn.XLOOKUP(Table3[[#This Row],[UniqueID]],Table9[UniqueID],Table9[Final MDL (ppt)],"NA",0,1)</f>
        <v>0.13200000000000001</v>
      </c>
      <c r="E21" s="25" t="str">
        <f>IF(Table3[[#This Row],[Lab-reported MRL (ppt)]]&lt;Table3[[#This Row],[Lab''s MDL]]*3,"fail","pass")</f>
        <v>pass</v>
      </c>
      <c r="F21" s="25">
        <v>2</v>
      </c>
      <c r="G21" s="25">
        <v>2</v>
      </c>
      <c r="H21" s="25">
        <v>2</v>
      </c>
      <c r="I21" s="27">
        <v>0.84</v>
      </c>
      <c r="J21" s="27">
        <v>1.07</v>
      </c>
      <c r="K21" s="25">
        <v>0.22850000000000001</v>
      </c>
      <c r="L21" s="28">
        <v>1.9069</v>
      </c>
      <c r="M21" s="27">
        <v>0.95344300000000004</v>
      </c>
      <c r="N21" s="32">
        <v>5.7660000000000003E-2</v>
      </c>
      <c r="O21" s="29">
        <v>3.0238899999999999E-2</v>
      </c>
      <c r="P21" s="25">
        <v>1</v>
      </c>
      <c r="Q21" s="25"/>
    </row>
    <row r="22" spans="1:17" x14ac:dyDescent="0.3">
      <c r="A22" s="25">
        <v>2</v>
      </c>
      <c r="B22" s="25" t="s">
        <v>25</v>
      </c>
      <c r="C22" s="26" t="str">
        <f>_xlfn.CONCAT(Table3[[#This Row],[Laboratory ID number]],Table3[[#This Row],[Analyte]])</f>
        <v>2NDMA</v>
      </c>
      <c r="D22" s="28">
        <f>_xlfn.XLOOKUP(Table3[[#This Row],[UniqueID]],Table9[UniqueID],Table9[Final MDL (ppt)],"NA",0,1)</f>
        <v>0.29799999999999999</v>
      </c>
      <c r="E22" s="25" t="str">
        <f>IF(Table3[[#This Row],[Lab-reported MRL (ppt)]]&lt;Table3[[#This Row],[Lab''s MDL]]*3,"fail","pass")</f>
        <v>pass</v>
      </c>
      <c r="F22" s="25">
        <v>2</v>
      </c>
      <c r="G22" s="25">
        <v>2</v>
      </c>
      <c r="H22" s="25">
        <v>2</v>
      </c>
      <c r="I22" s="29">
        <v>0.7</v>
      </c>
      <c r="J22" s="30">
        <v>0.87</v>
      </c>
      <c r="K22" s="25">
        <v>0.16869999999999999</v>
      </c>
      <c r="L22" s="28">
        <v>1.5751999999999999</v>
      </c>
      <c r="M22" s="31">
        <v>0.78762100000000002</v>
      </c>
      <c r="N22" s="25">
        <v>4.258E-2</v>
      </c>
      <c r="O22" s="31">
        <v>2.7031199999999998E-2</v>
      </c>
      <c r="P22" s="25">
        <v>1</v>
      </c>
      <c r="Q22" s="25"/>
    </row>
    <row r="23" spans="1:17" x14ac:dyDescent="0.3">
      <c r="A23" s="25">
        <v>2</v>
      </c>
      <c r="B23" s="25" t="s">
        <v>26</v>
      </c>
      <c r="C23" s="26" t="str">
        <f>_xlfn.CONCAT(Table3[[#This Row],[Laboratory ID number]],Table3[[#This Row],[Analyte]])</f>
        <v>2NDPA</v>
      </c>
      <c r="D23" s="28">
        <f>_xlfn.XLOOKUP(Table3[[#This Row],[UniqueID]],Table9[UniqueID],Table9[Final MDL (ppt)],"NA",0,1)</f>
        <v>0.311</v>
      </c>
      <c r="E23" s="25" t="str">
        <f>IF(Table3[[#This Row],[Lab-reported MRL (ppt)]]&lt;Table3[[#This Row],[Lab''s MDL]]*3,"fail","pass")</f>
        <v>pass</v>
      </c>
      <c r="F23" s="25">
        <v>2</v>
      </c>
      <c r="G23" s="25">
        <v>2</v>
      </c>
      <c r="H23" s="25">
        <v>2</v>
      </c>
      <c r="I23" s="27">
        <v>1</v>
      </c>
      <c r="J23" s="27">
        <v>1.38</v>
      </c>
      <c r="K23" s="25">
        <v>0.37959999999999999</v>
      </c>
      <c r="L23" s="28">
        <v>2.3815</v>
      </c>
      <c r="M23" s="27">
        <v>1.19076</v>
      </c>
      <c r="N23" s="32">
        <v>9.579E-2</v>
      </c>
      <c r="O23" s="27">
        <v>4.0220199999999998E-2</v>
      </c>
      <c r="P23" s="25">
        <v>1</v>
      </c>
      <c r="Q23" s="25"/>
    </row>
    <row r="24" spans="1:17" hidden="1" x14ac:dyDescent="0.3">
      <c r="A24" s="25">
        <v>5</v>
      </c>
      <c r="B24" s="25" t="s">
        <v>26</v>
      </c>
      <c r="C24" s="26" t="str">
        <f>_xlfn.CONCAT(Table3[[#This Row],[Laboratory ID number]],Table3[[#This Row],[Analyte]])</f>
        <v>5NDPA</v>
      </c>
      <c r="D24" s="28">
        <f>_xlfn.XLOOKUP(Table3[[#This Row],[UniqueID]],Table9[UniqueID],Table9[Final MDL (ppt)],"NA",0,1)</f>
        <v>0.33900000000000002</v>
      </c>
      <c r="E24" s="25" t="str">
        <f>IF(Table3[[#This Row],[Lab-reported MRL (ppt)]]&lt;Table3[[#This Row],[Lab''s MDL]]*3,"fail","pass")</f>
        <v>fail</v>
      </c>
      <c r="F24" s="25">
        <v>1</v>
      </c>
      <c r="G24" s="25">
        <v>1</v>
      </c>
      <c r="H24" s="25">
        <v>1</v>
      </c>
      <c r="I24" s="27">
        <v>0.77423265203317082</v>
      </c>
      <c r="J24" s="27">
        <v>1.2446944908239723</v>
      </c>
      <c r="K24" s="34">
        <v>0.23523091939540072</v>
      </c>
      <c r="L24" s="28">
        <v>1.0094635714285716</v>
      </c>
      <c r="M24" s="27">
        <v>1.0094635714285716</v>
      </c>
      <c r="N24" s="35">
        <v>5.9356780064446307E-2</v>
      </c>
      <c r="O24" s="36">
        <v>5.8800319045139826E-2</v>
      </c>
      <c r="P24" s="25">
        <v>0</v>
      </c>
      <c r="Q24" s="25" t="s">
        <v>123</v>
      </c>
    </row>
    <row r="25" spans="1:17" x14ac:dyDescent="0.3">
      <c r="A25" s="25">
        <v>2</v>
      </c>
      <c r="B25" s="25" t="s">
        <v>27</v>
      </c>
      <c r="C25" s="26" t="str">
        <f>_xlfn.CONCAT(Table3[[#This Row],[Laboratory ID number]],Table3[[#This Row],[Analyte]])</f>
        <v>2NMEA</v>
      </c>
      <c r="D25" s="28">
        <f>_xlfn.XLOOKUP(Table3[[#This Row],[UniqueID]],Table9[UniqueID],Table9[Final MDL (ppt)],"NA",0,1)</f>
        <v>0.24199999999999999</v>
      </c>
      <c r="E25" s="25" t="str">
        <f>IF(Table3[[#This Row],[Lab-reported MRL (ppt)]]&lt;Table3[[#This Row],[Lab''s MDL]]*3,"fail","pass")</f>
        <v>pass</v>
      </c>
      <c r="F25" s="25">
        <v>2</v>
      </c>
      <c r="G25" s="25">
        <v>2</v>
      </c>
      <c r="H25" s="25">
        <v>2</v>
      </c>
      <c r="I25" s="27">
        <v>0.79</v>
      </c>
      <c r="J25" s="27">
        <v>0.99</v>
      </c>
      <c r="K25" s="25">
        <v>0.20669999999999999</v>
      </c>
      <c r="L25" s="28">
        <v>1.7775000000000001</v>
      </c>
      <c r="M25" s="27">
        <v>0.88874299999999995</v>
      </c>
      <c r="N25" s="25">
        <v>5.2170000000000001E-2</v>
      </c>
      <c r="O25" s="29">
        <v>2.93501E-2</v>
      </c>
      <c r="P25" s="25">
        <v>1</v>
      </c>
      <c r="Q25" s="25"/>
    </row>
    <row r="26" spans="1:17" x14ac:dyDescent="0.3">
      <c r="A26" s="25">
        <v>2</v>
      </c>
      <c r="B26" s="25" t="s">
        <v>28</v>
      </c>
      <c r="C26" s="26" t="str">
        <f>_xlfn.CONCAT(Table3[[#This Row],[Laboratory ID number]],Table3[[#This Row],[Analyte]])</f>
        <v>2NMOR</v>
      </c>
      <c r="D26" s="28">
        <f>_xlfn.XLOOKUP(Table3[[#This Row],[UniqueID]],Table9[UniqueID],Table9[Final MDL (ppt)],"NA",0,1)</f>
        <v>0.311</v>
      </c>
      <c r="E26" s="25" t="str">
        <f>IF(Table3[[#This Row],[Lab-reported MRL (ppt)]]&lt;Table3[[#This Row],[Lab''s MDL]]*3,"fail","pass")</f>
        <v>pass</v>
      </c>
      <c r="F26" s="25">
        <v>2</v>
      </c>
      <c r="G26" s="25">
        <v>2</v>
      </c>
      <c r="H26" s="25">
        <v>2</v>
      </c>
      <c r="I26" s="27">
        <v>0.88</v>
      </c>
      <c r="J26" s="27">
        <v>1.21</v>
      </c>
      <c r="K26" s="25">
        <v>0.33179999999999998</v>
      </c>
      <c r="L26" s="28">
        <v>2.0886</v>
      </c>
      <c r="M26" s="27">
        <v>1.0442800000000001</v>
      </c>
      <c r="N26" s="32">
        <v>8.3729999999999999E-2</v>
      </c>
      <c r="O26" s="27">
        <v>4.0087499999999998E-2</v>
      </c>
      <c r="P26" s="25">
        <v>1</v>
      </c>
      <c r="Q26" s="25"/>
    </row>
    <row r="27" spans="1:17" x14ac:dyDescent="0.3">
      <c r="A27" s="25">
        <v>2</v>
      </c>
      <c r="B27" s="25" t="s">
        <v>29</v>
      </c>
      <c r="C27" s="26" t="str">
        <f>_xlfn.CONCAT(Table3[[#This Row],[Laboratory ID number]],Table3[[#This Row],[Analyte]])</f>
        <v>2NPIP</v>
      </c>
      <c r="D27" s="28">
        <f>_xlfn.XLOOKUP(Table3[[#This Row],[UniqueID]],Table9[UniqueID],Table9[Final MDL (ppt)],"NA",0,1)</f>
        <v>0.311</v>
      </c>
      <c r="E27" s="25" t="str">
        <f>IF(Table3[[#This Row],[Lab-reported MRL (ppt)]]&lt;Table3[[#This Row],[Lab''s MDL]]*3,"fail","pass")</f>
        <v>pass</v>
      </c>
      <c r="F27" s="25">
        <v>2</v>
      </c>
      <c r="G27" s="25">
        <v>2</v>
      </c>
      <c r="H27" s="25">
        <v>2</v>
      </c>
      <c r="I27" s="27">
        <v>1.1299999999999999</v>
      </c>
      <c r="J27" s="27">
        <v>1.34</v>
      </c>
      <c r="K27" s="25">
        <v>0.20419999999999999</v>
      </c>
      <c r="L27" s="28">
        <v>2.4729000000000001</v>
      </c>
      <c r="M27" s="27">
        <v>1.23644</v>
      </c>
      <c r="N27" s="32">
        <v>5.1520000000000003E-2</v>
      </c>
      <c r="O27" s="27">
        <v>2.08337E-2</v>
      </c>
      <c r="P27" s="25">
        <v>1</v>
      </c>
      <c r="Q27" s="25"/>
    </row>
    <row r="28" spans="1:17" x14ac:dyDescent="0.3">
      <c r="A28" s="25">
        <v>2</v>
      </c>
      <c r="B28" s="25" t="s">
        <v>30</v>
      </c>
      <c r="C28" s="26" t="str">
        <f>_xlfn.CONCAT(Table3[[#This Row],[Laboratory ID number]],Table3[[#This Row],[Analyte]])</f>
        <v>2NPYR</v>
      </c>
      <c r="D28" s="28">
        <f>_xlfn.XLOOKUP(Table3[[#This Row],[UniqueID]],Table9[UniqueID],Table9[Final MDL (ppt)],"NA",0,1)</f>
        <v>0.501</v>
      </c>
      <c r="E28" s="25" t="str">
        <f>IF(Table3[[#This Row],[Lab-reported MRL (ppt)]]&lt;Table3[[#This Row],[Lab''s MDL]]*3,"fail","pass")</f>
        <v>pass</v>
      </c>
      <c r="F28" s="25">
        <v>2</v>
      </c>
      <c r="G28" s="25">
        <v>2</v>
      </c>
      <c r="H28" s="25">
        <v>2</v>
      </c>
      <c r="I28" s="27">
        <v>1.1100000000000001</v>
      </c>
      <c r="J28" s="27">
        <v>1.38</v>
      </c>
      <c r="K28" s="25">
        <v>0.26869999999999999</v>
      </c>
      <c r="L28" s="28">
        <v>2.4885000000000002</v>
      </c>
      <c r="M28" s="27">
        <v>1.24424</v>
      </c>
      <c r="N28" s="32">
        <v>6.7809999999999995E-2</v>
      </c>
      <c r="O28" s="27">
        <v>2.72488E-2</v>
      </c>
      <c r="P28" s="25">
        <v>1</v>
      </c>
      <c r="Q28" s="25"/>
    </row>
    <row r="29" spans="1:17" x14ac:dyDescent="0.3">
      <c r="A29" s="25">
        <v>3</v>
      </c>
      <c r="B29" s="25" t="s">
        <v>26</v>
      </c>
      <c r="C29" s="26" t="str">
        <f>_xlfn.CONCAT(Table3[[#This Row],[Laboratory ID number]],Table3[[#This Row],[Analyte]])</f>
        <v>3NDPA</v>
      </c>
      <c r="D29" s="28">
        <f>_xlfn.XLOOKUP(Table3[[#This Row],[UniqueID]],Table9[UniqueID],Table9[Final MDL (ppt)],"NA",0,1)</f>
        <v>0.9</v>
      </c>
      <c r="E29" s="25" t="str">
        <f>IF(Table3[[#This Row],[Lab-reported MRL (ppt)]]&lt;Table3[[#This Row],[Lab''s MDL]]*3,"fail","pass")</f>
        <v>pass</v>
      </c>
      <c r="F29" s="25">
        <v>5</v>
      </c>
      <c r="G29" s="25">
        <v>5</v>
      </c>
      <c r="H29" s="25">
        <v>5</v>
      </c>
      <c r="I29" s="27">
        <v>0.65900000000000003</v>
      </c>
      <c r="J29" s="27">
        <v>1.161</v>
      </c>
      <c r="K29" s="25">
        <v>1.254</v>
      </c>
      <c r="L29" s="28">
        <v>4.5510000000000002</v>
      </c>
      <c r="M29" s="27">
        <v>0.91</v>
      </c>
      <c r="N29" s="25">
        <v>0.316</v>
      </c>
      <c r="O29" s="27">
        <v>0.34725274725274724</v>
      </c>
      <c r="P29" s="25">
        <v>1</v>
      </c>
      <c r="Q29" s="25" t="s">
        <v>45</v>
      </c>
    </row>
    <row r="30" spans="1:17" x14ac:dyDescent="0.3">
      <c r="A30" s="25">
        <v>3</v>
      </c>
      <c r="B30" s="25" t="s">
        <v>27</v>
      </c>
      <c r="C30" s="26" t="str">
        <f>_xlfn.CONCAT(Table3[[#This Row],[Laboratory ID number]],Table3[[#This Row],[Analyte]])</f>
        <v>3NMEA</v>
      </c>
      <c r="D30" s="28">
        <f>_xlfn.XLOOKUP(Table3[[#This Row],[UniqueID]],Table9[UniqueID],Table9[Final MDL (ppt)],"NA",0,1)</f>
        <v>0.45</v>
      </c>
      <c r="E30" s="25" t="str">
        <f>IF(Table3[[#This Row],[Lab-reported MRL (ppt)]]&lt;Table3[[#This Row],[Lab''s MDL]]*3,"fail","pass")</f>
        <v>pass</v>
      </c>
      <c r="F30" s="25">
        <v>2</v>
      </c>
      <c r="G30" s="25">
        <v>2</v>
      </c>
      <c r="H30" s="25">
        <v>2</v>
      </c>
      <c r="I30" s="27">
        <v>0.60699999999999998</v>
      </c>
      <c r="J30" s="27">
        <v>1.1679999999999999</v>
      </c>
      <c r="K30" s="25">
        <v>0.56100000000000005</v>
      </c>
      <c r="L30" s="33">
        <v>1.7746285714285714</v>
      </c>
      <c r="M30" s="27">
        <v>0.88700000000000001</v>
      </c>
      <c r="N30" s="25">
        <v>0.14199999999999999</v>
      </c>
      <c r="O30" s="27">
        <v>0.16009019165727167</v>
      </c>
      <c r="P30" s="25">
        <v>1</v>
      </c>
      <c r="Q30" s="25" t="s">
        <v>45</v>
      </c>
    </row>
    <row r="31" spans="1:17" x14ac:dyDescent="0.3">
      <c r="A31" s="25">
        <v>3</v>
      </c>
      <c r="B31" s="25" t="s">
        <v>28</v>
      </c>
      <c r="C31" s="26" t="str">
        <f>_xlfn.CONCAT(Table3[[#This Row],[Laboratory ID number]],Table3[[#This Row],[Analyte]])</f>
        <v>3NMOR</v>
      </c>
      <c r="D31" s="28">
        <f>_xlfn.XLOOKUP(Table3[[#This Row],[UniqueID]],Table9[UniqueID],Table9[Final MDL (ppt)],"NA",0,1)</f>
        <v>0.25</v>
      </c>
      <c r="E31" s="25" t="str">
        <f>IF(Table3[[#This Row],[Lab-reported MRL (ppt)]]&lt;Table3[[#This Row],[Lab''s MDL]]*3,"fail","pass")</f>
        <v>pass</v>
      </c>
      <c r="F31" s="25">
        <v>2</v>
      </c>
      <c r="G31" s="25">
        <v>2</v>
      </c>
      <c r="H31" s="25">
        <v>2</v>
      </c>
      <c r="I31" s="27">
        <v>1.0389999999999999</v>
      </c>
      <c r="J31" s="27">
        <v>1.359</v>
      </c>
      <c r="K31" s="25">
        <v>0.32</v>
      </c>
      <c r="L31" s="28">
        <v>2.3980000000000001</v>
      </c>
      <c r="M31" s="27">
        <v>1.1990000000000001</v>
      </c>
      <c r="N31" s="25">
        <v>8.1000000000000003E-2</v>
      </c>
      <c r="O31" s="27">
        <v>6.7556296914095079E-2</v>
      </c>
      <c r="P31" s="25">
        <v>1</v>
      </c>
      <c r="Q31" s="25" t="s">
        <v>45</v>
      </c>
    </row>
    <row r="32" spans="1:17" x14ac:dyDescent="0.3">
      <c r="A32" s="25">
        <v>3</v>
      </c>
      <c r="B32" s="25" t="s">
        <v>30</v>
      </c>
      <c r="C32" s="26" t="str">
        <f>_xlfn.CONCAT(Table3[[#This Row],[Laboratory ID number]],Table3[[#This Row],[Analyte]])</f>
        <v>3NPYR</v>
      </c>
      <c r="D32" s="28">
        <f>_xlfn.XLOOKUP(Table3[[#This Row],[UniqueID]],Table9[UniqueID],Table9[Final MDL (ppt)],"NA",0,1)</f>
        <v>1.2</v>
      </c>
      <c r="E32" s="25" t="str">
        <f>IF(Table3[[#This Row],[Lab-reported MRL (ppt)]]&lt;Table3[[#This Row],[Lab''s MDL]]*3,"fail","pass")</f>
        <v>pass</v>
      </c>
      <c r="F32" s="25">
        <v>5</v>
      </c>
      <c r="G32" s="25">
        <v>5</v>
      </c>
      <c r="H32" s="25">
        <v>5</v>
      </c>
      <c r="I32" s="27">
        <v>0.77400000000000002</v>
      </c>
      <c r="J32" s="27">
        <v>1.1559999999999999</v>
      </c>
      <c r="K32" s="25">
        <v>0.95399999999999996</v>
      </c>
      <c r="L32" s="28">
        <v>4.8250000000000002</v>
      </c>
      <c r="M32" s="27">
        <v>0.96499999999999997</v>
      </c>
      <c r="N32" s="25">
        <v>0.24099999999999999</v>
      </c>
      <c r="O32" s="27">
        <v>0.24974093264248703</v>
      </c>
      <c r="P32" s="25">
        <v>1</v>
      </c>
      <c r="Q32" s="25" t="s">
        <v>45</v>
      </c>
    </row>
    <row r="33" spans="1:17" x14ac:dyDescent="0.3">
      <c r="A33" s="25">
        <v>4</v>
      </c>
      <c r="B33" s="25" t="s">
        <v>26</v>
      </c>
      <c r="C33" s="26" t="str">
        <f>_xlfn.CONCAT(Table3[[#This Row],[Laboratory ID number]],Table3[[#This Row],[Analyte]])</f>
        <v>4NDPA</v>
      </c>
      <c r="D33" s="28">
        <f>_xlfn.XLOOKUP(Table3[[#This Row],[UniqueID]],Table9[UniqueID],Table9[Final MDL (ppt)],"NA",0,1)</f>
        <v>0.34499999999999997</v>
      </c>
      <c r="E33" s="25" t="str">
        <f>IF(Table3[[#This Row],[Lab-reported MRL (ppt)]]&lt;Table3[[#This Row],[Lab''s MDL]]*3,"fail","pass")</f>
        <v>pass</v>
      </c>
      <c r="F33" s="25">
        <v>2</v>
      </c>
      <c r="G33" s="25">
        <v>2</v>
      </c>
      <c r="H33" s="25" t="s">
        <v>62</v>
      </c>
      <c r="I33" s="27">
        <v>0.69022000000000006</v>
      </c>
      <c r="J33" s="27">
        <v>1.16578</v>
      </c>
      <c r="K33" s="25">
        <v>0.47555999999999998</v>
      </c>
      <c r="L33" s="28">
        <v>1.8560000000000001</v>
      </c>
      <c r="M33" s="27">
        <v>0.92800000000000005</v>
      </c>
      <c r="N33" s="25">
        <v>0.12</v>
      </c>
      <c r="O33" s="27">
        <v>0.12931034482758619</v>
      </c>
      <c r="P33" s="25">
        <v>1</v>
      </c>
      <c r="Q33" s="25"/>
    </row>
    <row r="34" spans="1:17" x14ac:dyDescent="0.3">
      <c r="A34" s="25">
        <v>4</v>
      </c>
      <c r="B34" s="25" t="s">
        <v>27</v>
      </c>
      <c r="C34" s="26" t="str">
        <f>_xlfn.CONCAT(Table3[[#This Row],[Laboratory ID number]],Table3[[#This Row],[Analyte]])</f>
        <v>4NMEA</v>
      </c>
      <c r="D34" s="28">
        <f>_xlfn.XLOOKUP(Table3[[#This Row],[UniqueID]],Table9[UniqueID],Table9[Final MDL (ppt)],"NA",0,1)</f>
        <v>0.38200000000000001</v>
      </c>
      <c r="E34" s="25" t="str">
        <f>IF(Table3[[#This Row],[Lab-reported MRL (ppt)]]&lt;Table3[[#This Row],[Lab''s MDL]]*3,"fail","pass")</f>
        <v>pass</v>
      </c>
      <c r="F34" s="25">
        <v>2</v>
      </c>
      <c r="G34" s="25">
        <v>2</v>
      </c>
      <c r="H34" s="25" t="s">
        <v>62</v>
      </c>
      <c r="I34" s="27">
        <v>0.54640500000000003</v>
      </c>
      <c r="J34" s="27">
        <v>1.0615950000000001</v>
      </c>
      <c r="K34" s="25">
        <v>0.51519000000000004</v>
      </c>
      <c r="L34" s="28">
        <v>1.6080000000000001</v>
      </c>
      <c r="M34" s="27">
        <v>0.80400000000000005</v>
      </c>
      <c r="N34" s="25">
        <v>0.13</v>
      </c>
      <c r="O34" s="27">
        <v>0.1616915422885572</v>
      </c>
      <c r="P34" s="25">
        <v>1</v>
      </c>
      <c r="Q34" s="25"/>
    </row>
    <row r="35" spans="1:17" hidden="1" x14ac:dyDescent="0.3">
      <c r="A35" s="25">
        <v>4</v>
      </c>
      <c r="B35" s="25" t="s">
        <v>28</v>
      </c>
      <c r="C35" s="26" t="str">
        <f>_xlfn.CONCAT(Table3[[#This Row],[Laboratory ID number]],Table3[[#This Row],[Analyte]])</f>
        <v>4NMOR</v>
      </c>
      <c r="D35" s="28">
        <f>_xlfn.XLOOKUP(Table3[[#This Row],[UniqueID]],Table9[UniqueID],Table9[Final MDL (ppt)],"NA",0,1)</f>
        <v>0.56979999999999997</v>
      </c>
      <c r="E35" s="25" t="str">
        <f>IF(Table3[[#This Row],[Lab-reported MRL (ppt)]]&lt;Table3[[#This Row],[Lab''s MDL]]*3,"fail","pass")</f>
        <v>pass</v>
      </c>
      <c r="F35" s="25">
        <v>2</v>
      </c>
      <c r="G35" s="25" t="s">
        <v>62</v>
      </c>
      <c r="H35" s="25" t="s">
        <v>62</v>
      </c>
      <c r="I35" s="27">
        <v>0.49051499999999998</v>
      </c>
      <c r="J35" s="27">
        <v>1.243485</v>
      </c>
      <c r="K35" s="25">
        <v>0.75297000000000003</v>
      </c>
      <c r="L35" s="28">
        <v>1.734</v>
      </c>
      <c r="M35" s="27">
        <v>0.86699999999999999</v>
      </c>
      <c r="N35" s="25">
        <v>0.19</v>
      </c>
      <c r="O35" s="27">
        <v>0.21914648212226068</v>
      </c>
      <c r="P35" s="25">
        <v>0</v>
      </c>
      <c r="Q35" s="25" t="s">
        <v>89</v>
      </c>
    </row>
    <row r="36" spans="1:17" hidden="1" x14ac:dyDescent="0.3">
      <c r="A36" s="25">
        <v>5</v>
      </c>
      <c r="B36" s="25" t="s">
        <v>28</v>
      </c>
      <c r="C36" s="26" t="str">
        <f>_xlfn.CONCAT(Table3[[#This Row],[Laboratory ID number]],Table3[[#This Row],[Analyte]])</f>
        <v>5NMOR</v>
      </c>
      <c r="D36" s="28">
        <f>_xlfn.XLOOKUP(Table3[[#This Row],[UniqueID]],Table9[UniqueID],Table9[Final MDL (ppt)],"NA",0,1)</f>
        <v>0.44400000000000001</v>
      </c>
      <c r="E36" s="25" t="str">
        <f>IF(Table3[[#This Row],[Lab-reported MRL (ppt)]]&lt;Table3[[#This Row],[Lab''s MDL]]*3,"fail","pass")</f>
        <v>fail</v>
      </c>
      <c r="F36" s="25">
        <v>1</v>
      </c>
      <c r="G36" s="25">
        <v>1</v>
      </c>
      <c r="H36" s="25">
        <v>1</v>
      </c>
      <c r="I36" s="27">
        <v>0.86883361583738239</v>
      </c>
      <c r="J36" s="27">
        <v>1.3679492413054746</v>
      </c>
      <c r="K36" s="34">
        <v>0.24955781273404615</v>
      </c>
      <c r="L36" s="28">
        <v>1.1183914285714285</v>
      </c>
      <c r="M36" s="27">
        <v>1.1183914285714285</v>
      </c>
      <c r="N36" s="35">
        <v>6.2971943662388633E-2</v>
      </c>
      <c r="O36" s="36">
        <v>5.6305817492562082E-2</v>
      </c>
      <c r="P36" s="25">
        <v>0</v>
      </c>
      <c r="Q36" s="25" t="s">
        <v>123</v>
      </c>
    </row>
    <row r="37" spans="1:17" x14ac:dyDescent="0.3">
      <c r="A37" s="25">
        <v>4</v>
      </c>
      <c r="B37" s="25" t="s">
        <v>29</v>
      </c>
      <c r="C37" s="26" t="str">
        <f>_xlfn.CONCAT(Table3[[#This Row],[Laboratory ID number]],Table3[[#This Row],[Analyte]])</f>
        <v>4NPIP</v>
      </c>
      <c r="D37" s="28">
        <f>_xlfn.XLOOKUP(Table3[[#This Row],[UniqueID]],Table9[UniqueID],Table9[Final MDL (ppt)],"NA",0,1)</f>
        <v>0.38688</v>
      </c>
      <c r="E37" s="25" t="str">
        <f>IF(Table3[[#This Row],[Lab-reported MRL (ppt)]]&lt;Table3[[#This Row],[Lab''s MDL]]*3,"fail","pass")</f>
        <v>pass</v>
      </c>
      <c r="F37" s="25">
        <v>2</v>
      </c>
      <c r="G37" s="25">
        <v>2</v>
      </c>
      <c r="H37" s="25" t="s">
        <v>62</v>
      </c>
      <c r="I37" s="27">
        <v>0.64840500000000001</v>
      </c>
      <c r="J37" s="27">
        <v>1.1635949999999999</v>
      </c>
      <c r="K37" s="25">
        <v>0.51519000000000004</v>
      </c>
      <c r="L37" s="28">
        <v>1.8120000000000001</v>
      </c>
      <c r="M37" s="27">
        <v>0.90600000000000003</v>
      </c>
      <c r="N37" s="25">
        <v>0.13</v>
      </c>
      <c r="O37" s="27">
        <v>0.14348785871964681</v>
      </c>
      <c r="P37" s="25">
        <v>1</v>
      </c>
      <c r="Q37" s="25"/>
    </row>
    <row r="38" spans="1:17" x14ac:dyDescent="0.3">
      <c r="A38" s="25">
        <v>4</v>
      </c>
      <c r="B38" s="25" t="s">
        <v>30</v>
      </c>
      <c r="C38" s="26" t="str">
        <f>_xlfn.CONCAT(Table3[[#This Row],[Laboratory ID number]],Table3[[#This Row],[Analyte]])</f>
        <v>4NPYR</v>
      </c>
      <c r="D38" s="28">
        <f>_xlfn.XLOOKUP(Table3[[#This Row],[UniqueID]],Table9[UniqueID],Table9[Final MDL (ppt)],"NA",0,1)</f>
        <v>0.43633</v>
      </c>
      <c r="E38" s="25" t="str">
        <f>IF(Table3[[#This Row],[Lab-reported MRL (ppt)]]&lt;Table3[[#This Row],[Lab''s MDL]]*3,"fail","pass")</f>
        <v>pass</v>
      </c>
      <c r="F38" s="25">
        <v>2</v>
      </c>
      <c r="G38" s="25">
        <v>2</v>
      </c>
      <c r="H38" s="25" t="s">
        <v>62</v>
      </c>
      <c r="I38" s="27">
        <v>0.55277500000000002</v>
      </c>
      <c r="J38" s="27">
        <v>1.1472249999999999</v>
      </c>
      <c r="K38" s="25">
        <v>0.59445000000000003</v>
      </c>
      <c r="L38" s="28">
        <v>1.7</v>
      </c>
      <c r="M38" s="27">
        <v>0.85</v>
      </c>
      <c r="N38" s="25">
        <v>0.15</v>
      </c>
      <c r="O38" s="27">
        <v>0.17647058823529413</v>
      </c>
      <c r="P38" s="25">
        <v>1</v>
      </c>
      <c r="Q38" s="25"/>
    </row>
    <row r="39" spans="1:17" x14ac:dyDescent="0.3">
      <c r="A39" s="25">
        <v>5</v>
      </c>
      <c r="B39" s="25" t="s">
        <v>24</v>
      </c>
      <c r="C39" s="26" t="str">
        <f>_xlfn.CONCAT(Table3[[#This Row],[Laboratory ID number]],Table3[[#This Row],[Analyte]])</f>
        <v>5NDEA</v>
      </c>
      <c r="D39" s="28">
        <f>_xlfn.XLOOKUP(Table3[[#This Row],[UniqueID]],Table9[UniqueID],Table9[Final MDL (ppt)],"NA",0,1)</f>
        <v>0.23</v>
      </c>
      <c r="E39" s="25" t="str">
        <f>IF(Table3[[#This Row],[Lab-reported MRL (ppt)]]&lt;Table3[[#This Row],[Lab''s MDL]]*3,"fail","pass")</f>
        <v>pass</v>
      </c>
      <c r="F39" s="25">
        <v>1</v>
      </c>
      <c r="G39" s="25">
        <v>1</v>
      </c>
      <c r="H39" s="25">
        <v>1</v>
      </c>
      <c r="I39" s="27">
        <v>0.87407585751751682</v>
      </c>
      <c r="J39" s="27">
        <v>1.2524504281967688</v>
      </c>
      <c r="K39" s="34">
        <v>0.189187285339626</v>
      </c>
      <c r="L39" s="28">
        <v>1.0632631428571429</v>
      </c>
      <c r="M39" s="27">
        <v>1.0632631428571429</v>
      </c>
      <c r="N39" s="35">
        <v>4.773840154923694E-2</v>
      </c>
      <c r="O39" s="36">
        <v>4.4898012190055708E-2</v>
      </c>
      <c r="P39" s="25">
        <v>1</v>
      </c>
      <c r="Q39" s="25"/>
    </row>
    <row r="40" spans="1:17" hidden="1" x14ac:dyDescent="0.3">
      <c r="A40" s="25">
        <v>3</v>
      </c>
      <c r="B40" s="25" t="s">
        <v>29</v>
      </c>
      <c r="C40" s="26" t="str">
        <f>_xlfn.CONCAT(Table3[[#This Row],[Laboratory ID number]],Table3[[#This Row],[Analyte]])</f>
        <v>3NPIP</v>
      </c>
      <c r="D40" s="28">
        <f>_xlfn.XLOOKUP(Table3[[#This Row],[UniqueID]],Table9[UniqueID],Table9[Final MDL (ppt)],"NA",0,1)</f>
        <v>0.62</v>
      </c>
      <c r="E40" s="25" t="str">
        <f>IF(Table3[[#This Row],[Lab-reported MRL (ppt)]]&lt;Table3[[#This Row],[Lab''s MDL]]*3,"fail","pass")</f>
        <v>fail</v>
      </c>
      <c r="F40" s="25">
        <v>1</v>
      </c>
      <c r="G40" s="25">
        <v>1</v>
      </c>
      <c r="H40" s="25">
        <v>1</v>
      </c>
      <c r="I40" s="27">
        <v>0.748</v>
      </c>
      <c r="J40" s="27">
        <v>1.2210000000000001</v>
      </c>
      <c r="K40" s="25">
        <v>0.23599999999999999</v>
      </c>
      <c r="L40" s="28">
        <v>0.98399999999999999</v>
      </c>
      <c r="M40" s="27">
        <v>0.98399999999999999</v>
      </c>
      <c r="N40" s="25">
        <v>0.06</v>
      </c>
      <c r="O40" s="27">
        <v>6.097560975609756E-2</v>
      </c>
      <c r="P40" s="25">
        <v>0</v>
      </c>
      <c r="Q40" s="25" t="s">
        <v>45</v>
      </c>
    </row>
    <row r="41" spans="1:17" x14ac:dyDescent="0.3">
      <c r="A41" s="25">
        <v>5</v>
      </c>
      <c r="B41" s="25" t="s">
        <v>27</v>
      </c>
      <c r="C41" s="26" t="str">
        <f>_xlfn.CONCAT(Table3[[#This Row],[Laboratory ID number]],Table3[[#This Row],[Analyte]])</f>
        <v>5NMEA</v>
      </c>
      <c r="D41" s="28">
        <f>_xlfn.XLOOKUP(Table3[[#This Row],[UniqueID]],Table9[UniqueID],Table9[Final MDL (ppt)],"NA",0,1)</f>
        <v>0.28999999999999998</v>
      </c>
      <c r="E41" s="25" t="str">
        <f>IF(Table3[[#This Row],[Lab-reported MRL (ppt)]]&lt;Table3[[#This Row],[Lab''s MDL]]*3,"fail","pass")</f>
        <v>pass</v>
      </c>
      <c r="F41" s="25">
        <v>1</v>
      </c>
      <c r="G41" s="25">
        <v>1</v>
      </c>
      <c r="H41" s="25">
        <v>1</v>
      </c>
      <c r="I41" s="27">
        <v>0.86615685239565354</v>
      </c>
      <c r="J41" s="27">
        <v>1.1896434333186321</v>
      </c>
      <c r="K41" s="34">
        <v>0.1617432904614893</v>
      </c>
      <c r="L41" s="28">
        <v>1.0279001428571428</v>
      </c>
      <c r="M41" s="27">
        <v>1.0279001428571428</v>
      </c>
      <c r="N41" s="35">
        <v>4.081334606648733E-2</v>
      </c>
      <c r="O41" s="36">
        <v>3.970555539864299E-2</v>
      </c>
      <c r="P41" s="25">
        <v>1</v>
      </c>
      <c r="Q41" s="25"/>
    </row>
    <row r="42" spans="1:17" x14ac:dyDescent="0.3">
      <c r="A42" s="25">
        <v>5</v>
      </c>
      <c r="B42" s="25" t="s">
        <v>29</v>
      </c>
      <c r="C42" s="26" t="str">
        <f>_xlfn.CONCAT(Table3[[#This Row],[Laboratory ID number]],Table3[[#This Row],[Analyte]])</f>
        <v>5NPIP</v>
      </c>
      <c r="D42" s="28">
        <f>_xlfn.XLOOKUP(Table3[[#This Row],[UniqueID]],Table9[UniqueID],Table9[Final MDL (ppt)],"NA",0,1)</f>
        <v>0.16</v>
      </c>
      <c r="E42" s="25" t="str">
        <f>IF(Table3[[#This Row],[Lab-reported MRL (ppt)]]&lt;Table3[[#This Row],[Lab''s MDL]]*3,"fail","pass")</f>
        <v>pass</v>
      </c>
      <c r="F42" s="25">
        <v>1</v>
      </c>
      <c r="G42" s="25">
        <v>1</v>
      </c>
      <c r="H42" s="25">
        <v>1</v>
      </c>
      <c r="I42" s="27">
        <v>0.84831852228991178</v>
      </c>
      <c r="J42" s="27">
        <v>1.1829251919958028</v>
      </c>
      <c r="K42" s="34">
        <v>0.16730333485294546</v>
      </c>
      <c r="L42" s="28">
        <v>1.0156218571428572</v>
      </c>
      <c r="M42" s="27">
        <v>1.0156218571428572</v>
      </c>
      <c r="N42" s="35">
        <v>4.2216334810231002E-2</v>
      </c>
      <c r="O42" s="36">
        <v>4.156698136547967E-2</v>
      </c>
      <c r="P42" s="25">
        <v>1</v>
      </c>
      <c r="Q42" s="25"/>
    </row>
    <row r="43" spans="1:17" x14ac:dyDescent="0.3">
      <c r="A43" s="25">
        <v>6</v>
      </c>
      <c r="B43" s="25" t="s">
        <v>26</v>
      </c>
      <c r="C43" s="26" t="str">
        <f>_xlfn.CONCAT(Table3[[#This Row],[Laboratory ID number]],Table3[[#This Row],[Analyte]])</f>
        <v>6NDPA</v>
      </c>
      <c r="D43" s="28">
        <f>_xlfn.XLOOKUP(Table3[[#This Row],[UniqueID]],Table9[UniqueID],Table9[Final MDL (ppt)],"NA",0,1)</f>
        <v>0.42399999999999999</v>
      </c>
      <c r="E43" s="25" t="str">
        <f>IF(Table3[[#This Row],[Lab-reported MRL (ppt)]]&lt;Table3[[#This Row],[Lab''s MDL]]*3,"fail","pass")</f>
        <v>pass</v>
      </c>
      <c r="F43" s="25">
        <v>2</v>
      </c>
      <c r="G43" s="25">
        <v>2</v>
      </c>
      <c r="H43" s="25">
        <v>2</v>
      </c>
      <c r="I43" s="27">
        <v>0.76432763777567525</v>
      </c>
      <c r="J43" s="27">
        <v>0.96881521936718162</v>
      </c>
      <c r="K43" s="25">
        <v>0.20448758159150629</v>
      </c>
      <c r="L43" s="28">
        <v>1.7331428571428569</v>
      </c>
      <c r="M43" s="27">
        <v>0.86657142857142844</v>
      </c>
      <c r="N43" s="25">
        <v>5.1599187885820408E-2</v>
      </c>
      <c r="O43" s="27">
        <v>2.9772033893895725E-2</v>
      </c>
      <c r="P43" s="25">
        <v>1</v>
      </c>
      <c r="Q43" s="25"/>
    </row>
    <row r="44" spans="1:17" hidden="1" x14ac:dyDescent="0.3">
      <c r="A44" s="24">
        <v>1</v>
      </c>
      <c r="B44" s="25" t="s">
        <v>30</v>
      </c>
      <c r="C44" s="26" t="str">
        <f>_xlfn.CONCAT(Table3[[#This Row],[Laboratory ID number]],Table3[[#This Row],[Analyte]])</f>
        <v>1NPYR</v>
      </c>
      <c r="D44" s="28">
        <f>_xlfn.XLOOKUP(Table3[[#This Row],[UniqueID]],Table9[UniqueID],Table9[Final MDL (ppt)],"NA",0,1)</f>
        <v>1.2453628882621688</v>
      </c>
      <c r="E44" s="25" t="str">
        <f>IF(Table3[[#This Row],[Lab-reported MRL (ppt)]]&lt;Table3[[#This Row],[Lab''s MDL]]*3,"fail","pass")</f>
        <v>fail</v>
      </c>
      <c r="F44" s="25">
        <v>2</v>
      </c>
      <c r="G44" s="25">
        <v>2</v>
      </c>
      <c r="H44" s="25">
        <v>2</v>
      </c>
      <c r="I44" s="27">
        <v>0.90712000000000004</v>
      </c>
      <c r="J44" s="27">
        <v>2.4775399999999999</v>
      </c>
      <c r="K44" s="25">
        <v>1.57</v>
      </c>
      <c r="L44" s="28">
        <v>3.3849999999999998</v>
      </c>
      <c r="M44" s="27">
        <v>1.6924999999999999</v>
      </c>
      <c r="N44" s="25">
        <v>0.39600000000000002</v>
      </c>
      <c r="O44" s="27">
        <v>0.11698670605613</v>
      </c>
      <c r="P44" s="25">
        <v>0</v>
      </c>
      <c r="Q44" s="25" t="s">
        <v>89</v>
      </c>
    </row>
    <row r="45" spans="1:17" x14ac:dyDescent="0.3">
      <c r="A45" s="25">
        <v>6</v>
      </c>
      <c r="B45" s="25" t="s">
        <v>27</v>
      </c>
      <c r="C45" s="26" t="str">
        <f>_xlfn.CONCAT(Table3[[#This Row],[Laboratory ID number]],Table3[[#This Row],[Analyte]])</f>
        <v>6NMEA</v>
      </c>
      <c r="D45" s="28">
        <f>_xlfn.XLOOKUP(Table3[[#This Row],[UniqueID]],Table9[UniqueID],Table9[Final MDL (ppt)],"NA",0,1)</f>
        <v>0.1671695600839658</v>
      </c>
      <c r="E45" s="25" t="str">
        <f>IF(Table3[[#This Row],[Lab-reported MRL (ppt)]]&lt;Table3[[#This Row],[Lab''s MDL]]*3,"fail","pass")</f>
        <v>pass</v>
      </c>
      <c r="F45" s="25">
        <v>2</v>
      </c>
      <c r="G45" s="25">
        <v>2</v>
      </c>
      <c r="H45" s="25">
        <v>2</v>
      </c>
      <c r="I45" s="27">
        <v>0.69089389649812971</v>
      </c>
      <c r="J45" s="27">
        <v>0.90167753207329882</v>
      </c>
      <c r="K45" s="25">
        <v>0.21078363557516913</v>
      </c>
      <c r="L45" s="28">
        <v>1.5925714285714285</v>
      </c>
      <c r="M45" s="27">
        <v>0.79628571428571426</v>
      </c>
      <c r="N45" s="25">
        <v>5.3187896940491829E-2</v>
      </c>
      <c r="O45" s="27">
        <v>3.339749538782228E-2</v>
      </c>
      <c r="P45" s="25">
        <v>1</v>
      </c>
      <c r="Q45" s="25"/>
    </row>
    <row r="46" spans="1:17" x14ac:dyDescent="0.3">
      <c r="A46" s="25">
        <v>6</v>
      </c>
      <c r="B46" s="25" t="s">
        <v>28</v>
      </c>
      <c r="C46" s="26" t="str">
        <f>_xlfn.CONCAT(Table3[[#This Row],[Laboratory ID number]],Table3[[#This Row],[Analyte]])</f>
        <v>6NMOR</v>
      </c>
      <c r="D46" s="28">
        <f>_xlfn.XLOOKUP(Table3[[#This Row],[UniqueID]],Table9[UniqueID],Table9[Final MDL (ppt)],"NA",0,1)</f>
        <v>1.045524242760528</v>
      </c>
      <c r="E46" s="25" t="str">
        <f>IF(Table3[[#This Row],[Lab-reported MRL (ppt)]]&lt;Table3[[#This Row],[Lab''s MDL]]*3,"fail","pass")</f>
        <v>pass</v>
      </c>
      <c r="F46" s="25">
        <v>4</v>
      </c>
      <c r="G46" s="25">
        <v>4</v>
      </c>
      <c r="H46" s="25">
        <v>4</v>
      </c>
      <c r="I46" s="27">
        <v>0.55797338483247838</v>
      </c>
      <c r="J46" s="27">
        <v>1.4264016151675214</v>
      </c>
      <c r="K46" s="25">
        <v>1.7368564606700863</v>
      </c>
      <c r="L46" s="28">
        <v>3.9687499999999996</v>
      </c>
      <c r="M46" s="27">
        <v>0.99218749999999989</v>
      </c>
      <c r="N46" s="25">
        <v>0.46802922680411918</v>
      </c>
      <c r="O46" s="27">
        <v>0.11792862407662846</v>
      </c>
      <c r="P46" s="25">
        <v>1</v>
      </c>
      <c r="Q46" s="25"/>
    </row>
    <row r="47" spans="1:17" x14ac:dyDescent="0.3">
      <c r="A47" s="25">
        <v>6</v>
      </c>
      <c r="B47" s="25" t="s">
        <v>29</v>
      </c>
      <c r="C47" s="26" t="str">
        <f>_xlfn.CONCAT(Table3[[#This Row],[Laboratory ID number]],Table3[[#This Row],[Analyte]])</f>
        <v>6NPIP</v>
      </c>
      <c r="D47" s="28">
        <f>_xlfn.XLOOKUP(Table3[[#This Row],[UniqueID]],Table9[UniqueID],Table9[Final MDL (ppt)],"NA",0,1)</f>
        <v>0.36556211246790854</v>
      </c>
      <c r="E47" s="25" t="str">
        <f>IF(Table3[[#This Row],[Lab-reported MRL (ppt)]]&lt;Table3[[#This Row],[Lab''s MDL]]*3,"fail","pass")</f>
        <v>pass</v>
      </c>
      <c r="F47" s="25">
        <v>2</v>
      </c>
      <c r="G47" s="25">
        <v>2</v>
      </c>
      <c r="H47" s="25">
        <v>2</v>
      </c>
      <c r="I47" s="27">
        <v>0.68753187214280598</v>
      </c>
      <c r="J47" s="27">
        <v>1.148468127857194</v>
      </c>
      <c r="K47" s="25">
        <v>0.46093625571438807</v>
      </c>
      <c r="L47" s="28">
        <v>1.8360000000000001</v>
      </c>
      <c r="M47" s="27">
        <v>0.91800000000000004</v>
      </c>
      <c r="N47" s="25">
        <v>0.11630993078838962</v>
      </c>
      <c r="O47" s="27">
        <v>6.3349635505658836E-2</v>
      </c>
      <c r="P47" s="25">
        <v>1</v>
      </c>
      <c r="Q47" s="25"/>
    </row>
    <row r="48" spans="1:17" hidden="1" x14ac:dyDescent="0.3">
      <c r="A48" s="25">
        <v>5</v>
      </c>
      <c r="B48" s="25" t="s">
        <v>30</v>
      </c>
      <c r="C48" s="26" t="str">
        <f>_xlfn.CONCAT(Table3[[#This Row],[Laboratory ID number]],Table3[[#This Row],[Analyte]])</f>
        <v>5NPYR</v>
      </c>
      <c r="D48" s="28">
        <f>_xlfn.XLOOKUP(Table3[[#This Row],[UniqueID]],Table9[UniqueID],Table9[Final MDL (ppt)],"NA",0,1)</f>
        <v>1.133</v>
      </c>
      <c r="E48" s="25" t="str">
        <f>IF(Table3[[#This Row],[Lab-reported MRL (ppt)]]&lt;Table3[[#This Row],[Lab''s MDL]]*3,"fail","pass")</f>
        <v>fail</v>
      </c>
      <c r="F48" s="25">
        <v>1</v>
      </c>
      <c r="G48" s="25">
        <v>1</v>
      </c>
      <c r="H48" s="25">
        <v>1</v>
      </c>
      <c r="I48" s="27">
        <v>0.75962009505445605</v>
      </c>
      <c r="J48" s="27">
        <v>1.1346590478026868</v>
      </c>
      <c r="K48" s="34">
        <v>0.18751947637411531</v>
      </c>
      <c r="L48" s="28">
        <v>0.94713957142857141</v>
      </c>
      <c r="M48" s="27">
        <v>0.94713957142857141</v>
      </c>
      <c r="N48" s="35">
        <v>4.7317556491071236E-2</v>
      </c>
      <c r="O48" s="36">
        <v>4.9958377749651117E-2</v>
      </c>
      <c r="P48" s="25">
        <v>0</v>
      </c>
      <c r="Q48" s="25" t="s">
        <v>123</v>
      </c>
    </row>
    <row r="49" spans="1:17" hidden="1" x14ac:dyDescent="0.3">
      <c r="A49" s="25">
        <v>6</v>
      </c>
      <c r="B49" s="25" t="s">
        <v>30</v>
      </c>
      <c r="C49" s="26" t="str">
        <f>_xlfn.CONCAT(Table3[[#This Row],[Laboratory ID number]],Table3[[#This Row],[Analyte]])</f>
        <v>6NPYR</v>
      </c>
      <c r="D49" s="28">
        <f>_xlfn.XLOOKUP(Table3[[#This Row],[UniqueID]],Table9[UniqueID],Table9[Final MDL (ppt)],"NA",0,1)</f>
        <v>0.6768108871478602</v>
      </c>
      <c r="E49" s="25" t="str">
        <f>IF(Table3[[#This Row],[Lab-reported MRL (ppt)]]&lt;Table3[[#This Row],[Lab''s MDL]]*3,"fail","pass")</f>
        <v>fail</v>
      </c>
      <c r="F49" s="25">
        <v>2</v>
      </c>
      <c r="G49" s="25">
        <v>2</v>
      </c>
      <c r="H49" s="25">
        <v>2</v>
      </c>
      <c r="I49" s="27">
        <v>0.70146212447202738</v>
      </c>
      <c r="J49" s="27">
        <v>1.4145378755279723</v>
      </c>
      <c r="K49" s="25">
        <v>0.7130757510559449</v>
      </c>
      <c r="L49" s="28">
        <v>2.1159999999999997</v>
      </c>
      <c r="M49" s="27">
        <v>1.0579999999999998</v>
      </c>
      <c r="N49" s="25">
        <v>0.17993332098307971</v>
      </c>
      <c r="O49" s="27">
        <v>8.5034650748147325E-2</v>
      </c>
      <c r="P49" s="25">
        <v>0</v>
      </c>
      <c r="Q49" s="25" t="s">
        <v>123</v>
      </c>
    </row>
    <row r="54" spans="1:17" x14ac:dyDescent="0.3">
      <c r="E54">
        <v>13</v>
      </c>
      <c r="J54">
        <v>6</v>
      </c>
    </row>
  </sheetData>
  <conditionalFormatting sqref="E2:E49">
    <cfRule type="containsText" dxfId="75" priority="7" operator="containsText" text="fail">
      <formula>NOT(ISERROR(SEARCH("fail",E2)))</formula>
    </cfRule>
    <cfRule type="containsText" dxfId="74" priority="8" operator="containsText" text="pass">
      <formula>NOT(ISERROR(SEARCH("pass",E2)))</formula>
    </cfRule>
  </conditionalFormatting>
  <conditionalFormatting sqref="I2:I49">
    <cfRule type="cellIs" dxfId="73" priority="5" operator="lessThan">
      <formula>0.5</formula>
    </cfRule>
    <cfRule type="cellIs" dxfId="72" priority="6" operator="greaterThanOrEqual">
      <formula>0.5</formula>
    </cfRule>
  </conditionalFormatting>
  <conditionalFormatting sqref="J2:J49">
    <cfRule type="cellIs" dxfId="71" priority="1" operator="greaterThan">
      <formula>1.5</formula>
    </cfRule>
    <cfRule type="cellIs" dxfId="70" priority="4" operator="lessThanOrEqual">
      <formula>1.5</formula>
    </cfRule>
  </conditionalFormatting>
  <conditionalFormatting sqref="P2:P49">
    <cfRule type="cellIs" dxfId="69" priority="2" operator="equal">
      <formula>0</formula>
    </cfRule>
    <cfRule type="cellIs" dxfId="68" priority="3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31D-49DE-4D94-BA39-8480F267AEC1}">
  <dimension ref="A3:G12"/>
  <sheetViews>
    <sheetView workbookViewId="0">
      <selection activeCell="G5" sqref="G5"/>
    </sheetView>
  </sheetViews>
  <sheetFormatPr defaultRowHeight="14.4" x14ac:dyDescent="0.3"/>
  <cols>
    <col min="1" max="1" width="12.5546875" bestFit="1" customWidth="1"/>
    <col min="2" max="2" width="26.21875" bestFit="1" customWidth="1"/>
  </cols>
  <sheetData>
    <row r="3" spans="1:7" x14ac:dyDescent="0.3">
      <c r="A3" s="37" t="s">
        <v>124</v>
      </c>
      <c r="B3" t="s">
        <v>126</v>
      </c>
    </row>
    <row r="4" spans="1:7" x14ac:dyDescent="0.3">
      <c r="A4" s="38" t="s">
        <v>22</v>
      </c>
      <c r="B4">
        <v>2</v>
      </c>
      <c r="G4">
        <f>2/6</f>
        <v>0.33333333333333331</v>
      </c>
    </row>
    <row r="5" spans="1:7" x14ac:dyDescent="0.3">
      <c r="A5" s="38" t="s">
        <v>24</v>
      </c>
      <c r="B5">
        <v>3</v>
      </c>
    </row>
    <row r="6" spans="1:7" x14ac:dyDescent="0.3">
      <c r="A6" s="38" t="s">
        <v>25</v>
      </c>
      <c r="B6">
        <v>2</v>
      </c>
    </row>
    <row r="7" spans="1:7" x14ac:dyDescent="0.3">
      <c r="A7" s="38" t="s">
        <v>26</v>
      </c>
      <c r="B7">
        <v>5</v>
      </c>
    </row>
    <row r="8" spans="1:7" x14ac:dyDescent="0.3">
      <c r="A8" s="38" t="s">
        <v>27</v>
      </c>
      <c r="B8">
        <v>6</v>
      </c>
    </row>
    <row r="9" spans="1:7" x14ac:dyDescent="0.3">
      <c r="A9" s="38" t="s">
        <v>28</v>
      </c>
      <c r="B9">
        <v>4</v>
      </c>
    </row>
    <row r="10" spans="1:7" x14ac:dyDescent="0.3">
      <c r="A10" s="38" t="s">
        <v>29</v>
      </c>
      <c r="B10">
        <v>5</v>
      </c>
    </row>
    <row r="11" spans="1:7" x14ac:dyDescent="0.3">
      <c r="A11" s="38" t="s">
        <v>30</v>
      </c>
      <c r="B11">
        <v>3</v>
      </c>
    </row>
    <row r="12" spans="1:7" x14ac:dyDescent="0.3">
      <c r="A12" s="38" t="s">
        <v>125</v>
      </c>
      <c r="B12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AC1E-2580-4E02-A36C-AF6377A468B7}">
  <dimension ref="A1:J49"/>
  <sheetViews>
    <sheetView tabSelected="1" zoomScale="70" zoomScaleNormal="70" workbookViewId="0">
      <selection activeCell="C55" sqref="C55"/>
    </sheetView>
  </sheetViews>
  <sheetFormatPr defaultRowHeight="14.4" x14ac:dyDescent="0.3"/>
  <cols>
    <col min="1" max="1" width="28.33203125" bestFit="1" customWidth="1"/>
    <col min="2" max="2" width="14" bestFit="1" customWidth="1"/>
    <col min="3" max="3" width="26.6640625" bestFit="1" customWidth="1"/>
    <col min="4" max="4" width="21.88671875" bestFit="1" customWidth="1"/>
    <col min="5" max="5" width="29.88671875" bestFit="1" customWidth="1"/>
    <col min="6" max="6" width="22.21875" bestFit="1" customWidth="1"/>
    <col min="7" max="7" width="21.5546875" bestFit="1" customWidth="1"/>
    <col min="8" max="8" width="16.88671875" bestFit="1" customWidth="1"/>
    <col min="9" max="9" width="28.77734375" bestFit="1" customWidth="1"/>
    <col min="10" max="10" width="19.44140625" bestFit="1" customWidth="1"/>
  </cols>
  <sheetData>
    <row r="1" spans="1:10" ht="31.2" x14ac:dyDescent="0.3">
      <c r="A1" s="9" t="s">
        <v>102</v>
      </c>
      <c r="B1" s="9" t="s">
        <v>103</v>
      </c>
      <c r="C1" s="10" t="s">
        <v>1</v>
      </c>
      <c r="D1" s="10" t="s">
        <v>104</v>
      </c>
      <c r="E1" s="10" t="s">
        <v>105</v>
      </c>
      <c r="F1" s="9" t="s">
        <v>110</v>
      </c>
      <c r="G1" s="10" t="s">
        <v>106</v>
      </c>
      <c r="H1" s="10" t="s">
        <v>107</v>
      </c>
      <c r="I1" s="10" t="s">
        <v>108</v>
      </c>
      <c r="J1" s="11" t="s">
        <v>109</v>
      </c>
    </row>
    <row r="2" spans="1:10" ht="15.6" hidden="1" thickBot="1" x14ac:dyDescent="0.35">
      <c r="A2" s="12">
        <v>1</v>
      </c>
      <c r="B2" s="12" t="s">
        <v>22</v>
      </c>
      <c r="C2" s="12" t="s">
        <v>91</v>
      </c>
      <c r="D2" s="12">
        <v>20.100000000000001</v>
      </c>
      <c r="E2" s="12">
        <v>14.1</v>
      </c>
      <c r="F2" s="12">
        <v>26.1</v>
      </c>
      <c r="G2" s="12">
        <v>21.2</v>
      </c>
      <c r="H2" s="13">
        <f>Table26[[#This Row],[Reported Value (ng/L)]]/Table26[[#This Row],[Assigned Value (ng/L)]]</f>
        <v>1.0547263681592038</v>
      </c>
      <c r="I2" s="12" t="s">
        <v>92</v>
      </c>
      <c r="J2" s="14">
        <v>44519</v>
      </c>
    </row>
    <row r="3" spans="1:10" ht="15.6" hidden="1" thickBot="1" x14ac:dyDescent="0.35">
      <c r="A3" s="12">
        <v>2</v>
      </c>
      <c r="B3" s="12" t="s">
        <v>22</v>
      </c>
      <c r="C3" s="12" t="s">
        <v>91</v>
      </c>
      <c r="D3" s="12">
        <v>20.100000000000001</v>
      </c>
      <c r="E3" s="12">
        <v>14.1</v>
      </c>
      <c r="F3" s="12">
        <v>26.1</v>
      </c>
      <c r="G3" s="12">
        <v>21.3</v>
      </c>
      <c r="H3" s="13">
        <f>Table26[[#This Row],[Reported Value (ng/L)]]/Table26[[#This Row],[Assigned Value (ng/L)]]</f>
        <v>1.0597014925373134</v>
      </c>
      <c r="I3" s="12" t="s">
        <v>92</v>
      </c>
      <c r="J3" s="14">
        <v>44427</v>
      </c>
    </row>
    <row r="4" spans="1:10" ht="15.6" hidden="1" thickBot="1" x14ac:dyDescent="0.35">
      <c r="A4" s="12">
        <v>3</v>
      </c>
      <c r="B4" s="12" t="s">
        <v>22</v>
      </c>
      <c r="C4" s="12" t="s">
        <v>91</v>
      </c>
      <c r="D4" s="12">
        <v>20.100000000000001</v>
      </c>
      <c r="E4" s="12">
        <v>14.1</v>
      </c>
      <c r="F4" s="12">
        <v>26.1</v>
      </c>
      <c r="G4" s="12">
        <v>16.600000000000001</v>
      </c>
      <c r="H4" s="13">
        <f>Table26[[#This Row],[Reported Value (ng/L)]]/Table26[[#This Row],[Assigned Value (ng/L)]]</f>
        <v>0.82587064676616917</v>
      </c>
      <c r="I4" s="12" t="s">
        <v>92</v>
      </c>
      <c r="J4" s="14">
        <v>44502</v>
      </c>
    </row>
    <row r="5" spans="1:10" ht="15.6" thickBot="1" x14ac:dyDescent="0.35">
      <c r="A5" s="12">
        <v>4</v>
      </c>
      <c r="B5" s="12" t="s">
        <v>22</v>
      </c>
      <c r="C5" s="12" t="s">
        <v>91</v>
      </c>
      <c r="D5" s="12">
        <v>20.100000000000001</v>
      </c>
      <c r="E5" s="12">
        <v>14.1</v>
      </c>
      <c r="F5" s="12">
        <v>26.1</v>
      </c>
      <c r="G5" s="12">
        <v>12.8</v>
      </c>
      <c r="H5" s="15">
        <f>Table26[[#This Row],[Reported Value (ng/L)]]/Table26[[#This Row],[Assigned Value (ng/L)]]</f>
        <v>0.63681592039800994</v>
      </c>
      <c r="I5" s="12" t="s">
        <v>93</v>
      </c>
      <c r="J5" s="16" t="s">
        <v>94</v>
      </c>
    </row>
    <row r="6" spans="1:10" ht="15.6" hidden="1" thickBot="1" x14ac:dyDescent="0.35">
      <c r="A6" s="12">
        <v>5</v>
      </c>
      <c r="B6" s="12" t="s">
        <v>22</v>
      </c>
      <c r="C6" s="12" t="s">
        <v>91</v>
      </c>
      <c r="D6" s="12">
        <v>20.100000000000001</v>
      </c>
      <c r="E6" s="12">
        <v>14.1</v>
      </c>
      <c r="F6" s="12">
        <v>26.1</v>
      </c>
      <c r="G6" s="12">
        <v>19.600000000000001</v>
      </c>
      <c r="H6" s="13">
        <f>Table26[[#This Row],[Reported Value (ng/L)]]/Table26[[#This Row],[Assigned Value (ng/L)]]</f>
        <v>0.97512437810945274</v>
      </c>
      <c r="I6" s="12" t="s">
        <v>92</v>
      </c>
      <c r="J6" s="14">
        <v>44441</v>
      </c>
    </row>
    <row r="7" spans="1:10" ht="15.6" hidden="1" thickBot="1" x14ac:dyDescent="0.35">
      <c r="A7" s="12">
        <v>6</v>
      </c>
      <c r="B7" s="12" t="s">
        <v>22</v>
      </c>
      <c r="C7" s="12" t="s">
        <v>91</v>
      </c>
      <c r="D7" s="12">
        <v>20.100000000000001</v>
      </c>
      <c r="E7" s="12">
        <v>14.1</v>
      </c>
      <c r="F7" s="12">
        <v>26.1</v>
      </c>
      <c r="G7" s="12">
        <v>23.4</v>
      </c>
      <c r="H7" s="13">
        <f>Table26[[#This Row],[Reported Value (ng/L)]]/Table26[[#This Row],[Assigned Value (ng/L)]]</f>
        <v>1.1641791044776117</v>
      </c>
      <c r="I7" s="12" t="s">
        <v>92</v>
      </c>
      <c r="J7" s="14">
        <v>44463</v>
      </c>
    </row>
    <row r="8" spans="1:10" ht="15.6" hidden="1" thickBot="1" x14ac:dyDescent="0.35">
      <c r="A8" s="12">
        <v>1</v>
      </c>
      <c r="B8" s="12" t="s">
        <v>24</v>
      </c>
      <c r="C8" s="12" t="s">
        <v>95</v>
      </c>
      <c r="D8" s="12">
        <v>25.1</v>
      </c>
      <c r="E8" s="12">
        <v>17.600000000000001</v>
      </c>
      <c r="F8" s="12">
        <v>32.6</v>
      </c>
      <c r="G8" s="12">
        <v>29.4</v>
      </c>
      <c r="H8" s="13">
        <f>Table26[[#This Row],[Reported Value (ng/L)]]/Table26[[#This Row],[Assigned Value (ng/L)]]</f>
        <v>1.1713147410358564</v>
      </c>
      <c r="I8" s="12" t="s">
        <v>92</v>
      </c>
      <c r="J8" s="14">
        <v>44519</v>
      </c>
    </row>
    <row r="9" spans="1:10" ht="15.6" hidden="1" thickBot="1" x14ac:dyDescent="0.35">
      <c r="A9" s="12">
        <v>2</v>
      </c>
      <c r="B9" s="12" t="s">
        <v>24</v>
      </c>
      <c r="C9" s="12" t="s">
        <v>95</v>
      </c>
      <c r="D9" s="12">
        <v>25.1</v>
      </c>
      <c r="E9" s="12">
        <v>17.600000000000001</v>
      </c>
      <c r="F9" s="12">
        <v>32.6</v>
      </c>
      <c r="G9" s="12">
        <v>23.2</v>
      </c>
      <c r="H9" s="13">
        <f>Table26[[#This Row],[Reported Value (ng/L)]]/Table26[[#This Row],[Assigned Value (ng/L)]]</f>
        <v>0.92430278884462147</v>
      </c>
      <c r="I9" s="12" t="s">
        <v>92</v>
      </c>
      <c r="J9" s="14">
        <v>44427</v>
      </c>
    </row>
    <row r="10" spans="1:10" ht="15.6" hidden="1" thickBot="1" x14ac:dyDescent="0.35">
      <c r="A10" s="12">
        <v>3</v>
      </c>
      <c r="B10" s="12" t="s">
        <v>24</v>
      </c>
      <c r="C10" s="12" t="s">
        <v>95</v>
      </c>
      <c r="D10" s="12">
        <v>25.1</v>
      </c>
      <c r="E10" s="12">
        <v>17.600000000000001</v>
      </c>
      <c r="F10" s="12">
        <v>32.6</v>
      </c>
      <c r="G10" s="12">
        <v>19.2</v>
      </c>
      <c r="H10" s="13">
        <f>Table26[[#This Row],[Reported Value (ng/L)]]/Table26[[#This Row],[Assigned Value (ng/L)]]</f>
        <v>0.76494023904382458</v>
      </c>
      <c r="I10" s="12" t="s">
        <v>92</v>
      </c>
      <c r="J10" s="14">
        <v>44502</v>
      </c>
    </row>
    <row r="11" spans="1:10" ht="15.6" hidden="1" thickBot="1" x14ac:dyDescent="0.35">
      <c r="A11" s="12">
        <v>4</v>
      </c>
      <c r="B11" s="12" t="s">
        <v>24</v>
      </c>
      <c r="C11" s="12" t="s">
        <v>95</v>
      </c>
      <c r="D11" s="12">
        <v>25.1</v>
      </c>
      <c r="E11" s="12">
        <v>17.600000000000001</v>
      </c>
      <c r="F11" s="12">
        <v>32.6</v>
      </c>
      <c r="G11" s="12">
        <v>18.2</v>
      </c>
      <c r="H11" s="13">
        <f>Table26[[#This Row],[Reported Value (ng/L)]]/Table26[[#This Row],[Assigned Value (ng/L)]]</f>
        <v>0.72509960159362541</v>
      </c>
      <c r="I11" s="12" t="s">
        <v>92</v>
      </c>
      <c r="J11" s="16" t="s">
        <v>94</v>
      </c>
    </row>
    <row r="12" spans="1:10" ht="15.6" hidden="1" thickBot="1" x14ac:dyDescent="0.35">
      <c r="A12" s="12">
        <v>5</v>
      </c>
      <c r="B12" s="12" t="s">
        <v>24</v>
      </c>
      <c r="C12" s="12" t="s">
        <v>95</v>
      </c>
      <c r="D12" s="12">
        <v>25.1</v>
      </c>
      <c r="E12" s="12">
        <v>17.600000000000001</v>
      </c>
      <c r="F12" s="12">
        <v>32.6</v>
      </c>
      <c r="G12" s="12">
        <v>20.7</v>
      </c>
      <c r="H12" s="13">
        <f>Table26[[#This Row],[Reported Value (ng/L)]]/Table26[[#This Row],[Assigned Value (ng/L)]]</f>
        <v>0.82470119521912344</v>
      </c>
      <c r="I12" s="12" t="s">
        <v>92</v>
      </c>
      <c r="J12" s="14">
        <v>44441</v>
      </c>
    </row>
    <row r="13" spans="1:10" ht="15.6" hidden="1" thickBot="1" x14ac:dyDescent="0.35">
      <c r="A13" s="12">
        <v>6</v>
      </c>
      <c r="B13" s="12" t="s">
        <v>24</v>
      </c>
      <c r="C13" s="12" t="s">
        <v>95</v>
      </c>
      <c r="D13" s="12">
        <v>25.1</v>
      </c>
      <c r="E13" s="12">
        <v>17.600000000000001</v>
      </c>
      <c r="F13" s="12">
        <v>32.6</v>
      </c>
      <c r="G13" s="12">
        <v>25.98</v>
      </c>
      <c r="H13" s="13">
        <f>Table26[[#This Row],[Reported Value (ng/L)]]/Table26[[#This Row],[Assigned Value (ng/L)]]</f>
        <v>1.0350597609561754</v>
      </c>
      <c r="I13" s="12" t="s">
        <v>92</v>
      </c>
      <c r="J13" s="14">
        <v>44463</v>
      </c>
    </row>
    <row r="14" spans="1:10" ht="15.6" hidden="1" thickBot="1" x14ac:dyDescent="0.35">
      <c r="A14" s="12">
        <v>1</v>
      </c>
      <c r="B14" s="12" t="s">
        <v>25</v>
      </c>
      <c r="C14" s="12" t="s">
        <v>96</v>
      </c>
      <c r="D14" s="12">
        <v>25</v>
      </c>
      <c r="E14" s="12">
        <v>17.5</v>
      </c>
      <c r="F14" s="12">
        <v>32.5</v>
      </c>
      <c r="G14" s="12">
        <v>26.9</v>
      </c>
      <c r="H14" s="13">
        <f>Table26[[#This Row],[Reported Value (ng/L)]]/Table26[[#This Row],[Assigned Value (ng/L)]]</f>
        <v>1.0759999999999998</v>
      </c>
      <c r="I14" s="12" t="s">
        <v>92</v>
      </c>
      <c r="J14" s="14">
        <v>44519</v>
      </c>
    </row>
    <row r="15" spans="1:10" ht="15.6" hidden="1" thickBot="1" x14ac:dyDescent="0.35">
      <c r="A15" s="12">
        <v>2</v>
      </c>
      <c r="B15" s="12" t="s">
        <v>25</v>
      </c>
      <c r="C15" s="12" t="s">
        <v>96</v>
      </c>
      <c r="D15" s="12">
        <v>25</v>
      </c>
      <c r="E15" s="12">
        <v>17.5</v>
      </c>
      <c r="F15" s="12">
        <v>32.5</v>
      </c>
      <c r="G15" s="12">
        <v>21.5</v>
      </c>
      <c r="H15" s="13">
        <f>Table26[[#This Row],[Reported Value (ng/L)]]/Table26[[#This Row],[Assigned Value (ng/L)]]</f>
        <v>0.86</v>
      </c>
      <c r="I15" s="12" t="s">
        <v>92</v>
      </c>
      <c r="J15" s="14">
        <v>44427</v>
      </c>
    </row>
    <row r="16" spans="1:10" ht="15.6" hidden="1" thickBot="1" x14ac:dyDescent="0.35">
      <c r="A16" s="12">
        <v>3</v>
      </c>
      <c r="B16" s="12" t="s">
        <v>25</v>
      </c>
      <c r="C16" s="12" t="s">
        <v>96</v>
      </c>
      <c r="D16" s="12">
        <v>25</v>
      </c>
      <c r="E16" s="12">
        <v>17.5</v>
      </c>
      <c r="F16" s="12">
        <v>32.5</v>
      </c>
      <c r="G16" s="12">
        <v>19.899999999999999</v>
      </c>
      <c r="H16" s="13">
        <f>Table26[[#This Row],[Reported Value (ng/L)]]/Table26[[#This Row],[Assigned Value (ng/L)]]</f>
        <v>0.79599999999999993</v>
      </c>
      <c r="I16" s="12" t="s">
        <v>92</v>
      </c>
      <c r="J16" s="14">
        <v>44502</v>
      </c>
    </row>
    <row r="17" spans="1:10" ht="15.6" hidden="1" thickBot="1" x14ac:dyDescent="0.35">
      <c r="A17" s="12">
        <v>4</v>
      </c>
      <c r="B17" s="12" t="s">
        <v>25</v>
      </c>
      <c r="C17" s="12" t="s">
        <v>96</v>
      </c>
      <c r="D17" s="12">
        <v>25</v>
      </c>
      <c r="E17" s="12">
        <v>17.5</v>
      </c>
      <c r="F17" s="12">
        <v>32.5</v>
      </c>
      <c r="G17" s="12">
        <v>17.899999999999999</v>
      </c>
      <c r="H17" s="13">
        <f>Table26[[#This Row],[Reported Value (ng/L)]]/Table26[[#This Row],[Assigned Value (ng/L)]]</f>
        <v>0.71599999999999997</v>
      </c>
      <c r="I17" s="12" t="s">
        <v>92</v>
      </c>
      <c r="J17" s="16" t="s">
        <v>94</v>
      </c>
    </row>
    <row r="18" spans="1:10" ht="15.6" hidden="1" thickBot="1" x14ac:dyDescent="0.35">
      <c r="A18" s="12">
        <v>5</v>
      </c>
      <c r="B18" s="12" t="s">
        <v>25</v>
      </c>
      <c r="C18" s="12" t="s">
        <v>96</v>
      </c>
      <c r="D18" s="12">
        <v>25</v>
      </c>
      <c r="E18" s="12">
        <v>17.5</v>
      </c>
      <c r="F18" s="12">
        <v>32.5</v>
      </c>
      <c r="G18" s="12">
        <v>19.399999999999999</v>
      </c>
      <c r="H18" s="13">
        <f>Table26[[#This Row],[Reported Value (ng/L)]]/Table26[[#This Row],[Assigned Value (ng/L)]]</f>
        <v>0.77599999999999991</v>
      </c>
      <c r="I18" s="12" t="s">
        <v>92</v>
      </c>
      <c r="J18" s="14">
        <v>44441</v>
      </c>
    </row>
    <row r="19" spans="1:10" ht="15.6" hidden="1" thickBot="1" x14ac:dyDescent="0.35">
      <c r="A19" s="12">
        <v>6</v>
      </c>
      <c r="B19" s="12" t="s">
        <v>25</v>
      </c>
      <c r="C19" s="12" t="s">
        <v>96</v>
      </c>
      <c r="D19" s="12">
        <v>25</v>
      </c>
      <c r="E19" s="12">
        <v>17.5</v>
      </c>
      <c r="F19" s="12">
        <v>32.5</v>
      </c>
      <c r="G19" s="12">
        <v>21.93</v>
      </c>
      <c r="H19" s="13">
        <f>Table26[[#This Row],[Reported Value (ng/L)]]/Table26[[#This Row],[Assigned Value (ng/L)]]</f>
        <v>0.87719999999999998</v>
      </c>
      <c r="I19" s="12" t="s">
        <v>92</v>
      </c>
      <c r="J19" s="14">
        <v>44463</v>
      </c>
    </row>
    <row r="20" spans="1:10" ht="30.6" hidden="1" thickBot="1" x14ac:dyDescent="0.35">
      <c r="A20" s="12">
        <v>1</v>
      </c>
      <c r="B20" s="12" t="s">
        <v>26</v>
      </c>
      <c r="C20" s="12" t="s">
        <v>97</v>
      </c>
      <c r="D20" s="12">
        <v>20.100000000000001</v>
      </c>
      <c r="E20" s="12">
        <v>14.1</v>
      </c>
      <c r="F20" s="12">
        <v>26.1</v>
      </c>
      <c r="G20" s="12">
        <v>20.7</v>
      </c>
      <c r="H20" s="13">
        <f>Table26[[#This Row],[Reported Value (ng/L)]]/Table26[[#This Row],[Assigned Value (ng/L)]]</f>
        <v>1.0298507462686566</v>
      </c>
      <c r="I20" s="12" t="s">
        <v>92</v>
      </c>
      <c r="J20" s="14">
        <v>44519</v>
      </c>
    </row>
    <row r="21" spans="1:10" ht="30.6" hidden="1" thickBot="1" x14ac:dyDescent="0.35">
      <c r="A21" s="12">
        <v>2</v>
      </c>
      <c r="B21" s="12" t="s">
        <v>26</v>
      </c>
      <c r="C21" s="12" t="s">
        <v>97</v>
      </c>
      <c r="D21" s="12">
        <v>20.100000000000001</v>
      </c>
      <c r="E21" s="12">
        <v>14.1</v>
      </c>
      <c r="F21" s="12">
        <v>26.1</v>
      </c>
      <c r="G21" s="12">
        <v>19.100000000000001</v>
      </c>
      <c r="H21" s="13">
        <f>Table26[[#This Row],[Reported Value (ng/L)]]/Table26[[#This Row],[Assigned Value (ng/L)]]</f>
        <v>0.95024875621890548</v>
      </c>
      <c r="I21" s="12" t="s">
        <v>92</v>
      </c>
      <c r="J21" s="14">
        <v>44427</v>
      </c>
    </row>
    <row r="22" spans="1:10" ht="30.6" thickBot="1" x14ac:dyDescent="0.35">
      <c r="A22" s="12">
        <v>3</v>
      </c>
      <c r="B22" s="12" t="s">
        <v>26</v>
      </c>
      <c r="C22" s="12" t="s">
        <v>97</v>
      </c>
      <c r="D22" s="12">
        <v>20.100000000000001</v>
      </c>
      <c r="E22" s="12">
        <v>14.1</v>
      </c>
      <c r="F22" s="12">
        <v>26.1</v>
      </c>
      <c r="G22" s="12">
        <v>13.8</v>
      </c>
      <c r="H22" s="15">
        <f>Table26[[#This Row],[Reported Value (ng/L)]]/Table26[[#This Row],[Assigned Value (ng/L)]]</f>
        <v>0.68656716417910446</v>
      </c>
      <c r="I22" s="12" t="s">
        <v>93</v>
      </c>
      <c r="J22" s="14">
        <v>44502</v>
      </c>
    </row>
    <row r="23" spans="1:10" ht="30.6" hidden="1" thickBot="1" x14ac:dyDescent="0.35">
      <c r="A23" s="12">
        <v>4</v>
      </c>
      <c r="B23" s="12" t="s">
        <v>26</v>
      </c>
      <c r="C23" s="12" t="s">
        <v>97</v>
      </c>
      <c r="D23" s="12">
        <v>20.100000000000001</v>
      </c>
      <c r="E23" s="12">
        <v>14.1</v>
      </c>
      <c r="F23" s="12">
        <v>26.1</v>
      </c>
      <c r="G23" s="12">
        <v>14.4</v>
      </c>
      <c r="H23" s="13">
        <f>Table26[[#This Row],[Reported Value (ng/L)]]/Table26[[#This Row],[Assigned Value (ng/L)]]</f>
        <v>0.71641791044776115</v>
      </c>
      <c r="I23" s="12" t="s">
        <v>92</v>
      </c>
      <c r="J23" s="16" t="s">
        <v>94</v>
      </c>
    </row>
    <row r="24" spans="1:10" ht="30.6" hidden="1" thickBot="1" x14ac:dyDescent="0.35">
      <c r="A24" s="12">
        <v>5</v>
      </c>
      <c r="B24" s="12" t="s">
        <v>26</v>
      </c>
      <c r="C24" s="12" t="s">
        <v>97</v>
      </c>
      <c r="D24" s="12">
        <v>20.100000000000001</v>
      </c>
      <c r="E24" s="12">
        <v>14.1</v>
      </c>
      <c r="F24" s="12">
        <v>26.1</v>
      </c>
      <c r="G24" s="12">
        <v>18</v>
      </c>
      <c r="H24" s="13">
        <f>Table26[[#This Row],[Reported Value (ng/L)]]/Table26[[#This Row],[Assigned Value (ng/L)]]</f>
        <v>0.89552238805970141</v>
      </c>
      <c r="I24" s="12" t="s">
        <v>92</v>
      </c>
      <c r="J24" s="14">
        <v>44441</v>
      </c>
    </row>
    <row r="25" spans="1:10" ht="30.6" hidden="1" thickBot="1" x14ac:dyDescent="0.35">
      <c r="A25" s="12">
        <v>6</v>
      </c>
      <c r="B25" s="12" t="s">
        <v>26</v>
      </c>
      <c r="C25" s="12" t="s">
        <v>97</v>
      </c>
      <c r="D25" s="12">
        <v>20.100000000000001</v>
      </c>
      <c r="E25" s="12">
        <v>14.1</v>
      </c>
      <c r="F25" s="12">
        <v>26.1</v>
      </c>
      <c r="G25" s="12">
        <v>21.23</v>
      </c>
      <c r="H25" s="13">
        <f>Table26[[#This Row],[Reported Value (ng/L)]]/Table26[[#This Row],[Assigned Value (ng/L)]]</f>
        <v>1.0562189054726367</v>
      </c>
      <c r="I25" s="12" t="s">
        <v>92</v>
      </c>
      <c r="J25" s="14">
        <v>44463</v>
      </c>
    </row>
    <row r="26" spans="1:10" ht="15.6" hidden="1" thickBot="1" x14ac:dyDescent="0.35">
      <c r="A26" s="12">
        <v>1</v>
      </c>
      <c r="B26" s="12" t="s">
        <v>27</v>
      </c>
      <c r="C26" s="12" t="s">
        <v>98</v>
      </c>
      <c r="D26" s="12">
        <v>30.2</v>
      </c>
      <c r="E26" s="12">
        <v>21.1</v>
      </c>
      <c r="F26" s="12">
        <v>39.299999999999997</v>
      </c>
      <c r="G26" s="12">
        <v>34.200000000000003</v>
      </c>
      <c r="H26" s="13">
        <f>Table26[[#This Row],[Reported Value (ng/L)]]/Table26[[#This Row],[Assigned Value (ng/L)]]</f>
        <v>1.1324503311258278</v>
      </c>
      <c r="I26" s="12" t="s">
        <v>92</v>
      </c>
      <c r="J26" s="14">
        <v>44519</v>
      </c>
    </row>
    <row r="27" spans="1:10" ht="15.6" hidden="1" thickBot="1" x14ac:dyDescent="0.35">
      <c r="A27" s="12">
        <v>2</v>
      </c>
      <c r="B27" s="12" t="s">
        <v>27</v>
      </c>
      <c r="C27" s="12" t="s">
        <v>98</v>
      </c>
      <c r="D27" s="12">
        <v>30.2</v>
      </c>
      <c r="E27" s="12">
        <v>21.1</v>
      </c>
      <c r="F27" s="12">
        <v>39.299999999999997</v>
      </c>
      <c r="G27" s="12">
        <v>26.3</v>
      </c>
      <c r="H27" s="13">
        <f>Table26[[#This Row],[Reported Value (ng/L)]]/Table26[[#This Row],[Assigned Value (ng/L)]]</f>
        <v>0.87086092715231789</v>
      </c>
      <c r="I27" s="12" t="s">
        <v>92</v>
      </c>
      <c r="J27" s="14">
        <v>44427</v>
      </c>
    </row>
    <row r="28" spans="1:10" ht="15.6" hidden="1" thickBot="1" x14ac:dyDescent="0.35">
      <c r="A28" s="12">
        <v>3</v>
      </c>
      <c r="B28" s="12" t="s">
        <v>27</v>
      </c>
      <c r="C28" s="12" t="s">
        <v>98</v>
      </c>
      <c r="D28" s="12">
        <v>30.2</v>
      </c>
      <c r="E28" s="12">
        <v>21.1</v>
      </c>
      <c r="F28" s="12">
        <v>39.299999999999997</v>
      </c>
      <c r="G28" s="12">
        <v>22.8</v>
      </c>
      <c r="H28" s="13">
        <f>Table26[[#This Row],[Reported Value (ng/L)]]/Table26[[#This Row],[Assigned Value (ng/L)]]</f>
        <v>0.75496688741721862</v>
      </c>
      <c r="I28" s="12" t="s">
        <v>92</v>
      </c>
      <c r="J28" s="14">
        <v>44502</v>
      </c>
    </row>
    <row r="29" spans="1:10" ht="15.6" thickBot="1" x14ac:dyDescent="0.35">
      <c r="A29" s="12">
        <v>4</v>
      </c>
      <c r="B29" s="12" t="s">
        <v>27</v>
      </c>
      <c r="C29" s="12" t="s">
        <v>98</v>
      </c>
      <c r="D29" s="12">
        <v>30.2</v>
      </c>
      <c r="E29" s="12">
        <v>21.1</v>
      </c>
      <c r="F29" s="12">
        <v>39.299999999999997</v>
      </c>
      <c r="G29" s="12">
        <v>20.7</v>
      </c>
      <c r="H29" s="15">
        <f>Table26[[#This Row],[Reported Value (ng/L)]]/Table26[[#This Row],[Assigned Value (ng/L)]]</f>
        <v>0.68543046357615889</v>
      </c>
      <c r="I29" s="12" t="s">
        <v>93</v>
      </c>
      <c r="J29" s="16" t="s">
        <v>94</v>
      </c>
    </row>
    <row r="30" spans="1:10" ht="15.6" hidden="1" thickBot="1" x14ac:dyDescent="0.35">
      <c r="A30" s="12">
        <v>5</v>
      </c>
      <c r="B30" s="12" t="s">
        <v>27</v>
      </c>
      <c r="C30" s="12" t="s">
        <v>98</v>
      </c>
      <c r="D30" s="12">
        <v>30.2</v>
      </c>
      <c r="E30" s="12">
        <v>21.1</v>
      </c>
      <c r="F30" s="12">
        <v>39.299999999999997</v>
      </c>
      <c r="G30" s="12">
        <v>23.6</v>
      </c>
      <c r="H30" s="13">
        <f>Table26[[#This Row],[Reported Value (ng/L)]]/Table26[[#This Row],[Assigned Value (ng/L)]]</f>
        <v>0.78145695364238421</v>
      </c>
      <c r="I30" s="12" t="s">
        <v>92</v>
      </c>
      <c r="J30" s="14">
        <v>44441</v>
      </c>
    </row>
    <row r="31" spans="1:10" ht="15.6" hidden="1" thickBot="1" x14ac:dyDescent="0.35">
      <c r="A31" s="12">
        <v>6</v>
      </c>
      <c r="B31" s="12" t="s">
        <v>27</v>
      </c>
      <c r="C31" s="12" t="s">
        <v>98</v>
      </c>
      <c r="D31" s="12">
        <v>30.2</v>
      </c>
      <c r="E31" s="12">
        <v>21.1</v>
      </c>
      <c r="F31" s="12">
        <v>39.299999999999997</v>
      </c>
      <c r="G31" s="12">
        <v>29.06</v>
      </c>
      <c r="H31" s="13">
        <f>Table26[[#This Row],[Reported Value (ng/L)]]/Table26[[#This Row],[Assigned Value (ng/L)]]</f>
        <v>0.96225165562913906</v>
      </c>
      <c r="I31" s="12" t="s">
        <v>92</v>
      </c>
      <c r="J31" s="14">
        <v>44463</v>
      </c>
    </row>
    <row r="32" spans="1:10" ht="15.6" hidden="1" thickBot="1" x14ac:dyDescent="0.35">
      <c r="A32" s="12">
        <v>1</v>
      </c>
      <c r="B32" s="12" t="s">
        <v>28</v>
      </c>
      <c r="C32" s="12" t="s">
        <v>99</v>
      </c>
      <c r="D32" s="12">
        <v>30.1</v>
      </c>
      <c r="E32" s="12">
        <v>21.1</v>
      </c>
      <c r="F32" s="12">
        <v>39.1</v>
      </c>
      <c r="G32" s="12">
        <v>30.8</v>
      </c>
      <c r="H32" s="13">
        <f>Table26[[#This Row],[Reported Value (ng/L)]]/Table26[[#This Row],[Assigned Value (ng/L)]]</f>
        <v>1.0232558139534884</v>
      </c>
      <c r="I32" s="12" t="s">
        <v>92</v>
      </c>
      <c r="J32" s="14">
        <v>44519</v>
      </c>
    </row>
    <row r="33" spans="1:10" ht="15.6" hidden="1" thickBot="1" x14ac:dyDescent="0.35">
      <c r="A33" s="12">
        <v>2</v>
      </c>
      <c r="B33" s="12" t="s">
        <v>28</v>
      </c>
      <c r="C33" s="12" t="s">
        <v>99</v>
      </c>
      <c r="D33" s="12">
        <v>30.1</v>
      </c>
      <c r="E33" s="12">
        <v>21.1</v>
      </c>
      <c r="F33" s="12">
        <v>39.1</v>
      </c>
      <c r="G33" s="12">
        <v>25</v>
      </c>
      <c r="H33" s="13">
        <f>Table26[[#This Row],[Reported Value (ng/L)]]/Table26[[#This Row],[Assigned Value (ng/L)]]</f>
        <v>0.83056478405315615</v>
      </c>
      <c r="I33" s="12" t="s">
        <v>92</v>
      </c>
      <c r="J33" s="14">
        <v>44427</v>
      </c>
    </row>
    <row r="34" spans="1:10" ht="15.6" thickBot="1" x14ac:dyDescent="0.35">
      <c r="A34" s="12">
        <v>3</v>
      </c>
      <c r="B34" s="12" t="s">
        <v>28</v>
      </c>
      <c r="C34" s="12" t="s">
        <v>99</v>
      </c>
      <c r="D34" s="12">
        <v>30.1</v>
      </c>
      <c r="E34" s="12">
        <v>21.1</v>
      </c>
      <c r="F34" s="12">
        <v>39.1</v>
      </c>
      <c r="G34" s="12">
        <v>20.100000000000001</v>
      </c>
      <c r="H34" s="15">
        <f>Table26[[#This Row],[Reported Value (ng/L)]]/Table26[[#This Row],[Assigned Value (ng/L)]]</f>
        <v>0.66777408637873759</v>
      </c>
      <c r="I34" s="12" t="s">
        <v>93</v>
      </c>
      <c r="J34" s="14">
        <v>44502</v>
      </c>
    </row>
    <row r="35" spans="1:10" ht="15.6" thickBot="1" x14ac:dyDescent="0.35">
      <c r="A35" s="12">
        <v>4</v>
      </c>
      <c r="B35" s="12" t="s">
        <v>28</v>
      </c>
      <c r="C35" s="12" t="s">
        <v>99</v>
      </c>
      <c r="D35" s="12">
        <v>30.1</v>
      </c>
      <c r="E35" s="12">
        <v>21.1</v>
      </c>
      <c r="F35" s="12">
        <v>39.1</v>
      </c>
      <c r="G35" s="12">
        <v>18.7</v>
      </c>
      <c r="H35" s="15">
        <f>Table26[[#This Row],[Reported Value (ng/L)]]/Table26[[#This Row],[Assigned Value (ng/L)]]</f>
        <v>0.62126245847176076</v>
      </c>
      <c r="I35" s="12" t="s">
        <v>93</v>
      </c>
      <c r="J35" s="16" t="s">
        <v>94</v>
      </c>
    </row>
    <row r="36" spans="1:10" ht="15.6" hidden="1" thickBot="1" x14ac:dyDescent="0.35">
      <c r="A36" s="12">
        <v>5</v>
      </c>
      <c r="B36" s="12" t="s">
        <v>28</v>
      </c>
      <c r="C36" s="12" t="s">
        <v>99</v>
      </c>
      <c r="D36" s="12">
        <v>30.1</v>
      </c>
      <c r="E36" s="12">
        <v>21.1</v>
      </c>
      <c r="F36" s="12">
        <v>39.1</v>
      </c>
      <c r="G36" s="12">
        <v>21.6</v>
      </c>
      <c r="H36" s="13">
        <f>Table26[[#This Row],[Reported Value (ng/L)]]/Table26[[#This Row],[Assigned Value (ng/L)]]</f>
        <v>0.71760797342192695</v>
      </c>
      <c r="I36" s="12" t="s">
        <v>92</v>
      </c>
      <c r="J36" s="14">
        <v>44441</v>
      </c>
    </row>
    <row r="37" spans="1:10" ht="15.6" hidden="1" thickBot="1" x14ac:dyDescent="0.35">
      <c r="A37" s="12">
        <v>6</v>
      </c>
      <c r="B37" s="12" t="s">
        <v>28</v>
      </c>
      <c r="C37" s="12" t="s">
        <v>99</v>
      </c>
      <c r="D37" s="12">
        <v>30.1</v>
      </c>
      <c r="E37" s="12">
        <v>21.1</v>
      </c>
      <c r="F37" s="12">
        <v>39.1</v>
      </c>
      <c r="G37" s="12">
        <v>29.83</v>
      </c>
      <c r="H37" s="13">
        <f>Table26[[#This Row],[Reported Value (ng/L)]]/Table26[[#This Row],[Assigned Value (ng/L)]]</f>
        <v>0.99102990033222582</v>
      </c>
      <c r="I37" s="12" t="s">
        <v>92</v>
      </c>
      <c r="J37" s="14">
        <v>44463</v>
      </c>
    </row>
    <row r="38" spans="1:10" ht="15.6" hidden="1" thickBot="1" x14ac:dyDescent="0.35">
      <c r="A38" s="12">
        <v>1</v>
      </c>
      <c r="B38" s="12" t="s">
        <v>29</v>
      </c>
      <c r="C38" s="12" t="s">
        <v>100</v>
      </c>
      <c r="D38" s="12">
        <v>35</v>
      </c>
      <c r="E38" s="12">
        <v>24.5</v>
      </c>
      <c r="F38" s="12">
        <v>45.5</v>
      </c>
      <c r="G38" s="12">
        <v>38.9</v>
      </c>
      <c r="H38" s="13">
        <f>Table26[[#This Row],[Reported Value (ng/L)]]/Table26[[#This Row],[Assigned Value (ng/L)]]</f>
        <v>1.1114285714285714</v>
      </c>
      <c r="I38" s="12" t="s">
        <v>92</v>
      </c>
      <c r="J38" s="14">
        <v>44519</v>
      </c>
    </row>
    <row r="39" spans="1:10" ht="15.6" hidden="1" thickBot="1" x14ac:dyDescent="0.35">
      <c r="A39" s="12">
        <v>2</v>
      </c>
      <c r="B39" s="12" t="s">
        <v>29</v>
      </c>
      <c r="C39" s="12" t="s">
        <v>100</v>
      </c>
      <c r="D39" s="12">
        <v>35</v>
      </c>
      <c r="E39" s="12">
        <v>24.5</v>
      </c>
      <c r="F39" s="12">
        <v>45.5</v>
      </c>
      <c r="G39" s="12">
        <v>34.799999999999997</v>
      </c>
      <c r="H39" s="13">
        <f>Table26[[#This Row],[Reported Value (ng/L)]]/Table26[[#This Row],[Assigned Value (ng/L)]]</f>
        <v>0.99428571428571422</v>
      </c>
      <c r="I39" s="12" t="s">
        <v>92</v>
      </c>
      <c r="J39" s="14">
        <v>44427</v>
      </c>
    </row>
    <row r="40" spans="1:10" ht="15.6" hidden="1" thickBot="1" x14ac:dyDescent="0.35">
      <c r="A40" s="12">
        <v>3</v>
      </c>
      <c r="B40" s="12" t="s">
        <v>29</v>
      </c>
      <c r="C40" s="12" t="s">
        <v>100</v>
      </c>
      <c r="D40" s="12">
        <v>35</v>
      </c>
      <c r="E40" s="12">
        <v>24.5</v>
      </c>
      <c r="F40" s="12">
        <v>45.5</v>
      </c>
      <c r="G40" s="12">
        <v>26.7</v>
      </c>
      <c r="H40" s="13">
        <f>Table26[[#This Row],[Reported Value (ng/L)]]/Table26[[#This Row],[Assigned Value (ng/L)]]</f>
        <v>0.76285714285714279</v>
      </c>
      <c r="I40" s="12" t="s">
        <v>92</v>
      </c>
      <c r="J40" s="14">
        <v>44502</v>
      </c>
    </row>
    <row r="41" spans="1:10" ht="15.6" thickBot="1" x14ac:dyDescent="0.35">
      <c r="A41" s="12">
        <v>4</v>
      </c>
      <c r="B41" s="12" t="s">
        <v>29</v>
      </c>
      <c r="C41" s="12" t="s">
        <v>100</v>
      </c>
      <c r="D41" s="12">
        <v>35</v>
      </c>
      <c r="E41" s="12">
        <v>24.5</v>
      </c>
      <c r="F41" s="12">
        <v>45.5</v>
      </c>
      <c r="G41" s="12">
        <v>24.3</v>
      </c>
      <c r="H41" s="15">
        <f>Table26[[#This Row],[Reported Value (ng/L)]]/Table26[[#This Row],[Assigned Value (ng/L)]]</f>
        <v>0.69428571428571428</v>
      </c>
      <c r="I41" s="12" t="s">
        <v>93</v>
      </c>
      <c r="J41" s="16" t="s">
        <v>94</v>
      </c>
    </row>
    <row r="42" spans="1:10" ht="15.6" hidden="1" thickBot="1" x14ac:dyDescent="0.35">
      <c r="A42" s="12">
        <v>5</v>
      </c>
      <c r="B42" s="12" t="s">
        <v>29</v>
      </c>
      <c r="C42" s="12" t="s">
        <v>100</v>
      </c>
      <c r="D42" s="12">
        <v>35</v>
      </c>
      <c r="E42" s="12">
        <v>24.5</v>
      </c>
      <c r="F42" s="12">
        <v>45.5</v>
      </c>
      <c r="G42" s="12">
        <v>34.799999999999997</v>
      </c>
      <c r="H42" s="13">
        <f>Table26[[#This Row],[Reported Value (ng/L)]]/Table26[[#This Row],[Assigned Value (ng/L)]]</f>
        <v>0.99428571428571422</v>
      </c>
      <c r="I42" s="12" t="s">
        <v>92</v>
      </c>
      <c r="J42" s="14">
        <v>44441</v>
      </c>
    </row>
    <row r="43" spans="1:10" ht="15.6" hidden="1" thickBot="1" x14ac:dyDescent="0.35">
      <c r="A43" s="12">
        <v>6</v>
      </c>
      <c r="B43" s="12" t="s">
        <v>29</v>
      </c>
      <c r="C43" s="12" t="s">
        <v>100</v>
      </c>
      <c r="D43" s="12">
        <v>35</v>
      </c>
      <c r="E43" s="12">
        <v>24.5</v>
      </c>
      <c r="F43" s="12">
        <v>45.5</v>
      </c>
      <c r="G43" s="12">
        <v>37.29</v>
      </c>
      <c r="H43" s="13">
        <f>Table26[[#This Row],[Reported Value (ng/L)]]/Table26[[#This Row],[Assigned Value (ng/L)]]</f>
        <v>1.0654285714285714</v>
      </c>
      <c r="I43" s="12" t="s">
        <v>92</v>
      </c>
      <c r="J43" s="14">
        <v>44463</v>
      </c>
    </row>
    <row r="44" spans="1:10" ht="15.6" hidden="1" thickBot="1" x14ac:dyDescent="0.35">
      <c r="A44" s="12">
        <v>1</v>
      </c>
      <c r="B44" s="12" t="s">
        <v>30</v>
      </c>
      <c r="C44" s="12" t="s">
        <v>101</v>
      </c>
      <c r="D44" s="12">
        <v>45.2</v>
      </c>
      <c r="E44" s="12">
        <v>31.6</v>
      </c>
      <c r="F44" s="12">
        <v>58.8</v>
      </c>
      <c r="G44" s="12">
        <v>51.3</v>
      </c>
      <c r="H44" s="13">
        <f>Table26[[#This Row],[Reported Value (ng/L)]]/Table26[[#This Row],[Assigned Value (ng/L)]]</f>
        <v>1.1349557522123892</v>
      </c>
      <c r="I44" s="12" t="s">
        <v>92</v>
      </c>
      <c r="J44" s="14">
        <v>44519</v>
      </c>
    </row>
    <row r="45" spans="1:10" ht="15.6" hidden="1" thickBot="1" x14ac:dyDescent="0.35">
      <c r="A45" s="12">
        <v>2</v>
      </c>
      <c r="B45" s="12" t="s">
        <v>30</v>
      </c>
      <c r="C45" s="12" t="s">
        <v>101</v>
      </c>
      <c r="D45" s="12">
        <v>45.2</v>
      </c>
      <c r="E45" s="12">
        <v>31.6</v>
      </c>
      <c r="F45" s="12">
        <v>58.8</v>
      </c>
      <c r="G45" s="12">
        <v>48.6</v>
      </c>
      <c r="H45" s="13">
        <f>Table26[[#This Row],[Reported Value (ng/L)]]/Table26[[#This Row],[Assigned Value (ng/L)]]</f>
        <v>1.0752212389380531</v>
      </c>
      <c r="I45" s="12" t="s">
        <v>92</v>
      </c>
      <c r="J45" s="14">
        <v>44427</v>
      </c>
    </row>
    <row r="46" spans="1:10" ht="15.6" hidden="1" thickBot="1" x14ac:dyDescent="0.35">
      <c r="A46" s="12">
        <v>3</v>
      </c>
      <c r="B46" s="12" t="s">
        <v>30</v>
      </c>
      <c r="C46" s="12" t="s">
        <v>101</v>
      </c>
      <c r="D46" s="12">
        <v>45.2</v>
      </c>
      <c r="E46" s="12">
        <v>31.6</v>
      </c>
      <c r="F46" s="12">
        <v>58.8</v>
      </c>
      <c r="G46" s="12">
        <v>34</v>
      </c>
      <c r="H46" s="13">
        <f>Table26[[#This Row],[Reported Value (ng/L)]]/Table26[[#This Row],[Assigned Value (ng/L)]]</f>
        <v>0.75221238938053092</v>
      </c>
      <c r="I46" s="12" t="s">
        <v>92</v>
      </c>
      <c r="J46" s="14">
        <v>44502</v>
      </c>
    </row>
    <row r="47" spans="1:10" ht="15.6" hidden="1" thickBot="1" x14ac:dyDescent="0.35">
      <c r="A47" s="12">
        <v>4</v>
      </c>
      <c r="B47" s="12" t="s">
        <v>30</v>
      </c>
      <c r="C47" s="12" t="s">
        <v>101</v>
      </c>
      <c r="D47" s="12">
        <v>45.2</v>
      </c>
      <c r="E47" s="12">
        <v>31.6</v>
      </c>
      <c r="F47" s="12">
        <v>58.8</v>
      </c>
      <c r="G47" s="12">
        <v>33.5</v>
      </c>
      <c r="H47" s="13">
        <f>Table26[[#This Row],[Reported Value (ng/L)]]/Table26[[#This Row],[Assigned Value (ng/L)]]</f>
        <v>0.74115044247787609</v>
      </c>
      <c r="I47" s="12" t="s">
        <v>92</v>
      </c>
      <c r="J47" s="16" t="s">
        <v>94</v>
      </c>
    </row>
    <row r="48" spans="1:10" ht="15.6" hidden="1" thickBot="1" x14ac:dyDescent="0.35">
      <c r="A48" s="12">
        <v>5</v>
      </c>
      <c r="B48" s="12" t="s">
        <v>30</v>
      </c>
      <c r="C48" s="12" t="s">
        <v>101</v>
      </c>
      <c r="D48" s="12">
        <v>45.2</v>
      </c>
      <c r="E48" s="12">
        <v>31.6</v>
      </c>
      <c r="F48" s="12">
        <v>58.8</v>
      </c>
      <c r="G48" s="12">
        <v>51.3</v>
      </c>
      <c r="H48" s="13">
        <f>Table26[[#This Row],[Reported Value (ng/L)]]/Table26[[#This Row],[Assigned Value (ng/L)]]</f>
        <v>1.1349557522123892</v>
      </c>
      <c r="I48" s="12" t="s">
        <v>92</v>
      </c>
      <c r="J48" s="14">
        <v>44441</v>
      </c>
    </row>
    <row r="49" spans="1:10" ht="15.6" hidden="1" thickBot="1" x14ac:dyDescent="0.35">
      <c r="A49" s="12">
        <v>6</v>
      </c>
      <c r="B49" s="12" t="s">
        <v>30</v>
      </c>
      <c r="C49" s="17" t="s">
        <v>101</v>
      </c>
      <c r="D49" s="17">
        <v>45.2</v>
      </c>
      <c r="E49" s="17">
        <v>31.6</v>
      </c>
      <c r="F49" s="17">
        <v>58.8</v>
      </c>
      <c r="G49" s="17">
        <v>49.86</v>
      </c>
      <c r="H49" s="18">
        <f>Table26[[#This Row],[Reported Value (ng/L)]]/Table26[[#This Row],[Assigned Value (ng/L)]]</f>
        <v>1.1030973451327433</v>
      </c>
      <c r="I49" s="17" t="s">
        <v>92</v>
      </c>
      <c r="J49" s="19">
        <v>44463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LFBs (10 to 50 ppt)</vt:lpstr>
      <vt:lpstr>LFBs (2 ppt)</vt:lpstr>
      <vt:lpstr>LRBs (0 ppt)</vt:lpstr>
      <vt:lpstr>MDL</vt:lpstr>
      <vt:lpstr>MRL</vt:lpstr>
      <vt:lpstr>MRL pivot table</vt:lpstr>
      <vt:lpstr>PT</vt:lpstr>
    </vt:vector>
  </TitlesOfParts>
  <Company>SWRCB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Coffin, Scott@Waterboards</dc:creator>
  <cp:lastModifiedBy>Coffin, Scott@Waterboards</cp:lastModifiedBy>
  <dcterms:created xsi:type="dcterms:W3CDTF">2023-06-09T23:28:59Z</dcterms:created>
  <dcterms:modified xsi:type="dcterms:W3CDTF">2024-01-19T19:44:02Z</dcterms:modified>
</cp:coreProperties>
</file>