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E6CBAE15-1B7A-4973-B862-833E3FE0A76F}" xr6:coauthVersionLast="47" xr6:coauthVersionMax="47" xr10:uidLastSave="{00000000-0000-0000-0000-000000000000}"/>
  <bookViews>
    <workbookView xWindow="-120" yWindow="-120" windowWidth="29040" windowHeight="15840" activeTab="2" xr2:uid="{D298135B-E4C0-45E9-BB28-1F0B05CAE31B}"/>
  </bookViews>
  <sheets>
    <sheet name="收益weekly" sheetId="6" r:id="rId1"/>
    <sheet name="CB每周轮动5支" sheetId="2" r:id="rId2"/>
    <sheet name="方案" sheetId="3" r:id="rId3"/>
    <sheet name="选 择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2" l="1"/>
  <c r="M29" i="2"/>
  <c r="H28" i="2"/>
  <c r="M28" i="2"/>
  <c r="N28" i="2"/>
  <c r="O28" i="2"/>
  <c r="H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H34" i="2"/>
  <c r="M34" i="2"/>
  <c r="N34" i="2"/>
  <c r="H35" i="2"/>
  <c r="M35" i="2"/>
  <c r="N35" i="2"/>
  <c r="O35" i="2"/>
  <c r="H36" i="2"/>
  <c r="M36" i="2"/>
  <c r="N36" i="2"/>
  <c r="H37" i="2"/>
  <c r="M37" i="2"/>
  <c r="N37" i="2"/>
  <c r="O37" i="2"/>
  <c r="H38" i="2"/>
  <c r="M38" i="2"/>
  <c r="N38" i="2"/>
  <c r="O38" i="2"/>
  <c r="H42" i="2"/>
  <c r="M42" i="2"/>
  <c r="N42" i="2"/>
  <c r="O42" i="2"/>
  <c r="H43" i="2"/>
  <c r="M43" i="2"/>
  <c r="N43" i="2"/>
  <c r="O43" i="2"/>
  <c r="H44" i="2"/>
  <c r="M44" i="2"/>
  <c r="N44" i="2"/>
  <c r="O44" i="2"/>
  <c r="H45" i="2"/>
  <c r="M45" i="2"/>
  <c r="N45" i="2"/>
  <c r="O45" i="2"/>
  <c r="H46" i="2"/>
  <c r="M46" i="2"/>
  <c r="N46" i="2"/>
  <c r="O46" i="2"/>
  <c r="H47" i="2"/>
  <c r="M47" i="2"/>
  <c r="N47" i="2"/>
  <c r="O47" i="2"/>
  <c r="O27" i="2"/>
  <c r="N27" i="2"/>
  <c r="M27" i="2"/>
  <c r="H27" i="2"/>
  <c r="M26" i="2"/>
  <c r="H26" i="2"/>
  <c r="N26" i="2"/>
  <c r="O25" i="2"/>
  <c r="N24" i="2"/>
  <c r="N25" i="2"/>
  <c r="M24" i="2"/>
  <c r="M25" i="2"/>
  <c r="H25" i="2"/>
  <c r="M23" i="2"/>
  <c r="N23" i="2"/>
  <c r="O23" i="2"/>
  <c r="H23" i="2"/>
  <c r="N48" i="2"/>
  <c r="N49" i="2"/>
  <c r="N50" i="2"/>
  <c r="N51" i="2"/>
  <c r="N52" i="2"/>
  <c r="N53" i="2"/>
  <c r="N54" i="2"/>
  <c r="M20" i="2"/>
  <c r="O20" i="2"/>
  <c r="N20" i="2"/>
  <c r="M13" i="2"/>
  <c r="O13" i="2"/>
  <c r="N13" i="2"/>
  <c r="M11" i="2"/>
  <c r="O11" i="2"/>
  <c r="N11" i="2"/>
  <c r="N55" i="2"/>
  <c r="N56" i="2"/>
  <c r="N14" i="2"/>
  <c r="N15" i="2"/>
  <c r="N16" i="2"/>
  <c r="N10" i="2"/>
  <c r="N17" i="2"/>
  <c r="N18" i="2"/>
  <c r="N19" i="2"/>
  <c r="N21" i="2"/>
  <c r="N22" i="2"/>
  <c r="N57" i="2"/>
  <c r="O19" i="2"/>
  <c r="O21" i="2"/>
  <c r="O22" i="2"/>
  <c r="O48" i="2"/>
  <c r="O51" i="2"/>
  <c r="O52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2" i="2"/>
  <c r="M3" i="2"/>
  <c r="O58" i="2" l="1"/>
  <c r="N58" i="2" s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58" i="2" l="1"/>
  <c r="H58" i="2"/>
  <c r="P28" i="2" l="1"/>
  <c r="P36" i="2"/>
  <c r="P42" i="2"/>
  <c r="P30" i="2"/>
  <c r="P38" i="2"/>
  <c r="P46" i="2"/>
  <c r="P33" i="2"/>
  <c r="P44" i="2"/>
  <c r="P29" i="2"/>
  <c r="P31" i="2"/>
  <c r="P35" i="2"/>
  <c r="P45" i="2"/>
  <c r="P43" i="2"/>
  <c r="P32" i="2"/>
  <c r="P37" i="2"/>
  <c r="P34" i="2"/>
  <c r="P27" i="2"/>
  <c r="P47" i="2"/>
  <c r="P26" i="2"/>
  <c r="P23" i="2"/>
  <c r="P24" i="2"/>
  <c r="P25" i="2"/>
  <c r="P13" i="2"/>
  <c r="P20" i="2"/>
  <c r="P8" i="2"/>
  <c r="P11" i="2"/>
  <c r="P10" i="2"/>
  <c r="P5" i="2"/>
  <c r="P4" i="2"/>
  <c r="P6" i="2"/>
  <c r="P48" i="2"/>
  <c r="P51" i="2"/>
  <c r="P52" i="2"/>
  <c r="P53" i="2"/>
  <c r="P22" i="2"/>
  <c r="P3" i="2"/>
  <c r="P21" i="2"/>
  <c r="P19" i="2"/>
  <c r="P18" i="2"/>
  <c r="P9" i="2"/>
  <c r="P12" i="2"/>
  <c r="P17" i="2"/>
  <c r="P15" i="2"/>
  <c r="P7" i="2"/>
  <c r="P16" i="2"/>
  <c r="P14" i="2"/>
</calcChain>
</file>

<file path=xl/sharedStrings.xml><?xml version="1.0" encoding="utf-8"?>
<sst xmlns="http://schemas.openxmlformats.org/spreadsheetml/2006/main" count="122" uniqueCount="83">
  <si>
    <t>总计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</si>
  <si>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</si>
  <si>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</si>
  <si>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</si>
  <si>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</si>
  <si>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</si>
  <si>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</si>
  <si>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</si>
  <si>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</si>
  <si>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</si>
  <si>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</si>
  <si>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</si>
  <si>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</si>
  <si>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</si>
  <si>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</si>
  <si>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6" type="noConversion"/>
  </si>
  <si>
    <t>道恩转债</t>
    <phoneticPr fontId="6" type="noConversion"/>
  </si>
  <si>
    <t>到期收益</t>
    <phoneticPr fontId="6" type="noConversion"/>
  </si>
  <si>
    <t>买入</t>
    <phoneticPr fontId="6" type="noConversion"/>
  </si>
  <si>
    <t>描述</t>
    <phoneticPr fontId="6" type="noConversion"/>
  </si>
  <si>
    <t>序列</t>
    <phoneticPr fontId="6" type="noConversion"/>
  </si>
  <si>
    <t>家悦转债</t>
    <phoneticPr fontId="6" type="noConversion"/>
  </si>
  <si>
    <t>宁建转债</t>
  </si>
  <si>
    <t>交建转债</t>
    <phoneticPr fontId="6" type="noConversion"/>
  </si>
  <si>
    <t>岭南转债</t>
    <phoneticPr fontId="6" type="noConversion"/>
  </si>
  <si>
    <t>海印转债</t>
  </si>
  <si>
    <t>迪森转债</t>
  </si>
  <si>
    <t>北港发债</t>
    <phoneticPr fontId="6" type="noConversion"/>
  </si>
  <si>
    <t>ctrl+;     insert date</t>
  </si>
  <si>
    <t>标的</t>
    <phoneticPr fontId="6" type="noConversion"/>
  </si>
  <si>
    <t>mom</t>
    <phoneticPr fontId="6" type="noConversion"/>
  </si>
  <si>
    <t>吉视转债</t>
  </si>
  <si>
    <t>建工转债</t>
    <phoneticPr fontId="6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</si>
  <si>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6" type="noConversion"/>
  </si>
  <si>
    <t>华体转债</t>
    <phoneticPr fontId="6" type="noConversion"/>
  </si>
  <si>
    <t>长久转债</t>
    <phoneticPr fontId="6" type="noConversion"/>
  </si>
  <si>
    <t>柳药转债</t>
    <phoneticPr fontId="6" type="noConversion"/>
  </si>
  <si>
    <t>搜特转债</t>
    <phoneticPr fontId="6" type="noConversion"/>
  </si>
  <si>
    <t>天创转债</t>
    <phoneticPr fontId="6" type="noConversion"/>
  </si>
  <si>
    <t>128127 </t>
  </si>
  <si>
    <t>日期</t>
    <phoneticPr fontId="6" type="noConversion"/>
  </si>
  <si>
    <t>收益率</t>
    <phoneticPr fontId="6" type="noConversion"/>
  </si>
  <si>
    <t>收益额</t>
    <phoneticPr fontId="6" type="noConversion"/>
  </si>
  <si>
    <t>花王转债</t>
    <phoneticPr fontId="6" type="noConversion"/>
  </si>
  <si>
    <t>闻泰转债</t>
    <phoneticPr fontId="6" type="noConversion"/>
  </si>
  <si>
    <t>中</t>
    <phoneticPr fontId="6" type="noConversion"/>
  </si>
  <si>
    <t>城地转债</t>
    <phoneticPr fontId="6" type="noConversion"/>
  </si>
  <si>
    <t>110052 </t>
  </si>
  <si>
    <t>贵广转债</t>
    <phoneticPr fontId="6" type="noConversion"/>
  </si>
  <si>
    <t>紫银转债</t>
  </si>
  <si>
    <t>鲁泰转债</t>
  </si>
  <si>
    <t>雪榕转债</t>
    <phoneticPr fontId="6" type="noConversion"/>
  </si>
  <si>
    <t>买</t>
    <phoneticPr fontId="6" type="noConversion"/>
  </si>
  <si>
    <t>清</t>
    <phoneticPr fontId="6" type="noConversion"/>
  </si>
  <si>
    <t>价格都高了，低于100的只有5支，越来越不好选择了</t>
    <phoneticPr fontId="6" type="noConversion"/>
  </si>
  <si>
    <t>起步转债</t>
  </si>
  <si>
    <t>全筑转债</t>
    <phoneticPr fontId="6" type="noConversion"/>
  </si>
  <si>
    <t>文科转债</t>
    <phoneticPr fontId="6" type="noConversion"/>
  </si>
  <si>
    <t>湖广转债</t>
  </si>
  <si>
    <t>亚药转债</t>
    <phoneticPr fontId="6" type="noConversion"/>
  </si>
  <si>
    <t>广汇转债</t>
    <phoneticPr fontId="6" type="noConversion"/>
  </si>
  <si>
    <t>帝欧转债</t>
    <phoneticPr fontId="6" type="noConversion"/>
  </si>
  <si>
    <t>强力转债</t>
  </si>
  <si>
    <t xml:space="preserve"> </t>
    <phoneticPr fontId="6" type="noConversion"/>
  </si>
  <si>
    <t>利群转债</t>
  </si>
  <si>
    <t>龙净转债</t>
  </si>
  <si>
    <t>久其转债</t>
  </si>
  <si>
    <t>多伦转债</t>
  </si>
  <si>
    <t>上银转债</t>
  </si>
  <si>
    <t>债价格偏高了，低于100的5支。</t>
    <phoneticPr fontId="6" type="noConversion"/>
  </si>
  <si>
    <t>113037	紫银转债</t>
    <phoneticPr fontId="6" type="noConversion"/>
  </si>
  <si>
    <t>浦发转债</t>
  </si>
  <si>
    <t>绿茵转债</t>
  </si>
  <si>
    <t>买入60张大丰转债，113.44</t>
  </si>
  <si>
    <t>这次转股价下修，若下修到底，特发转2转股价值可从52.068元提高到100元附近，具体下修到多少要等12月13日召开股东大会确定。受下修利好刺激，下周一特发转2可能冲击115元。</t>
  </si>
  <si>
    <t>债价格偏高了，低于100的3支。</t>
    <phoneticPr fontId="6" type="noConversion"/>
  </si>
  <si>
    <r>
      <t>最近岭南转债、吉视转债、特发转2接踵宣布下修转股价，似乎有某种内在联系，可能是2021年报快要编制了，赶紧下修转股价降低负债率，让报表好看点？如果这个理由成立，可能近期还有转债加入下修阵营。下一个下修的是谁呢？个人觉得</t>
    </r>
    <r>
      <rPr>
        <b/>
        <sz val="13"/>
        <color rgb="FF333333"/>
        <rFont val="Microsoft YaHei UI"/>
        <family val="2"/>
        <charset val="134"/>
      </rPr>
      <t>长久转债、久其转债、永东转债、众信转债、湖广转债、翔鹭转债、贵广转债</t>
    </r>
    <r>
      <rPr>
        <sz val="13"/>
        <color rgb="FF333333"/>
        <rFont val="Microsoft YaHei UI"/>
        <family val="2"/>
        <charset val="134"/>
      </rPr>
      <t>机会较大。</t>
    </r>
    <phoneticPr fontId="6" type="noConversion"/>
  </si>
  <si>
    <t>特发转2</t>
  </si>
  <si>
    <t>清</t>
  </si>
  <si>
    <t>侨银转债</t>
  </si>
  <si>
    <t>买</t>
  </si>
  <si>
    <t>价格低于115</t>
    <phoneticPr fontId="6" type="noConversion"/>
  </si>
  <si>
    <t>溢价率低于50%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</si>
</sst>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i/>
      <sz val="11"/>
      <color rgb="FF999999"/>
      <name val="等线"/>
      <family val="2"/>
      <charset val="134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b/>
      <sz val="13"/>
      <color rgb="FF333333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2" borderId="10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4" fillId="4" borderId="0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2" borderId="1" xfId="0" applyNumberForma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/>
    </xf>
    <xf numFmtId="0" fontId="8" fillId="0" borderId="0" xfId="0" applyFont="1"/>
    <xf numFmtId="0" fontId="0" fillId="0" borderId="0" xfId="0" applyBorder="1" applyAlignment="1">
      <alignment horizontal="left"/>
    </xf>
    <xf numFmtId="0" fontId="9" fillId="6" borderId="16" xfId="0" applyFont="1" applyFill="1" applyBorder="1" applyAlignment="1">
      <alignment horizontal="left" vertical="center"/>
    </xf>
    <xf numFmtId="0" fontId="12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9" fillId="7" borderId="16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7" xfId="0" applyBorder="1" applyAlignment="1" applyProtection="1">
      <alignment horizontal="center"/>
      <protection locked="0"/>
    </xf>
    <xf numFmtId="0" fontId="1" fillId="7" borderId="16" xfId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0" fillId="8" borderId="3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7" fillId="8" borderId="0" xfId="0" applyFont="1" applyFill="1" applyBorder="1" applyAlignment="1" applyProtection="1">
      <alignment horizontal="center"/>
      <protection locked="0"/>
    </xf>
    <xf numFmtId="0" fontId="0" fillId="9" borderId="0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8" xfId="0" applyFill="1" applyBorder="1" applyAlignment="1">
      <alignment horizontal="center"/>
    </xf>
    <xf numFmtId="0" fontId="7" fillId="9" borderId="0" xfId="0" applyFont="1" applyFill="1" applyBorder="1" applyAlignment="1" applyProtection="1">
      <alignment horizontal="center"/>
      <protection locked="0"/>
    </xf>
    <xf numFmtId="0" fontId="0" fillId="10" borderId="0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8" xfId="0" applyFill="1" applyBorder="1" applyAlignment="1">
      <alignment horizontal="center"/>
    </xf>
    <xf numFmtId="0" fontId="7" fillId="10" borderId="0" xfId="0" applyFont="1" applyFill="1" applyBorder="1" applyAlignment="1" applyProtection="1">
      <alignment horizontal="center"/>
      <protection locked="0"/>
    </xf>
    <xf numFmtId="0" fontId="0" fillId="11" borderId="0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0" fillId="11" borderId="8" xfId="0" applyFill="1" applyBorder="1" applyAlignment="1">
      <alignment horizontal="center"/>
    </xf>
    <xf numFmtId="0" fontId="7" fillId="11" borderId="0" xfId="0" applyFont="1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9" fillId="0" borderId="0" xfId="0" applyFont="1"/>
    <xf numFmtId="0" fontId="0" fillId="0" borderId="7" xfId="0" applyBorder="1" applyAlignment="1" applyProtection="1">
      <alignment horizontal="center"/>
      <protection locked="0"/>
    </xf>
    <xf numFmtId="0" fontId="0" fillId="0" borderId="0" xfId="0" applyBorder="1" applyAlignment="1">
      <alignment horizontal="left" vertical="center"/>
    </xf>
    <xf numFmtId="0" fontId="9" fillId="10" borderId="0" xfId="0" applyFont="1" applyFill="1" applyBorder="1"/>
    <xf numFmtId="0" fontId="11" fillId="0" borderId="0" xfId="0" applyFont="1" applyBorder="1"/>
    <xf numFmtId="0" fontId="0" fillId="3" borderId="0" xfId="0" applyFill="1" applyBorder="1" applyAlignment="1">
      <alignment horizontal="right" vertical="center"/>
    </xf>
    <xf numFmtId="0" fontId="0" fillId="2" borderId="14" xfId="0" applyFill="1" applyBorder="1" applyAlignment="1"/>
    <xf numFmtId="0" fontId="0" fillId="2" borderId="15" xfId="0" applyFill="1" applyBorder="1" applyAlignment="1"/>
    <xf numFmtId="0" fontId="0" fillId="1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0" xfId="0" applyFont="1" applyAlignment="1"/>
    <xf numFmtId="0" fontId="0" fillId="0" borderId="0" xfId="0" applyAlignment="1">
      <alignment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12" borderId="0" xfId="0" applyFill="1" applyBorder="1" applyAlignment="1">
      <alignment horizontal="center"/>
    </xf>
    <xf numFmtId="0" fontId="0" fillId="12" borderId="7" xfId="0" applyFill="1" applyBorder="1" applyAlignment="1" applyProtection="1">
      <alignment horizontal="center"/>
      <protection locked="0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8" xfId="0" applyFill="1" applyBorder="1" applyAlignment="1">
      <alignment horizontal="center"/>
    </xf>
    <xf numFmtId="0" fontId="7" fillId="12" borderId="0" xfId="0" applyFont="1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44549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44549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5</xdr:row>
      <xdr:rowOff>152400</xdr:rowOff>
    </xdr:from>
    <xdr:to>
      <xdr:col>4</xdr:col>
      <xdr:colOff>6924676</xdr:colOff>
      <xdr:row>27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5</xdr:row>
      <xdr:rowOff>0</xdr:rowOff>
    </xdr:from>
    <xdr:to>
      <xdr:col>4</xdr:col>
      <xdr:colOff>544213</xdr:colOff>
      <xdr:row>17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47DAA8F-6745-40B9-B2BF-62DBB0805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904875"/>
          <a:ext cx="1915813" cy="2209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13033" TargetMode="External"/><Relationship Id="rId13" Type="http://schemas.openxmlformats.org/officeDocument/2006/relationships/hyperlink" Target="https://www.jisilu.cn/data/convert_bond_detail/11005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3076" TargetMode="External"/><Relationship Id="rId12" Type="http://schemas.openxmlformats.org/officeDocument/2006/relationships/hyperlink" Target="https://www.jisilu.cn/data/convert_bond_detail/113042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hyperlink" Target="https://www.jisilu.cn/data/convert_bond_detail/113036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604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27021" TargetMode="External"/><Relationship Id="rId10" Type="http://schemas.openxmlformats.org/officeDocument/2006/relationships/hyperlink" Target="https://www.jisilu.cn/data/convert_bond_detail/128015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0068" TargetMode="External"/><Relationship Id="rId14" Type="http://schemas.openxmlformats.org/officeDocument/2006/relationships/hyperlink" Target="https://www.jisilu.cn/data/convert_bond_detail/1270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5"/>
  <sheetViews>
    <sheetView workbookViewId="0">
      <selection activeCell="D22" sqref="D22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40</v>
      </c>
      <c r="B1" t="s">
        <v>42</v>
      </c>
      <c r="C1" t="s">
        <v>41</v>
      </c>
    </row>
    <row r="2" spans="1:4" ht="15" thickBot="1" x14ac:dyDescent="0.25">
      <c r="A2" s="39">
        <v>44549</v>
      </c>
      <c r="B2" s="23">
        <v>0</v>
      </c>
      <c r="C2" s="40">
        <v>0</v>
      </c>
    </row>
    <row r="3" spans="1:4" ht="15" thickBot="1" x14ac:dyDescent="0.25">
      <c r="A3" s="39"/>
      <c r="B3" s="23">
        <v>0</v>
      </c>
      <c r="C3" s="40">
        <v>0</v>
      </c>
    </row>
    <row r="4" spans="1:4" ht="15" thickBot="1" x14ac:dyDescent="0.25">
      <c r="A4" s="39"/>
      <c r="B4" s="23">
        <v>0</v>
      </c>
      <c r="C4" s="40">
        <v>0</v>
      </c>
    </row>
    <row r="5" spans="1:4" ht="15" thickBot="1" x14ac:dyDescent="0.25">
      <c r="A5" s="39"/>
      <c r="B5" s="23">
        <v>0</v>
      </c>
      <c r="C5" s="40">
        <v>0</v>
      </c>
    </row>
    <row r="6" spans="1:4" ht="15" thickBot="1" x14ac:dyDescent="0.25">
      <c r="A6" s="39"/>
      <c r="B6" s="23">
        <v>0</v>
      </c>
      <c r="C6" s="40">
        <v>0</v>
      </c>
    </row>
    <row r="7" spans="1:4" ht="15" thickBot="1" x14ac:dyDescent="0.25">
      <c r="A7" s="39"/>
      <c r="B7" s="23">
        <v>0</v>
      </c>
      <c r="C7" s="40">
        <v>0</v>
      </c>
    </row>
    <row r="8" spans="1:4" ht="15" thickBot="1" x14ac:dyDescent="0.25">
      <c r="A8" s="39"/>
      <c r="B8" s="23">
        <v>0</v>
      </c>
      <c r="C8" s="40">
        <v>0</v>
      </c>
    </row>
    <row r="9" spans="1:4" ht="15" thickBot="1" x14ac:dyDescent="0.25">
      <c r="A9" s="39"/>
      <c r="B9" s="23">
        <v>0</v>
      </c>
      <c r="C9" s="40">
        <v>0</v>
      </c>
    </row>
    <row r="10" spans="1:4" ht="15" thickBot="1" x14ac:dyDescent="0.25">
      <c r="A10" s="39"/>
      <c r="B10" s="23">
        <v>0</v>
      </c>
      <c r="C10" s="40">
        <v>0</v>
      </c>
    </row>
    <row r="11" spans="1:4" ht="15" thickBot="1" x14ac:dyDescent="0.25">
      <c r="A11" s="39"/>
      <c r="B11" s="23">
        <v>0</v>
      </c>
      <c r="C11" s="40">
        <v>0</v>
      </c>
    </row>
    <row r="12" spans="1:4" ht="15" thickBot="1" x14ac:dyDescent="0.25">
      <c r="A12" s="39"/>
      <c r="B12" s="23">
        <v>0</v>
      </c>
      <c r="C12" s="40">
        <v>0</v>
      </c>
      <c r="D12" s="100"/>
    </row>
    <row r="13" spans="1:4" ht="15" thickBot="1" x14ac:dyDescent="0.25">
      <c r="A13" s="39"/>
      <c r="B13" s="23">
        <v>0</v>
      </c>
      <c r="C13" s="40">
        <v>0</v>
      </c>
    </row>
    <row r="14" spans="1:4" ht="15" thickBot="1" x14ac:dyDescent="0.25">
      <c r="A14" s="39"/>
      <c r="B14" s="23">
        <v>0</v>
      </c>
      <c r="C14" s="40">
        <v>0</v>
      </c>
    </row>
    <row r="15" spans="1:4" ht="15" thickBot="1" x14ac:dyDescent="0.25">
      <c r="A15" s="39"/>
      <c r="B15" s="23">
        <v>0</v>
      </c>
      <c r="C15" s="40">
        <v>0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77"/>
  <sheetViews>
    <sheetView zoomScale="90" zoomScaleNormal="90" workbookViewId="0">
      <pane ySplit="2" topLeftCell="A38" activePane="bottomLeft" state="frozen"/>
      <selection pane="bottomLeft" activeCell="K68" sqref="K68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11.125" style="1" bestFit="1" customWidth="1"/>
    <col min="4" max="4" width="8" style="36" bestFit="1" customWidth="1"/>
    <col min="5" max="5" width="8.75" style="36"/>
    <col min="6" max="6" width="8.75" style="20"/>
    <col min="7" max="7" width="8.75" style="27"/>
    <col min="8" max="8" width="8.75" style="20"/>
    <col min="9" max="9" width="5.25" style="20" bestFit="1" customWidth="1"/>
    <col min="10" max="11" width="8.5" style="16" bestFit="1" customWidth="1"/>
    <col min="12" max="12" width="5.25" style="16" bestFit="1" customWidth="1"/>
    <col min="13" max="13" width="8.5" style="16" bestFit="1" customWidth="1"/>
    <col min="14" max="14" width="12.75" style="16" bestFit="1" customWidth="1"/>
    <col min="15" max="15" width="7.125" style="16" bestFit="1" customWidth="1"/>
    <col min="16" max="16" width="12.75" style="16" bestFit="1" customWidth="1"/>
    <col min="17" max="18" width="12" style="1" customWidth="1"/>
    <col min="19" max="19" width="8.75" style="21"/>
    <col min="20" max="16384" width="8.75" style="1"/>
  </cols>
  <sheetData>
    <row r="1" spans="1:23" s="3" customFormat="1" x14ac:dyDescent="0.2">
      <c r="A1" s="115"/>
      <c r="B1" s="121" t="s">
        <v>20</v>
      </c>
      <c r="C1" s="123" t="s">
        <v>1</v>
      </c>
      <c r="D1" s="125" t="s">
        <v>2</v>
      </c>
      <c r="E1" s="125" t="s">
        <v>3</v>
      </c>
      <c r="F1" s="120" t="s">
        <v>18</v>
      </c>
      <c r="G1" s="120"/>
      <c r="H1" s="120"/>
      <c r="I1" s="120"/>
      <c r="J1" s="119" t="s">
        <v>6</v>
      </c>
      <c r="K1" s="119"/>
      <c r="L1" s="119"/>
      <c r="M1" s="119"/>
      <c r="N1" s="119"/>
      <c r="O1" s="119"/>
      <c r="P1" s="119"/>
      <c r="Q1" s="117" t="s">
        <v>15</v>
      </c>
      <c r="S1" s="113" t="s">
        <v>13</v>
      </c>
    </row>
    <row r="2" spans="1:23" s="2" customFormat="1" x14ac:dyDescent="0.2">
      <c r="A2" s="116"/>
      <c r="B2" s="122"/>
      <c r="C2" s="124"/>
      <c r="D2" s="126"/>
      <c r="E2" s="126"/>
      <c r="F2" s="17" t="s">
        <v>4</v>
      </c>
      <c r="G2" s="24" t="s">
        <v>14</v>
      </c>
      <c r="H2" s="17" t="s">
        <v>5</v>
      </c>
      <c r="I2" s="17" t="s">
        <v>19</v>
      </c>
      <c r="J2" s="13" t="s">
        <v>7</v>
      </c>
      <c r="K2" s="13" t="s">
        <v>12</v>
      </c>
      <c r="L2" s="13" t="s">
        <v>4</v>
      </c>
      <c r="M2" s="13" t="s">
        <v>8</v>
      </c>
      <c r="N2" s="13" t="s">
        <v>9</v>
      </c>
      <c r="O2" s="13" t="s">
        <v>10</v>
      </c>
      <c r="P2" s="13" t="s">
        <v>11</v>
      </c>
      <c r="Q2" s="118"/>
      <c r="R2" s="2" t="s">
        <v>17</v>
      </c>
      <c r="S2" s="114"/>
    </row>
    <row r="3" spans="1:23" s="2" customFormat="1" x14ac:dyDescent="0.2">
      <c r="A3" s="51"/>
      <c r="B3" s="5">
        <v>1</v>
      </c>
      <c r="C3" s="31">
        <v>44385</v>
      </c>
      <c r="D3" s="43">
        <v>128117</v>
      </c>
      <c r="E3" s="43" t="s">
        <v>16</v>
      </c>
      <c r="F3" s="17">
        <v>10</v>
      </c>
      <c r="G3" s="24">
        <v>101.247</v>
      </c>
      <c r="H3" s="17">
        <f t="shared" ref="H3:H10" si="0">F3*G3</f>
        <v>1012.47</v>
      </c>
      <c r="I3" s="18" t="s">
        <v>80</v>
      </c>
      <c r="J3" s="14">
        <v>110.41</v>
      </c>
      <c r="K3" s="14">
        <v>101.267</v>
      </c>
      <c r="L3" s="13">
        <v>10</v>
      </c>
      <c r="M3" s="13">
        <f t="shared" ref="M3:M38" si="1">J3*L3</f>
        <v>1104.0999999999999</v>
      </c>
      <c r="N3" s="32">
        <f t="shared" ref="N3:N38" si="2">(J3-K3)/K3</f>
        <v>9.0286075424373197E-2</v>
      </c>
      <c r="O3" s="13">
        <f t="shared" ref="O3:O23" si="3">(J3-K3)*L3</f>
        <v>91.43</v>
      </c>
      <c r="P3" s="32">
        <f t="shared" ref="P3:P38" si="4">M3/$M$58</f>
        <v>3.4875794663349551E-2</v>
      </c>
      <c r="Q3" s="102"/>
      <c r="S3" s="60"/>
      <c r="T3" s="59"/>
    </row>
    <row r="4" spans="1:23" x14ac:dyDescent="0.2">
      <c r="B4" s="90">
        <v>2</v>
      </c>
      <c r="C4" s="31">
        <v>44385</v>
      </c>
      <c r="D4" s="43">
        <v>113584</v>
      </c>
      <c r="E4" s="43" t="s">
        <v>21</v>
      </c>
      <c r="F4" s="18">
        <v>10</v>
      </c>
      <c r="G4" s="25">
        <v>98.03</v>
      </c>
      <c r="H4" s="17">
        <f t="shared" si="0"/>
        <v>980.3</v>
      </c>
      <c r="I4" s="18" t="s">
        <v>80</v>
      </c>
      <c r="J4" s="14">
        <v>105.51</v>
      </c>
      <c r="K4" s="14">
        <v>98.05</v>
      </c>
      <c r="L4" s="14">
        <v>10</v>
      </c>
      <c r="M4" s="13">
        <f t="shared" si="1"/>
        <v>1055.1000000000001</v>
      </c>
      <c r="N4" s="32">
        <f t="shared" si="2"/>
        <v>7.608363080061202E-2</v>
      </c>
      <c r="O4" s="13">
        <f t="shared" si="3"/>
        <v>74.60000000000008</v>
      </c>
      <c r="P4" s="32">
        <f t="shared" si="4"/>
        <v>3.3328005569513736E-2</v>
      </c>
      <c r="Q4" s="8"/>
      <c r="S4" s="33"/>
      <c r="W4" s="36" t="s">
        <v>28</v>
      </c>
    </row>
    <row r="5" spans="1:23" x14ac:dyDescent="0.2">
      <c r="B5" s="90">
        <v>3</v>
      </c>
      <c r="C5" s="31">
        <v>44385</v>
      </c>
      <c r="D5" s="43">
        <v>113036</v>
      </c>
      <c r="E5" s="43" t="s">
        <v>22</v>
      </c>
      <c r="F5" s="18">
        <v>10</v>
      </c>
      <c r="G5" s="94">
        <v>100.92</v>
      </c>
      <c r="H5" s="17">
        <f t="shared" si="0"/>
        <v>1009.2</v>
      </c>
      <c r="I5" s="18" t="s">
        <v>80</v>
      </c>
      <c r="J5" s="14">
        <v>111.53</v>
      </c>
      <c r="K5" s="14">
        <v>104.425</v>
      </c>
      <c r="L5" s="14">
        <v>20</v>
      </c>
      <c r="M5" s="13">
        <f t="shared" si="1"/>
        <v>2230.6</v>
      </c>
      <c r="N5" s="32">
        <f t="shared" si="2"/>
        <v>6.8039262628680916E-2</v>
      </c>
      <c r="O5" s="13">
        <f t="shared" si="3"/>
        <v>142.10000000000008</v>
      </c>
      <c r="P5" s="32">
        <f t="shared" si="4"/>
        <v>7.0459150055309769E-2</v>
      </c>
      <c r="Q5" s="8"/>
      <c r="S5" s="33"/>
    </row>
    <row r="6" spans="1:23" ht="14.25" customHeight="1" x14ac:dyDescent="0.2">
      <c r="B6" s="90">
        <v>4</v>
      </c>
      <c r="C6" s="31">
        <v>44385</v>
      </c>
      <c r="D6" s="91">
        <v>128132</v>
      </c>
      <c r="E6" s="43" t="s">
        <v>23</v>
      </c>
      <c r="F6" s="18">
        <v>10</v>
      </c>
      <c r="G6" s="18">
        <v>95.751000000000005</v>
      </c>
      <c r="H6" s="17">
        <f t="shared" si="0"/>
        <v>957.51</v>
      </c>
      <c r="I6" s="18" t="s">
        <v>80</v>
      </c>
      <c r="J6" s="14">
        <v>107.02</v>
      </c>
      <c r="K6" s="14">
        <v>95.771000000000001</v>
      </c>
      <c r="L6" s="14">
        <v>10</v>
      </c>
      <c r="M6" s="13">
        <f t="shared" si="1"/>
        <v>1070.2</v>
      </c>
      <c r="N6" s="32">
        <f t="shared" si="2"/>
        <v>0.11745726785770218</v>
      </c>
      <c r="O6" s="13">
        <f t="shared" si="3"/>
        <v>112.48999999999995</v>
      </c>
      <c r="P6" s="32">
        <f t="shared" si="4"/>
        <v>3.3804977310675388E-2</v>
      </c>
      <c r="Q6" s="8"/>
      <c r="S6" s="33"/>
    </row>
    <row r="7" spans="1:23" x14ac:dyDescent="0.2">
      <c r="B7" s="90">
        <v>5</v>
      </c>
      <c r="C7" s="31"/>
      <c r="D7" s="43">
        <v>128044</v>
      </c>
      <c r="E7" s="43" t="s">
        <v>24</v>
      </c>
      <c r="F7" s="18">
        <v>20</v>
      </c>
      <c r="G7" s="25">
        <v>0</v>
      </c>
      <c r="H7" s="17">
        <f t="shared" si="0"/>
        <v>0</v>
      </c>
      <c r="I7" s="18" t="s">
        <v>80</v>
      </c>
      <c r="J7" s="14">
        <v>123.01</v>
      </c>
      <c r="K7" s="14">
        <v>96.34</v>
      </c>
      <c r="L7" s="14">
        <v>20</v>
      </c>
      <c r="M7" s="13">
        <f t="shared" si="1"/>
        <v>2460.2000000000003</v>
      </c>
      <c r="N7" s="32">
        <f t="shared" si="2"/>
        <v>0.27683205314511106</v>
      </c>
      <c r="O7" s="13">
        <f t="shared" si="3"/>
        <v>533.40000000000009</v>
      </c>
      <c r="P7" s="32">
        <f t="shared" si="4"/>
        <v>7.7711647523569044E-2</v>
      </c>
      <c r="Q7" s="8"/>
      <c r="S7" s="33"/>
      <c r="W7" s="1" t="s">
        <v>30</v>
      </c>
    </row>
    <row r="8" spans="1:23" x14ac:dyDescent="0.2">
      <c r="B8" s="90">
        <v>6</v>
      </c>
      <c r="C8" s="31"/>
      <c r="D8" s="43">
        <v>127039</v>
      </c>
      <c r="E8" s="43" t="s">
        <v>27</v>
      </c>
      <c r="F8" s="18">
        <v>10</v>
      </c>
      <c r="G8" s="25">
        <v>0</v>
      </c>
      <c r="H8" s="17">
        <f t="shared" si="0"/>
        <v>0</v>
      </c>
      <c r="I8" s="18" t="s">
        <v>80</v>
      </c>
      <c r="J8" s="14">
        <v>123.021</v>
      </c>
      <c r="K8" s="14">
        <v>100</v>
      </c>
      <c r="L8" s="14">
        <v>10</v>
      </c>
      <c r="M8" s="13">
        <f t="shared" si="1"/>
        <v>1230.21</v>
      </c>
      <c r="N8" s="32">
        <f t="shared" si="2"/>
        <v>0.23021</v>
      </c>
      <c r="O8" s="13">
        <f t="shared" si="3"/>
        <v>230.21</v>
      </c>
      <c r="P8" s="32">
        <f t="shared" si="4"/>
        <v>3.8859298390362514E-2</v>
      </c>
      <c r="Q8" s="8"/>
      <c r="S8" s="33"/>
    </row>
    <row r="9" spans="1:23" x14ac:dyDescent="0.2">
      <c r="B9" s="90">
        <v>7</v>
      </c>
      <c r="C9" s="31"/>
      <c r="D9" s="43">
        <v>127003</v>
      </c>
      <c r="E9" s="43" t="s">
        <v>25</v>
      </c>
      <c r="F9" s="18">
        <v>10</v>
      </c>
      <c r="G9" s="25">
        <v>0</v>
      </c>
      <c r="H9" s="17">
        <f t="shared" si="0"/>
        <v>0</v>
      </c>
      <c r="I9" s="18" t="s">
        <v>80</v>
      </c>
      <c r="J9" s="14">
        <v>120.797</v>
      </c>
      <c r="K9" s="14">
        <v>102.126</v>
      </c>
      <c r="L9" s="14">
        <v>10</v>
      </c>
      <c r="M9" s="13">
        <f t="shared" si="1"/>
        <v>1207.97</v>
      </c>
      <c r="N9" s="32">
        <f t="shared" si="2"/>
        <v>0.18282317920999541</v>
      </c>
      <c r="O9" s="13">
        <f t="shared" si="3"/>
        <v>186.70999999999992</v>
      </c>
      <c r="P9" s="32">
        <f t="shared" si="4"/>
        <v>3.8156791666956215E-2</v>
      </c>
      <c r="Q9" s="8"/>
      <c r="S9" s="33"/>
    </row>
    <row r="10" spans="1:23" ht="16.5" customHeight="1" x14ac:dyDescent="0.35">
      <c r="B10" s="90">
        <v>8</v>
      </c>
      <c r="C10" s="31"/>
      <c r="D10" s="43">
        <v>113569</v>
      </c>
      <c r="E10" s="43" t="s">
        <v>33</v>
      </c>
      <c r="F10" s="18">
        <v>10</v>
      </c>
      <c r="G10" s="25">
        <v>0</v>
      </c>
      <c r="H10" s="17">
        <f t="shared" si="0"/>
        <v>0</v>
      </c>
      <c r="I10" s="18" t="s">
        <v>80</v>
      </c>
      <c r="J10" s="14">
        <v>104.16</v>
      </c>
      <c r="K10" s="14">
        <v>99.6</v>
      </c>
      <c r="L10" s="14">
        <v>10</v>
      </c>
      <c r="M10" s="13">
        <f t="shared" si="1"/>
        <v>1041.5999999999999</v>
      </c>
      <c r="N10" s="32">
        <f t="shared" si="2"/>
        <v>4.5783132530120507E-2</v>
      </c>
      <c r="O10" s="13">
        <f t="shared" si="3"/>
        <v>45.600000000000023</v>
      </c>
      <c r="P10" s="32">
        <f t="shared" si="4"/>
        <v>3.2901573880395697E-2</v>
      </c>
      <c r="Q10" s="8"/>
      <c r="S10" s="33"/>
    </row>
    <row r="11" spans="1:23" ht="14.25" customHeight="1" x14ac:dyDescent="0.2">
      <c r="B11" s="90">
        <v>9</v>
      </c>
      <c r="C11" s="31"/>
      <c r="D11" s="43">
        <v>110064</v>
      </c>
      <c r="E11" s="43" t="s">
        <v>32</v>
      </c>
      <c r="F11" s="18">
        <v>10</v>
      </c>
      <c r="G11" s="25"/>
      <c r="H11" s="17"/>
      <c r="I11" s="18" t="s">
        <v>80</v>
      </c>
      <c r="J11" s="14">
        <v>111.59</v>
      </c>
      <c r="K11" s="14">
        <v>97.01</v>
      </c>
      <c r="L11" s="14">
        <v>10</v>
      </c>
      <c r="M11" s="13">
        <f t="shared" si="1"/>
        <v>1115.9000000000001</v>
      </c>
      <c r="N11" s="32">
        <f t="shared" si="2"/>
        <v>0.15029378414596431</v>
      </c>
      <c r="O11" s="13">
        <f t="shared" si="3"/>
        <v>145.79999999999998</v>
      </c>
      <c r="P11" s="32">
        <f t="shared" si="4"/>
        <v>3.5248527547171241E-2</v>
      </c>
      <c r="Q11" s="8"/>
      <c r="S11" s="33"/>
    </row>
    <row r="12" spans="1:23" x14ac:dyDescent="0.2">
      <c r="A12" s="97"/>
      <c r="B12" s="90">
        <v>10</v>
      </c>
      <c r="C12" s="31"/>
      <c r="D12" s="43">
        <v>123023</v>
      </c>
      <c r="E12" s="43" t="s">
        <v>26</v>
      </c>
      <c r="F12" s="18">
        <v>10</v>
      </c>
      <c r="G12" s="25">
        <v>0</v>
      </c>
      <c r="H12" s="17">
        <f>F12*G12</f>
        <v>0</v>
      </c>
      <c r="I12" s="18" t="s">
        <v>80</v>
      </c>
      <c r="J12" s="14">
        <v>114.1</v>
      </c>
      <c r="K12" s="14">
        <v>98.131</v>
      </c>
      <c r="L12" s="14">
        <v>10</v>
      </c>
      <c r="M12" s="13">
        <f t="shared" si="1"/>
        <v>1141</v>
      </c>
      <c r="N12" s="32">
        <f t="shared" si="2"/>
        <v>0.16273145081574625</v>
      </c>
      <c r="O12" s="13">
        <f t="shared" si="3"/>
        <v>159.68999999999994</v>
      </c>
      <c r="P12" s="32">
        <f t="shared" si="4"/>
        <v>3.6041374613605508E-2</v>
      </c>
      <c r="Q12" s="8"/>
      <c r="R12" s="79"/>
      <c r="S12" s="78"/>
      <c r="T12" s="70"/>
    </row>
    <row r="13" spans="1:23" s="79" customFormat="1" x14ac:dyDescent="0.2">
      <c r="A13" s="4"/>
      <c r="B13" s="90">
        <v>11</v>
      </c>
      <c r="C13" s="88"/>
      <c r="D13" s="81">
        <v>113574</v>
      </c>
      <c r="E13" s="81" t="s">
        <v>34</v>
      </c>
      <c r="F13" s="82">
        <v>10</v>
      </c>
      <c r="G13" s="83"/>
      <c r="H13" s="84"/>
      <c r="I13" s="18" t="s">
        <v>78</v>
      </c>
      <c r="J13" s="82"/>
      <c r="K13" s="82"/>
      <c r="L13" s="82">
        <v>0</v>
      </c>
      <c r="M13" s="84">
        <f t="shared" si="1"/>
        <v>0</v>
      </c>
      <c r="N13" s="85" t="e">
        <f t="shared" si="2"/>
        <v>#DIV/0!</v>
      </c>
      <c r="O13" s="84">
        <f t="shared" si="3"/>
        <v>0</v>
      </c>
      <c r="P13" s="85">
        <f t="shared" si="4"/>
        <v>0</v>
      </c>
      <c r="Q13" s="86"/>
      <c r="R13" s="1"/>
      <c r="S13" s="33"/>
      <c r="T13" s="1"/>
    </row>
    <row r="14" spans="1:23" x14ac:dyDescent="0.2">
      <c r="A14" s="98"/>
      <c r="B14" s="90">
        <v>12</v>
      </c>
      <c r="C14" s="31"/>
      <c r="D14" s="43">
        <v>113519</v>
      </c>
      <c r="E14" s="43" t="s">
        <v>35</v>
      </c>
      <c r="F14" s="18">
        <v>10</v>
      </c>
      <c r="G14" s="25">
        <v>0</v>
      </c>
      <c r="H14" s="17">
        <f t="shared" ref="H14:H19" si="5">F14*G14</f>
        <v>0</v>
      </c>
      <c r="I14" s="18" t="s">
        <v>80</v>
      </c>
      <c r="J14" s="14">
        <v>109.73</v>
      </c>
      <c r="K14" s="14">
        <v>98.71</v>
      </c>
      <c r="L14" s="14">
        <v>10</v>
      </c>
      <c r="M14" s="13">
        <f t="shared" si="1"/>
        <v>1097.3</v>
      </c>
      <c r="N14" s="32">
        <f t="shared" si="2"/>
        <v>0.11164015803869932</v>
      </c>
      <c r="O14" s="13">
        <f t="shared" si="3"/>
        <v>110.2000000000001</v>
      </c>
      <c r="P14" s="32">
        <f t="shared" si="4"/>
        <v>3.4660999442164171E-2</v>
      </c>
      <c r="Q14" s="8"/>
      <c r="S14" s="69"/>
      <c r="T14" s="61"/>
    </row>
    <row r="15" spans="1:23" x14ac:dyDescent="0.2">
      <c r="B15" s="90">
        <v>13</v>
      </c>
      <c r="C15" s="31"/>
      <c r="D15" s="43">
        <v>113563</v>
      </c>
      <c r="E15" s="43" t="s">
        <v>36</v>
      </c>
      <c r="F15" s="18">
        <v>10</v>
      </c>
      <c r="G15" s="25">
        <v>0</v>
      </c>
      <c r="H15" s="17">
        <f t="shared" si="5"/>
        <v>0</v>
      </c>
      <c r="I15" s="18" t="s">
        <v>80</v>
      </c>
      <c r="J15" s="14">
        <v>107.47</v>
      </c>
      <c r="K15" s="14">
        <v>109.215</v>
      </c>
      <c r="L15" s="14">
        <v>20</v>
      </c>
      <c r="M15" s="13">
        <f t="shared" si="1"/>
        <v>2149.4</v>
      </c>
      <c r="N15" s="32">
        <f t="shared" si="2"/>
        <v>-1.5977658746509221E-2</v>
      </c>
      <c r="O15" s="13">
        <f t="shared" si="3"/>
        <v>-34.900000000000091</v>
      </c>
      <c r="P15" s="32">
        <f t="shared" si="4"/>
        <v>6.7894242414096126E-2</v>
      </c>
      <c r="Q15" s="8"/>
      <c r="R15" s="103"/>
      <c r="S15" s="33"/>
    </row>
    <row r="16" spans="1:23" x14ac:dyDescent="0.2">
      <c r="B16" s="90">
        <v>14</v>
      </c>
      <c r="C16" s="31">
        <v>44389</v>
      </c>
      <c r="D16" s="43">
        <v>128100</v>
      </c>
      <c r="E16" s="43" t="s">
        <v>37</v>
      </c>
      <c r="F16" s="18">
        <v>10</v>
      </c>
      <c r="G16" s="25">
        <v>0</v>
      </c>
      <c r="H16" s="17">
        <f t="shared" si="5"/>
        <v>0</v>
      </c>
      <c r="I16" s="18" t="s">
        <v>80</v>
      </c>
      <c r="J16" s="14">
        <v>107.499</v>
      </c>
      <c r="K16" s="14">
        <v>78.131</v>
      </c>
      <c r="L16" s="14">
        <v>10</v>
      </c>
      <c r="M16" s="13">
        <f t="shared" si="1"/>
        <v>1074.99</v>
      </c>
      <c r="N16" s="32">
        <f t="shared" si="2"/>
        <v>0.37588153229831944</v>
      </c>
      <c r="O16" s="13">
        <f t="shared" si="3"/>
        <v>293.67999999999995</v>
      </c>
      <c r="P16" s="32">
        <f t="shared" si="4"/>
        <v>3.3956281591480966E-2</v>
      </c>
      <c r="Q16" s="8"/>
      <c r="S16" s="33"/>
    </row>
    <row r="17" spans="1:20" x14ac:dyDescent="0.2">
      <c r="B17" s="90">
        <v>15</v>
      </c>
      <c r="C17" s="31">
        <v>44397</v>
      </c>
      <c r="D17" s="43">
        <v>113589</v>
      </c>
      <c r="E17" s="43" t="s">
        <v>38</v>
      </c>
      <c r="F17" s="18">
        <v>10</v>
      </c>
      <c r="G17" s="25">
        <v>0</v>
      </c>
      <c r="H17" s="17">
        <f t="shared" si="5"/>
        <v>0</v>
      </c>
      <c r="I17" s="18" t="s">
        <v>80</v>
      </c>
      <c r="J17" s="14">
        <v>105.02</v>
      </c>
      <c r="K17" s="14">
        <v>94.27</v>
      </c>
      <c r="L17" s="14">
        <v>10</v>
      </c>
      <c r="M17" s="13">
        <f t="shared" si="1"/>
        <v>1050.2</v>
      </c>
      <c r="N17" s="32">
        <f t="shared" si="2"/>
        <v>0.11403415720801953</v>
      </c>
      <c r="O17" s="13">
        <f t="shared" si="3"/>
        <v>107.5</v>
      </c>
      <c r="P17" s="32">
        <f t="shared" si="4"/>
        <v>3.3173226660130152E-2</v>
      </c>
      <c r="Q17" s="8"/>
      <c r="S17" s="33"/>
    </row>
    <row r="18" spans="1:20" ht="16.5" customHeight="1" x14ac:dyDescent="0.35">
      <c r="B18" s="90">
        <v>16</v>
      </c>
      <c r="C18" s="41">
        <v>44403</v>
      </c>
      <c r="D18" s="43" t="s">
        <v>39</v>
      </c>
      <c r="E18" s="93" t="s">
        <v>57</v>
      </c>
      <c r="F18" s="18">
        <v>10</v>
      </c>
      <c r="G18" s="25">
        <v>0</v>
      </c>
      <c r="H18" s="17">
        <f t="shared" si="5"/>
        <v>0</v>
      </c>
      <c r="I18" s="18" t="s">
        <v>80</v>
      </c>
      <c r="J18" s="14">
        <v>100.18</v>
      </c>
      <c r="K18" s="14">
        <v>97.88</v>
      </c>
      <c r="L18" s="14">
        <v>10</v>
      </c>
      <c r="M18" s="13">
        <f t="shared" si="1"/>
        <v>1001.8000000000001</v>
      </c>
      <c r="N18" s="32">
        <f t="shared" si="2"/>
        <v>2.3498161013486018E-2</v>
      </c>
      <c r="O18" s="13">
        <f t="shared" si="3"/>
        <v>23.000000000000114</v>
      </c>
      <c r="P18" s="32">
        <f t="shared" si="4"/>
        <v>3.1644390085810693E-2</v>
      </c>
      <c r="Q18" s="8"/>
      <c r="S18" s="33"/>
    </row>
    <row r="19" spans="1:20" x14ac:dyDescent="0.2">
      <c r="B19" s="90">
        <v>17</v>
      </c>
      <c r="C19" s="41">
        <v>44418</v>
      </c>
      <c r="D19" s="43">
        <v>113595</v>
      </c>
      <c r="E19" s="43" t="s">
        <v>43</v>
      </c>
      <c r="F19" s="18">
        <v>10</v>
      </c>
      <c r="G19" s="25">
        <v>0</v>
      </c>
      <c r="H19" s="17">
        <f t="shared" si="5"/>
        <v>0</v>
      </c>
      <c r="I19" s="18" t="s">
        <v>80</v>
      </c>
      <c r="J19" s="14">
        <v>109.37</v>
      </c>
      <c r="K19" s="14">
        <v>86.13</v>
      </c>
      <c r="L19" s="14">
        <v>10</v>
      </c>
      <c r="M19" s="13">
        <f t="shared" si="1"/>
        <v>1093.7</v>
      </c>
      <c r="N19" s="32">
        <f t="shared" si="2"/>
        <v>0.26982468361778716</v>
      </c>
      <c r="O19" s="13">
        <f t="shared" si="3"/>
        <v>232.40000000000009</v>
      </c>
      <c r="P19" s="32">
        <f t="shared" si="4"/>
        <v>3.4547284325066034E-2</v>
      </c>
      <c r="Q19" s="8"/>
      <c r="S19" s="33"/>
    </row>
    <row r="20" spans="1:20" x14ac:dyDescent="0.2">
      <c r="B20" s="90">
        <v>18</v>
      </c>
      <c r="C20" s="41">
        <v>44425</v>
      </c>
      <c r="D20" s="43">
        <v>113596</v>
      </c>
      <c r="E20" s="43" t="s">
        <v>46</v>
      </c>
      <c r="F20" s="18">
        <v>10</v>
      </c>
      <c r="G20" s="25"/>
      <c r="H20" s="17"/>
      <c r="I20" s="18" t="s">
        <v>80</v>
      </c>
      <c r="J20" s="14">
        <v>96.16</v>
      </c>
      <c r="K20" s="14">
        <v>92.44</v>
      </c>
      <c r="L20" s="14">
        <v>10</v>
      </c>
      <c r="M20" s="13">
        <f t="shared" si="1"/>
        <v>961.59999999999991</v>
      </c>
      <c r="N20" s="32">
        <f t="shared" si="2"/>
        <v>4.024231934227606E-2</v>
      </c>
      <c r="O20" s="13">
        <f t="shared" si="3"/>
        <v>37.199999999999989</v>
      </c>
      <c r="P20" s="32">
        <f t="shared" si="4"/>
        <v>3.037457127821477E-2</v>
      </c>
      <c r="Q20" s="8"/>
      <c r="S20" s="33"/>
    </row>
    <row r="21" spans="1:20" s="59" customFormat="1" x14ac:dyDescent="0.2">
      <c r="A21" s="4"/>
      <c r="B21" s="90">
        <v>19</v>
      </c>
      <c r="C21" s="52">
        <v>44427</v>
      </c>
      <c r="D21" s="53">
        <v>110081</v>
      </c>
      <c r="E21" s="53" t="s">
        <v>44</v>
      </c>
      <c r="F21" s="54">
        <v>10</v>
      </c>
      <c r="G21" s="55">
        <v>100</v>
      </c>
      <c r="H21" s="56"/>
      <c r="I21" s="54" t="s">
        <v>45</v>
      </c>
      <c r="J21" s="54"/>
      <c r="K21" s="54"/>
      <c r="L21" s="54"/>
      <c r="M21" s="56">
        <f t="shared" si="1"/>
        <v>0</v>
      </c>
      <c r="N21" s="57" t="e">
        <f t="shared" si="2"/>
        <v>#DIV/0!</v>
      </c>
      <c r="O21" s="56">
        <f t="shared" si="3"/>
        <v>0</v>
      </c>
      <c r="P21" s="57">
        <f t="shared" si="4"/>
        <v>0</v>
      </c>
      <c r="Q21" s="58"/>
      <c r="R21" s="61"/>
      <c r="S21" s="33"/>
      <c r="T21" s="1"/>
    </row>
    <row r="22" spans="1:20" x14ac:dyDescent="0.2">
      <c r="A22" s="1"/>
      <c r="B22" s="90">
        <v>20</v>
      </c>
      <c r="C22" s="41">
        <v>44434</v>
      </c>
      <c r="D22" s="43" t="s">
        <v>47</v>
      </c>
      <c r="E22" s="43" t="s">
        <v>48</v>
      </c>
      <c r="F22" s="18">
        <v>10</v>
      </c>
      <c r="G22" s="25">
        <v>102.7</v>
      </c>
      <c r="H22" s="17">
        <f>F22*G22</f>
        <v>1027</v>
      </c>
      <c r="I22" s="18" t="s">
        <v>80</v>
      </c>
      <c r="J22" s="14">
        <v>107.28</v>
      </c>
      <c r="K22" s="14">
        <v>102.74</v>
      </c>
      <c r="L22" s="14">
        <v>10</v>
      </c>
      <c r="M22" s="13">
        <f t="shared" si="1"/>
        <v>1072.8</v>
      </c>
      <c r="N22" s="32">
        <f t="shared" si="2"/>
        <v>4.4189215495425406E-2</v>
      </c>
      <c r="O22" s="13">
        <f t="shared" si="3"/>
        <v>45.400000000000063</v>
      </c>
      <c r="P22" s="32">
        <f t="shared" si="4"/>
        <v>3.388710489524626E-2</v>
      </c>
      <c r="Q22" s="8"/>
      <c r="R22" s="59"/>
      <c r="S22" s="33"/>
    </row>
    <row r="23" spans="1:20" x14ac:dyDescent="0.2">
      <c r="A23" s="1"/>
      <c r="B23" s="90">
        <v>21</v>
      </c>
      <c r="C23" s="41">
        <v>44438</v>
      </c>
      <c r="D23" s="43">
        <v>123056</v>
      </c>
      <c r="E23" s="43" t="s">
        <v>51</v>
      </c>
      <c r="F23" s="18">
        <v>10</v>
      </c>
      <c r="G23" s="25">
        <v>104.477</v>
      </c>
      <c r="H23" s="17">
        <f>F23*G23</f>
        <v>1044.77</v>
      </c>
      <c r="I23" s="18" t="s">
        <v>52</v>
      </c>
      <c r="J23" s="14">
        <v>108.529</v>
      </c>
      <c r="K23" s="14">
        <v>104.50700000000001</v>
      </c>
      <c r="L23" s="14">
        <v>10</v>
      </c>
      <c r="M23" s="13">
        <f t="shared" si="1"/>
        <v>1085.29</v>
      </c>
      <c r="N23" s="32">
        <f t="shared" si="2"/>
        <v>3.8485460304094381E-2</v>
      </c>
      <c r="O23" s="13">
        <f t="shared" si="3"/>
        <v>40.219999999999914</v>
      </c>
      <c r="P23" s="32">
        <f t="shared" si="4"/>
        <v>3.4281633176511762E-2</v>
      </c>
      <c r="Q23" s="8"/>
      <c r="S23" s="33"/>
    </row>
    <row r="24" spans="1:20" s="61" customFormat="1" x14ac:dyDescent="0.2">
      <c r="A24" s="70"/>
      <c r="B24" s="90">
        <v>22</v>
      </c>
      <c r="C24" s="62"/>
      <c r="D24" s="63">
        <v>110081</v>
      </c>
      <c r="E24" s="63" t="s">
        <v>44</v>
      </c>
      <c r="F24" s="64">
        <v>-10</v>
      </c>
      <c r="G24" s="65">
        <v>156.43</v>
      </c>
      <c r="H24" s="66">
        <v>0</v>
      </c>
      <c r="I24" s="64" t="s">
        <v>53</v>
      </c>
      <c r="J24" s="64"/>
      <c r="K24" s="64"/>
      <c r="L24" s="64"/>
      <c r="M24" s="66">
        <f t="shared" si="1"/>
        <v>0</v>
      </c>
      <c r="N24" s="67" t="e">
        <f t="shared" si="2"/>
        <v>#DIV/0!</v>
      </c>
      <c r="O24" s="66">
        <v>563.20000000000005</v>
      </c>
      <c r="P24" s="32">
        <f t="shared" si="4"/>
        <v>0</v>
      </c>
      <c r="Q24" s="68"/>
      <c r="R24" s="70"/>
      <c r="S24" s="78"/>
      <c r="T24" s="70"/>
    </row>
    <row r="25" spans="1:20" x14ac:dyDescent="0.2">
      <c r="A25" s="1"/>
      <c r="B25" s="90">
        <v>23</v>
      </c>
      <c r="C25" s="41">
        <v>44448</v>
      </c>
      <c r="D25" s="43">
        <v>113017</v>
      </c>
      <c r="E25" s="43" t="s">
        <v>31</v>
      </c>
      <c r="F25" s="18">
        <v>10</v>
      </c>
      <c r="G25" s="25">
        <v>101.91</v>
      </c>
      <c r="H25" s="17">
        <f t="shared" ref="H25:H38" si="6">F25*G25</f>
        <v>1019.0999999999999</v>
      </c>
      <c r="I25" s="18" t="s">
        <v>52</v>
      </c>
      <c r="J25" s="14">
        <v>113.02</v>
      </c>
      <c r="K25" s="14">
        <v>101.93</v>
      </c>
      <c r="L25" s="14">
        <v>10</v>
      </c>
      <c r="M25" s="13">
        <f t="shared" si="1"/>
        <v>1130.2</v>
      </c>
      <c r="N25" s="32">
        <f t="shared" si="2"/>
        <v>0.10880015697046981</v>
      </c>
      <c r="O25" s="13">
        <f>(J25-K25)*L25</f>
        <v>110.89999999999989</v>
      </c>
      <c r="P25" s="32">
        <f t="shared" si="4"/>
        <v>3.5700229262311083E-2</v>
      </c>
      <c r="Q25" s="8" t="s">
        <v>54</v>
      </c>
      <c r="S25" s="33"/>
    </row>
    <row r="26" spans="1:20" s="70" customFormat="1" x14ac:dyDescent="0.2">
      <c r="A26" s="1"/>
      <c r="B26" s="90">
        <v>24</v>
      </c>
      <c r="C26" s="71">
        <v>44453</v>
      </c>
      <c r="D26" s="72">
        <v>113576</v>
      </c>
      <c r="E26" s="92" t="s">
        <v>55</v>
      </c>
      <c r="F26" s="73">
        <v>10</v>
      </c>
      <c r="G26" s="74">
        <v>96.6</v>
      </c>
      <c r="H26" s="75">
        <f t="shared" si="6"/>
        <v>966</v>
      </c>
      <c r="I26" s="73" t="s">
        <v>52</v>
      </c>
      <c r="J26" s="73"/>
      <c r="K26" s="73"/>
      <c r="L26" s="73"/>
      <c r="M26" s="75">
        <f t="shared" si="1"/>
        <v>0</v>
      </c>
      <c r="N26" s="76" t="e">
        <f t="shared" si="2"/>
        <v>#DIV/0!</v>
      </c>
      <c r="O26" s="75">
        <v>438.6</v>
      </c>
      <c r="P26" s="76">
        <f t="shared" si="4"/>
        <v>0</v>
      </c>
      <c r="Q26" s="77"/>
      <c r="R26" s="1"/>
      <c r="S26" s="33"/>
      <c r="T26" s="1"/>
    </row>
    <row r="27" spans="1:20" x14ac:dyDescent="0.2">
      <c r="A27" s="1"/>
      <c r="B27" s="90">
        <v>25</v>
      </c>
      <c r="C27" s="41">
        <v>44461</v>
      </c>
      <c r="D27" s="43">
        <v>113578</v>
      </c>
      <c r="E27" s="43" t="s">
        <v>56</v>
      </c>
      <c r="F27" s="18">
        <v>10</v>
      </c>
      <c r="G27" s="25">
        <v>98.3</v>
      </c>
      <c r="H27" s="17">
        <f t="shared" si="6"/>
        <v>983</v>
      </c>
      <c r="I27" s="18" t="s">
        <v>52</v>
      </c>
      <c r="J27" s="14">
        <v>105.97</v>
      </c>
      <c r="K27" s="14">
        <v>98.32</v>
      </c>
      <c r="L27" s="14">
        <v>10</v>
      </c>
      <c r="M27" s="13">
        <f t="shared" si="1"/>
        <v>1059.7</v>
      </c>
      <c r="N27" s="32">
        <f t="shared" si="2"/>
        <v>7.7807160292921132E-2</v>
      </c>
      <c r="O27" s="13">
        <f t="shared" ref="O27:O32" si="7">(J27-K27)*L27</f>
        <v>76.500000000000057</v>
      </c>
      <c r="P27" s="32">
        <f t="shared" si="4"/>
        <v>3.3473308219139138E-2</v>
      </c>
      <c r="Q27" s="8"/>
      <c r="S27" s="33"/>
    </row>
    <row r="28" spans="1:20" s="103" customFormat="1" x14ac:dyDescent="0.2">
      <c r="B28" s="101">
        <v>26</v>
      </c>
      <c r="C28" s="41">
        <v>44466</v>
      </c>
      <c r="D28" s="43">
        <v>127016</v>
      </c>
      <c r="E28" s="43" t="s">
        <v>50</v>
      </c>
      <c r="F28" s="18">
        <v>10</v>
      </c>
      <c r="G28" s="25">
        <v>102.20099999999999</v>
      </c>
      <c r="H28" s="17">
        <f t="shared" si="6"/>
        <v>1022.01</v>
      </c>
      <c r="I28" s="18" t="s">
        <v>52</v>
      </c>
      <c r="J28" s="14">
        <v>106.85</v>
      </c>
      <c r="K28" s="14">
        <v>102.23099999999999</v>
      </c>
      <c r="L28" s="14">
        <v>10</v>
      </c>
      <c r="M28" s="13">
        <f t="shared" si="1"/>
        <v>1068.5</v>
      </c>
      <c r="N28" s="32">
        <f t="shared" si="2"/>
        <v>4.5181989807396974E-2</v>
      </c>
      <c r="O28" s="13">
        <f t="shared" si="7"/>
        <v>46.19</v>
      </c>
      <c r="P28" s="32">
        <f t="shared" si="4"/>
        <v>3.375127850537904E-2</v>
      </c>
      <c r="Q28" s="8"/>
      <c r="R28" s="1"/>
      <c r="S28" s="112"/>
    </row>
    <row r="29" spans="1:20" x14ac:dyDescent="0.2">
      <c r="A29" s="79"/>
      <c r="B29" s="90">
        <v>27</v>
      </c>
      <c r="C29" s="41">
        <v>44482</v>
      </c>
      <c r="D29" s="43">
        <v>127007</v>
      </c>
      <c r="E29" s="43" t="s">
        <v>58</v>
      </c>
      <c r="F29" s="18">
        <v>10</v>
      </c>
      <c r="G29" s="25">
        <v>102.511</v>
      </c>
      <c r="H29" s="17">
        <f t="shared" si="6"/>
        <v>1025.1099999999999</v>
      </c>
      <c r="I29" s="18" t="s">
        <v>52</v>
      </c>
      <c r="J29" s="14">
        <v>121.6</v>
      </c>
      <c r="K29" s="14">
        <v>101</v>
      </c>
      <c r="L29" s="14">
        <v>10</v>
      </c>
      <c r="M29" s="13">
        <f t="shared" si="1"/>
        <v>1216</v>
      </c>
      <c r="N29" s="32">
        <f t="shared" si="2"/>
        <v>0.20396039603960389</v>
      </c>
      <c r="O29" s="13">
        <f t="shared" si="7"/>
        <v>205.99999999999994</v>
      </c>
      <c r="P29" s="32">
        <f t="shared" si="4"/>
        <v>3.8410439553150127E-2</v>
      </c>
      <c r="Q29" s="8"/>
      <c r="S29" s="87"/>
      <c r="T29" s="79"/>
    </row>
    <row r="30" spans="1:20" x14ac:dyDescent="0.2">
      <c r="A30" s="2"/>
      <c r="B30" s="90">
        <v>28</v>
      </c>
      <c r="C30" s="41">
        <v>44487</v>
      </c>
      <c r="D30" s="43">
        <v>128062</v>
      </c>
      <c r="E30" s="43" t="s">
        <v>59</v>
      </c>
      <c r="F30" s="18">
        <v>10</v>
      </c>
      <c r="G30" s="25">
        <v>89.132999999999996</v>
      </c>
      <c r="H30" s="17">
        <f t="shared" si="6"/>
        <v>891.32999999999993</v>
      </c>
      <c r="I30" s="18" t="s">
        <v>52</v>
      </c>
      <c r="J30" s="14">
        <v>94.75</v>
      </c>
      <c r="K30" s="14">
        <v>92</v>
      </c>
      <c r="L30" s="14">
        <v>10</v>
      </c>
      <c r="M30" s="13">
        <f t="shared" si="1"/>
        <v>947.5</v>
      </c>
      <c r="N30" s="32">
        <f t="shared" si="2"/>
        <v>2.9891304347826088E-2</v>
      </c>
      <c r="O30" s="13">
        <f t="shared" si="7"/>
        <v>27.5</v>
      </c>
      <c r="P30" s="32">
        <f t="shared" si="4"/>
        <v>2.9929187069580383E-2</v>
      </c>
      <c r="Q30" s="8"/>
      <c r="R30" s="70"/>
      <c r="S30" s="28"/>
      <c r="T30" s="2"/>
    </row>
    <row r="31" spans="1:20" s="70" customFormat="1" x14ac:dyDescent="0.2">
      <c r="A31" s="1"/>
      <c r="B31" s="90">
        <v>29</v>
      </c>
      <c r="C31" s="71">
        <v>44495</v>
      </c>
      <c r="D31" s="72">
        <v>113576</v>
      </c>
      <c r="E31" s="92" t="s">
        <v>55</v>
      </c>
      <c r="F31" s="73">
        <v>-10</v>
      </c>
      <c r="G31" s="74">
        <v>140.5</v>
      </c>
      <c r="H31" s="75">
        <f t="shared" si="6"/>
        <v>-1405</v>
      </c>
      <c r="I31" s="73" t="s">
        <v>53</v>
      </c>
      <c r="J31" s="73"/>
      <c r="K31" s="73"/>
      <c r="L31" s="73"/>
      <c r="M31" s="75">
        <f t="shared" si="1"/>
        <v>0</v>
      </c>
      <c r="N31" s="76" t="e">
        <f t="shared" si="2"/>
        <v>#DIV/0!</v>
      </c>
      <c r="O31" s="75">
        <f t="shared" si="7"/>
        <v>0</v>
      </c>
      <c r="P31" s="76">
        <f t="shared" si="4"/>
        <v>0</v>
      </c>
      <c r="Q31" s="77"/>
      <c r="R31" s="1"/>
      <c r="S31" s="33"/>
      <c r="T31" s="1"/>
    </row>
    <row r="32" spans="1:20" x14ac:dyDescent="0.2">
      <c r="A32" s="1"/>
      <c r="B32" s="90">
        <v>30</v>
      </c>
      <c r="C32" s="7"/>
      <c r="D32" s="43">
        <v>110072</v>
      </c>
      <c r="E32" s="43" t="s">
        <v>60</v>
      </c>
      <c r="F32" s="18">
        <v>10</v>
      </c>
      <c r="G32" s="25">
        <v>99.03</v>
      </c>
      <c r="H32" s="17">
        <f t="shared" si="6"/>
        <v>990.3</v>
      </c>
      <c r="I32" s="18" t="s">
        <v>52</v>
      </c>
      <c r="J32" s="14">
        <v>99.61</v>
      </c>
      <c r="K32" s="14">
        <v>99.025000000000006</v>
      </c>
      <c r="L32" s="14">
        <v>20</v>
      </c>
      <c r="M32" s="13">
        <f t="shared" si="1"/>
        <v>1992.2</v>
      </c>
      <c r="N32" s="32">
        <f t="shared" si="2"/>
        <v>5.907599091138538E-3</v>
      </c>
      <c r="O32" s="13">
        <f t="shared" si="7"/>
        <v>11.699999999999875</v>
      </c>
      <c r="P32" s="32">
        <f t="shared" si="4"/>
        <v>6.2928682300810598E-2</v>
      </c>
      <c r="Q32" s="8"/>
      <c r="S32" s="33"/>
    </row>
    <row r="33" spans="1:19" x14ac:dyDescent="0.2">
      <c r="A33" s="1"/>
      <c r="B33" s="104">
        <v>31</v>
      </c>
      <c r="C33" s="107"/>
      <c r="D33" s="106">
        <v>127047</v>
      </c>
      <c r="E33" s="106" t="s">
        <v>61</v>
      </c>
      <c r="F33" s="107">
        <v>10</v>
      </c>
      <c r="G33" s="108"/>
      <c r="H33" s="109">
        <f t="shared" si="6"/>
        <v>0</v>
      </c>
      <c r="I33" s="107" t="s">
        <v>45</v>
      </c>
      <c r="J33" s="107"/>
      <c r="K33" s="107"/>
      <c r="L33" s="107"/>
      <c r="M33" s="109">
        <f t="shared" si="1"/>
        <v>0</v>
      </c>
      <c r="N33" s="110" t="e">
        <f t="shared" si="2"/>
        <v>#DIV/0!</v>
      </c>
      <c r="O33" s="109"/>
      <c r="P33" s="110">
        <f t="shared" si="4"/>
        <v>0</v>
      </c>
      <c r="Q33" s="111"/>
      <c r="S33" s="33"/>
    </row>
    <row r="34" spans="1:19" s="79" customFormat="1" x14ac:dyDescent="0.2">
      <c r="B34" s="90">
        <v>32</v>
      </c>
      <c r="C34" s="80">
        <v>44509</v>
      </c>
      <c r="D34" s="81">
        <v>113574</v>
      </c>
      <c r="E34" s="81" t="s">
        <v>34</v>
      </c>
      <c r="F34" s="82">
        <v>-10</v>
      </c>
      <c r="G34" s="83">
        <v>120.8</v>
      </c>
      <c r="H34" s="84">
        <f t="shared" si="6"/>
        <v>-1208</v>
      </c>
      <c r="I34" s="82" t="s">
        <v>53</v>
      </c>
      <c r="J34" s="82"/>
      <c r="K34" s="82"/>
      <c r="L34" s="82"/>
      <c r="M34" s="84">
        <f t="shared" si="1"/>
        <v>0</v>
      </c>
      <c r="N34" s="85" t="e">
        <f t="shared" si="2"/>
        <v>#DIV/0!</v>
      </c>
      <c r="O34" s="84">
        <v>210.48</v>
      </c>
      <c r="P34" s="85">
        <f t="shared" si="4"/>
        <v>0</v>
      </c>
      <c r="Q34" s="86" t="s">
        <v>69</v>
      </c>
      <c r="S34" s="87"/>
    </row>
    <row r="35" spans="1:19" x14ac:dyDescent="0.2">
      <c r="A35" s="1"/>
      <c r="B35" s="90">
        <v>33</v>
      </c>
      <c r="C35" s="41">
        <v>44536</v>
      </c>
      <c r="D35" s="43">
        <v>110072</v>
      </c>
      <c r="E35" s="43" t="s">
        <v>60</v>
      </c>
      <c r="F35" s="18">
        <v>10</v>
      </c>
      <c r="G35" s="25">
        <v>98.98</v>
      </c>
      <c r="H35" s="17">
        <f t="shared" si="6"/>
        <v>989.80000000000007</v>
      </c>
      <c r="I35" s="18" t="s">
        <v>52</v>
      </c>
      <c r="J35" s="14"/>
      <c r="K35" s="14"/>
      <c r="L35" s="14"/>
      <c r="M35" s="13">
        <f t="shared" si="1"/>
        <v>0</v>
      </c>
      <c r="N35" s="32" t="e">
        <f t="shared" si="2"/>
        <v>#DIV/0!</v>
      </c>
      <c r="O35" s="13">
        <f>(J35-K35)*L35</f>
        <v>0</v>
      </c>
      <c r="P35" s="32">
        <f t="shared" si="4"/>
        <v>0</v>
      </c>
      <c r="Q35" s="86" t="s">
        <v>75</v>
      </c>
      <c r="S35" s="33"/>
    </row>
    <row r="36" spans="1:19" s="103" customFormat="1" x14ac:dyDescent="0.2">
      <c r="B36" s="104">
        <v>34</v>
      </c>
      <c r="C36" s="105">
        <v>44539</v>
      </c>
      <c r="D36" s="106">
        <v>127047</v>
      </c>
      <c r="E36" s="106" t="s">
        <v>61</v>
      </c>
      <c r="F36" s="107">
        <v>-10</v>
      </c>
      <c r="G36" s="108"/>
      <c r="H36" s="109">
        <f t="shared" si="6"/>
        <v>0</v>
      </c>
      <c r="I36" s="107" t="s">
        <v>53</v>
      </c>
      <c r="J36" s="107"/>
      <c r="K36" s="107"/>
      <c r="L36" s="107"/>
      <c r="M36" s="109">
        <f t="shared" si="1"/>
        <v>0</v>
      </c>
      <c r="N36" s="110" t="e">
        <f t="shared" si="2"/>
        <v>#DIV/0!</v>
      </c>
      <c r="O36" s="109">
        <v>380.91</v>
      </c>
      <c r="P36" s="110">
        <f t="shared" si="4"/>
        <v>0</v>
      </c>
      <c r="Q36" s="111"/>
      <c r="S36" s="112"/>
    </row>
    <row r="37" spans="1:19" x14ac:dyDescent="0.2">
      <c r="A37" s="1"/>
      <c r="B37" s="90">
        <v>35</v>
      </c>
      <c r="C37" s="41">
        <v>44544</v>
      </c>
      <c r="D37" s="43">
        <v>113036</v>
      </c>
      <c r="E37" s="43" t="s">
        <v>22</v>
      </c>
      <c r="F37" s="18">
        <v>10</v>
      </c>
      <c r="G37" s="25">
        <v>107.89</v>
      </c>
      <c r="H37" s="17">
        <f t="shared" si="6"/>
        <v>1078.9000000000001</v>
      </c>
      <c r="I37" s="18" t="s">
        <v>80</v>
      </c>
      <c r="J37" s="14"/>
      <c r="K37" s="14"/>
      <c r="L37" s="14"/>
      <c r="M37" s="13">
        <f t="shared" si="1"/>
        <v>0</v>
      </c>
      <c r="N37" s="32" t="e">
        <f t="shared" si="2"/>
        <v>#DIV/0!</v>
      </c>
      <c r="O37" s="13">
        <f>(J37-K37)*L37</f>
        <v>0</v>
      </c>
      <c r="P37" s="32">
        <f t="shared" si="4"/>
        <v>0</v>
      </c>
      <c r="Q37" s="8"/>
      <c r="S37" s="33"/>
    </row>
    <row r="38" spans="1:19" x14ac:dyDescent="0.2">
      <c r="A38" s="1"/>
      <c r="B38" s="90">
        <v>36</v>
      </c>
      <c r="C38" s="7"/>
      <c r="D38" s="43"/>
      <c r="E38" s="43"/>
      <c r="F38" s="18"/>
      <c r="G38" s="25"/>
      <c r="H38" s="17">
        <f t="shared" si="6"/>
        <v>0</v>
      </c>
      <c r="I38" s="18"/>
      <c r="J38" s="14"/>
      <c r="K38" s="14"/>
      <c r="L38" s="14"/>
      <c r="M38" s="13">
        <f t="shared" si="1"/>
        <v>0</v>
      </c>
      <c r="N38" s="32" t="e">
        <f t="shared" si="2"/>
        <v>#DIV/0!</v>
      </c>
      <c r="O38" s="13">
        <f>(J38-K38)*L38</f>
        <v>0</v>
      </c>
      <c r="P38" s="32">
        <f t="shared" si="4"/>
        <v>0</v>
      </c>
      <c r="Q38" s="8"/>
      <c r="S38" s="33"/>
    </row>
    <row r="39" spans="1:19" x14ac:dyDescent="0.2">
      <c r="A39" s="1"/>
      <c r="B39" s="101"/>
      <c r="C39" s="7"/>
      <c r="D39" s="43"/>
      <c r="E39" s="43"/>
      <c r="F39" s="18"/>
      <c r="G39" s="25"/>
      <c r="H39" s="17"/>
      <c r="I39" s="18"/>
      <c r="J39" s="14"/>
      <c r="K39" s="14"/>
      <c r="L39" s="14"/>
      <c r="M39" s="13"/>
      <c r="N39" s="32"/>
      <c r="O39" s="13"/>
      <c r="P39" s="32"/>
      <c r="Q39" s="8"/>
      <c r="S39" s="33"/>
    </row>
    <row r="40" spans="1:19" x14ac:dyDescent="0.2">
      <c r="A40" s="1"/>
      <c r="B40" s="101"/>
      <c r="C40" s="7"/>
      <c r="D40" s="43"/>
      <c r="E40" s="43"/>
      <c r="F40" s="18"/>
      <c r="G40" s="25"/>
      <c r="H40" s="17"/>
      <c r="I40" s="18"/>
      <c r="J40" s="14"/>
      <c r="K40" s="14"/>
      <c r="L40" s="14"/>
      <c r="M40" s="13"/>
      <c r="N40" s="32"/>
      <c r="O40" s="13"/>
      <c r="P40" s="32"/>
      <c r="Q40" s="8"/>
      <c r="S40" s="33"/>
    </row>
    <row r="41" spans="1:19" x14ac:dyDescent="0.2">
      <c r="A41" s="1"/>
      <c r="B41" s="101"/>
      <c r="C41" s="7">
        <v>128138</v>
      </c>
      <c r="D41" s="89" t="s">
        <v>79</v>
      </c>
      <c r="E41" s="43"/>
      <c r="F41" s="18"/>
      <c r="G41" s="25"/>
      <c r="H41" s="17"/>
      <c r="I41" s="18"/>
      <c r="J41" s="14"/>
      <c r="K41" s="14"/>
      <c r="L41" s="14"/>
      <c r="M41" s="13"/>
      <c r="N41" s="32"/>
      <c r="O41" s="13"/>
      <c r="P41" s="32"/>
      <c r="Q41" s="8"/>
      <c r="S41" s="33"/>
    </row>
    <row r="42" spans="1:19" x14ac:dyDescent="0.2">
      <c r="A42" s="1"/>
      <c r="B42" s="90">
        <v>37</v>
      </c>
      <c r="C42" s="7"/>
      <c r="D42" s="43"/>
      <c r="E42" s="43"/>
      <c r="F42" s="18"/>
      <c r="G42" s="25"/>
      <c r="H42" s="17">
        <f>F42*G42</f>
        <v>0</v>
      </c>
      <c r="I42" s="18"/>
      <c r="J42" s="14"/>
      <c r="K42" s="14"/>
      <c r="L42" s="14"/>
      <c r="M42" s="13">
        <f>J42*L42</f>
        <v>0</v>
      </c>
      <c r="N42" s="32" t="e">
        <f>(J42-K42)/K42</f>
        <v>#DIV/0!</v>
      </c>
      <c r="O42" s="13">
        <f>(J42-K42)*L42</f>
        <v>0</v>
      </c>
      <c r="P42" s="32">
        <f>M42/$M$58</f>
        <v>0</v>
      </c>
      <c r="Q42" s="8"/>
      <c r="S42" s="33"/>
    </row>
    <row r="43" spans="1:19" x14ac:dyDescent="0.2">
      <c r="A43" s="1"/>
      <c r="B43" s="90">
        <v>38</v>
      </c>
      <c r="C43" s="7"/>
      <c r="D43" s="43" t="s">
        <v>48</v>
      </c>
      <c r="E43" s="43"/>
      <c r="F43" s="18"/>
      <c r="G43" s="25"/>
      <c r="H43" s="17">
        <f>F43*G43</f>
        <v>0</v>
      </c>
      <c r="I43" s="18"/>
      <c r="J43" s="14"/>
      <c r="K43" s="14"/>
      <c r="L43" s="14"/>
      <c r="M43" s="13">
        <f>J43*L43</f>
        <v>0</v>
      </c>
      <c r="N43" s="32" t="e">
        <f>(J43-K43)/K43</f>
        <v>#DIV/0!</v>
      </c>
      <c r="O43" s="13">
        <f>(J43-K43)*L43</f>
        <v>0</v>
      </c>
      <c r="P43" s="32">
        <f>M43/$M$58</f>
        <v>0</v>
      </c>
      <c r="Q43" s="8"/>
      <c r="S43" s="33"/>
    </row>
    <row r="44" spans="1:19" ht="15" thickBot="1" x14ac:dyDescent="0.25">
      <c r="A44" s="1"/>
      <c r="B44" s="90">
        <v>39</v>
      </c>
      <c r="C44" s="7"/>
      <c r="D44" s="43"/>
      <c r="E44" s="43"/>
      <c r="F44" s="18"/>
      <c r="G44" s="25"/>
      <c r="H44" s="17">
        <f>F44*G44</f>
        <v>0</v>
      </c>
      <c r="I44" s="18"/>
      <c r="J44" s="14"/>
      <c r="K44" s="14"/>
      <c r="L44" s="14"/>
      <c r="M44" s="13">
        <f>J44*L44</f>
        <v>0</v>
      </c>
      <c r="N44" s="32" t="e">
        <f>(J44-K44)/K44</f>
        <v>#DIV/0!</v>
      </c>
      <c r="O44" s="13">
        <f>(J44-K44)*L44</f>
        <v>0</v>
      </c>
      <c r="P44" s="32">
        <f>M44/$M$58</f>
        <v>0</v>
      </c>
      <c r="Q44" s="8"/>
      <c r="S44" s="33"/>
    </row>
    <row r="45" spans="1:19" ht="15" thickBot="1" x14ac:dyDescent="0.25">
      <c r="A45" s="1"/>
      <c r="B45" s="48"/>
      <c r="C45" s="49">
        <v>110059</v>
      </c>
      <c r="D45" s="50" t="s">
        <v>71</v>
      </c>
      <c r="E45" s="43"/>
      <c r="F45" s="18"/>
      <c r="G45" s="25"/>
      <c r="H45" s="17">
        <f t="shared" ref="H45:H47" si="8">F45*G45</f>
        <v>0</v>
      </c>
      <c r="I45" s="18"/>
      <c r="J45" s="14"/>
      <c r="K45" s="14"/>
      <c r="L45" s="14"/>
      <c r="M45" s="13">
        <f t="shared" ref="M45:M47" si="9">J45*L45</f>
        <v>0</v>
      </c>
      <c r="N45" s="32" t="e">
        <f t="shared" ref="N45:N57" si="10">(J45-K45)/K45</f>
        <v>#DIV/0!</v>
      </c>
      <c r="O45" s="13">
        <f t="shared" ref="O45:O48" si="11">(J45-K45)*L45</f>
        <v>0</v>
      </c>
      <c r="P45" s="32">
        <f t="shared" ref="P45:P48" si="12">M45/$M$58</f>
        <v>0</v>
      </c>
      <c r="Q45" s="8"/>
      <c r="S45" s="33"/>
    </row>
    <row r="46" spans="1:19" ht="13.5" customHeight="1" thickBot="1" x14ac:dyDescent="0.25">
      <c r="A46" s="1"/>
      <c r="B46" s="48"/>
      <c r="C46" s="49">
        <v>113042</v>
      </c>
      <c r="D46" s="50" t="s">
        <v>68</v>
      </c>
      <c r="E46" s="43"/>
      <c r="F46" s="18"/>
      <c r="G46" s="25"/>
      <c r="H46" s="17">
        <f t="shared" si="8"/>
        <v>0</v>
      </c>
      <c r="I46" s="18"/>
      <c r="J46" s="14"/>
      <c r="K46" s="14"/>
      <c r="L46" s="14"/>
      <c r="M46" s="13">
        <f t="shared" si="9"/>
        <v>0</v>
      </c>
      <c r="N46" s="32" t="e">
        <f t="shared" si="10"/>
        <v>#DIV/0!</v>
      </c>
      <c r="O46" s="13">
        <f t="shared" si="11"/>
        <v>0</v>
      </c>
      <c r="P46" s="32">
        <f t="shared" si="12"/>
        <v>0</v>
      </c>
      <c r="Q46" s="8"/>
      <c r="S46" s="33"/>
    </row>
    <row r="47" spans="1:19" ht="15" thickBot="1" x14ac:dyDescent="0.25">
      <c r="A47" s="1"/>
      <c r="B47" s="48"/>
      <c r="C47" s="30" t="s">
        <v>70</v>
      </c>
      <c r="D47" s="43"/>
      <c r="E47" s="43"/>
      <c r="F47" s="18"/>
      <c r="G47" s="25"/>
      <c r="H47" s="17">
        <f t="shared" si="8"/>
        <v>0</v>
      </c>
      <c r="I47" s="18"/>
      <c r="J47" s="14"/>
      <c r="K47" s="14"/>
      <c r="L47" s="14"/>
      <c r="M47" s="13">
        <f t="shared" si="9"/>
        <v>0</v>
      </c>
      <c r="N47" s="32" t="e">
        <f t="shared" si="10"/>
        <v>#DIV/0!</v>
      </c>
      <c r="O47" s="13">
        <f t="shared" si="11"/>
        <v>0</v>
      </c>
      <c r="P47" s="32">
        <f t="shared" si="12"/>
        <v>0</v>
      </c>
      <c r="Q47" s="8"/>
      <c r="S47" s="33"/>
    </row>
    <row r="48" spans="1:19" ht="15" thickBot="1" x14ac:dyDescent="0.25">
      <c r="A48" s="1"/>
      <c r="B48" s="42"/>
      <c r="C48" s="49">
        <v>123076</v>
      </c>
      <c r="D48" s="50" t="s">
        <v>62</v>
      </c>
      <c r="E48" s="37"/>
      <c r="F48" s="18"/>
      <c r="G48" s="25"/>
      <c r="H48" s="18"/>
      <c r="I48" s="18"/>
      <c r="J48" s="14"/>
      <c r="K48" s="14"/>
      <c r="L48" s="14"/>
      <c r="M48" s="14"/>
      <c r="N48" s="32" t="e">
        <f t="shared" si="10"/>
        <v>#DIV/0!</v>
      </c>
      <c r="O48" s="13">
        <f t="shared" si="11"/>
        <v>0</v>
      </c>
      <c r="P48" s="32">
        <f t="shared" si="12"/>
        <v>0</v>
      </c>
      <c r="Q48" s="8"/>
      <c r="S48" s="33"/>
    </row>
    <row r="49" spans="1:19" ht="15" thickBot="1" x14ac:dyDescent="0.25">
      <c r="A49" s="1"/>
      <c r="B49" s="42"/>
      <c r="C49" s="49">
        <v>113033</v>
      </c>
      <c r="D49" s="50" t="s">
        <v>64</v>
      </c>
      <c r="E49" s="37"/>
      <c r="F49" s="18" t="s">
        <v>63</v>
      </c>
      <c r="G49" s="25"/>
      <c r="H49" s="18"/>
      <c r="I49" s="18"/>
      <c r="J49" s="14"/>
      <c r="K49" s="14"/>
      <c r="L49" s="14"/>
      <c r="M49" s="14"/>
      <c r="N49" s="32" t="e">
        <f t="shared" si="10"/>
        <v>#DIV/0!</v>
      </c>
      <c r="O49" s="13"/>
      <c r="P49" s="32"/>
      <c r="Q49" s="8"/>
      <c r="S49" s="33"/>
    </row>
    <row r="50" spans="1:19" ht="15" thickBot="1" x14ac:dyDescent="0.25">
      <c r="A50" s="1"/>
      <c r="B50" s="42"/>
      <c r="C50" s="49">
        <v>127034</v>
      </c>
      <c r="D50" s="50" t="s">
        <v>72</v>
      </c>
      <c r="E50" s="43"/>
      <c r="F50" s="18"/>
      <c r="G50" s="25"/>
      <c r="H50" s="18"/>
      <c r="I50" s="18"/>
      <c r="J50" s="14"/>
      <c r="K50" s="14"/>
      <c r="L50" s="14"/>
      <c r="M50" s="14"/>
      <c r="N50" s="32" t="e">
        <f t="shared" si="10"/>
        <v>#DIV/0!</v>
      </c>
      <c r="O50" s="13"/>
      <c r="P50" s="32"/>
      <c r="Q50" s="8"/>
      <c r="S50" s="33"/>
    </row>
    <row r="51" spans="1:19" ht="15" thickBot="1" x14ac:dyDescent="0.25">
      <c r="A51" s="1"/>
      <c r="B51" s="42"/>
      <c r="C51" s="49">
        <v>110068</v>
      </c>
      <c r="D51" s="50" t="s">
        <v>65</v>
      </c>
      <c r="E51" s="37"/>
      <c r="F51" s="18"/>
      <c r="G51" s="25"/>
      <c r="H51" s="18"/>
      <c r="I51" s="18"/>
      <c r="J51" s="14"/>
      <c r="K51" s="14"/>
      <c r="L51" s="14"/>
      <c r="M51" s="14"/>
      <c r="N51" s="32" t="e">
        <f t="shared" si="10"/>
        <v>#DIV/0!</v>
      </c>
      <c r="O51" s="13">
        <f>(J51-K51)*L51</f>
        <v>0</v>
      </c>
      <c r="P51" s="32">
        <f>M51/$M$58</f>
        <v>0</v>
      </c>
      <c r="Q51" s="8"/>
      <c r="S51" s="33"/>
    </row>
    <row r="52" spans="1:19" ht="15" thickBot="1" x14ac:dyDescent="0.25">
      <c r="A52" s="1"/>
      <c r="B52" s="42"/>
      <c r="C52" s="49">
        <v>128015</v>
      </c>
      <c r="D52" s="50" t="s">
        <v>66</v>
      </c>
      <c r="E52" s="37"/>
      <c r="F52" s="18"/>
      <c r="G52" s="25"/>
      <c r="H52" s="18"/>
      <c r="I52" s="18"/>
      <c r="J52" s="14"/>
      <c r="K52" s="14"/>
      <c r="L52" s="14"/>
      <c r="M52" s="14"/>
      <c r="N52" s="32" t="e">
        <f t="shared" si="10"/>
        <v>#DIV/0!</v>
      </c>
      <c r="O52" s="13">
        <f>(J52-K52)*L52</f>
        <v>0</v>
      </c>
      <c r="P52" s="32">
        <f>M52/$M$58</f>
        <v>0</v>
      </c>
      <c r="Q52" s="8"/>
      <c r="S52" s="33"/>
    </row>
    <row r="53" spans="1:19" ht="15" thickBot="1" x14ac:dyDescent="0.25">
      <c r="A53" s="1"/>
      <c r="B53" s="6"/>
      <c r="C53" s="49">
        <v>113604</v>
      </c>
      <c r="D53" s="50" t="s">
        <v>67</v>
      </c>
      <c r="E53" s="50">
        <v>102.93</v>
      </c>
      <c r="F53" s="18"/>
      <c r="G53" s="25"/>
      <c r="H53" s="18"/>
      <c r="I53" s="18"/>
      <c r="J53" s="14"/>
      <c r="K53" s="14"/>
      <c r="L53" s="14"/>
      <c r="M53" s="14"/>
      <c r="N53" s="32" t="e">
        <f t="shared" si="10"/>
        <v>#DIV/0!</v>
      </c>
      <c r="O53" s="14"/>
      <c r="P53" s="32">
        <f>M53/$M$58</f>
        <v>0</v>
      </c>
      <c r="Q53" s="8"/>
      <c r="S53" s="33"/>
    </row>
    <row r="54" spans="1:19" ht="15" thickBot="1" x14ac:dyDescent="0.25">
      <c r="A54" s="1"/>
      <c r="B54" s="6"/>
      <c r="C54" s="7" t="s">
        <v>29</v>
      </c>
      <c r="D54" s="89" t="s">
        <v>68</v>
      </c>
      <c r="E54" s="44"/>
      <c r="F54" s="18"/>
      <c r="G54" s="25"/>
      <c r="H54" s="18"/>
      <c r="I54" s="18"/>
      <c r="J54" s="14"/>
      <c r="K54" s="14"/>
      <c r="L54" s="14"/>
      <c r="M54" s="14"/>
      <c r="N54" s="32" t="e">
        <f t="shared" si="10"/>
        <v>#DIV/0!</v>
      </c>
      <c r="O54" s="14"/>
      <c r="P54" s="14"/>
      <c r="Q54" s="8"/>
      <c r="S54" s="33"/>
    </row>
    <row r="55" spans="1:19" ht="15" thickBot="1" x14ac:dyDescent="0.25">
      <c r="A55" s="1"/>
      <c r="B55" s="6"/>
      <c r="C55" s="7"/>
      <c r="D55" s="49"/>
      <c r="E55" s="50"/>
      <c r="F55" s="18"/>
      <c r="G55" s="25"/>
      <c r="H55" s="18"/>
      <c r="I55" s="18"/>
      <c r="J55" s="14"/>
      <c r="K55" s="14"/>
      <c r="L55" s="14"/>
      <c r="M55" s="14"/>
      <c r="N55" s="32" t="e">
        <f t="shared" si="10"/>
        <v>#DIV/0!</v>
      </c>
      <c r="O55" s="14"/>
      <c r="P55" s="14"/>
      <c r="Q55" s="8"/>
      <c r="S55" s="33"/>
    </row>
    <row r="56" spans="1:19" ht="15.75" thickBot="1" x14ac:dyDescent="0.3">
      <c r="B56" s="6"/>
      <c r="C56" s="7"/>
      <c r="D56" s="44"/>
      <c r="E56" s="47" t="s">
        <v>49</v>
      </c>
      <c r="F56" s="18"/>
      <c r="G56" s="25"/>
      <c r="H56" s="18"/>
      <c r="I56" s="18"/>
      <c r="J56" s="14"/>
      <c r="K56" s="14"/>
      <c r="L56" s="14"/>
      <c r="M56" s="14"/>
      <c r="N56" s="32" t="e">
        <f t="shared" si="10"/>
        <v>#DIV/0!</v>
      </c>
      <c r="O56" s="14"/>
      <c r="P56" s="14"/>
      <c r="Q56" s="8"/>
      <c r="S56" s="33"/>
    </row>
    <row r="57" spans="1:19" ht="15" thickBot="1" x14ac:dyDescent="0.25">
      <c r="B57" s="6"/>
      <c r="C57" s="7"/>
      <c r="D57" s="45"/>
      <c r="E57" s="45">
        <v>101.23</v>
      </c>
      <c r="F57" s="18"/>
      <c r="G57" s="25"/>
      <c r="H57" s="18"/>
      <c r="I57" s="18"/>
      <c r="J57" s="14"/>
      <c r="K57" s="34"/>
      <c r="L57" s="34"/>
      <c r="M57" s="14"/>
      <c r="N57" s="32" t="e">
        <f t="shared" si="10"/>
        <v>#DIV/0!</v>
      </c>
      <c r="O57" s="14"/>
      <c r="P57" s="14"/>
      <c r="Q57" s="8"/>
      <c r="S57" s="33"/>
    </row>
    <row r="58" spans="1:19" ht="15" thickBot="1" x14ac:dyDescent="0.25">
      <c r="B58" s="9"/>
      <c r="C58" s="10" t="s">
        <v>0</v>
      </c>
      <c r="D58" s="46"/>
      <c r="E58" s="46"/>
      <c r="F58" s="19"/>
      <c r="G58" s="26"/>
      <c r="H58" s="19">
        <f>SUM(H3:H21)</f>
        <v>3959.4800000000005</v>
      </c>
      <c r="I58" s="19"/>
      <c r="J58" s="15"/>
      <c r="K58" s="95">
        <f>SUMPRODUCT((K3:K56)*(L3:L56))</f>
        <v>28602.54</v>
      </c>
      <c r="L58" s="96"/>
      <c r="M58" s="29">
        <f>SUM(M3:M57)</f>
        <v>31658.06</v>
      </c>
      <c r="N58" s="32">
        <f>(O58)/K58</f>
        <v>0.16252787339865618</v>
      </c>
      <c r="O58" s="23">
        <f>SUM(O3:O57)</f>
        <v>4648.7099999999991</v>
      </c>
      <c r="P58" s="15"/>
      <c r="Q58" s="11"/>
      <c r="S58" s="28"/>
    </row>
    <row r="61" spans="1:19" ht="18.75" x14ac:dyDescent="0.35">
      <c r="D61" s="38" t="s">
        <v>73</v>
      </c>
    </row>
    <row r="62" spans="1:19" ht="15" thickBot="1" x14ac:dyDescent="0.25"/>
    <row r="63" spans="1:19" ht="15.75" thickBot="1" x14ac:dyDescent="0.3">
      <c r="C63" s="35"/>
      <c r="D63" s="49">
        <v>127021</v>
      </c>
      <c r="E63" s="50" t="s">
        <v>77</v>
      </c>
      <c r="F63" s="50">
        <v>107.998</v>
      </c>
    </row>
    <row r="66" spans="4:4" ht="19.5" x14ac:dyDescent="0.4">
      <c r="D66" s="99" t="s">
        <v>76</v>
      </c>
    </row>
    <row r="77" spans="4:4" ht="18.75" x14ac:dyDescent="0.35">
      <c r="D77" s="38" t="s">
        <v>74</v>
      </c>
    </row>
  </sheetData>
  <sortState xmlns:xlrd2="http://schemas.microsoft.com/office/spreadsheetml/2017/richdata2" ref="B3:Q40">
    <sortCondition ref="B3:B40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6" type="noConversion"/>
  <conditionalFormatting sqref="N47:N58 O47:O52 N3:O46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46" xr:uid="{DCE927E3-C8F5-4EBD-B4AD-D48AD216AA54}">
      <formula1>"清,买,中"</formula1>
    </dataValidation>
  </dataValidations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25" r:id="rId4" display="https://www.jisilu.cn/data/convert_bond_detail/113017" xr:uid="{8EC7B010-5AE4-44D8-A3B8-FD3DBD25390D}"/>
    <hyperlink ref="D28" r:id="rId5" display="https://www.jisilu.cn/data/stock/000726" xr:uid="{14E7EF96-5427-4195-8F0F-B3ACA12A69A9}"/>
    <hyperlink ref="D29" r:id="rId6" display="https://www.jisilu.cn/data/convert_bond_detail/127007" xr:uid="{4A6CB919-B5E5-4B60-AA12-5C8DE310D130}"/>
    <hyperlink ref="C48" r:id="rId7" display="https://www.jisilu.cn/data/convert_bond_detail/123076" xr:uid="{2260F638-1C48-45E5-87F1-F35CE19D7949}"/>
    <hyperlink ref="C49" r:id="rId8" display="https://www.jisilu.cn/data/convert_bond_detail/113033" xr:uid="{4380068A-54A4-4233-B601-93F09698BB46}"/>
    <hyperlink ref="C51" r:id="rId9" display="https://www.jisilu.cn/data/convert_bond_detail/110068" xr:uid="{AC9FB7FE-7EEE-4A80-9B0B-9F8199402C01}"/>
    <hyperlink ref="C52" r:id="rId10" display="https://www.jisilu.cn/data/convert_bond_detail/128015" xr:uid="{0C070A86-DF51-46B2-B31C-60811B4165C9}"/>
    <hyperlink ref="C53" r:id="rId11" display="https://www.jisilu.cn/data/convert_bond_detail/113604" xr:uid="{828CF484-FD91-4570-BC69-8E5D76B725C4}"/>
    <hyperlink ref="C46" r:id="rId12" display="https://www.jisilu.cn/data/convert_bond_detail/113042" xr:uid="{3C78F430-1825-44CD-A5FC-886324BD1093}"/>
    <hyperlink ref="C45" r:id="rId13" display="https://www.jisilu.cn/data/convert_bond_detail/110059" xr:uid="{1C33FE33-4680-4BF2-B509-5CB0DA03CAD5}"/>
    <hyperlink ref="C50" r:id="rId14" display="https://www.jisilu.cn/data/convert_bond_detail/127034" xr:uid="{F477E743-CC38-4A0A-9F55-72D9AAC617CF}"/>
    <hyperlink ref="D63" r:id="rId15" display="https://www.jisilu.cn/data/convert_bond_detail/127021" xr:uid="{E49176AE-27C8-4D9B-B1C6-607F68ABCC85}"/>
    <hyperlink ref="D37" r:id="rId16" display="https://www.jisilu.cn/data/convert_bond_detail/113036" xr:uid="{B2B3ABF9-AB4A-498C-9A63-1F43D425AFD9}"/>
  </hyperlinks>
  <pageMargins left="0.7" right="0.7" top="0.75" bottom="0.75" header="0.3" footer="0.3"/>
  <pageSetup paperSize="9" orientation="portrait" horizontalDpi="4294967294" verticalDpi="30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D3:D4"/>
  <sheetViews>
    <sheetView tabSelected="1" workbookViewId="0">
      <selection activeCell="E12" sqref="E12"/>
    </sheetView>
  </sheetViews>
  <sheetFormatPr defaultRowHeight="14.25" x14ac:dyDescent="0.2"/>
  <cols>
    <col min="4" max="4" width="14.25" bestFit="1" customWidth="1"/>
  </cols>
  <sheetData>
    <row r="3" spans="4:4" x14ac:dyDescent="0.2">
      <c r="D3" t="s">
        <v>81</v>
      </c>
    </row>
    <row r="4" spans="4:4" x14ac:dyDescent="0.2">
      <c r="D4" t="s">
        <v>82</v>
      </c>
    </row>
  </sheetData>
  <phoneticPr fontId="6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A1:F7"/>
  <sheetViews>
    <sheetView workbookViewId="0">
      <selection activeCell="K29" sqref="K29"/>
    </sheetView>
  </sheetViews>
  <sheetFormatPr defaultRowHeight="14.25" x14ac:dyDescent="0.2"/>
  <sheetData>
    <row r="1" spans="1:6" x14ac:dyDescent="0.2">
      <c r="A1" s="12"/>
      <c r="B1" s="12"/>
      <c r="C1" s="12"/>
      <c r="D1" s="12"/>
      <c r="E1" s="22"/>
      <c r="F1" s="12"/>
    </row>
    <row r="2" spans="1:6" x14ac:dyDescent="0.2">
      <c r="A2" s="12"/>
      <c r="B2" s="12"/>
      <c r="C2" s="12"/>
      <c r="D2" s="12"/>
      <c r="E2" s="22"/>
      <c r="F2" s="12"/>
    </row>
    <row r="3" spans="1:6" x14ac:dyDescent="0.2">
      <c r="A3" s="12"/>
      <c r="B3" s="12"/>
      <c r="C3" s="12"/>
      <c r="D3" s="12"/>
      <c r="E3" s="22"/>
      <c r="F3" s="12"/>
    </row>
    <row r="4" spans="1:6" x14ac:dyDescent="0.2">
      <c r="A4" s="12"/>
      <c r="B4" s="12"/>
      <c r="C4" s="12"/>
      <c r="D4" s="12"/>
      <c r="E4" s="22"/>
      <c r="F4" s="12"/>
    </row>
    <row r="5" spans="1:6" x14ac:dyDescent="0.2">
      <c r="A5" s="12"/>
      <c r="B5" s="12"/>
      <c r="C5" s="12"/>
      <c r="D5" s="12"/>
      <c r="E5" s="22"/>
      <c r="F5" s="12"/>
    </row>
    <row r="6" spans="1:6" x14ac:dyDescent="0.2">
      <c r="A6" s="12"/>
      <c r="B6" s="12"/>
      <c r="C6" s="12"/>
      <c r="D6" s="12"/>
      <c r="E6" s="22"/>
      <c r="F6" s="12"/>
    </row>
    <row r="7" spans="1:6" x14ac:dyDescent="0.2">
      <c r="A7" s="12"/>
      <c r="B7" s="12"/>
      <c r="C7" s="12"/>
      <c r="D7" s="12"/>
      <c r="E7" s="22"/>
      <c r="F7" s="12"/>
    </row>
  </sheetData>
  <phoneticPr fontId="6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1" name="Control 5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9" r:id="rId13" name="Control 7">
          <controlPr defaultSiz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3" name="Control 7"/>
      </mc:Fallback>
    </mc:AlternateContent>
    <mc:AlternateContent xmlns:mc="http://schemas.openxmlformats.org/markup-compatibility/2006">
      <mc:Choice Requires="x14">
        <control shapeId="3080" r:id="rId14" name="Control 8">
          <controlPr defaultSiz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4" name="Control 8"/>
      </mc:Fallback>
    </mc:AlternateContent>
    <mc:AlternateContent xmlns:mc="http://schemas.openxmlformats.org/markup-compatibility/2006">
      <mc:Choice Requires="x14">
        <control shapeId="3081" r:id="rId15" name="Control 9">
          <controlPr defaultSiz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15" name="Control 9"/>
      </mc:Fallback>
    </mc:AlternateContent>
    <mc:AlternateContent xmlns:mc="http://schemas.openxmlformats.org/markup-compatibility/2006">
      <mc:Choice Requires="x14">
        <control shapeId="3082" r:id="rId16" name="Control 10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16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8" name="Control 12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18" name="Control 1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收益weekly</vt:lpstr>
      <vt:lpstr>CB每周轮动5支</vt:lpstr>
      <vt:lpstr>方案</vt:lpstr>
      <vt:lpstr>选 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2021-12-18T03:25:46Z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