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78867846-C0B5-40D2-BBD5-23A7865CEFB6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month" sheetId="5" r:id="rId1"/>
    <sheet name="轮动-每月8-11号调一次" sheetId="2" r:id="rId2"/>
    <sheet name="方案" sheetId="3" r:id="rId3"/>
    <sheet name="带上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2" l="1"/>
  <c r="O19" i="2" l="1"/>
  <c r="H24" i="2"/>
  <c r="M24" i="2"/>
  <c r="N24" i="2"/>
  <c r="O24" i="2"/>
  <c r="H25" i="2"/>
  <c r="M25" i="2"/>
  <c r="N25" i="2"/>
  <c r="O25" i="2"/>
  <c r="H26" i="2"/>
  <c r="M26" i="2"/>
  <c r="N26" i="2"/>
  <c r="O26" i="2"/>
  <c r="H27" i="2"/>
  <c r="M27" i="2"/>
  <c r="N27" i="2"/>
  <c r="H28" i="2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M19" i="2"/>
  <c r="N19" i="2"/>
  <c r="H22" i="2"/>
  <c r="H23" i="2"/>
  <c r="H38" i="2"/>
  <c r="H39" i="2"/>
  <c r="H21" i="2"/>
  <c r="M21" i="2"/>
  <c r="M22" i="2"/>
  <c r="M23" i="2"/>
  <c r="M38" i="2"/>
  <c r="M39" i="2"/>
  <c r="N39" i="2"/>
  <c r="N41" i="2"/>
  <c r="N11" i="2"/>
  <c r="N12" i="2"/>
  <c r="N13" i="2"/>
  <c r="N14" i="2"/>
  <c r="N15" i="2"/>
  <c r="N16" i="2"/>
  <c r="N17" i="2"/>
  <c r="N18" i="2"/>
  <c r="N20" i="2"/>
  <c r="N21" i="2"/>
  <c r="N22" i="2"/>
  <c r="N23" i="2"/>
  <c r="N38" i="2"/>
  <c r="N42" i="2"/>
  <c r="K43" i="2"/>
  <c r="O17" i="2"/>
  <c r="O18" i="2"/>
  <c r="O20" i="2"/>
  <c r="O22" i="2"/>
  <c r="O23" i="2"/>
  <c r="O7" i="2"/>
  <c r="O8" i="2"/>
  <c r="O9" i="2"/>
  <c r="O11" i="2"/>
  <c r="O12" i="2"/>
  <c r="O13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20" i="2"/>
  <c r="H11" i="2"/>
  <c r="H12" i="2"/>
  <c r="H13" i="2"/>
  <c r="H14" i="2"/>
  <c r="H15" i="2"/>
  <c r="H16" i="2"/>
  <c r="H17" i="2"/>
  <c r="H18" i="2"/>
  <c r="H20" i="2"/>
  <c r="M3" i="2"/>
  <c r="H43" i="2" l="1"/>
  <c r="N43" i="2"/>
  <c r="M9" i="2"/>
  <c r="M10" i="2"/>
  <c r="M4" i="2" l="1"/>
  <c r="M5" i="2"/>
  <c r="M6" i="2"/>
  <c r="M7" i="2"/>
  <c r="M8" i="2"/>
  <c r="M11" i="2"/>
  <c r="M12" i="2"/>
  <c r="M13" i="2"/>
  <c r="M15" i="2"/>
  <c r="M43" i="2" l="1"/>
  <c r="M45" i="2" l="1"/>
  <c r="P30" i="2" l="1"/>
  <c r="P37" i="2"/>
  <c r="P32" i="2"/>
  <c r="P29" i="2"/>
  <c r="P26" i="2"/>
  <c r="P34" i="2"/>
  <c r="P33" i="2"/>
  <c r="P25" i="2"/>
  <c r="P27" i="2"/>
  <c r="P35" i="2"/>
  <c r="P36" i="2"/>
  <c r="P31" i="2"/>
  <c r="P28" i="2"/>
  <c r="P24" i="2"/>
  <c r="P22" i="2"/>
  <c r="P23" i="2"/>
  <c r="P3" i="2"/>
  <c r="P20" i="2"/>
  <c r="P21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</calcChain>
</file>

<file path=xl/sharedStrings.xml><?xml version="1.0" encoding="utf-8"?>
<sst xmlns="http://schemas.openxmlformats.org/spreadsheetml/2006/main" count="86" uniqueCount="62">
  <si>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</si>
  <si>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</si>
  <si>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</si>
  <si>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</si>
  <si>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</si>
  <si>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</si>
  <si>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</si>
  <si>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</si>
  <si>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</si>
  <si>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</si>
  <si>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</si>
  <si>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</si>
  <si>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</si>
  <si>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</si>
  <si>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</si>
  <si>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</si>
  <si>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</si>
  <si>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</si>
  <si>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</si>
  <si>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</si>
  <si>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</si>
  <si>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</si>
  <si>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</si>
  <si>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</si>
  <si>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</si>
  <si>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</si>
  <si>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</si>
  <si>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</si>
  <si>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</si>
  <si>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</si>
  <si>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</si>
  <si>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</si>
  <si>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</si>
  <si>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</si>
  <si>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</si>
  <si>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</si>
  <si>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</si>
  <si>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</si>
  <si>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</si>
  <si>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</si>
  <si>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</si>
  <si>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</si>
  <si>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</si>
  <si>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</si>
  <si>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</si>
  <si>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</si>
  <si>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</si>
  <si>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</si>
  <si>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</si>
  <si>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总持仓可转债不超过20只，单只转债持仓不超过总持仓的10%</t>
  </si>
  <si>
    <t>清</t>
    <phoneticPr fontId="4" type="noConversion"/>
  </si>
  <si>
    <t>大秦转债</t>
    <phoneticPr fontId="4" type="noConversion"/>
  </si>
  <si>
    <t>绿茵转债</t>
  </si>
  <si>
    <t>加</t>
    <phoneticPr fontId="4" type="noConversion"/>
  </si>
  <si>
    <t>天合转债</t>
    <phoneticPr fontId="4" type="noConversion"/>
  </si>
  <si>
    <t>中</t>
    <phoneticPr fontId="4" type="noConversion"/>
  </si>
  <si>
    <t>没有标的可买，买的不好了。</t>
    <phoneticPr fontId="4" type="noConversion"/>
  </si>
  <si>
    <t>收益额</t>
    <phoneticPr fontId="4" type="noConversion"/>
  </si>
  <si>
    <t>收益率</t>
    <phoneticPr fontId="4" type="noConversion"/>
  </si>
  <si>
    <t>搜特转债</t>
    <phoneticPr fontId="4" type="noConversion"/>
  </si>
  <si>
    <t>利群转债</t>
    <phoneticPr fontId="4" type="noConversion"/>
  </si>
  <si>
    <t>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</si>
</sst>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  <font>
      <sz val="10"/>
      <color rgb="FF3D3D3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7" borderId="3" xfId="0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9" borderId="0" xfId="0" applyFont="1" applyFill="1" applyBorder="1" applyAlignment="1" applyProtection="1">
      <alignment horizontal="center"/>
      <protection locked="0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0" fillId="10" borderId="0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8" xfId="0" applyFill="1" applyBorder="1" applyAlignment="1">
      <alignment horizontal="center"/>
    </xf>
    <xf numFmtId="0" fontId="5" fillId="10" borderId="0" xfId="0" applyFont="1" applyFill="1" applyBorder="1" applyAlignment="1" applyProtection="1">
      <alignment horizontal="center"/>
      <protection locked="0"/>
    </xf>
    <xf numFmtId="0" fontId="0" fillId="10" borderId="3" xfId="0" applyFill="1" applyBorder="1" applyAlignment="1">
      <alignment horizont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0" fillId="10" borderId="0" xfId="0" applyNumberFormat="1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853777127416601E-2"/>
          <c:y val="9.0291776027996498E-2"/>
          <c:w val="0.90015624153175544"/>
          <c:h val="0.61338560804899389"/>
        </c:manualLayout>
      </c:layout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month!$B$4:$B$18</c:f>
              <c:numCache>
                <c:formatCode>m/d/yyyy</c:formatCode>
                <c:ptCount val="15"/>
                <c:pt idx="0">
                  <c:v>44448</c:v>
                </c:pt>
                <c:pt idx="1">
                  <c:v>44495</c:v>
                </c:pt>
                <c:pt idx="2">
                  <c:v>44498</c:v>
                </c:pt>
                <c:pt idx="3">
                  <c:v>44520</c:v>
                </c:pt>
                <c:pt idx="4">
                  <c:v>44540</c:v>
                </c:pt>
              </c:numCache>
            </c:numRef>
          </c:cat>
          <c:val>
            <c:numRef>
              <c:f>month!$C$4:$C$18</c:f>
              <c:numCache>
                <c:formatCode>General</c:formatCode>
                <c:ptCount val="15"/>
                <c:pt idx="0">
                  <c:v>3671.6</c:v>
                </c:pt>
                <c:pt idx="1">
                  <c:v>2965.7</c:v>
                </c:pt>
                <c:pt idx="2">
                  <c:v>2889.3</c:v>
                </c:pt>
                <c:pt idx="3">
                  <c:v>2976</c:v>
                </c:pt>
                <c:pt idx="4">
                  <c:v>3738.4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F-4675-BFCC-3120EE485E66}"/>
            </c:ext>
          </c:extLst>
        </c:ser>
        <c:ser>
          <c:idx val="1"/>
          <c:order val="1"/>
          <c:spPr>
            <a:ln w="0" cap="sq" cmpd="sng" algn="ctr">
              <a:solidFill>
                <a:schemeClr val="accent2">
                  <a:shade val="95000"/>
                  <a:satMod val="105000"/>
                  <a:alpha val="0"/>
                </a:schemeClr>
              </a:solidFill>
              <a:bevel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>
                  <a:softEdge rad="0"/>
                </a:effectLst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BE7F-4675-BFCC-3120EE485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month!$B$4:$B$18</c:f>
              <c:numCache>
                <c:formatCode>m/d/yyyy</c:formatCode>
                <c:ptCount val="15"/>
                <c:pt idx="0">
                  <c:v>44448</c:v>
                </c:pt>
                <c:pt idx="1">
                  <c:v>44495</c:v>
                </c:pt>
                <c:pt idx="2">
                  <c:v>44498</c:v>
                </c:pt>
                <c:pt idx="3">
                  <c:v>44520</c:v>
                </c:pt>
                <c:pt idx="4">
                  <c:v>44540</c:v>
                </c:pt>
              </c:numCache>
            </c:numRef>
          </c:cat>
          <c:val>
            <c:numRef>
              <c:f>month!$D$4:$D$18</c:f>
              <c:numCache>
                <c:formatCode>0.00%</c:formatCode>
                <c:ptCount val="15"/>
                <c:pt idx="0">
                  <c:v>0.2296</c:v>
                </c:pt>
                <c:pt idx="1">
                  <c:v>0.18490000000000001</c:v>
                </c:pt>
                <c:pt idx="2">
                  <c:v>0.18079999999999999</c:v>
                </c:pt>
                <c:pt idx="3">
                  <c:v>0.18609999999999999</c:v>
                </c:pt>
                <c:pt idx="4">
                  <c:v>0.21890000000000001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F-4675-BFCC-3120EE4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11232"/>
        <c:axId val="993408736"/>
      </c:lineChart>
      <c:dateAx>
        <c:axId val="993411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408736"/>
        <c:crosses val="autoZero"/>
        <c:auto val="0"/>
        <c:lblOffset val="100"/>
        <c:baseTimeUnit val="days"/>
        <c:minorUnit val="7"/>
        <c:minorTimeUnit val="days"/>
      </c:dateAx>
      <c:valAx>
        <c:axId val="993408736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9934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8</xdr:row>
      <xdr:rowOff>161925</xdr:rowOff>
    </xdr:from>
    <xdr:to>
      <xdr:col>15</xdr:col>
      <xdr:colOff>152400</xdr:colOff>
      <xdr:row>34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733878A-3F3E-413A-9B57-A1EB8780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98EB-E9D8-4D04-8BDF-AD1DA64BD61A}">
  <dimension ref="A3:D8"/>
  <sheetViews>
    <sheetView tabSelected="1" workbookViewId="0">
      <selection activeCell="U7" sqref="U7"/>
    </sheetView>
  </sheetViews>
  <sheetFormatPr defaultRowHeight="14.25"/>
  <cols>
    <col min="2" max="2" width="11.125" bestFit="1" customWidth="1"/>
  </cols>
  <sheetData>
    <row r="3" spans="1:4">
      <c r="B3" t="s">
        <v>61</v>
      </c>
      <c r="C3" t="s">
        <v>57</v>
      </c>
      <c r="D3" t="s">
        <v>58</v>
      </c>
    </row>
    <row r="4" spans="1:4">
      <c r="A4">
        <v>1</v>
      </c>
      <c r="B4" s="83">
        <v>44448</v>
      </c>
      <c r="C4" s="39">
        <v>3671.6</v>
      </c>
      <c r="D4" s="84">
        <v>0.2296</v>
      </c>
    </row>
    <row r="5" spans="1:4">
      <c r="B5" s="83">
        <v>44495</v>
      </c>
      <c r="C5" s="39">
        <v>2965.7</v>
      </c>
      <c r="D5" s="84">
        <v>0.18490000000000001</v>
      </c>
    </row>
    <row r="6" spans="1:4">
      <c r="B6" s="83">
        <v>44498</v>
      </c>
      <c r="C6">
        <v>2889.3</v>
      </c>
      <c r="D6" s="84">
        <v>0.18079999999999999</v>
      </c>
    </row>
    <row r="7" spans="1:4">
      <c r="B7" s="83">
        <v>44520</v>
      </c>
      <c r="C7">
        <v>2976</v>
      </c>
      <c r="D7" s="84">
        <v>0.18609999999999999</v>
      </c>
    </row>
    <row r="8" spans="1:4">
      <c r="B8" s="83">
        <v>44540</v>
      </c>
      <c r="C8">
        <v>3738.4</v>
      </c>
      <c r="D8" s="84">
        <v>0.21890000000000001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7"/>
  <sheetViews>
    <sheetView zoomScale="90" zoomScaleNormal="90" workbookViewId="0">
      <pane ySplit="2" topLeftCell="A8" activePane="bottomLeft" state="frozen"/>
      <selection pane="bottomLeft" activeCell="N48" sqref="N48"/>
    </sheetView>
  </sheetViews>
  <sheetFormatPr defaultColWidth="8.75" defaultRowHeight="14.25"/>
  <cols>
    <col min="1" max="1" width="2.5" style="4" customWidth="1"/>
    <col min="2" max="2" width="8.75" style="1"/>
    <col min="3" max="3" width="11.125" style="1" bestFit="1" customWidth="1"/>
    <col min="4" max="4" width="7.5" style="23" bestFit="1" customWidth="1"/>
    <col min="5" max="5" width="8.75" style="1"/>
    <col min="6" max="6" width="8.75" style="16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7.125" style="13" bestFit="1" customWidth="1"/>
    <col min="16" max="16" width="12.75" style="13" bestFit="1" customWidth="1"/>
    <col min="17" max="17" width="29.375" style="1" customWidth="1"/>
    <col min="18" max="18" width="12" style="1" customWidth="1"/>
    <col min="19" max="19" width="8.75" style="17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102"/>
      <c r="B1" s="108" t="s">
        <v>27</v>
      </c>
      <c r="C1" s="110" t="s">
        <v>1</v>
      </c>
      <c r="D1" s="112" t="s">
        <v>2</v>
      </c>
      <c r="E1" s="110" t="s">
        <v>3</v>
      </c>
      <c r="F1" s="107" t="s">
        <v>25</v>
      </c>
      <c r="G1" s="107"/>
      <c r="H1" s="107"/>
      <c r="I1" s="107"/>
      <c r="J1" s="106" t="s">
        <v>6</v>
      </c>
      <c r="K1" s="106"/>
      <c r="L1" s="106"/>
      <c r="M1" s="106"/>
      <c r="N1" s="106"/>
      <c r="O1" s="106"/>
      <c r="P1" s="106"/>
      <c r="Q1" s="104" t="s">
        <v>23</v>
      </c>
      <c r="S1" s="100" t="s">
        <v>21</v>
      </c>
    </row>
    <row r="2" spans="1:23" s="2" customFormat="1">
      <c r="A2" s="103"/>
      <c r="B2" s="109"/>
      <c r="C2" s="111"/>
      <c r="D2" s="113"/>
      <c r="E2" s="111"/>
      <c r="F2" s="14" t="s">
        <v>4</v>
      </c>
      <c r="G2" s="18" t="s">
        <v>22</v>
      </c>
      <c r="H2" s="14" t="s">
        <v>5</v>
      </c>
      <c r="I2" s="14" t="s">
        <v>26</v>
      </c>
      <c r="J2" s="11" t="s">
        <v>7</v>
      </c>
      <c r="K2" s="11" t="s">
        <v>20</v>
      </c>
      <c r="L2" s="11" t="s">
        <v>4</v>
      </c>
      <c r="M2" s="11" t="s">
        <v>8</v>
      </c>
      <c r="N2" s="11" t="s">
        <v>9</v>
      </c>
      <c r="O2" s="11" t="s">
        <v>10</v>
      </c>
      <c r="P2" s="11" t="s">
        <v>45</v>
      </c>
      <c r="Q2" s="105"/>
      <c r="R2" s="2" t="s">
        <v>24</v>
      </c>
      <c r="S2" s="101"/>
    </row>
    <row r="3" spans="1:23" s="2" customFormat="1">
      <c r="A3" s="5"/>
      <c r="B3" s="6">
        <v>1</v>
      </c>
      <c r="C3" s="24">
        <v>44389</v>
      </c>
      <c r="D3" s="22">
        <v>128127</v>
      </c>
      <c r="E3" s="8" t="s">
        <v>30</v>
      </c>
      <c r="F3" s="14">
        <v>10</v>
      </c>
      <c r="G3" s="18"/>
      <c r="H3" s="14"/>
      <c r="I3" s="15"/>
      <c r="J3" s="12">
        <v>100.021</v>
      </c>
      <c r="K3" s="12">
        <v>102.324</v>
      </c>
      <c r="L3" s="11">
        <v>60</v>
      </c>
      <c r="M3" s="11">
        <f>J3*L3</f>
        <v>6001.26</v>
      </c>
      <c r="N3" s="25">
        <f>(J3-K3)/K3</f>
        <v>-2.2506938743598739E-2</v>
      </c>
      <c r="O3" s="11">
        <f>(J3-K3)*L3</f>
        <v>-138.17999999999984</v>
      </c>
      <c r="P3" s="25">
        <f t="shared" ref="P3:P18" si="0">M3/$M$45</f>
        <v>0.33768252128359943</v>
      </c>
      <c r="Q3" s="10"/>
      <c r="S3" s="21"/>
    </row>
    <row r="4" spans="1:23" s="66" customFormat="1">
      <c r="A4" s="57"/>
      <c r="B4" s="58"/>
      <c r="C4" s="59"/>
      <c r="D4" s="60">
        <v>123078</v>
      </c>
      <c r="E4" s="61" t="s">
        <v>31</v>
      </c>
      <c r="F4" s="61">
        <v>10</v>
      </c>
      <c r="G4" s="62">
        <v>0</v>
      </c>
      <c r="H4" s="63">
        <v>0</v>
      </c>
      <c r="I4" s="61"/>
      <c r="J4" s="61"/>
      <c r="K4" s="61"/>
      <c r="L4" s="61"/>
      <c r="M4" s="63">
        <f t="shared" ref="M4:M39" si="1">J4*L4</f>
        <v>0</v>
      </c>
      <c r="N4" s="64" t="e">
        <f t="shared" ref="N4:N42" si="2">(J4-K4)/K4</f>
        <v>#DIV/0!</v>
      </c>
      <c r="O4" s="63">
        <v>505</v>
      </c>
      <c r="P4" s="64">
        <f t="shared" si="0"/>
        <v>0</v>
      </c>
      <c r="Q4" s="65"/>
      <c r="S4" s="67"/>
      <c r="W4" s="66" t="s">
        <v>28</v>
      </c>
    </row>
    <row r="5" spans="1:23" s="79" customFormat="1">
      <c r="A5" s="70"/>
      <c r="B5" s="71"/>
      <c r="C5" s="72"/>
      <c r="D5" s="73">
        <v>127018</v>
      </c>
      <c r="E5" s="74" t="s">
        <v>32</v>
      </c>
      <c r="F5" s="74">
        <v>10</v>
      </c>
      <c r="G5" s="75">
        <v>0</v>
      </c>
      <c r="H5" s="76"/>
      <c r="I5" s="74"/>
      <c r="J5" s="74"/>
      <c r="K5" s="74"/>
      <c r="L5" s="74"/>
      <c r="M5" s="76">
        <f t="shared" si="1"/>
        <v>0</v>
      </c>
      <c r="N5" s="77" t="e">
        <f t="shared" si="2"/>
        <v>#DIV/0!</v>
      </c>
      <c r="O5" s="11">
        <v>850.62</v>
      </c>
      <c r="P5" s="77">
        <f t="shared" si="0"/>
        <v>0</v>
      </c>
      <c r="Q5" s="78"/>
      <c r="S5" s="80"/>
    </row>
    <row r="6" spans="1:23" s="79" customFormat="1">
      <c r="A6" s="70"/>
      <c r="B6" s="71"/>
      <c r="C6" s="72"/>
      <c r="D6" s="81">
        <v>127020</v>
      </c>
      <c r="E6" s="74" t="s">
        <v>33</v>
      </c>
      <c r="F6" s="74">
        <v>10</v>
      </c>
      <c r="G6" s="75">
        <v>0</v>
      </c>
      <c r="H6" s="76"/>
      <c r="I6" s="74"/>
      <c r="J6" s="74"/>
      <c r="K6" s="74"/>
      <c r="L6" s="74">
        <v>0</v>
      </c>
      <c r="M6" s="76">
        <f t="shared" si="1"/>
        <v>0</v>
      </c>
      <c r="N6" s="77" t="e">
        <f t="shared" si="2"/>
        <v>#DIV/0!</v>
      </c>
      <c r="O6" s="76">
        <v>393.83</v>
      </c>
      <c r="P6" s="77">
        <f t="shared" si="0"/>
        <v>0</v>
      </c>
      <c r="Q6" s="78"/>
      <c r="S6" s="80"/>
      <c r="V6" s="82" t="s">
        <v>46</v>
      </c>
    </row>
    <row r="7" spans="1:23">
      <c r="B7" s="6"/>
      <c r="C7" s="24"/>
      <c r="D7" s="22">
        <v>127033</v>
      </c>
      <c r="E7" s="8" t="s">
        <v>34</v>
      </c>
      <c r="F7" s="15">
        <v>10</v>
      </c>
      <c r="G7" s="19">
        <v>0</v>
      </c>
      <c r="H7" s="14"/>
      <c r="I7" s="15"/>
      <c r="J7" s="12">
        <v>119.358</v>
      </c>
      <c r="K7" s="12">
        <v>100</v>
      </c>
      <c r="L7" s="12">
        <v>10</v>
      </c>
      <c r="M7" s="11">
        <f t="shared" ref="M7:M12" si="3">J7*L7</f>
        <v>1193.58</v>
      </c>
      <c r="N7" s="25">
        <f t="shared" ref="N7:N12" si="4">(J7-K7)/K7</f>
        <v>0.19358000000000003</v>
      </c>
      <c r="O7" s="11">
        <f t="shared" ref="O7:O12" si="5">(J7-K7)*L7</f>
        <v>193.58000000000004</v>
      </c>
      <c r="P7" s="25">
        <f t="shared" si="0"/>
        <v>6.7161080132118689E-2</v>
      </c>
      <c r="Q7" s="9"/>
      <c r="S7" s="26"/>
      <c r="V7" s="1" t="s">
        <v>47</v>
      </c>
    </row>
    <row r="8" spans="1:23">
      <c r="B8" s="6">
        <v>1</v>
      </c>
      <c r="C8" s="24"/>
      <c r="D8" s="22">
        <v>128087</v>
      </c>
      <c r="E8" s="8" t="s">
        <v>35</v>
      </c>
      <c r="F8" s="15">
        <v>10</v>
      </c>
      <c r="G8" s="19">
        <v>0</v>
      </c>
      <c r="H8" s="14"/>
      <c r="I8" s="15"/>
      <c r="J8" s="12">
        <v>111.78</v>
      </c>
      <c r="K8" s="12">
        <v>99.6</v>
      </c>
      <c r="L8" s="12">
        <v>10</v>
      </c>
      <c r="M8" s="11">
        <f t="shared" si="3"/>
        <v>1117.8</v>
      </c>
      <c r="N8" s="25">
        <f t="shared" si="4"/>
        <v>0.12228915662650609</v>
      </c>
      <c r="O8" s="11">
        <f t="shared" si="5"/>
        <v>121.80000000000007</v>
      </c>
      <c r="P8" s="25">
        <f t="shared" si="0"/>
        <v>6.2897045335614091E-2</v>
      </c>
      <c r="Q8" s="9"/>
      <c r="S8" s="26"/>
    </row>
    <row r="9" spans="1:23">
      <c r="B9" s="97">
        <v>2</v>
      </c>
      <c r="C9" s="24"/>
      <c r="D9" s="22">
        <v>110072</v>
      </c>
      <c r="E9" s="8" t="s">
        <v>36</v>
      </c>
      <c r="F9" s="15">
        <v>10</v>
      </c>
      <c r="G9" s="19">
        <v>0</v>
      </c>
      <c r="H9" s="14"/>
      <c r="I9" s="15"/>
      <c r="J9" s="12">
        <v>98.95</v>
      </c>
      <c r="K9" s="12">
        <v>91.247</v>
      </c>
      <c r="L9" s="12">
        <v>30</v>
      </c>
      <c r="M9" s="11">
        <f t="shared" si="3"/>
        <v>2968.5</v>
      </c>
      <c r="N9" s="25">
        <f t="shared" si="4"/>
        <v>8.4419213782370967E-2</v>
      </c>
      <c r="O9" s="11">
        <f t="shared" si="5"/>
        <v>231.09000000000009</v>
      </c>
      <c r="P9" s="25">
        <f t="shared" si="0"/>
        <v>0.16703335040147652</v>
      </c>
      <c r="Q9" s="9"/>
      <c r="S9" s="26"/>
    </row>
    <row r="10" spans="1:23" s="58" customFormat="1">
      <c r="B10" s="97">
        <v>3</v>
      </c>
      <c r="D10" s="58">
        <v>113591</v>
      </c>
      <c r="E10" s="58" t="s">
        <v>37</v>
      </c>
      <c r="F10" s="58">
        <v>10</v>
      </c>
      <c r="G10" s="58">
        <v>0</v>
      </c>
      <c r="M10" s="58">
        <f t="shared" si="3"/>
        <v>0</v>
      </c>
      <c r="N10" s="58" t="e">
        <f t="shared" si="4"/>
        <v>#DIV/0!</v>
      </c>
      <c r="O10" s="76">
        <v>365.15</v>
      </c>
      <c r="P10" s="58">
        <f t="shared" si="0"/>
        <v>0</v>
      </c>
    </row>
    <row r="11" spans="1:23" s="85" customFormat="1">
      <c r="A11" s="94"/>
      <c r="B11" s="97">
        <v>4</v>
      </c>
      <c r="C11" s="95"/>
      <c r="D11" s="87">
        <v>113620</v>
      </c>
      <c r="E11" s="88" t="s">
        <v>38</v>
      </c>
      <c r="F11" s="88">
        <v>10</v>
      </c>
      <c r="G11" s="89">
        <v>0</v>
      </c>
      <c r="H11" s="90">
        <f t="shared" ref="H11:H12" si="6">F11*G11</f>
        <v>0</v>
      </c>
      <c r="I11" s="88"/>
      <c r="J11" s="88"/>
      <c r="K11" s="88"/>
      <c r="L11" s="88">
        <v>10</v>
      </c>
      <c r="M11" s="90">
        <f t="shared" si="3"/>
        <v>0</v>
      </c>
      <c r="N11" s="91" t="e">
        <f t="shared" si="4"/>
        <v>#DIV/0!</v>
      </c>
      <c r="O11" s="90">
        <f t="shared" si="5"/>
        <v>0</v>
      </c>
      <c r="P11" s="91">
        <f t="shared" si="0"/>
        <v>0</v>
      </c>
      <c r="Q11" s="92"/>
      <c r="S11" s="93"/>
      <c r="V11" s="96">
        <v>44396</v>
      </c>
      <c r="W11" s="85">
        <v>14593.19</v>
      </c>
    </row>
    <row r="12" spans="1:23" s="55" customFormat="1">
      <c r="A12" s="47"/>
      <c r="B12" s="97">
        <v>5</v>
      </c>
      <c r="C12" s="48">
        <v>44391</v>
      </c>
      <c r="D12" s="49">
        <v>128085</v>
      </c>
      <c r="E12" s="50" t="s">
        <v>44</v>
      </c>
      <c r="F12" s="50">
        <v>10</v>
      </c>
      <c r="G12" s="51">
        <v>0</v>
      </c>
      <c r="H12" s="52">
        <f t="shared" si="6"/>
        <v>0</v>
      </c>
      <c r="I12" s="50"/>
      <c r="J12" s="50">
        <v>0</v>
      </c>
      <c r="K12" s="50">
        <v>0</v>
      </c>
      <c r="L12" s="50">
        <v>0</v>
      </c>
      <c r="M12" s="52">
        <f t="shared" si="3"/>
        <v>0</v>
      </c>
      <c r="N12" s="53" t="e">
        <f t="shared" si="4"/>
        <v>#DIV/0!</v>
      </c>
      <c r="O12" s="52">
        <f t="shared" si="5"/>
        <v>0</v>
      </c>
      <c r="P12" s="53">
        <f t="shared" si="0"/>
        <v>0</v>
      </c>
      <c r="Q12" s="54"/>
      <c r="S12" s="56"/>
    </row>
    <row r="13" spans="1:23">
      <c r="B13" s="97">
        <v>6</v>
      </c>
      <c r="C13" s="24">
        <v>44396</v>
      </c>
      <c r="D13" s="22">
        <v>128066</v>
      </c>
      <c r="E13" s="8" t="s">
        <v>48</v>
      </c>
      <c r="F13" s="15">
        <v>10</v>
      </c>
      <c r="G13" s="19">
        <v>0</v>
      </c>
      <c r="H13" s="14">
        <f t="shared" ref="H13:H39" si="7">F13*G13</f>
        <v>0</v>
      </c>
      <c r="I13" s="15"/>
      <c r="J13" s="12">
        <v>114.1</v>
      </c>
      <c r="K13" s="12">
        <v>102.937</v>
      </c>
      <c r="L13" s="12">
        <v>10</v>
      </c>
      <c r="M13" s="11">
        <f t="shared" si="1"/>
        <v>1141</v>
      </c>
      <c r="N13" s="25">
        <f t="shared" si="2"/>
        <v>0.10844497119597421</v>
      </c>
      <c r="O13" s="11">
        <f t="shared" ref="O13:O23" si="8">(J13-K13)*L13</f>
        <v>111.62999999999997</v>
      </c>
      <c r="P13" s="25">
        <f t="shared" si="0"/>
        <v>6.4202476943939601E-2</v>
      </c>
      <c r="Q13" s="9"/>
      <c r="S13" s="26"/>
    </row>
    <row r="14" spans="1:23" s="55" customFormat="1">
      <c r="A14" s="47"/>
      <c r="B14" s="97">
        <v>7</v>
      </c>
      <c r="C14" s="48">
        <v>44419</v>
      </c>
      <c r="D14" s="49">
        <v>128085</v>
      </c>
      <c r="E14" s="50" t="s">
        <v>44</v>
      </c>
      <c r="F14" s="50">
        <v>0</v>
      </c>
      <c r="G14" s="51">
        <v>0</v>
      </c>
      <c r="H14" s="52">
        <f t="shared" si="7"/>
        <v>0</v>
      </c>
      <c r="I14" s="54" t="s">
        <v>50</v>
      </c>
      <c r="J14" s="50"/>
      <c r="K14" s="50">
        <v>0</v>
      </c>
      <c r="L14" s="50">
        <v>0</v>
      </c>
      <c r="M14" s="52"/>
      <c r="N14" s="53" t="e">
        <f t="shared" si="2"/>
        <v>#DIV/0!</v>
      </c>
      <c r="O14" s="52">
        <v>265.35000000000002</v>
      </c>
      <c r="P14" s="53">
        <f t="shared" si="0"/>
        <v>0</v>
      </c>
      <c r="Q14" s="54" t="s">
        <v>50</v>
      </c>
      <c r="S14" s="56"/>
    </row>
    <row r="15" spans="1:23">
      <c r="B15" s="97">
        <v>8</v>
      </c>
      <c r="C15" s="24"/>
      <c r="D15" s="22">
        <v>113044</v>
      </c>
      <c r="E15" s="8" t="s">
        <v>51</v>
      </c>
      <c r="F15" s="15">
        <v>10</v>
      </c>
      <c r="G15" s="19">
        <v>0</v>
      </c>
      <c r="H15" s="14">
        <f t="shared" si="7"/>
        <v>0</v>
      </c>
      <c r="I15" s="15"/>
      <c r="J15" s="12">
        <v>107.2</v>
      </c>
      <c r="K15" s="12">
        <v>103.18</v>
      </c>
      <c r="L15" s="12">
        <v>10</v>
      </c>
      <c r="M15" s="11">
        <f t="shared" si="1"/>
        <v>1072</v>
      </c>
      <c r="N15" s="25">
        <f t="shared" si="2"/>
        <v>3.8961038961038919E-2</v>
      </c>
      <c r="O15" s="11">
        <f t="shared" si="8"/>
        <v>40.19999999999996</v>
      </c>
      <c r="P15" s="25">
        <f t="shared" si="0"/>
        <v>6.0319943281247367E-2</v>
      </c>
      <c r="Q15" s="9"/>
      <c r="S15" s="26"/>
    </row>
    <row r="16" spans="1:23">
      <c r="B16" s="97">
        <v>9</v>
      </c>
      <c r="C16" s="8"/>
      <c r="D16" s="22">
        <v>127034</v>
      </c>
      <c r="E16" s="46" t="s">
        <v>52</v>
      </c>
      <c r="F16" s="15">
        <v>10</v>
      </c>
      <c r="G16" s="19">
        <v>0</v>
      </c>
      <c r="H16" s="14">
        <f t="shared" si="7"/>
        <v>0</v>
      </c>
      <c r="I16" s="15"/>
      <c r="J16" s="12">
        <v>104.956</v>
      </c>
      <c r="K16" s="12">
        <v>104.122</v>
      </c>
      <c r="L16" s="12">
        <v>10</v>
      </c>
      <c r="M16" s="11">
        <f t="shared" si="1"/>
        <v>1049.56</v>
      </c>
      <c r="N16" s="25">
        <f t="shared" si="2"/>
        <v>8.0098346170838358E-3</v>
      </c>
      <c r="O16" s="11">
        <f t="shared" si="8"/>
        <v>8.3400000000000318</v>
      </c>
      <c r="P16" s="25">
        <f t="shared" si="0"/>
        <v>5.9057275811815288E-2</v>
      </c>
      <c r="Q16" s="9"/>
      <c r="S16" s="26"/>
    </row>
    <row r="17" spans="1:19" s="66" customFormat="1">
      <c r="A17" s="57"/>
      <c r="B17" s="97">
        <v>10</v>
      </c>
      <c r="C17" s="68">
        <v>44420</v>
      </c>
      <c r="D17" s="60">
        <v>123078</v>
      </c>
      <c r="E17" s="61" t="s">
        <v>31</v>
      </c>
      <c r="F17" s="61">
        <v>0</v>
      </c>
      <c r="G17" s="62">
        <v>0</v>
      </c>
      <c r="H17" s="63">
        <f t="shared" si="7"/>
        <v>0</v>
      </c>
      <c r="I17" s="61" t="s">
        <v>50</v>
      </c>
      <c r="J17" s="61"/>
      <c r="K17" s="61">
        <v>0</v>
      </c>
      <c r="L17" s="61">
        <v>0</v>
      </c>
      <c r="M17" s="63">
        <f t="shared" si="1"/>
        <v>0</v>
      </c>
      <c r="N17" s="64" t="e">
        <f t="shared" si="2"/>
        <v>#DIV/0!</v>
      </c>
      <c r="O17" s="63">
        <f>(J17-K17)*L17</f>
        <v>0</v>
      </c>
      <c r="P17" s="64">
        <f t="shared" si="0"/>
        <v>0</v>
      </c>
      <c r="Q17" s="65"/>
      <c r="S17" s="67"/>
    </row>
    <row r="18" spans="1:19">
      <c r="B18" s="97">
        <v>11</v>
      </c>
      <c r="C18" s="8"/>
      <c r="D18" s="22">
        <v>128127</v>
      </c>
      <c r="E18" s="8" t="s">
        <v>30</v>
      </c>
      <c r="F18" s="15">
        <v>10</v>
      </c>
      <c r="G18" s="19">
        <v>97.054000000000002</v>
      </c>
      <c r="H18" s="14">
        <f t="shared" si="7"/>
        <v>970.54</v>
      </c>
      <c r="I18" s="15" t="s">
        <v>53</v>
      </c>
      <c r="J18" s="12"/>
      <c r="K18" s="12">
        <v>0</v>
      </c>
      <c r="L18" s="12"/>
      <c r="M18" s="11">
        <f t="shared" si="1"/>
        <v>0</v>
      </c>
      <c r="N18" s="25" t="e">
        <f t="shared" si="2"/>
        <v>#DIV/0!</v>
      </c>
      <c r="O18" s="11">
        <f t="shared" si="8"/>
        <v>0</v>
      </c>
      <c r="P18" s="25">
        <f t="shared" si="0"/>
        <v>0</v>
      </c>
      <c r="Q18" s="9"/>
      <c r="S18" s="26"/>
    </row>
    <row r="19" spans="1:19" s="66" customFormat="1">
      <c r="B19" s="97">
        <v>12</v>
      </c>
      <c r="C19" s="61"/>
      <c r="D19" s="60">
        <v>118002</v>
      </c>
      <c r="E19" s="61" t="s">
        <v>54</v>
      </c>
      <c r="F19" s="61">
        <v>10</v>
      </c>
      <c r="G19" s="62"/>
      <c r="H19" s="63"/>
      <c r="I19" s="61" t="s">
        <v>55</v>
      </c>
      <c r="J19" s="61"/>
      <c r="K19" s="61"/>
      <c r="L19" s="61">
        <v>0</v>
      </c>
      <c r="M19" s="63">
        <f t="shared" si="1"/>
        <v>0</v>
      </c>
      <c r="N19" s="64" t="e">
        <f t="shared" si="2"/>
        <v>#DIV/0!</v>
      </c>
      <c r="O19" s="63">
        <f>512.2</f>
        <v>512.20000000000005</v>
      </c>
      <c r="P19" s="64"/>
      <c r="Q19" s="65"/>
      <c r="S19" s="67"/>
    </row>
    <row r="20" spans="1:19">
      <c r="A20" s="1"/>
      <c r="B20" s="97">
        <v>13</v>
      </c>
      <c r="C20" s="69">
        <v>44448</v>
      </c>
      <c r="D20" s="22">
        <v>128127</v>
      </c>
      <c r="E20" s="8" t="s">
        <v>30</v>
      </c>
      <c r="F20" s="15">
        <v>40</v>
      </c>
      <c r="G20" s="19">
        <v>104.99</v>
      </c>
      <c r="H20" s="14">
        <f t="shared" si="7"/>
        <v>4199.5999999999995</v>
      </c>
      <c r="I20" s="15" t="s">
        <v>53</v>
      </c>
      <c r="J20" s="12"/>
      <c r="K20" s="12">
        <v>0</v>
      </c>
      <c r="L20" s="12"/>
      <c r="M20" s="11">
        <f t="shared" si="1"/>
        <v>0</v>
      </c>
      <c r="N20" s="25" t="e">
        <f t="shared" si="2"/>
        <v>#DIV/0!</v>
      </c>
      <c r="O20" s="11">
        <f t="shared" si="8"/>
        <v>0</v>
      </c>
      <c r="P20" s="25">
        <f>M20/$M$45</f>
        <v>0</v>
      </c>
      <c r="Q20" s="9" t="s">
        <v>56</v>
      </c>
      <c r="S20" s="26"/>
    </row>
    <row r="21" spans="1:19" s="79" customFormat="1">
      <c r="B21" s="97">
        <v>14</v>
      </c>
      <c r="C21" s="74"/>
      <c r="D21" s="73">
        <v>127018</v>
      </c>
      <c r="E21" s="74" t="s">
        <v>32</v>
      </c>
      <c r="F21" s="74">
        <v>-20</v>
      </c>
      <c r="G21" s="75"/>
      <c r="H21" s="76">
        <f t="shared" si="7"/>
        <v>0</v>
      </c>
      <c r="I21" s="74" t="s">
        <v>50</v>
      </c>
      <c r="J21" s="74"/>
      <c r="K21" s="74">
        <v>0</v>
      </c>
      <c r="L21" s="74"/>
      <c r="M21" s="76">
        <f t="shared" si="1"/>
        <v>0</v>
      </c>
      <c r="N21" s="77" t="e">
        <f t="shared" si="2"/>
        <v>#DIV/0!</v>
      </c>
      <c r="O21" s="76">
        <v>0</v>
      </c>
      <c r="P21" s="77">
        <f>M21/$M$45</f>
        <v>0</v>
      </c>
      <c r="Q21" s="78"/>
      <c r="S21" s="80"/>
    </row>
    <row r="22" spans="1:19" s="79" customFormat="1">
      <c r="B22" s="97">
        <v>15</v>
      </c>
      <c r="C22" s="74"/>
      <c r="D22" s="73">
        <v>127020</v>
      </c>
      <c r="E22" s="74" t="s">
        <v>33</v>
      </c>
      <c r="F22" s="74">
        <v>-10</v>
      </c>
      <c r="G22" s="75"/>
      <c r="H22" s="76">
        <f t="shared" si="7"/>
        <v>0</v>
      </c>
      <c r="I22" s="74" t="s">
        <v>50</v>
      </c>
      <c r="J22" s="74"/>
      <c r="K22" s="74">
        <v>0</v>
      </c>
      <c r="L22" s="74"/>
      <c r="M22" s="76">
        <f t="shared" si="1"/>
        <v>0</v>
      </c>
      <c r="N22" s="77" t="e">
        <f t="shared" si="2"/>
        <v>#DIV/0!</v>
      </c>
      <c r="O22" s="76">
        <f t="shared" si="8"/>
        <v>0</v>
      </c>
      <c r="P22" s="77">
        <f>M22/$M$45</f>
        <v>0</v>
      </c>
      <c r="Q22" s="78"/>
      <c r="S22" s="80"/>
    </row>
    <row r="23" spans="1:19">
      <c r="A23" s="1"/>
      <c r="B23" s="97">
        <v>16</v>
      </c>
      <c r="C23" s="69">
        <v>44495</v>
      </c>
      <c r="D23" s="22">
        <v>128100</v>
      </c>
      <c r="E23" s="8" t="s">
        <v>59</v>
      </c>
      <c r="F23" s="15">
        <v>10</v>
      </c>
      <c r="G23" s="19">
        <v>100.52</v>
      </c>
      <c r="H23" s="14">
        <f t="shared" si="7"/>
        <v>1005.1999999999999</v>
      </c>
      <c r="I23" s="15" t="s">
        <v>53</v>
      </c>
      <c r="J23" s="12">
        <v>107.56</v>
      </c>
      <c r="K23" s="12">
        <v>103.637</v>
      </c>
      <c r="L23" s="12">
        <v>20</v>
      </c>
      <c r="M23" s="11">
        <f t="shared" si="1"/>
        <v>2151.1999999999998</v>
      </c>
      <c r="N23" s="25">
        <f t="shared" si="2"/>
        <v>3.7853276339531262E-2</v>
      </c>
      <c r="O23" s="11">
        <f t="shared" si="8"/>
        <v>78.460000000000036</v>
      </c>
      <c r="P23" s="25">
        <f>M23/$M$45</f>
        <v>0.12104502050990609</v>
      </c>
      <c r="Q23" s="9"/>
      <c r="S23" s="26"/>
    </row>
    <row r="24" spans="1:19" s="74" customFormat="1">
      <c r="B24" s="97">
        <v>17</v>
      </c>
      <c r="D24" s="74">
        <v>113591</v>
      </c>
      <c r="E24" s="74" t="s">
        <v>37</v>
      </c>
      <c r="F24" s="74">
        <v>-10</v>
      </c>
      <c r="H24" s="74">
        <f t="shared" ref="H24:H37" si="9">F24*G24</f>
        <v>0</v>
      </c>
      <c r="I24" s="74" t="s">
        <v>50</v>
      </c>
      <c r="K24" s="74">
        <v>0</v>
      </c>
      <c r="M24" s="74">
        <f t="shared" ref="M24:M37" si="10">J24*L24</f>
        <v>0</v>
      </c>
      <c r="N24" s="74" t="e">
        <f t="shared" ref="N24:N37" si="11">(J24-K24)/K24</f>
        <v>#DIV/0!</v>
      </c>
      <c r="O24" s="74">
        <f t="shared" ref="O24:O37" si="12">(J24-K24)*L24</f>
        <v>0</v>
      </c>
      <c r="P24" s="74">
        <f t="shared" ref="P24:P37" si="13">M24/$M$45</f>
        <v>0</v>
      </c>
    </row>
    <row r="25" spans="1:19" s="66" customFormat="1">
      <c r="B25" s="97">
        <v>18</v>
      </c>
      <c r="C25" s="68">
        <v>44498</v>
      </c>
      <c r="D25" s="60">
        <v>118002</v>
      </c>
      <c r="E25" s="61" t="s">
        <v>54</v>
      </c>
      <c r="F25" s="61">
        <v>-10</v>
      </c>
      <c r="G25" s="62"/>
      <c r="H25" s="63">
        <f t="shared" si="9"/>
        <v>0</v>
      </c>
      <c r="I25" s="61" t="s">
        <v>50</v>
      </c>
      <c r="J25" s="61"/>
      <c r="K25" s="61">
        <v>0</v>
      </c>
      <c r="L25" s="61"/>
      <c r="M25" s="63">
        <f t="shared" si="10"/>
        <v>0</v>
      </c>
      <c r="N25" s="64" t="e">
        <f t="shared" si="11"/>
        <v>#DIV/0!</v>
      </c>
      <c r="O25" s="63">
        <f t="shared" si="12"/>
        <v>0</v>
      </c>
      <c r="P25" s="64">
        <f t="shared" si="13"/>
        <v>0</v>
      </c>
      <c r="Q25" s="65"/>
      <c r="S25" s="67"/>
    </row>
    <row r="26" spans="1:19">
      <c r="A26" s="1"/>
      <c r="B26" s="97">
        <v>19</v>
      </c>
      <c r="C26" s="8"/>
      <c r="D26" s="22">
        <v>110072</v>
      </c>
      <c r="E26" s="8" t="s">
        <v>36</v>
      </c>
      <c r="F26" s="15">
        <v>10</v>
      </c>
      <c r="G26" s="19">
        <v>94.49</v>
      </c>
      <c r="H26" s="14">
        <f t="shared" si="9"/>
        <v>944.9</v>
      </c>
      <c r="I26" s="15" t="s">
        <v>53</v>
      </c>
      <c r="J26" s="12"/>
      <c r="K26" s="12">
        <v>0</v>
      </c>
      <c r="L26" s="12"/>
      <c r="M26" s="11">
        <f t="shared" si="10"/>
        <v>0</v>
      </c>
      <c r="N26" s="25" t="e">
        <f t="shared" si="11"/>
        <v>#DIV/0!</v>
      </c>
      <c r="O26" s="11">
        <f t="shared" si="12"/>
        <v>0</v>
      </c>
      <c r="P26" s="25">
        <f t="shared" si="13"/>
        <v>0</v>
      </c>
      <c r="Q26" s="9"/>
      <c r="S26" s="26"/>
    </row>
    <row r="27" spans="1:19" s="85" customFormat="1">
      <c r="B27" s="97">
        <v>20</v>
      </c>
      <c r="C27" s="86">
        <v>44508</v>
      </c>
      <c r="D27" s="87">
        <v>113620</v>
      </c>
      <c r="E27" s="88" t="s">
        <v>38</v>
      </c>
      <c r="F27" s="88">
        <v>-10</v>
      </c>
      <c r="G27" s="89"/>
      <c r="H27" s="90">
        <f t="shared" si="9"/>
        <v>0</v>
      </c>
      <c r="I27" s="88" t="s">
        <v>50</v>
      </c>
      <c r="J27" s="88"/>
      <c r="K27" s="88">
        <v>0</v>
      </c>
      <c r="L27" s="88"/>
      <c r="M27" s="90">
        <f t="shared" si="10"/>
        <v>0</v>
      </c>
      <c r="N27" s="91" t="e">
        <f t="shared" si="11"/>
        <v>#DIV/0!</v>
      </c>
      <c r="O27" s="90">
        <v>148.5</v>
      </c>
      <c r="P27" s="91">
        <f t="shared" si="13"/>
        <v>0</v>
      </c>
      <c r="Q27" s="92"/>
      <c r="S27" s="93"/>
    </row>
    <row r="28" spans="1:19">
      <c r="A28" s="1"/>
      <c r="B28" s="97">
        <v>21</v>
      </c>
      <c r="C28" s="86">
        <v>44508</v>
      </c>
      <c r="D28" s="23">
        <v>113033</v>
      </c>
      <c r="E28" s="22" t="s">
        <v>60</v>
      </c>
      <c r="F28" s="15">
        <v>10</v>
      </c>
      <c r="G28" s="19"/>
      <c r="H28" s="14">
        <f t="shared" si="9"/>
        <v>0</v>
      </c>
      <c r="I28" s="15" t="s">
        <v>53</v>
      </c>
      <c r="J28" s="12">
        <v>107.7</v>
      </c>
      <c r="K28" s="12">
        <v>102.62</v>
      </c>
      <c r="L28" s="12">
        <v>10</v>
      </c>
      <c r="M28" s="11">
        <f t="shared" si="10"/>
        <v>1077</v>
      </c>
      <c r="N28" s="25">
        <f t="shared" si="11"/>
        <v>4.9503020853634748E-2</v>
      </c>
      <c r="O28" s="11">
        <f t="shared" si="12"/>
        <v>50.799999999999983</v>
      </c>
      <c r="P28" s="25">
        <f t="shared" si="13"/>
        <v>6.0601286300283039E-2</v>
      </c>
      <c r="Q28" s="9"/>
      <c r="S28" s="26"/>
    </row>
    <row r="29" spans="1:19">
      <c r="A29" s="1"/>
      <c r="B29" s="97">
        <v>22</v>
      </c>
      <c r="C29" s="69">
        <v>44540</v>
      </c>
      <c r="D29" s="114">
        <v>128100</v>
      </c>
      <c r="E29" s="114" t="s">
        <v>59</v>
      </c>
      <c r="F29" s="15">
        <v>10</v>
      </c>
      <c r="G29" s="19"/>
      <c r="H29" s="14">
        <f t="shared" si="9"/>
        <v>0</v>
      </c>
      <c r="I29" s="15" t="s">
        <v>53</v>
      </c>
      <c r="J29" s="12"/>
      <c r="K29" s="12">
        <v>0</v>
      </c>
      <c r="L29" s="12"/>
      <c r="M29" s="11">
        <f t="shared" si="10"/>
        <v>0</v>
      </c>
      <c r="N29" s="25" t="e">
        <f t="shared" si="11"/>
        <v>#DIV/0!</v>
      </c>
      <c r="O29" s="11">
        <f t="shared" si="12"/>
        <v>0</v>
      </c>
      <c r="P29" s="25">
        <f t="shared" si="13"/>
        <v>0</v>
      </c>
      <c r="Q29" s="9"/>
      <c r="S29" s="26"/>
    </row>
    <row r="30" spans="1:19">
      <c r="A30" s="1"/>
      <c r="B30" s="97">
        <v>23</v>
      </c>
      <c r="C30" s="8"/>
      <c r="D30" s="22"/>
      <c r="E30" s="8"/>
      <c r="F30" s="15"/>
      <c r="G30" s="19"/>
      <c r="H30" s="14">
        <f t="shared" si="9"/>
        <v>0</v>
      </c>
      <c r="I30" s="15"/>
      <c r="J30" s="12"/>
      <c r="K30" s="12">
        <v>0</v>
      </c>
      <c r="L30" s="12"/>
      <c r="M30" s="11">
        <f t="shared" si="10"/>
        <v>0</v>
      </c>
      <c r="N30" s="25" t="e">
        <f t="shared" si="11"/>
        <v>#DIV/0!</v>
      </c>
      <c r="O30" s="11">
        <f t="shared" si="12"/>
        <v>0</v>
      </c>
      <c r="P30" s="25">
        <f t="shared" si="13"/>
        <v>0</v>
      </c>
      <c r="Q30" s="9"/>
      <c r="S30" s="26"/>
    </row>
    <row r="31" spans="1:19">
      <c r="A31" s="1"/>
      <c r="B31" s="97">
        <v>24</v>
      </c>
      <c r="C31" s="8"/>
      <c r="D31" s="22"/>
      <c r="E31" s="8"/>
      <c r="F31" s="15"/>
      <c r="G31" s="19"/>
      <c r="H31" s="14">
        <f t="shared" si="9"/>
        <v>0</v>
      </c>
      <c r="I31" s="15"/>
      <c r="J31" s="12"/>
      <c r="K31" s="12">
        <v>0</v>
      </c>
      <c r="L31" s="12"/>
      <c r="M31" s="11">
        <f t="shared" si="10"/>
        <v>0</v>
      </c>
      <c r="N31" s="25" t="e">
        <f t="shared" si="11"/>
        <v>#DIV/0!</v>
      </c>
      <c r="O31" s="11">
        <f t="shared" si="12"/>
        <v>0</v>
      </c>
      <c r="P31" s="25">
        <f t="shared" si="13"/>
        <v>0</v>
      </c>
      <c r="Q31" s="9"/>
      <c r="S31" s="26"/>
    </row>
    <row r="32" spans="1:19">
      <c r="A32" s="1"/>
      <c r="B32" s="97">
        <v>25</v>
      </c>
      <c r="C32" s="8"/>
      <c r="D32" s="22"/>
      <c r="E32" s="8"/>
      <c r="F32" s="15"/>
      <c r="G32" s="19"/>
      <c r="H32" s="14">
        <f t="shared" si="9"/>
        <v>0</v>
      </c>
      <c r="I32" s="15"/>
      <c r="J32" s="12"/>
      <c r="K32" s="12">
        <v>0</v>
      </c>
      <c r="L32" s="12"/>
      <c r="M32" s="11">
        <f t="shared" si="10"/>
        <v>0</v>
      </c>
      <c r="N32" s="25" t="e">
        <f t="shared" si="11"/>
        <v>#DIV/0!</v>
      </c>
      <c r="O32" s="11">
        <f t="shared" si="12"/>
        <v>0</v>
      </c>
      <c r="P32" s="25">
        <f t="shared" si="13"/>
        <v>0</v>
      </c>
      <c r="Q32" s="9"/>
      <c r="S32" s="26"/>
    </row>
    <row r="33" spans="1:19">
      <c r="A33" s="1"/>
      <c r="B33" s="97">
        <v>26</v>
      </c>
      <c r="C33" s="8"/>
      <c r="D33" s="22"/>
      <c r="E33" s="8"/>
      <c r="F33" s="15"/>
      <c r="G33" s="19"/>
      <c r="H33" s="14">
        <f t="shared" si="9"/>
        <v>0</v>
      </c>
      <c r="I33" s="15"/>
      <c r="J33" s="12"/>
      <c r="K33" s="12">
        <v>0</v>
      </c>
      <c r="L33" s="12"/>
      <c r="M33" s="11">
        <f t="shared" si="10"/>
        <v>0</v>
      </c>
      <c r="N33" s="25" t="e">
        <f t="shared" si="11"/>
        <v>#DIV/0!</v>
      </c>
      <c r="O33" s="11">
        <f t="shared" si="12"/>
        <v>0</v>
      </c>
      <c r="P33" s="25">
        <f t="shared" si="13"/>
        <v>0</v>
      </c>
      <c r="Q33" s="9"/>
      <c r="S33" s="26"/>
    </row>
    <row r="34" spans="1:19">
      <c r="A34" s="1"/>
      <c r="B34" s="97">
        <v>27</v>
      </c>
      <c r="C34" s="8"/>
      <c r="D34" s="22"/>
      <c r="E34" s="8"/>
      <c r="F34" s="15"/>
      <c r="G34" s="19"/>
      <c r="H34" s="14">
        <f t="shared" si="9"/>
        <v>0</v>
      </c>
      <c r="I34" s="15"/>
      <c r="J34" s="12"/>
      <c r="K34" s="12">
        <v>0</v>
      </c>
      <c r="L34" s="12"/>
      <c r="M34" s="11">
        <f t="shared" si="10"/>
        <v>0</v>
      </c>
      <c r="N34" s="25" t="e">
        <f t="shared" si="11"/>
        <v>#DIV/0!</v>
      </c>
      <c r="O34" s="11">
        <f t="shared" si="12"/>
        <v>0</v>
      </c>
      <c r="P34" s="25">
        <f t="shared" si="13"/>
        <v>0</v>
      </c>
      <c r="Q34" s="9"/>
      <c r="S34" s="26"/>
    </row>
    <row r="35" spans="1:19">
      <c r="A35" s="1"/>
      <c r="B35" s="97">
        <v>28</v>
      </c>
      <c r="C35" s="8"/>
      <c r="D35" s="22"/>
      <c r="E35" s="8"/>
      <c r="F35" s="15"/>
      <c r="G35" s="19"/>
      <c r="H35" s="14">
        <f t="shared" si="9"/>
        <v>0</v>
      </c>
      <c r="I35" s="15"/>
      <c r="J35" s="12"/>
      <c r="K35" s="12">
        <v>0</v>
      </c>
      <c r="L35" s="12"/>
      <c r="M35" s="11">
        <f t="shared" si="10"/>
        <v>0</v>
      </c>
      <c r="N35" s="25" t="e">
        <f t="shared" si="11"/>
        <v>#DIV/0!</v>
      </c>
      <c r="O35" s="11">
        <f t="shared" si="12"/>
        <v>0</v>
      </c>
      <c r="P35" s="25">
        <f t="shared" si="13"/>
        <v>0</v>
      </c>
      <c r="Q35" s="9"/>
      <c r="S35" s="26"/>
    </row>
    <row r="36" spans="1:19">
      <c r="A36" s="1"/>
      <c r="B36" s="97">
        <v>29</v>
      </c>
      <c r="C36" s="8"/>
      <c r="D36" s="22"/>
      <c r="E36" s="8"/>
      <c r="F36" s="15"/>
      <c r="G36" s="19"/>
      <c r="H36" s="14">
        <f t="shared" si="9"/>
        <v>0</v>
      </c>
      <c r="I36" s="15"/>
      <c r="J36" s="12"/>
      <c r="K36" s="12">
        <v>0</v>
      </c>
      <c r="L36" s="12"/>
      <c r="M36" s="11">
        <f t="shared" si="10"/>
        <v>0</v>
      </c>
      <c r="N36" s="25" t="e">
        <f t="shared" si="11"/>
        <v>#DIV/0!</v>
      </c>
      <c r="O36" s="11">
        <f t="shared" si="12"/>
        <v>0</v>
      </c>
      <c r="P36" s="25">
        <f t="shared" si="13"/>
        <v>0</v>
      </c>
      <c r="Q36" s="9"/>
      <c r="S36" s="26"/>
    </row>
    <row r="37" spans="1:19">
      <c r="A37" s="1"/>
      <c r="B37" s="97">
        <v>30</v>
      </c>
      <c r="C37" s="8"/>
      <c r="D37" s="22"/>
      <c r="E37" s="8"/>
      <c r="F37" s="15"/>
      <c r="G37" s="19"/>
      <c r="H37" s="14">
        <f t="shared" si="9"/>
        <v>0</v>
      </c>
      <c r="I37" s="15"/>
      <c r="J37" s="12"/>
      <c r="K37" s="12">
        <v>0</v>
      </c>
      <c r="L37" s="12"/>
      <c r="M37" s="11">
        <f t="shared" si="10"/>
        <v>0</v>
      </c>
      <c r="N37" s="25" t="e">
        <f t="shared" si="11"/>
        <v>#DIV/0!</v>
      </c>
      <c r="O37" s="11">
        <f t="shared" si="12"/>
        <v>0</v>
      </c>
      <c r="P37" s="25">
        <f t="shared" si="13"/>
        <v>0</v>
      </c>
      <c r="Q37" s="9"/>
      <c r="S37" s="26"/>
    </row>
    <row r="38" spans="1:19">
      <c r="A38" s="1"/>
      <c r="B38" s="97">
        <v>31</v>
      </c>
      <c r="C38" s="8" t="s">
        <v>29</v>
      </c>
      <c r="D38" s="29"/>
      <c r="E38" s="30"/>
      <c r="F38" s="15"/>
      <c r="G38" s="19"/>
      <c r="H38" s="14">
        <f t="shared" si="7"/>
        <v>0</v>
      </c>
      <c r="I38" s="15"/>
      <c r="J38" s="12"/>
      <c r="K38" s="12">
        <v>0</v>
      </c>
      <c r="L38" s="12"/>
      <c r="M38" s="11">
        <f t="shared" si="1"/>
        <v>0</v>
      </c>
      <c r="N38" s="25" t="e">
        <f t="shared" si="2"/>
        <v>#DIV/0!</v>
      </c>
      <c r="O38" s="12"/>
      <c r="P38" s="12"/>
      <c r="Q38" s="9"/>
      <c r="S38" s="26"/>
    </row>
    <row r="39" spans="1:19">
      <c r="A39" s="1"/>
      <c r="B39" s="97">
        <v>32</v>
      </c>
      <c r="C39" s="8"/>
      <c r="D39" s="29"/>
      <c r="E39" s="30"/>
      <c r="F39" s="15"/>
      <c r="G39" s="19"/>
      <c r="H39" s="14">
        <f t="shared" si="7"/>
        <v>0</v>
      </c>
      <c r="I39" s="15"/>
      <c r="J39" s="12">
        <v>104.99</v>
      </c>
      <c r="K39" s="12">
        <v>0</v>
      </c>
      <c r="L39" s="12"/>
      <c r="M39" s="11">
        <f t="shared" si="1"/>
        <v>0</v>
      </c>
      <c r="N39" s="25" t="e">
        <f t="shared" si="2"/>
        <v>#DIV/0!</v>
      </c>
      <c r="O39" s="12"/>
      <c r="P39" s="12"/>
      <c r="Q39" s="9"/>
      <c r="S39" s="26"/>
    </row>
    <row r="40" spans="1:19">
      <c r="A40" s="1"/>
      <c r="B40" s="7"/>
      <c r="C40" s="8"/>
      <c r="D40" s="29"/>
      <c r="E40" s="30"/>
      <c r="F40" s="15"/>
      <c r="G40" s="19"/>
      <c r="H40" s="15"/>
      <c r="I40" s="15"/>
      <c r="J40" s="12"/>
      <c r="K40" s="12"/>
      <c r="L40" s="12"/>
      <c r="M40" s="12"/>
      <c r="N40" s="25"/>
      <c r="O40" s="12"/>
      <c r="P40" s="12"/>
      <c r="Q40" s="9"/>
      <c r="S40" s="26"/>
    </row>
    <row r="41" spans="1:19">
      <c r="B41" s="7"/>
      <c r="C41" s="8"/>
      <c r="D41" s="29"/>
      <c r="E41" s="30"/>
      <c r="F41" s="15"/>
      <c r="G41" s="19"/>
      <c r="H41" s="15"/>
      <c r="I41" s="15"/>
      <c r="J41" s="12"/>
      <c r="K41" s="12"/>
      <c r="L41" s="12"/>
      <c r="M41" s="12"/>
      <c r="N41" s="25" t="e">
        <f t="shared" si="2"/>
        <v>#DIV/0!</v>
      </c>
      <c r="O41" s="12"/>
      <c r="P41" s="12"/>
      <c r="Q41" s="9"/>
      <c r="S41" s="26"/>
    </row>
    <row r="42" spans="1:19">
      <c r="B42" s="7"/>
      <c r="C42" s="8"/>
      <c r="D42" s="29"/>
      <c r="E42" s="30"/>
      <c r="F42" s="15"/>
      <c r="G42" s="19"/>
      <c r="H42" s="15"/>
      <c r="I42" s="15"/>
      <c r="J42" s="12"/>
      <c r="K42" s="27"/>
      <c r="L42" s="27"/>
      <c r="M42" s="12"/>
      <c r="N42" s="25" t="e">
        <f t="shared" si="2"/>
        <v>#DIV/0!</v>
      </c>
      <c r="O42" s="12"/>
      <c r="P42" s="12"/>
      <c r="Q42" s="9"/>
      <c r="S42" s="26"/>
    </row>
    <row r="43" spans="1:19">
      <c r="B43" s="31"/>
      <c r="C43" s="32" t="s">
        <v>0</v>
      </c>
      <c r="D43" s="33"/>
      <c r="E43" s="32"/>
      <c r="F43" s="34"/>
      <c r="G43" s="35"/>
      <c r="H43" s="34">
        <f>SUM(H3:H42)</f>
        <v>7120.2399999999989</v>
      </c>
      <c r="I43" s="34"/>
      <c r="J43" s="36"/>
      <c r="K43" s="98">
        <f>SUMPRODUCT((K3:K41)*(L3:L41))</f>
        <v>17074.179999999997</v>
      </c>
      <c r="L43" s="99"/>
      <c r="M43" s="37">
        <f>SUM(M3:M42)</f>
        <v>17771.899999999998</v>
      </c>
      <c r="N43" s="38">
        <f>(O43)/K43</f>
        <v>0.21894872843088228</v>
      </c>
      <c r="O43" s="39">
        <f>SUM(O3:O42)</f>
        <v>3738.3700000000008</v>
      </c>
      <c r="P43" s="36"/>
      <c r="Q43" s="40"/>
      <c r="S43" s="21"/>
    </row>
    <row r="44" spans="1:19">
      <c r="B44" s="41"/>
      <c r="C44" s="41" t="s">
        <v>39</v>
      </c>
      <c r="D44" s="42"/>
      <c r="E44" s="41"/>
      <c r="F44" s="41"/>
      <c r="G44" s="43"/>
      <c r="H44" s="41"/>
      <c r="I44" s="41"/>
      <c r="J44" s="41"/>
      <c r="K44" s="41"/>
      <c r="L44" s="41"/>
      <c r="M44" s="41"/>
      <c r="N44" s="41"/>
      <c r="O44" s="41"/>
      <c r="P44" s="41"/>
      <c r="Q44" s="41"/>
    </row>
    <row r="45" spans="1:19">
      <c r="B45" s="41"/>
      <c r="C45" s="41" t="s">
        <v>40</v>
      </c>
      <c r="D45" s="42"/>
      <c r="E45" s="41"/>
      <c r="F45" s="41"/>
      <c r="G45" s="43"/>
      <c r="H45" s="41"/>
      <c r="I45" s="41"/>
      <c r="J45" s="41"/>
      <c r="K45" s="41"/>
      <c r="L45" s="41"/>
      <c r="M45" s="41">
        <f>SUM(M43:M44)</f>
        <v>17771.899999999998</v>
      </c>
      <c r="N45" s="41"/>
      <c r="O45" s="41"/>
      <c r="P45" s="41"/>
      <c r="Q45" s="41"/>
    </row>
    <row r="47" spans="1:19" ht="15">
      <c r="C47" s="28"/>
    </row>
  </sheetData>
  <mergeCells count="10">
    <mergeCell ref="K43:L4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9 O25:O37 O11:O23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N3:N9 N25:N43 N11:N2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1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4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5" t="s">
        <v>49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U11" sqref="U1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month</vt:lpstr>
      <vt:lpstr>轮动-每月8-11号调一次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2021-12-10T08:37:16Z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