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B\"/>
    </mc:Choice>
  </mc:AlternateContent>
  <xr:revisionPtr revIDLastSave="0" documentId="13_ncr:1_{88DA536F-154D-4BAD-B463-09F978D4AEA1}" xr6:coauthVersionLast="47" xr6:coauthVersionMax="47" xr10:uidLastSave="{00000000-0000-0000-0000-000000000000}"/>
  <bookViews>
    <workbookView xWindow="1845" yWindow="1560" windowWidth="21600" windowHeight="11385" activeTab="1" xr2:uid="{D298135B-E4C0-45E9-BB28-1F0B05CAE31B}"/>
  </bookViews>
  <sheets>
    <sheet name="轮动-每月8-11号调一次" sheetId="2" r:id="rId1"/>
    <sheet name="month" sheetId="5" r:id="rId2"/>
    <sheet name="方案" sheetId="3" r:id="rId3"/>
    <sheet name="带上是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4" i="2" l="1"/>
  <c r="M24" i="2"/>
  <c r="N24" i="2"/>
  <c r="O24" i="2"/>
  <c r="H25" i="2"/>
  <c r="M25" i="2"/>
  <c r="N25" i="2"/>
  <c r="O25" i="2"/>
  <c r="H26" i="2"/>
  <c r="M26" i="2"/>
  <c r="N26" i="2"/>
  <c r="O26" i="2"/>
  <c r="H27" i="2"/>
  <c r="M27" i="2"/>
  <c r="N27" i="2"/>
  <c r="O27" i="2"/>
  <c r="H28" i="2"/>
  <c r="M28" i="2"/>
  <c r="N28" i="2"/>
  <c r="O28" i="2"/>
  <c r="H29" i="2"/>
  <c r="M29" i="2"/>
  <c r="N29" i="2"/>
  <c r="O29" i="2"/>
  <c r="H30" i="2"/>
  <c r="M30" i="2"/>
  <c r="N30" i="2"/>
  <c r="O30" i="2"/>
  <c r="H31" i="2"/>
  <c r="M31" i="2"/>
  <c r="N31" i="2"/>
  <c r="O31" i="2"/>
  <c r="H32" i="2"/>
  <c r="M32" i="2"/>
  <c r="N32" i="2"/>
  <c r="O32" i="2"/>
  <c r="H33" i="2"/>
  <c r="M33" i="2"/>
  <c r="N33" i="2"/>
  <c r="O33" i="2"/>
  <c r="H34" i="2"/>
  <c r="M34" i="2"/>
  <c r="N34" i="2"/>
  <c r="O34" i="2"/>
  <c r="H35" i="2"/>
  <c r="M35" i="2"/>
  <c r="N35" i="2"/>
  <c r="O35" i="2"/>
  <c r="H36" i="2"/>
  <c r="M36" i="2"/>
  <c r="N36" i="2"/>
  <c r="O36" i="2"/>
  <c r="H37" i="2"/>
  <c r="M37" i="2"/>
  <c r="N37" i="2"/>
  <c r="O37" i="2"/>
  <c r="M19" i="2"/>
  <c r="N19" i="2"/>
  <c r="O19" i="2"/>
  <c r="H22" i="2"/>
  <c r="H23" i="2"/>
  <c r="H38" i="2"/>
  <c r="H39" i="2"/>
  <c r="H21" i="2"/>
  <c r="M21" i="2"/>
  <c r="M22" i="2"/>
  <c r="M23" i="2"/>
  <c r="M38" i="2"/>
  <c r="M39" i="2"/>
  <c r="N39" i="2"/>
  <c r="N41" i="2"/>
  <c r="N11" i="2"/>
  <c r="N12" i="2"/>
  <c r="N13" i="2"/>
  <c r="N14" i="2"/>
  <c r="N15" i="2"/>
  <c r="N16" i="2"/>
  <c r="N17" i="2"/>
  <c r="N18" i="2"/>
  <c r="N20" i="2"/>
  <c r="N21" i="2"/>
  <c r="N22" i="2"/>
  <c r="N23" i="2"/>
  <c r="N38" i="2"/>
  <c r="N42" i="2"/>
  <c r="K43" i="2"/>
  <c r="O17" i="2"/>
  <c r="O18" i="2"/>
  <c r="O20" i="2"/>
  <c r="O22" i="2"/>
  <c r="O23" i="2"/>
  <c r="O7" i="2"/>
  <c r="O8" i="2"/>
  <c r="O9" i="2"/>
  <c r="O10" i="2"/>
  <c r="O11" i="2"/>
  <c r="O12" i="2"/>
  <c r="O13" i="2"/>
  <c r="O15" i="2"/>
  <c r="O16" i="2"/>
  <c r="O3" i="2"/>
  <c r="N4" i="2"/>
  <c r="N5" i="2"/>
  <c r="N6" i="2"/>
  <c r="N7" i="2"/>
  <c r="N8" i="2"/>
  <c r="N9" i="2"/>
  <c r="N10" i="2"/>
  <c r="N3" i="2"/>
  <c r="M16" i="2"/>
  <c r="M17" i="2"/>
  <c r="M18" i="2"/>
  <c r="M20" i="2"/>
  <c r="H11" i="2"/>
  <c r="H12" i="2"/>
  <c r="H13" i="2"/>
  <c r="H14" i="2"/>
  <c r="H15" i="2"/>
  <c r="H16" i="2"/>
  <c r="H17" i="2"/>
  <c r="H18" i="2"/>
  <c r="H20" i="2"/>
  <c r="M3" i="2"/>
  <c r="H43" i="2" l="1"/>
  <c r="O43" i="2"/>
  <c r="N43" i="2" s="1"/>
  <c r="M9" i="2"/>
  <c r="M10" i="2"/>
  <c r="M4" i="2" l="1"/>
  <c r="M5" i="2"/>
  <c r="M6" i="2"/>
  <c r="M7" i="2"/>
  <c r="M8" i="2"/>
  <c r="M11" i="2"/>
  <c r="M12" i="2"/>
  <c r="M13" i="2"/>
  <c r="M15" i="2"/>
  <c r="M43" i="2" l="1"/>
  <c r="M45" i="2" l="1"/>
  <c r="P30" i="2" l="1"/>
  <c r="P37" i="2"/>
  <c r="P32" i="2"/>
  <c r="P29" i="2"/>
  <c r="P26" i="2"/>
  <c r="P34" i="2"/>
  <c r="P33" i="2"/>
  <c r="P25" i="2"/>
  <c r="P27" i="2"/>
  <c r="P35" i="2"/>
  <c r="P36" i="2"/>
  <c r="P31" i="2"/>
  <c r="P28" i="2"/>
  <c r="P24" i="2"/>
  <c r="P22" i="2"/>
  <c r="P23" i="2"/>
  <c r="P3" i="2"/>
  <c r="P20" i="2"/>
  <c r="P21" i="2"/>
  <c r="P18" i="2"/>
  <c r="P17" i="2"/>
  <c r="P16" i="2"/>
  <c r="P10" i="2"/>
  <c r="P9" i="2"/>
  <c r="P8" i="2"/>
  <c r="P13" i="2"/>
  <c r="P6" i="2"/>
  <c r="P12" i="2"/>
  <c r="P7" i="2"/>
  <c r="P15" i="2"/>
  <c r="P5" i="2"/>
  <c r="P11" i="2"/>
  <c r="P14" i="2"/>
  <c r="P4" i="2"/>
</calcChain>
</file>

<file path=xl/sharedStrings.xml><?xml version="1.0" encoding="utf-8"?>
<sst xmlns="http://schemas.openxmlformats.org/spreadsheetml/2006/main" count="71" uniqueCount="59">
  <si>
    <t>总计</t>
  </si>
  <si>
    <t>交易日期</t>
  </si>
  <si>
    <t>代码</t>
  </si>
  <si>
    <t>转债</t>
  </si>
  <si>
    <t>数量</t>
  </si>
  <si>
    <t>金额</t>
  </si>
  <si>
    <t>持仓</t>
  </si>
  <si>
    <t>现价</t>
  </si>
  <si>
    <t>市值</t>
  </si>
  <si>
    <t>收益率</t>
  </si>
  <si>
    <t>收益额</t>
  </si>
  <si>
    <t>&lt;95</t>
  </si>
  <si>
    <t>&lt;90</t>
  </si>
  <si>
    <t>&lt;85</t>
  </si>
  <si>
    <t>&lt;80</t>
  </si>
  <si>
    <t>&lt;75</t>
  </si>
  <si>
    <t>&lt;100</t>
  </si>
  <si>
    <t>&lt;103</t>
  </si>
  <si>
    <t>参考方案</t>
  </si>
  <si>
    <t>实行方案</t>
  </si>
  <si>
    <t>成本</t>
  </si>
  <si>
    <t>总市值</t>
  </si>
  <si>
    <t>价格</t>
  </si>
  <si>
    <t>备注</t>
    <phoneticPr fontId="4" type="noConversion"/>
  </si>
  <si>
    <t>到期收益</t>
    <phoneticPr fontId="4" type="noConversion"/>
  </si>
  <si>
    <t>买入</t>
    <phoneticPr fontId="4" type="noConversion"/>
  </si>
  <si>
    <t>描述</t>
    <phoneticPr fontId="4" type="noConversion"/>
  </si>
  <si>
    <t>序列</t>
    <phoneticPr fontId="4" type="noConversion"/>
  </si>
  <si>
    <t>ctrl+;     insert date</t>
  </si>
  <si>
    <t>标的</t>
    <phoneticPr fontId="4" type="noConversion"/>
  </si>
  <si>
    <t>文科转债</t>
    <phoneticPr fontId="4" type="noConversion"/>
  </si>
  <si>
    <t>飞凯转债</t>
    <phoneticPr fontId="4" type="noConversion"/>
  </si>
  <si>
    <t>本钢转债</t>
    <phoneticPr fontId="4" type="noConversion"/>
  </si>
  <si>
    <t>中金转债</t>
    <phoneticPr fontId="4" type="noConversion"/>
  </si>
  <si>
    <t>中装转2</t>
    <phoneticPr fontId="4" type="noConversion"/>
  </si>
  <si>
    <t>孚日转债</t>
    <phoneticPr fontId="4" type="noConversion"/>
  </si>
  <si>
    <t>广汇转债</t>
    <phoneticPr fontId="4" type="noConversion"/>
  </si>
  <si>
    <t>胜达转债</t>
    <phoneticPr fontId="4" type="noConversion"/>
  </si>
  <si>
    <t>傲农转债</t>
    <phoneticPr fontId="4" type="noConversion"/>
  </si>
  <si>
    <t>现金</t>
    <phoneticPr fontId="4" type="noConversion"/>
  </si>
  <si>
    <t>总资产</t>
    <phoneticPr fontId="4" type="noConversion"/>
  </si>
  <si>
    <t>目标：价格小于100元，正股PB≥1.3，溢价率≤40%，企业处于盈利状态。</t>
  </si>
  <si>
    <t>价格小于110，低溢价率，到期收益最好高于4%。</t>
    <phoneticPr fontId="4" type="noConversion"/>
  </si>
  <si>
    <t>参考PB值。</t>
    <phoneticPr fontId="4" type="noConversion"/>
  </si>
  <si>
    <t>鸿达转债</t>
    <phoneticPr fontId="4" type="noConversion"/>
  </si>
  <si>
    <t>持仓比例</t>
    <phoneticPr fontId="4" type="noConversion"/>
  </si>
  <si>
    <t>持仓比例不超过20%</t>
    <phoneticPr fontId="4" type="noConversion"/>
  </si>
  <si>
    <t>Dad账户</t>
    <phoneticPr fontId="4" type="noConversion"/>
  </si>
  <si>
    <t>亚泰转债</t>
    <phoneticPr fontId="4" type="noConversion"/>
  </si>
  <si>
    <t>总持仓可转债不超过20只，单只转债持仓不超过总持仓的10%</t>
  </si>
  <si>
    <t>清</t>
    <phoneticPr fontId="4" type="noConversion"/>
  </si>
  <si>
    <t>大秦转债</t>
    <phoneticPr fontId="4" type="noConversion"/>
  </si>
  <si>
    <t>绿茵转债</t>
  </si>
  <si>
    <t>加</t>
    <phoneticPr fontId="4" type="noConversion"/>
  </si>
  <si>
    <t>天合转债</t>
    <phoneticPr fontId="4" type="noConversion"/>
  </si>
  <si>
    <t>中</t>
    <phoneticPr fontId="4" type="noConversion"/>
  </si>
  <si>
    <t>没有标的可买，买的不好了。</t>
    <phoneticPr fontId="4" type="noConversion"/>
  </si>
  <si>
    <t>收益额</t>
    <phoneticPr fontId="4" type="noConversion"/>
  </si>
  <si>
    <t>收益率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</si>
</sst>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等线"/>
      <family val="2"/>
      <charset val="134"/>
      <scheme val="minor"/>
    </font>
    <font>
      <b/>
      <sz val="11"/>
      <color rgb="FFFF0000"/>
      <name val="等线"/>
      <family val="2"/>
      <scheme val="minor"/>
    </font>
    <font>
      <b/>
      <sz val="11"/>
      <color rgb="FF7030A0"/>
      <name val="等线"/>
      <family val="2"/>
      <scheme val="minor"/>
    </font>
    <font>
      <b/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7030A0"/>
      <name val="等线"/>
      <family val="3"/>
      <charset val="134"/>
      <scheme val="minor"/>
    </font>
    <font>
      <b/>
      <sz val="11"/>
      <color rgb="FF4D4D4C"/>
      <name val="微软雅黑"/>
      <family val="2"/>
      <charset val="134"/>
    </font>
    <font>
      <sz val="14"/>
      <color rgb="FF121212"/>
      <name val="Arial"/>
      <family val="2"/>
    </font>
    <font>
      <sz val="12"/>
      <color rgb="FF333333"/>
      <name val="仿宋_GB2312"/>
      <family val="1"/>
      <charset val="134"/>
    </font>
    <font>
      <sz val="10"/>
      <color rgb="FF3D3D3D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0" borderId="0" xfId="0" applyBorder="1" applyAlignment="1">
      <alignment horizontal="center"/>
    </xf>
    <xf numFmtId="0" fontId="0" fillId="0" borderId="0" xfId="0" applyBorder="1" applyAlignment="1" applyProtection="1">
      <alignment horizontal="center"/>
      <protection locked="0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Alignment="1">
      <alignment horizontal="center"/>
    </xf>
    <xf numFmtId="0" fontId="0" fillId="0" borderId="3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 applyProtection="1">
      <alignment horizontal="center"/>
      <protection locked="0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3" borderId="1" xfId="0" applyFill="1" applyBorder="1" applyAlignment="1" applyProtection="1">
      <alignment horizontal="center"/>
      <protection locked="0"/>
    </xf>
    <xf numFmtId="0" fontId="0" fillId="3" borderId="1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0" borderId="7" xfId="0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alignment horizontal="right"/>
      <protection locked="0"/>
    </xf>
    <xf numFmtId="0" fontId="0" fillId="3" borderId="1" xfId="0" applyFill="1" applyBorder="1" applyAlignment="1">
      <alignment horizontal="right"/>
    </xf>
    <xf numFmtId="0" fontId="0" fillId="3" borderId="0" xfId="0" applyFill="1" applyBorder="1" applyAlignment="1">
      <alignment horizontal="right"/>
    </xf>
    <xf numFmtId="0" fontId="2" fillId="4" borderId="0" xfId="0" applyFont="1" applyFill="1" applyBorder="1" applyAlignment="1" applyProtection="1">
      <alignment horizontal="center"/>
      <protection locked="0"/>
    </xf>
    <xf numFmtId="0" fontId="0" fillId="0" borderId="1" xfId="0" applyBorder="1" applyAlignment="1"/>
    <xf numFmtId="0" fontId="0" fillId="0" borderId="0" xfId="0" applyBorder="1" applyAlignment="1"/>
    <xf numFmtId="14" fontId="0" fillId="0" borderId="1" xfId="0" applyNumberFormat="1" applyBorder="1" applyAlignment="1" applyProtection="1">
      <alignment horizontal="center"/>
      <protection locked="0"/>
    </xf>
    <xf numFmtId="10" fontId="0" fillId="2" borderId="1" xfId="0" applyNumberFormat="1" applyFill="1" applyBorder="1" applyAlignment="1" applyProtection="1">
      <alignment horizontal="center"/>
      <protection locked="0"/>
    </xf>
    <xf numFmtId="0" fontId="5" fillId="4" borderId="0" xfId="0" applyFont="1" applyFill="1" applyBorder="1" applyAlignment="1" applyProtection="1">
      <alignment horizontal="center"/>
      <protection locked="0"/>
    </xf>
    <xf numFmtId="0" fontId="3" fillId="2" borderId="1" xfId="0" applyFont="1" applyFill="1" applyBorder="1" applyAlignment="1">
      <alignment horizontal="center"/>
    </xf>
    <xf numFmtId="0" fontId="6" fillId="0" borderId="0" xfId="0" applyFont="1"/>
    <xf numFmtId="0" fontId="0" fillId="5" borderId="1" xfId="0" applyFill="1" applyBorder="1" applyAlignment="1"/>
    <xf numFmtId="0" fontId="0" fillId="5" borderId="1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 applyAlignment="1"/>
    <xf numFmtId="0" fontId="0" fillId="3" borderId="12" xfId="0" applyFill="1" applyBorder="1" applyAlignment="1">
      <alignment horizontal="center"/>
    </xf>
    <xf numFmtId="0" fontId="0" fillId="3" borderId="12" xfId="0" applyFill="1" applyBorder="1" applyAlignment="1">
      <alignment horizontal="right"/>
    </xf>
    <xf numFmtId="0" fontId="0" fillId="2" borderId="12" xfId="0" applyFill="1" applyBorder="1" applyAlignment="1">
      <alignment horizontal="center"/>
    </xf>
    <xf numFmtId="0" fontId="2" fillId="2" borderId="12" xfId="0" applyFont="1" applyFill="1" applyBorder="1" applyAlignment="1">
      <alignment horizontal="center"/>
    </xf>
    <xf numFmtId="10" fontId="0" fillId="2" borderId="12" xfId="0" applyNumberFormat="1" applyFill="1" applyBorder="1" applyAlignment="1" applyProtection="1">
      <alignment horizontal="center"/>
      <protection locked="0"/>
    </xf>
    <xf numFmtId="0" fontId="1" fillId="2" borderId="12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 applyAlignment="1"/>
    <xf numFmtId="0" fontId="0" fillId="6" borderId="1" xfId="0" applyFill="1" applyBorder="1" applyAlignment="1">
      <alignment horizontal="right"/>
    </xf>
    <xf numFmtId="0" fontId="7" fillId="0" borderId="0" xfId="0" applyFont="1"/>
    <xf numFmtId="14" fontId="0" fillId="0" borderId="0" xfId="0" applyNumberFormat="1" applyBorder="1" applyAlignment="1">
      <alignment horizontal="center"/>
    </xf>
    <xf numFmtId="0" fontId="8" fillId="0" borderId="0" xfId="0" applyFont="1"/>
    <xf numFmtId="0" fontId="9" fillId="0" borderId="0" xfId="0" applyFont="1"/>
    <xf numFmtId="0" fontId="0" fillId="7" borderId="3" xfId="0" applyFill="1" applyBorder="1" applyAlignment="1">
      <alignment horizontal="center"/>
    </xf>
    <xf numFmtId="0" fontId="0" fillId="7" borderId="7" xfId="0" applyFill="1" applyBorder="1" applyAlignment="1" applyProtection="1">
      <alignment horizontal="center"/>
      <protection locked="0"/>
    </xf>
    <xf numFmtId="14" fontId="0" fillId="7" borderId="1" xfId="0" applyNumberFormat="1" applyFill="1" applyBorder="1" applyAlignment="1" applyProtection="1">
      <alignment horizontal="center"/>
      <protection locked="0"/>
    </xf>
    <xf numFmtId="0" fontId="0" fillId="7" borderId="1" xfId="0" applyFill="1" applyBorder="1" applyAlignment="1"/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horizontal="right"/>
    </xf>
    <xf numFmtId="0" fontId="0" fillId="7" borderId="1" xfId="0" applyFill="1" applyBorder="1" applyAlignment="1" applyProtection="1">
      <alignment horizontal="center"/>
      <protection locked="0"/>
    </xf>
    <xf numFmtId="10" fontId="0" fillId="7" borderId="1" xfId="0" applyNumberFormat="1" applyFill="1" applyBorder="1" applyAlignment="1" applyProtection="1">
      <alignment horizontal="center"/>
      <protection locked="0"/>
    </xf>
    <xf numFmtId="0" fontId="0" fillId="7" borderId="8" xfId="0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5" fillId="7" borderId="0" xfId="0" applyFont="1" applyFill="1" applyBorder="1" applyAlignment="1" applyProtection="1">
      <alignment horizontal="center"/>
      <protection locked="0"/>
    </xf>
    <xf numFmtId="0" fontId="0" fillId="8" borderId="3" xfId="0" applyFill="1" applyBorder="1" applyAlignment="1">
      <alignment horizontal="center"/>
    </xf>
    <xf numFmtId="0" fontId="0" fillId="8" borderId="7" xfId="0" applyFill="1" applyBorder="1" applyAlignment="1" applyProtection="1">
      <alignment horizontal="center"/>
      <protection locked="0"/>
    </xf>
    <xf numFmtId="14" fontId="0" fillId="8" borderId="1" xfId="0" applyNumberFormat="1" applyFill="1" applyBorder="1" applyAlignment="1" applyProtection="1">
      <alignment horizontal="center"/>
      <protection locked="0"/>
    </xf>
    <xf numFmtId="0" fontId="0" fillId="8" borderId="1" xfId="0" applyFill="1" applyBorder="1" applyAlignment="1"/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right"/>
    </xf>
    <xf numFmtId="0" fontId="0" fillId="8" borderId="1" xfId="0" applyFill="1" applyBorder="1" applyAlignment="1" applyProtection="1">
      <alignment horizontal="center"/>
      <protection locked="0"/>
    </xf>
    <xf numFmtId="10" fontId="0" fillId="8" borderId="1" xfId="0" applyNumberFormat="1" applyFill="1" applyBorder="1" applyAlignment="1" applyProtection="1">
      <alignment horizontal="center"/>
      <protection locked="0"/>
    </xf>
    <xf numFmtId="0" fontId="0" fillId="8" borderId="8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5" fillId="8" borderId="0" xfId="0" applyFont="1" applyFill="1" applyBorder="1" applyAlignment="1" applyProtection="1">
      <alignment horizontal="center"/>
      <protection locked="0"/>
    </xf>
    <xf numFmtId="14" fontId="0" fillId="8" borderId="1" xfId="0" applyNumberFormat="1" applyFill="1" applyBorder="1" applyAlignment="1">
      <alignment horizontal="center"/>
    </xf>
    <xf numFmtId="0" fontId="0" fillId="0" borderId="7" xfId="0" applyBorder="1" applyAlignment="1" applyProtection="1">
      <alignment horizontal="center"/>
      <protection locked="0"/>
    </xf>
    <xf numFmtId="0" fontId="0" fillId="2" borderId="1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4" borderId="4" xfId="0" applyFill="1" applyBorder="1" applyAlignment="1" applyProtection="1">
      <alignment horizontal="center"/>
      <protection locked="0"/>
    </xf>
    <xf numFmtId="0" fontId="0" fillId="4" borderId="3" xfId="0" applyFill="1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10" xfId="0" applyBorder="1" applyAlignment="1" applyProtection="1">
      <alignment horizontal="center"/>
      <protection locked="0"/>
    </xf>
    <xf numFmtId="0" fontId="0" fillId="2" borderId="6" xfId="0" applyFill="1" applyBorder="1" applyAlignment="1" applyProtection="1">
      <alignment horizontal="center"/>
      <protection locked="0"/>
    </xf>
    <xf numFmtId="0" fontId="0" fillId="3" borderId="6" xfId="0" applyFill="1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6" xfId="0" applyBorder="1" applyAlignment="1" applyProtection="1">
      <protection locked="0"/>
    </xf>
    <xf numFmtId="0" fontId="0" fillId="0" borderId="1" xfId="0" applyBorder="1" applyAlignment="1" applyProtection="1">
      <protection locked="0"/>
    </xf>
    <xf numFmtId="14" fontId="0" fillId="0" borderId="1" xfId="0" applyNumberFormat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7" xfId="0" applyFill="1" applyBorder="1" applyAlignment="1" applyProtection="1">
      <alignment horizontal="center"/>
      <protection locked="0"/>
    </xf>
    <xf numFmtId="14" fontId="0" fillId="9" borderId="1" xfId="0" applyNumberFormat="1" applyFill="1" applyBorder="1" applyAlignment="1" applyProtection="1">
      <alignment horizontal="center"/>
      <protection locked="0"/>
    </xf>
    <xf numFmtId="0" fontId="0" fillId="9" borderId="1" xfId="0" applyFill="1" applyBorder="1" applyAlignment="1"/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right"/>
    </xf>
    <xf numFmtId="0" fontId="0" fillId="9" borderId="1" xfId="0" applyFill="1" applyBorder="1" applyAlignment="1" applyProtection="1">
      <alignment horizontal="center"/>
      <protection locked="0"/>
    </xf>
    <xf numFmtId="10" fontId="0" fillId="9" borderId="1" xfId="0" applyNumberFormat="1" applyFill="1" applyBorder="1" applyAlignment="1" applyProtection="1">
      <alignment horizontal="center"/>
      <protection locked="0"/>
    </xf>
    <xf numFmtId="0" fontId="0" fillId="9" borderId="8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5" fillId="9" borderId="0" xfId="0" applyFont="1" applyFill="1" applyBorder="1" applyAlignment="1" applyProtection="1">
      <alignment horizontal="center"/>
      <protection locked="0"/>
    </xf>
    <xf numFmtId="0" fontId="0" fillId="9" borderId="7" xfId="0" applyFill="1" applyBorder="1" applyAlignment="1">
      <alignment horizontal="center"/>
    </xf>
    <xf numFmtId="0" fontId="0" fillId="9" borderId="0" xfId="0" applyFill="1" applyAlignment="1">
      <alignment vertical="center"/>
    </xf>
    <xf numFmtId="0" fontId="0" fillId="9" borderId="0" xfId="0" applyFill="1" applyBorder="1" applyAlignment="1">
      <alignment horizontal="left"/>
    </xf>
    <xf numFmtId="14" fontId="0" fillId="0" borderId="0" xfId="0" applyNumberFormat="1"/>
    <xf numFmtId="10" fontId="0" fillId="0" borderId="0" xfId="0" applyNumberFormat="1"/>
  </cellXfs>
  <cellStyles count="1">
    <cellStyle name="常规" xfId="0" builtinId="0"/>
  </cellStyles>
  <dxfs count="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jisilu.cn/data/convert_bond_detail/113036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BF750-5EAA-4883-8286-1EAD4F5E7DB3}">
  <dimension ref="A1:W47"/>
  <sheetViews>
    <sheetView zoomScale="90" zoomScaleNormal="90" workbookViewId="0">
      <pane ySplit="2" topLeftCell="A23" activePane="bottomLeft" state="frozen"/>
      <selection pane="bottomLeft" activeCell="O43" sqref="O43"/>
    </sheetView>
  </sheetViews>
  <sheetFormatPr defaultColWidth="8.75" defaultRowHeight="14.25"/>
  <cols>
    <col min="1" max="1" width="2.5" style="4" customWidth="1"/>
    <col min="2" max="2" width="8.75" style="1"/>
    <col min="3" max="3" width="10.5" style="1" bestFit="1" customWidth="1"/>
    <col min="4" max="4" width="7.5" style="24" bestFit="1" customWidth="1"/>
    <col min="5" max="5" width="8.75" style="1"/>
    <col min="6" max="6" width="8.75" style="16"/>
    <col min="7" max="7" width="8.75" style="21"/>
    <col min="8" max="8" width="8.75" style="16"/>
    <col min="9" max="9" width="5.25" style="16" bestFit="1" customWidth="1"/>
    <col min="10" max="11" width="8.5" style="13" bestFit="1" customWidth="1"/>
    <col min="12" max="12" width="5.25" style="13" bestFit="1" customWidth="1"/>
    <col min="13" max="13" width="8.5" style="13" bestFit="1" customWidth="1"/>
    <col min="14" max="14" width="12.75" style="13" bestFit="1" customWidth="1"/>
    <col min="15" max="15" width="7.125" style="13" bestFit="1" customWidth="1"/>
    <col min="16" max="16" width="12.75" style="13" bestFit="1" customWidth="1"/>
    <col min="17" max="17" width="29.375" style="1" customWidth="1"/>
    <col min="18" max="18" width="12" style="1" customWidth="1"/>
    <col min="19" max="19" width="8.75" style="17"/>
    <col min="20" max="21" width="8.75" style="1"/>
    <col min="22" max="22" width="10" style="1" bestFit="1" customWidth="1"/>
    <col min="23" max="16384" width="8.75" style="1"/>
  </cols>
  <sheetData>
    <row r="1" spans="1:23" s="3" customFormat="1">
      <c r="A1" s="77"/>
      <c r="B1" s="83" t="s">
        <v>27</v>
      </c>
      <c r="C1" s="85" t="s">
        <v>1</v>
      </c>
      <c r="D1" s="87" t="s">
        <v>2</v>
      </c>
      <c r="E1" s="85" t="s">
        <v>3</v>
      </c>
      <c r="F1" s="82" t="s">
        <v>25</v>
      </c>
      <c r="G1" s="82"/>
      <c r="H1" s="82"/>
      <c r="I1" s="82"/>
      <c r="J1" s="81" t="s">
        <v>6</v>
      </c>
      <c r="K1" s="81"/>
      <c r="L1" s="81"/>
      <c r="M1" s="81"/>
      <c r="N1" s="81"/>
      <c r="O1" s="81"/>
      <c r="P1" s="81"/>
      <c r="Q1" s="79" t="s">
        <v>23</v>
      </c>
      <c r="S1" s="75" t="s">
        <v>21</v>
      </c>
    </row>
    <row r="2" spans="1:23" s="2" customFormat="1">
      <c r="A2" s="78"/>
      <c r="B2" s="84"/>
      <c r="C2" s="86"/>
      <c r="D2" s="88"/>
      <c r="E2" s="86"/>
      <c r="F2" s="14" t="s">
        <v>4</v>
      </c>
      <c r="G2" s="19" t="s">
        <v>22</v>
      </c>
      <c r="H2" s="14" t="s">
        <v>5</v>
      </c>
      <c r="I2" s="14" t="s">
        <v>26</v>
      </c>
      <c r="J2" s="11" t="s">
        <v>7</v>
      </c>
      <c r="K2" s="11" t="s">
        <v>20</v>
      </c>
      <c r="L2" s="11" t="s">
        <v>4</v>
      </c>
      <c r="M2" s="11" t="s">
        <v>8</v>
      </c>
      <c r="N2" s="11" t="s">
        <v>9</v>
      </c>
      <c r="O2" s="11" t="s">
        <v>10</v>
      </c>
      <c r="P2" s="11" t="s">
        <v>45</v>
      </c>
      <c r="Q2" s="80"/>
      <c r="R2" s="2" t="s">
        <v>24</v>
      </c>
      <c r="S2" s="76"/>
    </row>
    <row r="3" spans="1:23" s="2" customFormat="1">
      <c r="A3" s="5"/>
      <c r="B3" s="6">
        <v>1</v>
      </c>
      <c r="C3" s="25">
        <v>44389</v>
      </c>
      <c r="D3" s="23">
        <v>128127</v>
      </c>
      <c r="E3" s="8" t="s">
        <v>30</v>
      </c>
      <c r="F3" s="14">
        <v>10</v>
      </c>
      <c r="G3" s="19"/>
      <c r="H3" s="14"/>
      <c r="I3" s="15"/>
      <c r="J3" s="12">
        <v>104.99</v>
      </c>
      <c r="K3" s="12">
        <v>102.324</v>
      </c>
      <c r="L3" s="11">
        <v>60</v>
      </c>
      <c r="M3" s="11">
        <f>J3*L3</f>
        <v>6299.4</v>
      </c>
      <c r="N3" s="26">
        <f>(J3-K3)/K3</f>
        <v>2.6054493569446044E-2</v>
      </c>
      <c r="O3" s="11">
        <f>(J3-K3)*L3</f>
        <v>159.95999999999981</v>
      </c>
      <c r="P3" s="26">
        <f>M3/$M$45</f>
        <v>0.35692673805881353</v>
      </c>
      <c r="Q3" s="10"/>
      <c r="S3" s="22"/>
    </row>
    <row r="4" spans="1:23" s="69" customFormat="1">
      <c r="A4" s="60"/>
      <c r="B4" s="61"/>
      <c r="C4" s="62"/>
      <c r="D4" s="63">
        <v>123078</v>
      </c>
      <c r="E4" s="64" t="s">
        <v>31</v>
      </c>
      <c r="F4" s="64">
        <v>10</v>
      </c>
      <c r="G4" s="65">
        <v>0</v>
      </c>
      <c r="H4" s="66">
        <v>0</v>
      </c>
      <c r="I4" s="64"/>
      <c r="J4" s="64"/>
      <c r="K4" s="64"/>
      <c r="L4" s="64"/>
      <c r="M4" s="66">
        <f t="shared" ref="M4:M39" si="0">J4*L4</f>
        <v>0</v>
      </c>
      <c r="N4" s="67" t="e">
        <f t="shared" ref="N4:N42" si="1">(J4-K4)/K4</f>
        <v>#DIV/0!</v>
      </c>
      <c r="O4" s="66">
        <v>505</v>
      </c>
      <c r="P4" s="67">
        <f>M4/$M$45</f>
        <v>0</v>
      </c>
      <c r="Q4" s="68"/>
      <c r="S4" s="70"/>
      <c r="W4" s="69" t="s">
        <v>28</v>
      </c>
    </row>
    <row r="5" spans="1:23" s="99" customFormat="1">
      <c r="A5" s="90"/>
      <c r="B5" s="91"/>
      <c r="C5" s="92"/>
      <c r="D5" s="93">
        <v>127018</v>
      </c>
      <c r="E5" s="94" t="s">
        <v>32</v>
      </c>
      <c r="F5" s="94">
        <v>10</v>
      </c>
      <c r="G5" s="95">
        <v>0</v>
      </c>
      <c r="H5" s="96"/>
      <c r="I5" s="94"/>
      <c r="J5" s="94"/>
      <c r="K5" s="94"/>
      <c r="L5" s="94"/>
      <c r="M5" s="96">
        <f t="shared" si="0"/>
        <v>0</v>
      </c>
      <c r="N5" s="97" t="e">
        <f t="shared" si="1"/>
        <v>#DIV/0!</v>
      </c>
      <c r="O5" s="11">
        <v>850.62</v>
      </c>
      <c r="P5" s="97">
        <f>M5/$M$45</f>
        <v>0</v>
      </c>
      <c r="Q5" s="98"/>
      <c r="S5" s="100"/>
    </row>
    <row r="6" spans="1:23" s="99" customFormat="1">
      <c r="A6" s="90"/>
      <c r="B6" s="91"/>
      <c r="C6" s="92"/>
      <c r="D6" s="102">
        <v>127020</v>
      </c>
      <c r="E6" s="94" t="s">
        <v>33</v>
      </c>
      <c r="F6" s="94">
        <v>10</v>
      </c>
      <c r="G6" s="95">
        <v>0</v>
      </c>
      <c r="H6" s="96"/>
      <c r="I6" s="94"/>
      <c r="J6" s="94"/>
      <c r="K6" s="94"/>
      <c r="L6" s="94">
        <v>0</v>
      </c>
      <c r="M6" s="96">
        <f t="shared" si="0"/>
        <v>0</v>
      </c>
      <c r="N6" s="97" t="e">
        <f t="shared" si="1"/>
        <v>#DIV/0!</v>
      </c>
      <c r="O6" s="96">
        <v>393.83</v>
      </c>
      <c r="P6" s="97">
        <f>M6/$M$45</f>
        <v>0</v>
      </c>
      <c r="Q6" s="98"/>
      <c r="S6" s="100"/>
      <c r="V6" s="103" t="s">
        <v>46</v>
      </c>
    </row>
    <row r="7" spans="1:23">
      <c r="B7" s="6"/>
      <c r="C7" s="25"/>
      <c r="D7" s="23">
        <v>127033</v>
      </c>
      <c r="E7" s="8" t="s">
        <v>34</v>
      </c>
      <c r="F7" s="15">
        <v>10</v>
      </c>
      <c r="G7" s="20">
        <v>0</v>
      </c>
      <c r="H7" s="14"/>
      <c r="I7" s="15"/>
      <c r="J7" s="12">
        <v>118</v>
      </c>
      <c r="K7" s="12">
        <v>100</v>
      </c>
      <c r="L7" s="12">
        <v>10</v>
      </c>
      <c r="M7" s="11">
        <f t="shared" ref="M7:M12" si="2">J7*L7</f>
        <v>1180</v>
      </c>
      <c r="N7" s="26">
        <f t="shared" ref="N7:N12" si="3">(J7-K7)/K7</f>
        <v>0.18</v>
      </c>
      <c r="O7" s="11">
        <f t="shared" ref="O7:O12" si="4">(J7-K7)*L7</f>
        <v>180</v>
      </c>
      <c r="P7" s="26">
        <f>M7/$M$45</f>
        <v>6.6859312142331012E-2</v>
      </c>
      <c r="Q7" s="9"/>
      <c r="S7" s="27"/>
      <c r="V7" s="1" t="s">
        <v>47</v>
      </c>
    </row>
    <row r="8" spans="1:23">
      <c r="B8" s="6"/>
      <c r="C8" s="25"/>
      <c r="D8" s="23">
        <v>128087</v>
      </c>
      <c r="E8" s="8" t="s">
        <v>35</v>
      </c>
      <c r="F8" s="15">
        <v>10</v>
      </c>
      <c r="G8" s="20">
        <v>0</v>
      </c>
      <c r="H8" s="14"/>
      <c r="I8" s="15"/>
      <c r="J8" s="12">
        <v>109.9</v>
      </c>
      <c r="K8" s="12">
        <v>99.6</v>
      </c>
      <c r="L8" s="12">
        <v>10</v>
      </c>
      <c r="M8" s="11">
        <f t="shared" si="2"/>
        <v>1099</v>
      </c>
      <c r="N8" s="26">
        <f t="shared" si="3"/>
        <v>0.10341365461847402</v>
      </c>
      <c r="O8" s="11">
        <f t="shared" si="4"/>
        <v>103.00000000000011</v>
      </c>
      <c r="P8" s="26">
        <f>M8/$M$45</f>
        <v>6.2269816986798121E-2</v>
      </c>
      <c r="Q8" s="9"/>
      <c r="S8" s="27"/>
    </row>
    <row r="9" spans="1:23">
      <c r="B9" s="18"/>
      <c r="C9" s="25"/>
      <c r="D9" s="23">
        <v>110072</v>
      </c>
      <c r="E9" s="8" t="s">
        <v>36</v>
      </c>
      <c r="F9" s="15">
        <v>10</v>
      </c>
      <c r="G9" s="20">
        <v>0</v>
      </c>
      <c r="H9" s="14"/>
      <c r="I9" s="15"/>
      <c r="J9" s="12">
        <v>106.22</v>
      </c>
      <c r="K9" s="12">
        <v>89.62</v>
      </c>
      <c r="L9" s="12">
        <v>20</v>
      </c>
      <c r="M9" s="11">
        <f t="shared" si="2"/>
        <v>2124.4</v>
      </c>
      <c r="N9" s="26">
        <f t="shared" si="3"/>
        <v>0.1852265119392992</v>
      </c>
      <c r="O9" s="11">
        <f t="shared" si="4"/>
        <v>331.99999999999989</v>
      </c>
      <c r="P9" s="26">
        <f>M9/$M$45</f>
        <v>0.1203694260298034</v>
      </c>
      <c r="Q9" s="9"/>
      <c r="S9" s="27"/>
    </row>
    <row r="10" spans="1:23">
      <c r="B10" s="18"/>
      <c r="C10" s="25"/>
      <c r="D10" s="23">
        <v>113591</v>
      </c>
      <c r="E10" s="8" t="s">
        <v>37</v>
      </c>
      <c r="F10" s="15">
        <v>10</v>
      </c>
      <c r="G10" s="20">
        <v>0</v>
      </c>
      <c r="H10" s="14"/>
      <c r="I10" s="15"/>
      <c r="J10" s="12">
        <v>117.4</v>
      </c>
      <c r="K10" s="12">
        <v>96.2</v>
      </c>
      <c r="L10" s="12">
        <v>10</v>
      </c>
      <c r="M10" s="11">
        <f t="shared" si="2"/>
        <v>1174</v>
      </c>
      <c r="N10" s="26">
        <f t="shared" si="3"/>
        <v>0.22037422037422039</v>
      </c>
      <c r="O10" s="11">
        <f t="shared" si="4"/>
        <v>212.00000000000003</v>
      </c>
      <c r="P10" s="26">
        <f>M10/$M$45</f>
        <v>6.6519349538217462E-2</v>
      </c>
      <c r="Q10" s="9"/>
      <c r="S10" s="27"/>
    </row>
    <row r="11" spans="1:23">
      <c r="B11" s="18"/>
      <c r="C11" s="25"/>
      <c r="D11" s="23">
        <v>113620</v>
      </c>
      <c r="E11" s="8" t="s">
        <v>38</v>
      </c>
      <c r="F11" s="15">
        <v>10</v>
      </c>
      <c r="G11" s="20">
        <v>0</v>
      </c>
      <c r="H11" s="14">
        <f t="shared" ref="H11:H12" si="5">F11*G11</f>
        <v>0</v>
      </c>
      <c r="I11" s="15"/>
      <c r="J11" s="12">
        <v>109.72</v>
      </c>
      <c r="K11" s="12">
        <v>100</v>
      </c>
      <c r="L11" s="12">
        <v>10</v>
      </c>
      <c r="M11" s="11">
        <f t="shared" si="2"/>
        <v>1097.2</v>
      </c>
      <c r="N11" s="26">
        <f t="shared" si="3"/>
        <v>9.7199999999999995E-2</v>
      </c>
      <c r="O11" s="11">
        <f t="shared" si="4"/>
        <v>97.199999999999989</v>
      </c>
      <c r="P11" s="26">
        <f>M11/$M$45</f>
        <v>6.216782820556406E-2</v>
      </c>
      <c r="Q11" s="9"/>
      <c r="S11" s="27"/>
      <c r="V11" s="46">
        <v>44396</v>
      </c>
      <c r="W11" s="1">
        <v>14593.19</v>
      </c>
    </row>
    <row r="12" spans="1:23" s="58" customFormat="1">
      <c r="A12" s="49"/>
      <c r="B12" s="50">
        <v>2</v>
      </c>
      <c r="C12" s="51">
        <v>44391</v>
      </c>
      <c r="D12" s="52">
        <v>128085</v>
      </c>
      <c r="E12" s="53" t="s">
        <v>44</v>
      </c>
      <c r="F12" s="53">
        <v>10</v>
      </c>
      <c r="G12" s="54">
        <v>0</v>
      </c>
      <c r="H12" s="55">
        <f t="shared" si="5"/>
        <v>0</v>
      </c>
      <c r="I12" s="53"/>
      <c r="J12" s="53">
        <v>0</v>
      </c>
      <c r="K12" s="53">
        <v>0</v>
      </c>
      <c r="L12" s="53">
        <v>0</v>
      </c>
      <c r="M12" s="55">
        <f t="shared" si="2"/>
        <v>0</v>
      </c>
      <c r="N12" s="56" t="e">
        <f t="shared" si="3"/>
        <v>#DIV/0!</v>
      </c>
      <c r="O12" s="55">
        <f t="shared" si="4"/>
        <v>0</v>
      </c>
      <c r="P12" s="56">
        <f>M12/$M$45</f>
        <v>0</v>
      </c>
      <c r="Q12" s="57"/>
      <c r="S12" s="59"/>
    </row>
    <row r="13" spans="1:23">
      <c r="B13" s="18">
        <v>3</v>
      </c>
      <c r="C13" s="25">
        <v>44396</v>
      </c>
      <c r="D13" s="23">
        <v>128066</v>
      </c>
      <c r="E13" s="8" t="s">
        <v>48</v>
      </c>
      <c r="F13" s="15">
        <v>10</v>
      </c>
      <c r="G13" s="20">
        <v>0</v>
      </c>
      <c r="H13" s="14">
        <f t="shared" ref="H13:H39" si="6">F13*G13</f>
        <v>0</v>
      </c>
      <c r="I13" s="15"/>
      <c r="J13" s="12">
        <v>109.14</v>
      </c>
      <c r="K13" s="12">
        <v>102.937</v>
      </c>
      <c r="L13" s="12">
        <v>10</v>
      </c>
      <c r="M13" s="11">
        <f t="shared" si="0"/>
        <v>1091.4000000000001</v>
      </c>
      <c r="N13" s="26">
        <f t="shared" si="1"/>
        <v>6.026015912645602E-2</v>
      </c>
      <c r="O13" s="11">
        <f t="shared" ref="O13:O37" si="7">(J13-K13)*L13</f>
        <v>62.03000000000003</v>
      </c>
      <c r="P13" s="26">
        <f>M13/$M$45</f>
        <v>6.1839197688254299E-2</v>
      </c>
      <c r="Q13" s="9"/>
      <c r="S13" s="27"/>
    </row>
    <row r="14" spans="1:23" s="58" customFormat="1">
      <c r="A14" s="49"/>
      <c r="B14" s="50">
        <v>4</v>
      </c>
      <c r="C14" s="51">
        <v>44419</v>
      </c>
      <c r="D14" s="52">
        <v>128085</v>
      </c>
      <c r="E14" s="53" t="s">
        <v>44</v>
      </c>
      <c r="F14" s="53">
        <v>0</v>
      </c>
      <c r="G14" s="54">
        <v>0</v>
      </c>
      <c r="H14" s="55">
        <f t="shared" si="6"/>
        <v>0</v>
      </c>
      <c r="I14" s="57" t="s">
        <v>50</v>
      </c>
      <c r="J14" s="53"/>
      <c r="K14" s="53">
        <v>0</v>
      </c>
      <c r="L14" s="53">
        <v>0</v>
      </c>
      <c r="M14" s="55"/>
      <c r="N14" s="56" t="e">
        <f t="shared" si="1"/>
        <v>#DIV/0!</v>
      </c>
      <c r="O14" s="55">
        <v>265.35000000000002</v>
      </c>
      <c r="P14" s="56">
        <f>M14/$M$45</f>
        <v>0</v>
      </c>
      <c r="Q14" s="57" t="s">
        <v>50</v>
      </c>
      <c r="S14" s="59"/>
    </row>
    <row r="15" spans="1:23">
      <c r="B15" s="18"/>
      <c r="C15" s="25"/>
      <c r="D15" s="23">
        <v>113044</v>
      </c>
      <c r="E15" s="8" t="s">
        <v>51</v>
      </c>
      <c r="F15" s="15">
        <v>10</v>
      </c>
      <c r="G15" s="20">
        <v>0</v>
      </c>
      <c r="H15" s="14">
        <f t="shared" si="6"/>
        <v>0</v>
      </c>
      <c r="I15" s="15"/>
      <c r="J15" s="12">
        <v>107.33</v>
      </c>
      <c r="K15" s="12">
        <v>103.18</v>
      </c>
      <c r="L15" s="12">
        <v>10</v>
      </c>
      <c r="M15" s="11">
        <f t="shared" si="0"/>
        <v>1073.3</v>
      </c>
      <c r="N15" s="26">
        <f t="shared" si="1"/>
        <v>4.0220973056793868E-2</v>
      </c>
      <c r="O15" s="11">
        <f t="shared" si="7"/>
        <v>41.499999999999915</v>
      </c>
      <c r="P15" s="26">
        <f>M15/$M$45</f>
        <v>6.0813643832511755E-2</v>
      </c>
      <c r="Q15" s="9"/>
      <c r="S15" s="27"/>
    </row>
    <row r="16" spans="1:23">
      <c r="B16" s="18"/>
      <c r="C16" s="8"/>
      <c r="D16" s="23">
        <v>127034</v>
      </c>
      <c r="E16" s="48" t="s">
        <v>52</v>
      </c>
      <c r="F16" s="15">
        <v>10</v>
      </c>
      <c r="G16" s="20">
        <v>0</v>
      </c>
      <c r="H16" s="14">
        <f t="shared" si="6"/>
        <v>0</v>
      </c>
      <c r="I16" s="15"/>
      <c r="J16" s="12">
        <v>108.03</v>
      </c>
      <c r="K16" s="12">
        <v>104.122</v>
      </c>
      <c r="L16" s="12">
        <v>10</v>
      </c>
      <c r="M16" s="11">
        <f t="shared" si="0"/>
        <v>1080.3</v>
      </c>
      <c r="N16" s="26">
        <f t="shared" si="1"/>
        <v>3.7532894104992234E-2</v>
      </c>
      <c r="O16" s="11">
        <f t="shared" si="7"/>
        <v>39.080000000000013</v>
      </c>
      <c r="P16" s="26">
        <f>M16/$M$45</f>
        <v>6.121026687064423E-2</v>
      </c>
      <c r="Q16" s="9"/>
      <c r="S16" s="27"/>
    </row>
    <row r="17" spans="1:19" s="69" customFormat="1">
      <c r="A17" s="60"/>
      <c r="B17" s="61">
        <v>5</v>
      </c>
      <c r="C17" s="71">
        <v>44420</v>
      </c>
      <c r="D17" s="63">
        <v>123078</v>
      </c>
      <c r="E17" s="64" t="s">
        <v>31</v>
      </c>
      <c r="F17" s="64">
        <v>0</v>
      </c>
      <c r="G17" s="65">
        <v>0</v>
      </c>
      <c r="H17" s="66">
        <f t="shared" si="6"/>
        <v>0</v>
      </c>
      <c r="I17" s="64" t="s">
        <v>50</v>
      </c>
      <c r="J17" s="64"/>
      <c r="K17" s="64">
        <v>0</v>
      </c>
      <c r="L17" s="64">
        <v>0</v>
      </c>
      <c r="M17" s="66">
        <f t="shared" si="0"/>
        <v>0</v>
      </c>
      <c r="N17" s="67" t="e">
        <f t="shared" si="1"/>
        <v>#DIV/0!</v>
      </c>
      <c r="O17" s="66">
        <f>(J17-K17)*L17</f>
        <v>0</v>
      </c>
      <c r="P17" s="67">
        <f>M17/$M$45</f>
        <v>0</v>
      </c>
      <c r="Q17" s="68"/>
      <c r="S17" s="70"/>
    </row>
    <row r="18" spans="1:19">
      <c r="B18" s="18"/>
      <c r="C18" s="8"/>
      <c r="D18" s="23">
        <v>128127</v>
      </c>
      <c r="E18" s="8" t="s">
        <v>30</v>
      </c>
      <c r="F18" s="15">
        <v>10</v>
      </c>
      <c r="G18" s="20">
        <v>97.054000000000002</v>
      </c>
      <c r="H18" s="14">
        <f t="shared" si="6"/>
        <v>970.54</v>
      </c>
      <c r="I18" s="15" t="s">
        <v>53</v>
      </c>
      <c r="J18" s="12"/>
      <c r="K18" s="12">
        <v>0</v>
      </c>
      <c r="L18" s="12"/>
      <c r="M18" s="11">
        <f t="shared" si="0"/>
        <v>0</v>
      </c>
      <c r="N18" s="26" t="e">
        <f t="shared" si="1"/>
        <v>#DIV/0!</v>
      </c>
      <c r="O18" s="11">
        <f t="shared" si="7"/>
        <v>0</v>
      </c>
      <c r="P18" s="26">
        <f>M18/$M$45</f>
        <v>0</v>
      </c>
      <c r="Q18" s="9"/>
      <c r="S18" s="27"/>
    </row>
    <row r="19" spans="1:19">
      <c r="A19" s="1"/>
      <c r="B19" s="72"/>
      <c r="C19" s="8"/>
      <c r="D19" s="23">
        <v>118002</v>
      </c>
      <c r="E19" s="8" t="s">
        <v>54</v>
      </c>
      <c r="F19" s="15">
        <v>10</v>
      </c>
      <c r="G19" s="20"/>
      <c r="H19" s="14"/>
      <c r="I19" s="15" t="s">
        <v>55</v>
      </c>
      <c r="J19" s="12">
        <v>143</v>
      </c>
      <c r="K19" s="12">
        <v>100</v>
      </c>
      <c r="L19" s="12">
        <v>10</v>
      </c>
      <c r="M19" s="11">
        <f t="shared" si="0"/>
        <v>1430</v>
      </c>
      <c r="N19" s="26">
        <f t="shared" si="1"/>
        <v>0.43</v>
      </c>
      <c r="O19" s="11">
        <f t="shared" si="7"/>
        <v>430</v>
      </c>
      <c r="P19" s="26"/>
      <c r="Q19" s="9"/>
      <c r="S19" s="27"/>
    </row>
    <row r="20" spans="1:19">
      <c r="A20" s="1"/>
      <c r="B20" s="7">
        <v>6</v>
      </c>
      <c r="C20" s="89">
        <v>44448</v>
      </c>
      <c r="D20" s="23">
        <v>128127</v>
      </c>
      <c r="E20" s="8" t="s">
        <v>30</v>
      </c>
      <c r="F20" s="15">
        <v>40</v>
      </c>
      <c r="G20" s="20">
        <v>104.99</v>
      </c>
      <c r="H20" s="14">
        <f t="shared" si="6"/>
        <v>4199.5999999999995</v>
      </c>
      <c r="I20" s="15" t="s">
        <v>53</v>
      </c>
      <c r="J20" s="12"/>
      <c r="K20" s="12">
        <v>0</v>
      </c>
      <c r="L20" s="12"/>
      <c r="M20" s="11">
        <f t="shared" si="0"/>
        <v>0</v>
      </c>
      <c r="N20" s="26" t="e">
        <f t="shared" si="1"/>
        <v>#DIV/0!</v>
      </c>
      <c r="O20" s="11">
        <f t="shared" si="7"/>
        <v>0</v>
      </c>
      <c r="P20" s="26">
        <f>M20/$M$45</f>
        <v>0</v>
      </c>
      <c r="Q20" s="9" t="s">
        <v>56</v>
      </c>
      <c r="S20" s="27"/>
    </row>
    <row r="21" spans="1:19" s="99" customFormat="1">
      <c r="B21" s="101"/>
      <c r="C21" s="94"/>
      <c r="D21" s="93">
        <v>127018</v>
      </c>
      <c r="E21" s="94" t="s">
        <v>32</v>
      </c>
      <c r="F21" s="94">
        <v>-20</v>
      </c>
      <c r="G21" s="95"/>
      <c r="H21" s="96">
        <f t="shared" si="6"/>
        <v>0</v>
      </c>
      <c r="I21" s="94" t="s">
        <v>50</v>
      </c>
      <c r="J21" s="94"/>
      <c r="K21" s="94">
        <v>0</v>
      </c>
      <c r="L21" s="94"/>
      <c r="M21" s="96">
        <f t="shared" si="0"/>
        <v>0</v>
      </c>
      <c r="N21" s="97" t="e">
        <f t="shared" si="1"/>
        <v>#DIV/0!</v>
      </c>
      <c r="O21" s="96">
        <v>0</v>
      </c>
      <c r="P21" s="97">
        <f>M21/$M$45</f>
        <v>0</v>
      </c>
      <c r="Q21" s="98"/>
      <c r="S21" s="100"/>
    </row>
    <row r="22" spans="1:19" s="99" customFormat="1">
      <c r="B22" s="101"/>
      <c r="C22" s="94"/>
      <c r="D22" s="93">
        <v>127020</v>
      </c>
      <c r="E22" s="94" t="s">
        <v>33</v>
      </c>
      <c r="F22" s="94">
        <v>-10</v>
      </c>
      <c r="G22" s="95"/>
      <c r="H22" s="96">
        <f t="shared" si="6"/>
        <v>0</v>
      </c>
      <c r="I22" s="94" t="s">
        <v>50</v>
      </c>
      <c r="J22" s="94"/>
      <c r="K22" s="94">
        <v>0</v>
      </c>
      <c r="L22" s="94"/>
      <c r="M22" s="96">
        <f t="shared" si="0"/>
        <v>0</v>
      </c>
      <c r="N22" s="97" t="e">
        <f t="shared" si="1"/>
        <v>#DIV/0!</v>
      </c>
      <c r="O22" s="96">
        <f t="shared" si="7"/>
        <v>0</v>
      </c>
      <c r="P22" s="97">
        <f>M22/$M$45</f>
        <v>0</v>
      </c>
      <c r="Q22" s="98"/>
      <c r="S22" s="100"/>
    </row>
    <row r="23" spans="1:19">
      <c r="A23" s="1"/>
      <c r="B23" s="7"/>
      <c r="C23" s="8"/>
      <c r="D23" s="23"/>
      <c r="E23" s="8"/>
      <c r="F23" s="15"/>
      <c r="G23" s="20"/>
      <c r="H23" s="14">
        <f t="shared" si="6"/>
        <v>0</v>
      </c>
      <c r="I23" s="15"/>
      <c r="J23" s="12"/>
      <c r="K23" s="12">
        <v>0</v>
      </c>
      <c r="L23" s="12"/>
      <c r="M23" s="11">
        <f t="shared" si="0"/>
        <v>0</v>
      </c>
      <c r="N23" s="26" t="e">
        <f t="shared" si="1"/>
        <v>#DIV/0!</v>
      </c>
      <c r="O23" s="11">
        <f t="shared" si="7"/>
        <v>0</v>
      </c>
      <c r="P23" s="26">
        <f>M23/$M$45</f>
        <v>0</v>
      </c>
      <c r="Q23" s="9"/>
      <c r="S23" s="27"/>
    </row>
    <row r="24" spans="1:19">
      <c r="A24" s="1"/>
      <c r="B24" s="7"/>
      <c r="C24" s="8"/>
      <c r="D24" s="23"/>
      <c r="E24" s="8"/>
      <c r="F24" s="15"/>
      <c r="G24" s="20"/>
      <c r="H24" s="14">
        <f t="shared" ref="H24:H37" si="8">F24*G24</f>
        <v>0</v>
      </c>
      <c r="I24" s="15"/>
      <c r="J24" s="12"/>
      <c r="K24" s="12">
        <v>0</v>
      </c>
      <c r="L24" s="12"/>
      <c r="M24" s="11">
        <f t="shared" ref="M24:M37" si="9">J24*L24</f>
        <v>0</v>
      </c>
      <c r="N24" s="26" t="e">
        <f t="shared" ref="N24:N37" si="10">(J24-K24)/K24</f>
        <v>#DIV/0!</v>
      </c>
      <c r="O24" s="11">
        <f t="shared" ref="O24:O37" si="11">(J24-K24)*L24</f>
        <v>0</v>
      </c>
      <c r="P24" s="26">
        <f t="shared" ref="P24:P37" si="12">M24/$M$45</f>
        <v>0</v>
      </c>
      <c r="Q24" s="9"/>
      <c r="S24" s="27"/>
    </row>
    <row r="25" spans="1:19">
      <c r="A25" s="1"/>
      <c r="B25" s="7"/>
      <c r="C25" s="8"/>
      <c r="D25" s="23"/>
      <c r="E25" s="8"/>
      <c r="F25" s="15"/>
      <c r="G25" s="20"/>
      <c r="H25" s="14">
        <f t="shared" si="8"/>
        <v>0</v>
      </c>
      <c r="I25" s="15"/>
      <c r="J25" s="12"/>
      <c r="K25" s="12">
        <v>0</v>
      </c>
      <c r="L25" s="12"/>
      <c r="M25" s="11">
        <f t="shared" si="9"/>
        <v>0</v>
      </c>
      <c r="N25" s="26" t="e">
        <f t="shared" si="10"/>
        <v>#DIV/0!</v>
      </c>
      <c r="O25" s="11">
        <f t="shared" si="11"/>
        <v>0</v>
      </c>
      <c r="P25" s="26">
        <f t="shared" si="12"/>
        <v>0</v>
      </c>
      <c r="Q25" s="9"/>
      <c r="S25" s="27"/>
    </row>
    <row r="26" spans="1:19">
      <c r="A26" s="1"/>
      <c r="B26" s="7"/>
      <c r="C26" s="8"/>
      <c r="D26" s="23"/>
      <c r="E26" s="8"/>
      <c r="F26" s="15"/>
      <c r="G26" s="20"/>
      <c r="H26" s="14">
        <f t="shared" si="8"/>
        <v>0</v>
      </c>
      <c r="I26" s="15"/>
      <c r="J26" s="12"/>
      <c r="K26" s="12">
        <v>0</v>
      </c>
      <c r="L26" s="12"/>
      <c r="M26" s="11">
        <f t="shared" si="9"/>
        <v>0</v>
      </c>
      <c r="N26" s="26" t="e">
        <f t="shared" si="10"/>
        <v>#DIV/0!</v>
      </c>
      <c r="O26" s="11">
        <f t="shared" si="11"/>
        <v>0</v>
      </c>
      <c r="P26" s="26">
        <f t="shared" si="12"/>
        <v>0</v>
      </c>
      <c r="Q26" s="9"/>
      <c r="S26" s="27"/>
    </row>
    <row r="27" spans="1:19">
      <c r="A27" s="1"/>
      <c r="B27" s="7"/>
      <c r="C27" s="8"/>
      <c r="D27" s="23"/>
      <c r="E27" s="8"/>
      <c r="F27" s="15"/>
      <c r="G27" s="20"/>
      <c r="H27" s="14">
        <f t="shared" si="8"/>
        <v>0</v>
      </c>
      <c r="I27" s="15"/>
      <c r="J27" s="12"/>
      <c r="K27" s="12">
        <v>0</v>
      </c>
      <c r="L27" s="12"/>
      <c r="M27" s="11">
        <f t="shared" si="9"/>
        <v>0</v>
      </c>
      <c r="N27" s="26" t="e">
        <f t="shared" si="10"/>
        <v>#DIV/0!</v>
      </c>
      <c r="O27" s="11">
        <f t="shared" si="11"/>
        <v>0</v>
      </c>
      <c r="P27" s="26">
        <f t="shared" si="12"/>
        <v>0</v>
      </c>
      <c r="Q27" s="9"/>
      <c r="S27" s="27"/>
    </row>
    <row r="28" spans="1:19">
      <c r="A28" s="1"/>
      <c r="B28" s="7"/>
      <c r="C28" s="8"/>
      <c r="D28" s="23"/>
      <c r="E28" s="8"/>
      <c r="F28" s="15"/>
      <c r="G28" s="20"/>
      <c r="H28" s="14">
        <f t="shared" si="8"/>
        <v>0</v>
      </c>
      <c r="I28" s="15"/>
      <c r="J28" s="12"/>
      <c r="K28" s="12">
        <v>0</v>
      </c>
      <c r="L28" s="12"/>
      <c r="M28" s="11">
        <f t="shared" si="9"/>
        <v>0</v>
      </c>
      <c r="N28" s="26" t="e">
        <f t="shared" si="10"/>
        <v>#DIV/0!</v>
      </c>
      <c r="O28" s="11">
        <f t="shared" si="11"/>
        <v>0</v>
      </c>
      <c r="P28" s="26">
        <f t="shared" si="12"/>
        <v>0</v>
      </c>
      <c r="Q28" s="9"/>
      <c r="S28" s="27"/>
    </row>
    <row r="29" spans="1:19">
      <c r="A29" s="1"/>
      <c r="B29" s="7"/>
      <c r="C29" s="8"/>
      <c r="D29" s="23"/>
      <c r="E29" s="8"/>
      <c r="F29" s="15"/>
      <c r="G29" s="20"/>
      <c r="H29" s="14">
        <f t="shared" si="8"/>
        <v>0</v>
      </c>
      <c r="I29" s="15"/>
      <c r="J29" s="12"/>
      <c r="K29" s="12">
        <v>0</v>
      </c>
      <c r="L29" s="12"/>
      <c r="M29" s="11">
        <f t="shared" si="9"/>
        <v>0</v>
      </c>
      <c r="N29" s="26" t="e">
        <f t="shared" si="10"/>
        <v>#DIV/0!</v>
      </c>
      <c r="O29" s="11">
        <f t="shared" si="11"/>
        <v>0</v>
      </c>
      <c r="P29" s="26">
        <f t="shared" si="12"/>
        <v>0</v>
      </c>
      <c r="Q29" s="9"/>
      <c r="S29" s="27"/>
    </row>
    <row r="30" spans="1:19">
      <c r="A30" s="1"/>
      <c r="B30" s="7"/>
      <c r="C30" s="8"/>
      <c r="D30" s="23"/>
      <c r="E30" s="8"/>
      <c r="F30" s="15"/>
      <c r="G30" s="20"/>
      <c r="H30" s="14">
        <f t="shared" si="8"/>
        <v>0</v>
      </c>
      <c r="I30" s="15"/>
      <c r="J30" s="12"/>
      <c r="K30" s="12">
        <v>0</v>
      </c>
      <c r="L30" s="12"/>
      <c r="M30" s="11">
        <f t="shared" si="9"/>
        <v>0</v>
      </c>
      <c r="N30" s="26" t="e">
        <f t="shared" si="10"/>
        <v>#DIV/0!</v>
      </c>
      <c r="O30" s="11">
        <f t="shared" si="11"/>
        <v>0</v>
      </c>
      <c r="P30" s="26">
        <f t="shared" si="12"/>
        <v>0</v>
      </c>
      <c r="Q30" s="9"/>
      <c r="S30" s="27"/>
    </row>
    <row r="31" spans="1:19">
      <c r="A31" s="1"/>
      <c r="B31" s="7"/>
      <c r="C31" s="8"/>
      <c r="D31" s="23"/>
      <c r="E31" s="8"/>
      <c r="F31" s="15"/>
      <c r="G31" s="20"/>
      <c r="H31" s="14">
        <f t="shared" si="8"/>
        <v>0</v>
      </c>
      <c r="I31" s="15"/>
      <c r="J31" s="12"/>
      <c r="K31" s="12">
        <v>0</v>
      </c>
      <c r="L31" s="12"/>
      <c r="M31" s="11">
        <f t="shared" si="9"/>
        <v>0</v>
      </c>
      <c r="N31" s="26" t="e">
        <f t="shared" si="10"/>
        <v>#DIV/0!</v>
      </c>
      <c r="O31" s="11">
        <f t="shared" si="11"/>
        <v>0</v>
      </c>
      <c r="P31" s="26">
        <f t="shared" si="12"/>
        <v>0</v>
      </c>
      <c r="Q31" s="9"/>
      <c r="S31" s="27"/>
    </row>
    <row r="32" spans="1:19">
      <c r="A32" s="1"/>
      <c r="B32" s="7"/>
      <c r="C32" s="8"/>
      <c r="D32" s="23"/>
      <c r="E32" s="8"/>
      <c r="F32" s="15"/>
      <c r="G32" s="20"/>
      <c r="H32" s="14">
        <f t="shared" si="8"/>
        <v>0</v>
      </c>
      <c r="I32" s="15"/>
      <c r="J32" s="12"/>
      <c r="K32" s="12">
        <v>0</v>
      </c>
      <c r="L32" s="12"/>
      <c r="M32" s="11">
        <f t="shared" si="9"/>
        <v>0</v>
      </c>
      <c r="N32" s="26" t="e">
        <f t="shared" si="10"/>
        <v>#DIV/0!</v>
      </c>
      <c r="O32" s="11">
        <f t="shared" si="11"/>
        <v>0</v>
      </c>
      <c r="P32" s="26">
        <f t="shared" si="12"/>
        <v>0</v>
      </c>
      <c r="Q32" s="9"/>
      <c r="S32" s="27"/>
    </row>
    <row r="33" spans="1:19">
      <c r="A33" s="1"/>
      <c r="B33" s="7"/>
      <c r="C33" s="8"/>
      <c r="D33" s="23"/>
      <c r="E33" s="8"/>
      <c r="F33" s="15"/>
      <c r="G33" s="20"/>
      <c r="H33" s="14">
        <f t="shared" si="8"/>
        <v>0</v>
      </c>
      <c r="I33" s="15"/>
      <c r="J33" s="12"/>
      <c r="K33" s="12">
        <v>0</v>
      </c>
      <c r="L33" s="12"/>
      <c r="M33" s="11">
        <f t="shared" si="9"/>
        <v>0</v>
      </c>
      <c r="N33" s="26" t="e">
        <f t="shared" si="10"/>
        <v>#DIV/0!</v>
      </c>
      <c r="O33" s="11">
        <f t="shared" si="11"/>
        <v>0</v>
      </c>
      <c r="P33" s="26">
        <f t="shared" si="12"/>
        <v>0</v>
      </c>
      <c r="Q33" s="9"/>
      <c r="S33" s="27"/>
    </row>
    <row r="34" spans="1:19">
      <c r="A34" s="1"/>
      <c r="B34" s="7"/>
      <c r="C34" s="8"/>
      <c r="D34" s="23"/>
      <c r="E34" s="8"/>
      <c r="F34" s="15"/>
      <c r="G34" s="20"/>
      <c r="H34" s="14">
        <f t="shared" si="8"/>
        <v>0</v>
      </c>
      <c r="I34" s="15"/>
      <c r="J34" s="12"/>
      <c r="K34" s="12">
        <v>0</v>
      </c>
      <c r="L34" s="12"/>
      <c r="M34" s="11">
        <f t="shared" si="9"/>
        <v>0</v>
      </c>
      <c r="N34" s="26" t="e">
        <f t="shared" si="10"/>
        <v>#DIV/0!</v>
      </c>
      <c r="O34" s="11">
        <f t="shared" si="11"/>
        <v>0</v>
      </c>
      <c r="P34" s="26">
        <f t="shared" si="12"/>
        <v>0</v>
      </c>
      <c r="Q34" s="9"/>
      <c r="S34" s="27"/>
    </row>
    <row r="35" spans="1:19">
      <c r="A35" s="1"/>
      <c r="B35" s="7"/>
      <c r="C35" s="8"/>
      <c r="D35" s="23"/>
      <c r="E35" s="8"/>
      <c r="F35" s="15"/>
      <c r="G35" s="20"/>
      <c r="H35" s="14">
        <f t="shared" si="8"/>
        <v>0</v>
      </c>
      <c r="I35" s="15"/>
      <c r="J35" s="12"/>
      <c r="K35" s="12">
        <v>0</v>
      </c>
      <c r="L35" s="12"/>
      <c r="M35" s="11">
        <f t="shared" si="9"/>
        <v>0</v>
      </c>
      <c r="N35" s="26" t="e">
        <f t="shared" si="10"/>
        <v>#DIV/0!</v>
      </c>
      <c r="O35" s="11">
        <f t="shared" si="11"/>
        <v>0</v>
      </c>
      <c r="P35" s="26">
        <f t="shared" si="12"/>
        <v>0</v>
      </c>
      <c r="Q35" s="9"/>
      <c r="S35" s="27"/>
    </row>
    <row r="36" spans="1:19">
      <c r="A36" s="1"/>
      <c r="B36" s="7"/>
      <c r="C36" s="8"/>
      <c r="D36" s="23"/>
      <c r="E36" s="8"/>
      <c r="F36" s="15"/>
      <c r="G36" s="20"/>
      <c r="H36" s="14">
        <f t="shared" si="8"/>
        <v>0</v>
      </c>
      <c r="I36" s="15"/>
      <c r="J36" s="12"/>
      <c r="K36" s="12">
        <v>0</v>
      </c>
      <c r="L36" s="12"/>
      <c r="M36" s="11">
        <f t="shared" si="9"/>
        <v>0</v>
      </c>
      <c r="N36" s="26" t="e">
        <f t="shared" si="10"/>
        <v>#DIV/0!</v>
      </c>
      <c r="O36" s="11">
        <f t="shared" si="11"/>
        <v>0</v>
      </c>
      <c r="P36" s="26">
        <f t="shared" si="12"/>
        <v>0</v>
      </c>
      <c r="Q36" s="9"/>
      <c r="S36" s="27"/>
    </row>
    <row r="37" spans="1:19">
      <c r="A37" s="1"/>
      <c r="B37" s="7"/>
      <c r="C37" s="8"/>
      <c r="D37" s="23"/>
      <c r="E37" s="8"/>
      <c r="F37" s="15"/>
      <c r="G37" s="20"/>
      <c r="H37" s="14">
        <f t="shared" si="8"/>
        <v>0</v>
      </c>
      <c r="I37" s="15"/>
      <c r="J37" s="12"/>
      <c r="K37" s="12">
        <v>0</v>
      </c>
      <c r="L37" s="12"/>
      <c r="M37" s="11">
        <f t="shared" si="9"/>
        <v>0</v>
      </c>
      <c r="N37" s="26" t="e">
        <f t="shared" si="10"/>
        <v>#DIV/0!</v>
      </c>
      <c r="O37" s="11">
        <f t="shared" si="11"/>
        <v>0</v>
      </c>
      <c r="P37" s="26">
        <f t="shared" si="12"/>
        <v>0</v>
      </c>
      <c r="Q37" s="9"/>
      <c r="S37" s="27"/>
    </row>
    <row r="38" spans="1:19">
      <c r="A38" s="1"/>
      <c r="B38" s="7"/>
      <c r="C38" s="8" t="s">
        <v>29</v>
      </c>
      <c r="D38" s="30"/>
      <c r="E38" s="31"/>
      <c r="F38" s="15"/>
      <c r="G38" s="20"/>
      <c r="H38" s="14">
        <f t="shared" si="6"/>
        <v>0</v>
      </c>
      <c r="I38" s="15"/>
      <c r="J38" s="12"/>
      <c r="K38" s="12">
        <v>0</v>
      </c>
      <c r="L38" s="12"/>
      <c r="M38" s="11">
        <f t="shared" si="0"/>
        <v>0</v>
      </c>
      <c r="N38" s="26" t="e">
        <f t="shared" si="1"/>
        <v>#DIV/0!</v>
      </c>
      <c r="O38" s="12"/>
      <c r="P38" s="12"/>
      <c r="Q38" s="9"/>
      <c r="S38" s="27"/>
    </row>
    <row r="39" spans="1:19">
      <c r="A39" s="1"/>
      <c r="B39" s="7"/>
      <c r="C39" s="8"/>
      <c r="D39" s="30"/>
      <c r="E39" s="31"/>
      <c r="F39" s="15"/>
      <c r="G39" s="20"/>
      <c r="H39" s="14">
        <f t="shared" si="6"/>
        <v>0</v>
      </c>
      <c r="I39" s="15"/>
      <c r="J39" s="12">
        <v>104.99</v>
      </c>
      <c r="K39" s="12">
        <v>0</v>
      </c>
      <c r="L39" s="12"/>
      <c r="M39" s="11">
        <f t="shared" si="0"/>
        <v>0</v>
      </c>
      <c r="N39" s="26" t="e">
        <f t="shared" si="1"/>
        <v>#DIV/0!</v>
      </c>
      <c r="O39" s="12"/>
      <c r="P39" s="12"/>
      <c r="Q39" s="9"/>
      <c r="S39" s="27"/>
    </row>
    <row r="40" spans="1:19">
      <c r="A40" s="1"/>
      <c r="B40" s="7"/>
      <c r="C40" s="8"/>
      <c r="D40" s="30"/>
      <c r="E40" s="31"/>
      <c r="F40" s="15"/>
      <c r="G40" s="20"/>
      <c r="H40" s="15"/>
      <c r="I40" s="15"/>
      <c r="J40" s="12"/>
      <c r="K40" s="12"/>
      <c r="L40" s="12"/>
      <c r="M40" s="12"/>
      <c r="N40" s="26"/>
      <c r="O40" s="12"/>
      <c r="P40" s="12"/>
      <c r="Q40" s="9"/>
      <c r="S40" s="27"/>
    </row>
    <row r="41" spans="1:19">
      <c r="B41" s="7"/>
      <c r="C41" s="8"/>
      <c r="D41" s="30"/>
      <c r="E41" s="31"/>
      <c r="F41" s="15"/>
      <c r="G41" s="20"/>
      <c r="H41" s="15"/>
      <c r="I41" s="15"/>
      <c r="J41" s="12"/>
      <c r="K41" s="12"/>
      <c r="L41" s="12"/>
      <c r="M41" s="12"/>
      <c r="N41" s="26" t="e">
        <f t="shared" si="1"/>
        <v>#DIV/0!</v>
      </c>
      <c r="O41" s="12"/>
      <c r="P41" s="12"/>
      <c r="Q41" s="9"/>
      <c r="S41" s="27"/>
    </row>
    <row r="42" spans="1:19">
      <c r="B42" s="7"/>
      <c r="C42" s="8"/>
      <c r="D42" s="30"/>
      <c r="E42" s="31"/>
      <c r="F42" s="15"/>
      <c r="G42" s="20"/>
      <c r="H42" s="15"/>
      <c r="I42" s="15"/>
      <c r="J42" s="12"/>
      <c r="K42" s="28"/>
      <c r="L42" s="28"/>
      <c r="M42" s="12"/>
      <c r="N42" s="26" t="e">
        <f t="shared" si="1"/>
        <v>#DIV/0!</v>
      </c>
      <c r="O42" s="12"/>
      <c r="P42" s="12"/>
      <c r="Q42" s="9"/>
      <c r="S42" s="27"/>
    </row>
    <row r="43" spans="1:19">
      <c r="B43" s="32"/>
      <c r="C43" s="33" t="s">
        <v>0</v>
      </c>
      <c r="D43" s="34"/>
      <c r="E43" s="33"/>
      <c r="F43" s="35"/>
      <c r="G43" s="36"/>
      <c r="H43" s="35">
        <f>SUM(H3:H42)</f>
        <v>5170.1399999999994</v>
      </c>
      <c r="I43" s="35"/>
      <c r="J43" s="37"/>
      <c r="K43" s="73">
        <f>SUMPRODUCT((K3:K41)*(L3:L41))</f>
        <v>15992.229999999998</v>
      </c>
      <c r="L43" s="74"/>
      <c r="M43" s="38">
        <f>SUM(M3:M42)</f>
        <v>17649</v>
      </c>
      <c r="N43" s="39">
        <f>(O43)/K43</f>
        <v>0.22958461702964503</v>
      </c>
      <c r="O43" s="40">
        <f>SUM(O3:O42)</f>
        <v>3671.5699999999997</v>
      </c>
      <c r="P43" s="37"/>
      <c r="Q43" s="41"/>
      <c r="S43" s="22"/>
    </row>
    <row r="44" spans="1:19">
      <c r="B44" s="42"/>
      <c r="C44" s="42" t="s">
        <v>39</v>
      </c>
      <c r="D44" s="43"/>
      <c r="E44" s="42"/>
      <c r="F44" s="42"/>
      <c r="G44" s="44"/>
      <c r="H44" s="42"/>
      <c r="I44" s="42"/>
      <c r="J44" s="42"/>
      <c r="K44" s="42"/>
      <c r="L44" s="42"/>
      <c r="M44" s="42"/>
      <c r="N44" s="42"/>
      <c r="O44" s="42"/>
      <c r="P44" s="42"/>
      <c r="Q44" s="42"/>
    </row>
    <row r="45" spans="1:19">
      <c r="B45" s="42"/>
      <c r="C45" s="42" t="s">
        <v>40</v>
      </c>
      <c r="D45" s="43"/>
      <c r="E45" s="42"/>
      <c r="F45" s="42"/>
      <c r="G45" s="44"/>
      <c r="H45" s="42"/>
      <c r="I45" s="42"/>
      <c r="J45" s="42"/>
      <c r="K45" s="42"/>
      <c r="L45" s="42"/>
      <c r="M45" s="42">
        <f>SUM(M43:M44)</f>
        <v>17649</v>
      </c>
      <c r="N45" s="42"/>
      <c r="O45" s="42"/>
      <c r="P45" s="42"/>
      <c r="Q45" s="42"/>
    </row>
    <row r="47" spans="1:19" ht="15">
      <c r="C47" s="29"/>
    </row>
  </sheetData>
  <mergeCells count="10">
    <mergeCell ref="K43:L43"/>
    <mergeCell ref="S1:S2"/>
    <mergeCell ref="A1:A2"/>
    <mergeCell ref="Q1:Q2"/>
    <mergeCell ref="J1:P1"/>
    <mergeCell ref="F1:I1"/>
    <mergeCell ref="B1:B2"/>
    <mergeCell ref="C1:C2"/>
    <mergeCell ref="D1:D2"/>
    <mergeCell ref="E1:E2"/>
  </mergeCells>
  <phoneticPr fontId="4" type="noConversion"/>
  <conditionalFormatting sqref="O3:O37"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N3:N43">
    <cfRule type="cellIs" dxfId="1" priority="1" operator="greaterThan">
      <formula>0</formula>
    </cfRule>
    <cfRule type="cellIs" dxfId="0" priority="2" operator="lessThan">
      <formula>0</formula>
    </cfRule>
  </conditionalFormatting>
  <hyperlinks>
    <hyperlink ref="D5" r:id="rId1" display="https://www.jisilu.cn/data/convert_bond_detail/113036" xr:uid="{FB80FD49-7865-4DA8-9D57-52E3EC9CE563}"/>
  </hyperlinks>
  <pageMargins left="0.7" right="0.7" top="0.75" bottom="0.75" header="0.3" footer="0.3"/>
  <pageSetup paperSize="9" orientation="portrait" horizontalDpi="4294967294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398EB-E9D8-4D04-8BDF-AD1DA64BD61A}">
  <dimension ref="A3:C4"/>
  <sheetViews>
    <sheetView tabSelected="1" workbookViewId="0">
      <selection activeCell="I11" sqref="I11"/>
    </sheetView>
  </sheetViews>
  <sheetFormatPr defaultRowHeight="14.25"/>
  <sheetData>
    <row r="3" spans="1:3">
      <c r="B3" t="s">
        <v>57</v>
      </c>
      <c r="C3" t="s">
        <v>58</v>
      </c>
    </row>
    <row r="4" spans="1:3">
      <c r="A4" s="104">
        <v>44448</v>
      </c>
      <c r="B4" s="40">
        <v>3671.6</v>
      </c>
      <c r="C4" s="105">
        <v>0.2296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1329E-1337-4138-9A17-3602309B5170}">
  <dimension ref="C1:E23"/>
  <sheetViews>
    <sheetView workbookViewId="0">
      <selection activeCell="R25" sqref="R25"/>
    </sheetView>
  </sheetViews>
  <sheetFormatPr defaultRowHeight="14.25"/>
  <sheetData>
    <row r="1" spans="3:5">
      <c r="D1" t="s">
        <v>18</v>
      </c>
      <c r="E1" t="s">
        <v>19</v>
      </c>
    </row>
    <row r="2" spans="3:5">
      <c r="C2" t="s">
        <v>17</v>
      </c>
      <c r="D2">
        <v>10</v>
      </c>
    </row>
    <row r="3" spans="3:5">
      <c r="C3" t="s">
        <v>16</v>
      </c>
      <c r="D3">
        <v>10</v>
      </c>
    </row>
    <row r="4" spans="3:5">
      <c r="C4" t="s">
        <v>11</v>
      </c>
      <c r="D4">
        <v>20</v>
      </c>
      <c r="E4">
        <v>10</v>
      </c>
    </row>
    <row r="5" spans="3:5">
      <c r="C5" t="s">
        <v>12</v>
      </c>
      <c r="D5">
        <v>30</v>
      </c>
      <c r="E5">
        <v>20</v>
      </c>
    </row>
    <row r="6" spans="3:5">
      <c r="C6" t="s">
        <v>13</v>
      </c>
      <c r="D6">
        <v>40</v>
      </c>
      <c r="E6">
        <v>30</v>
      </c>
    </row>
    <row r="7" spans="3:5">
      <c r="C7" t="s">
        <v>14</v>
      </c>
      <c r="D7">
        <v>50</v>
      </c>
      <c r="E7">
        <v>40</v>
      </c>
    </row>
    <row r="8" spans="3:5">
      <c r="C8" t="s">
        <v>15</v>
      </c>
      <c r="D8">
        <v>60</v>
      </c>
      <c r="E8">
        <v>50</v>
      </c>
    </row>
    <row r="14" spans="3:5" ht="18">
      <c r="D14" s="45" t="s">
        <v>41</v>
      </c>
    </row>
    <row r="17" spans="4:4">
      <c r="D17" t="s">
        <v>42</v>
      </c>
    </row>
    <row r="18" spans="4:4">
      <c r="D18" t="s">
        <v>43</v>
      </c>
    </row>
    <row r="23" spans="4:4" ht="16.5">
      <c r="D23" s="47" t="s">
        <v>49</v>
      </c>
    </row>
  </sheetData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22350-E942-415A-8F1A-9CDBEEBCA912}">
  <dimension ref="A1"/>
  <sheetViews>
    <sheetView workbookViewId="0">
      <selection activeCell="Q21" sqref="Q21"/>
    </sheetView>
  </sheetViews>
  <sheetFormatPr defaultRowHeight="14.25"/>
  <cols>
    <col min="8" max="8" width="13.25" customWidth="1"/>
  </cols>
  <sheetData/>
  <phoneticPr fontId="4" type="noConversion"/>
  <pageMargins left="0.7" right="0.7" top="0.75" bottom="0.75" header="0.3" footer="0.3"/>
  <pageSetup paperSize="9" orientation="portrait" horizontalDpi="4294967294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轮动-每月8-11号调一次</vt:lpstr>
      <vt:lpstr>month</vt:lpstr>
      <vt:lpstr>方案</vt:lpstr>
      <vt:lpstr>带上是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GW</cp:lastModifiedBy>
  <dcterms:created xsi:type="dcterms:W3CDTF">2019-10-15T06:06:53Z</dcterms:created>
  <dcterms:modified xsi:type="dcterms:W3CDTF">2021-09-09T07:40:18Z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27cfd9-47ed-48f1-9376-4ab3148935bb_Enabled">
    <vt:lpwstr>True</vt:lpwstr>
  </property>
  <property fmtid="{D5CDD505-2E9C-101B-9397-08002B2CF9AE}" pid="3" name="MSIP_Label_4327cfd9-47ed-48f1-9376-4ab3148935bb_SiteId">
    <vt:lpwstr>5d471751-9675-428d-917b-70f44f9630b0</vt:lpwstr>
  </property>
  <property fmtid="{D5CDD505-2E9C-101B-9397-08002B2CF9AE}" pid="4" name="MSIP_Label_4327cfd9-47ed-48f1-9376-4ab3148935bb_Owner">
    <vt:lpwstr>guangwei.guo@nokia-sbell.com</vt:lpwstr>
  </property>
  <property fmtid="{D5CDD505-2E9C-101B-9397-08002B2CF9AE}" pid="5" name="MSIP_Label_4327cfd9-47ed-48f1-9376-4ab3148935bb_SetDate">
    <vt:lpwstr>2019-11-05T02:52:54.5337138Z</vt:lpwstr>
  </property>
  <property fmtid="{D5CDD505-2E9C-101B-9397-08002B2CF9AE}" pid="6" name="MSIP_Label_4327cfd9-47ed-48f1-9376-4ab3148935bb_Name">
    <vt:lpwstr>Personal</vt:lpwstr>
  </property>
  <property fmtid="{D5CDD505-2E9C-101B-9397-08002B2CF9AE}" pid="7" name="MSIP_Label_4327cfd9-47ed-48f1-9376-4ab3148935bb_Application">
    <vt:lpwstr>Microsoft Azure Information Protection</vt:lpwstr>
  </property>
  <property fmtid="{D5CDD505-2E9C-101B-9397-08002B2CF9AE}" pid="8" name="MSIP_Label_4327cfd9-47ed-48f1-9376-4ab3148935bb_Extended_MSFT_Method">
    <vt:lpwstr>Manual</vt:lpwstr>
  </property>
  <property fmtid="{D5CDD505-2E9C-101B-9397-08002B2CF9AE}" pid="9" name="Sensitivity">
    <vt:lpwstr>Personal</vt:lpwstr>
  </property>
</Properties>
</file>