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D8C275E7-6F49-463F-B4C7-1D816D0A990E}" xr6:coauthVersionLast="47" xr6:coauthVersionMax="47" xr10:uidLastSave="{00000000-0000-0000-0000-000000000000}"/>
  <bookViews>
    <workbookView xWindow="5475" yWindow="840" windowWidth="21600" windowHeight="13440" xr2:uid="{D298135B-E4C0-45E9-BB28-1F0B05CAE31B}"/>
  </bookViews>
  <sheets>
    <sheet name="收益weekly" sheetId="6" r:id="rId1"/>
    <sheet name="CB低价-每周一支定投" sheetId="2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M28" i="2"/>
  <c r="N28" i="2"/>
  <c r="O28" i="2"/>
  <c r="H29" i="2"/>
  <c r="M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O36" i="2"/>
  <c r="H37" i="2"/>
  <c r="M37" i="2"/>
  <c r="N37" i="2"/>
  <c r="O37" i="2"/>
  <c r="H38" i="2"/>
  <c r="M38" i="2"/>
  <c r="N38" i="2"/>
  <c r="O38" i="2"/>
  <c r="H39" i="2"/>
  <c r="M39" i="2"/>
  <c r="N39" i="2"/>
  <c r="O39" i="2"/>
  <c r="H40" i="2"/>
  <c r="M40" i="2"/>
  <c r="N40" i="2"/>
  <c r="O40" i="2"/>
  <c r="H41" i="2"/>
  <c r="M41" i="2"/>
  <c r="N41" i="2"/>
  <c r="O41" i="2"/>
  <c r="H42" i="2"/>
  <c r="M42" i="2"/>
  <c r="N42" i="2"/>
  <c r="O42" i="2"/>
  <c r="H43" i="2"/>
  <c r="M43" i="2"/>
  <c r="N43" i="2"/>
  <c r="O43" i="2"/>
  <c r="H44" i="2"/>
  <c r="M44" i="2"/>
  <c r="N44" i="2"/>
  <c r="O44" i="2"/>
  <c r="O27" i="2"/>
  <c r="N27" i="2"/>
  <c r="M27" i="2"/>
  <c r="H27" i="2"/>
  <c r="M26" i="2"/>
  <c r="H26" i="2"/>
  <c r="N26" i="2"/>
  <c r="O25" i="2"/>
  <c r="N24" i="2"/>
  <c r="N25" i="2"/>
  <c r="M24" i="2"/>
  <c r="M25" i="2"/>
  <c r="H25" i="2"/>
  <c r="M23" i="2"/>
  <c r="N23" i="2"/>
  <c r="O23" i="2"/>
  <c r="H23" i="2"/>
  <c r="N45" i="2"/>
  <c r="N46" i="2"/>
  <c r="N47" i="2"/>
  <c r="N48" i="2"/>
  <c r="N49" i="2"/>
  <c r="N50" i="2"/>
  <c r="N51" i="2"/>
  <c r="M20" i="2"/>
  <c r="O20" i="2"/>
  <c r="N20" i="2"/>
  <c r="M13" i="2"/>
  <c r="O13" i="2"/>
  <c r="N13" i="2"/>
  <c r="M11" i="2"/>
  <c r="O11" i="2"/>
  <c r="N11" i="2"/>
  <c r="N52" i="2"/>
  <c r="N53" i="2"/>
  <c r="N14" i="2"/>
  <c r="N15" i="2"/>
  <c r="N16" i="2"/>
  <c r="N10" i="2"/>
  <c r="N17" i="2"/>
  <c r="N18" i="2"/>
  <c r="N19" i="2"/>
  <c r="N21" i="2"/>
  <c r="N22" i="2"/>
  <c r="N54" i="2"/>
  <c r="K55" i="2"/>
  <c r="O19" i="2"/>
  <c r="O21" i="2"/>
  <c r="O22" i="2"/>
  <c r="O45" i="2"/>
  <c r="O48" i="2"/>
  <c r="O49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2" i="2"/>
  <c r="M3" i="2"/>
  <c r="O55" i="2" l="1"/>
  <c r="N55" i="2" s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55" i="2" l="1"/>
  <c r="H55" i="2"/>
  <c r="E17" i="1"/>
  <c r="C17" i="1"/>
  <c r="P28" i="2" l="1"/>
  <c r="P36" i="2"/>
  <c r="P39" i="2"/>
  <c r="P30" i="2"/>
  <c r="P38" i="2"/>
  <c r="P43" i="2"/>
  <c r="P33" i="2"/>
  <c r="P41" i="2"/>
  <c r="P29" i="2"/>
  <c r="P31" i="2"/>
  <c r="P35" i="2"/>
  <c r="P42" i="2"/>
  <c r="P40" i="2"/>
  <c r="P32" i="2"/>
  <c r="P37" i="2"/>
  <c r="P34" i="2"/>
  <c r="P27" i="2"/>
  <c r="P44" i="2"/>
  <c r="P26" i="2"/>
  <c r="P23" i="2"/>
  <c r="P24" i="2"/>
  <c r="P25" i="2"/>
  <c r="P13" i="2"/>
  <c r="P20" i="2"/>
  <c r="P8" i="2"/>
  <c r="P11" i="2"/>
  <c r="P10" i="2"/>
  <c r="P5" i="2"/>
  <c r="P4" i="2"/>
  <c r="P6" i="2"/>
  <c r="P45" i="2"/>
  <c r="P48" i="2"/>
  <c r="P49" i="2"/>
  <c r="P50" i="2"/>
  <c r="P22" i="2"/>
  <c r="P3" i="2"/>
  <c r="P21" i="2"/>
  <c r="P19" i="2"/>
  <c r="P18" i="2"/>
  <c r="P9" i="2"/>
  <c r="P12" i="2"/>
  <c r="P17" i="2"/>
  <c r="P15" i="2"/>
  <c r="P7" i="2"/>
  <c r="P16" i="2"/>
  <c r="P14" i="2"/>
  <c r="G17" i="1"/>
</calcChain>
</file>

<file path=xl/sharedStrings.xml><?xml version="1.0" encoding="utf-8"?>
<sst xmlns="http://schemas.openxmlformats.org/spreadsheetml/2006/main" count="106" uniqueCount="91">
  <si>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</si>
  <si>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</si>
  <si>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</si>
  <si>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</si>
  <si>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</si>
  <si>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</si>
  <si>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</si>
  <si>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</si>
  <si>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</si>
  <si>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</si>
  <si>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</si>
  <si>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</si>
  <si>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</si>
  <si>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</si>
  <si>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</si>
  <si>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</si>
  <si>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</si>
  <si>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</si>
  <si>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</si>
  <si>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</si>
  <si>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</si>
  <si>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</si>
  <si>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</si>
  <si>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</si>
  <si>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</si>
  <si>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</si>
  <si>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</si>
  <si>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</si>
  <si>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</si>
  <si>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</si>
  <si>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</si>
  <si>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</si>
  <si>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</si>
  <si>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</si>
  <si>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</si>
  <si>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</si>
  <si>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</si>
  <si>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</si>
  <si>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</si>
  <si>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</si>
  <si>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</si>
  <si>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</si>
  <si>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</si>
  <si>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</si>
  <si>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</si>
  <si>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</si>
  <si>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</si>
  <si>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</si>
  <si>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亚药转债</t>
  </si>
  <si>
    <t>国城转债</t>
  </si>
  <si>
    <t>吉视转债</t>
  </si>
  <si>
    <t>科华转债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</si>
  <si>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</si>
  <si>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</si>
  <si>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</si>
  <si>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</si>
  <si>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</si>
  <si>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</si>
  <si>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</si>
  <si>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</si>
  <si>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</si>
  <si>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</si>
  <si>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</si>
  <si>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</si>
  <si>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</si>
  <si>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</si>
  <si>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</si>
  <si>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</si>
  <si>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</si>
  <si>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</si>
  <si>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</si>
  <si>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</si>
  <si>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</si>
  <si>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</si>
  <si>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</si>
  <si>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</si>
  <si>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</si>
  <si>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</si>
  <si>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紫银转债</t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</si>
  <si>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</si>
  <si>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</si>
  <si>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</si>
  <si>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</si>
  <si>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</si>
  <si>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</si>
  <si>
    <t>全筑转债</t>
    <phoneticPr fontId="10" type="noConversion"/>
  </si>
  <si>
    <t>文科转债</t>
    <phoneticPr fontId="10" type="noConversion"/>
  </si>
  <si>
    <t>湖广转债</t>
  </si>
  <si>
    <t>亚药转债</t>
    <phoneticPr fontId="10" type="noConversion"/>
  </si>
  <si>
    <t>广汇转债</t>
    <phoneticPr fontId="10" type="noConversion"/>
  </si>
  <si>
    <t>帝欧转债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</si>
</sst>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6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horizontal="left"/>
    </xf>
    <xf numFmtId="0" fontId="13" fillId="9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2" fillId="9" borderId="18" xfId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0" fillId="10" borderId="5" xfId="0" applyFill="1" applyBorder="1" applyAlignment="1">
      <alignment horizont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1" fillId="10" borderId="0" xfId="0" applyFont="1" applyFill="1" applyBorder="1" applyAlignment="1" applyProtection="1">
      <alignment horizontal="center"/>
      <protection locked="0"/>
    </xf>
    <xf numFmtId="0" fontId="0" fillId="11" borderId="0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Alignment="1">
      <alignment horizontal="center"/>
    </xf>
    <xf numFmtId="0" fontId="11" fillId="11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0" borderId="9" xfId="0" applyBorder="1" applyAlignment="1" applyProtection="1">
      <alignment horizontal="center"/>
      <protection locked="0"/>
    </xf>
    <xf numFmtId="0" fontId="15" fillId="0" borderId="0" xfId="0" applyFont="1"/>
    <xf numFmtId="0" fontId="0" fillId="13" borderId="0" xfId="0" applyFill="1" applyBorder="1" applyAlignment="1">
      <alignment horizontal="center"/>
    </xf>
    <xf numFmtId="0" fontId="0" fillId="13" borderId="9" xfId="0" applyFill="1" applyBorder="1" applyAlignment="1" applyProtection="1">
      <alignment horizontal="center"/>
      <protection locked="0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13" fillId="13" borderId="0" xfId="0" applyFont="1" applyFill="1"/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0" fillId="13" borderId="10" xfId="0" applyFill="1" applyBorder="1" applyAlignment="1">
      <alignment horizontal="center"/>
    </xf>
    <xf numFmtId="0" fontId="11" fillId="13" borderId="0" xfId="0" applyFont="1" applyFill="1" applyBorder="1" applyAlignment="1" applyProtection="1">
      <alignment horizontal="center"/>
      <protection locked="0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收益weekly!$A$2:$A$30</c:f>
              <c:numCache>
                <c:formatCode>m/d/yyyy</c:formatCode>
                <c:ptCount val="29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</c:numCache>
            </c:numRef>
          </c:cat>
          <c:val>
            <c:numRef>
              <c:f>收益weekly!$B$2:$B$30</c:f>
              <c:numCache>
                <c:formatCode>General</c:formatCode>
                <c:ptCount val="29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收益weekly!$A$2:$A$30</c:f>
              <c:numCache>
                <c:formatCode>m/d/yyyy</c:formatCode>
                <c:ptCount val="29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</c:numCache>
            </c:numRef>
          </c:cat>
          <c:val>
            <c:numRef>
              <c:f>收益weekly!$C$2:$C$30</c:f>
              <c:numCache>
                <c:formatCode>0.00%</c:formatCode>
                <c:ptCount val="29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19051</xdr:rowOff>
    </xdr:from>
    <xdr:to>
      <xdr:col>5</xdr:col>
      <xdr:colOff>314325</xdr:colOff>
      <xdr:row>32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9525</xdr:rowOff>
    </xdr:from>
    <xdr:to>
      <xdr:col>6</xdr:col>
      <xdr:colOff>66282</xdr:colOff>
      <xdr:row>22</xdr:row>
      <xdr:rowOff>47123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" y="9525"/>
          <a:ext cx="3142857" cy="4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stock/000726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17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8062" TargetMode="External"/><Relationship Id="rId5" Type="http://schemas.openxmlformats.org/officeDocument/2006/relationships/hyperlink" Target="https://www.jisilu.cn/data/convert_bond_detail/12701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jisilu.cn/data/convert_bond_detail/128124" TargetMode="External"/><Relationship Id="rId9" Type="http://schemas.openxmlformats.org/officeDocument/2006/relationships/hyperlink" Target="https://www.jisilu.cn/data/convert_bond_detail/12700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2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control" Target="../activeX/activeX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C9"/>
  <sheetViews>
    <sheetView tabSelected="1" workbookViewId="0">
      <selection activeCell="B22" sqref="B22"/>
    </sheetView>
  </sheetViews>
  <sheetFormatPr defaultRowHeight="14.25" x14ac:dyDescent="0.2"/>
  <cols>
    <col min="1" max="1" width="11.125" bestFit="1" customWidth="1"/>
    <col min="5" max="5" width="102.125" customWidth="1"/>
    <col min="7" max="7" width="9" customWidth="1"/>
  </cols>
  <sheetData>
    <row r="1" spans="1:3" x14ac:dyDescent="0.2">
      <c r="A1" t="s">
        <v>60</v>
      </c>
      <c r="B1" t="s">
        <v>62</v>
      </c>
      <c r="C1" t="s">
        <v>61</v>
      </c>
    </row>
    <row r="2" spans="1:3" ht="15" thickBot="1" x14ac:dyDescent="0.25">
      <c r="A2" s="56">
        <v>44400</v>
      </c>
      <c r="B2" s="38">
        <v>475.78</v>
      </c>
      <c r="C2" s="57">
        <v>2.8400000000000002E-2</v>
      </c>
    </row>
    <row r="3" spans="1:3" ht="15" thickBot="1" x14ac:dyDescent="0.25">
      <c r="A3" s="56">
        <v>44409</v>
      </c>
      <c r="B3" s="38">
        <v>379.53</v>
      </c>
      <c r="C3" s="57">
        <v>2.1399999999999999E-2</v>
      </c>
    </row>
    <row r="4" spans="1:3" ht="15" thickBot="1" x14ac:dyDescent="0.25">
      <c r="A4" s="56">
        <v>44416</v>
      </c>
      <c r="B4" s="38">
        <v>738.74</v>
      </c>
      <c r="C4" s="57">
        <v>4.1700000000000001E-2</v>
      </c>
    </row>
    <row r="5" spans="1:3" ht="15" thickBot="1" x14ac:dyDescent="0.25">
      <c r="A5" s="56">
        <v>44435</v>
      </c>
      <c r="B5" s="38">
        <v>1475.4</v>
      </c>
      <c r="C5" s="57">
        <v>6.8500000000000005E-2</v>
      </c>
    </row>
    <row r="6" spans="1:3" x14ac:dyDescent="0.2">
      <c r="A6" s="56">
        <v>44448</v>
      </c>
      <c r="B6" s="91">
        <v>2086.1</v>
      </c>
      <c r="C6" s="57">
        <v>9.2299999999999993E-2</v>
      </c>
    </row>
    <row r="7" spans="1:3" x14ac:dyDescent="0.2">
      <c r="A7" s="56">
        <v>44457</v>
      </c>
      <c r="B7" s="92">
        <v>1592.6</v>
      </c>
      <c r="C7" s="93">
        <v>6.7599999999999993E-2</v>
      </c>
    </row>
    <row r="8" spans="1:3" ht="15" thickBot="1" x14ac:dyDescent="0.25">
      <c r="A8" s="56">
        <v>44463</v>
      </c>
      <c r="B8" s="38">
        <v>1866.5</v>
      </c>
      <c r="C8" s="57">
        <v>7.6100000000000001E-2</v>
      </c>
    </row>
    <row r="9" spans="1:3" x14ac:dyDescent="0.2">
      <c r="A9" s="56">
        <v>44498</v>
      </c>
      <c r="B9" s="91">
        <v>2017.3</v>
      </c>
      <c r="C9" s="57">
        <v>7.5899999999999995E-2</v>
      </c>
    </row>
  </sheetData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60"/>
  <sheetViews>
    <sheetView zoomScale="90" zoomScaleNormal="90" workbookViewId="0">
      <pane ySplit="2" topLeftCell="A28" activePane="bottomLeft" state="frozen"/>
      <selection pane="bottomLeft" activeCell="R47" sqref="R47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8" style="52" bestFit="1" customWidth="1"/>
    <col min="5" max="5" width="8.75" style="52"/>
    <col min="6" max="6" width="8.75" style="29"/>
    <col min="7" max="7" width="8.75" style="43"/>
    <col min="8" max="8" width="8.75" style="29"/>
    <col min="9" max="9" width="5.25" style="29" bestFit="1" customWidth="1"/>
    <col min="10" max="11" width="8.5" style="25" bestFit="1" customWidth="1"/>
    <col min="12" max="12" width="5.25" style="25" bestFit="1" customWidth="1"/>
    <col min="13" max="13" width="8.5" style="25" bestFit="1" customWidth="1"/>
    <col min="14" max="14" width="12.75" style="25" bestFit="1" customWidth="1"/>
    <col min="15" max="15" width="7.125" style="25" bestFit="1" customWidth="1"/>
    <col min="16" max="16" width="12.75" style="25" bestFit="1" customWidth="1"/>
    <col min="17" max="18" width="12" style="7" customWidth="1"/>
    <col min="19" max="19" width="8.75" style="30"/>
    <col min="20" max="16384" width="8.75" style="7"/>
  </cols>
  <sheetData>
    <row r="1" spans="1:23" s="9" customFormat="1" x14ac:dyDescent="0.2">
      <c r="A1" s="111"/>
      <c r="B1" s="117" t="s">
        <v>37</v>
      </c>
      <c r="C1" s="119" t="s">
        <v>7</v>
      </c>
      <c r="D1" s="121" t="s">
        <v>8</v>
      </c>
      <c r="E1" s="121" t="s">
        <v>9</v>
      </c>
      <c r="F1" s="116" t="s">
        <v>35</v>
      </c>
      <c r="G1" s="116"/>
      <c r="H1" s="116"/>
      <c r="I1" s="116"/>
      <c r="J1" s="115" t="s">
        <v>12</v>
      </c>
      <c r="K1" s="115"/>
      <c r="L1" s="115"/>
      <c r="M1" s="115"/>
      <c r="N1" s="115"/>
      <c r="O1" s="115"/>
      <c r="P1" s="115"/>
      <c r="Q1" s="113" t="s">
        <v>32</v>
      </c>
      <c r="S1" s="109" t="s">
        <v>28</v>
      </c>
    </row>
    <row r="2" spans="1:23" s="8" customFormat="1" x14ac:dyDescent="0.2">
      <c r="A2" s="112"/>
      <c r="B2" s="118"/>
      <c r="C2" s="120"/>
      <c r="D2" s="122"/>
      <c r="E2" s="122"/>
      <c r="F2" s="26" t="s">
        <v>10</v>
      </c>
      <c r="G2" s="39" t="s">
        <v>31</v>
      </c>
      <c r="H2" s="26" t="s">
        <v>11</v>
      </c>
      <c r="I2" s="26" t="s">
        <v>36</v>
      </c>
      <c r="J2" s="22" t="s">
        <v>13</v>
      </c>
      <c r="K2" s="22" t="s">
        <v>27</v>
      </c>
      <c r="L2" s="22" t="s">
        <v>10</v>
      </c>
      <c r="M2" s="22" t="s">
        <v>14</v>
      </c>
      <c r="N2" s="22" t="s">
        <v>15</v>
      </c>
      <c r="O2" s="22" t="s">
        <v>16</v>
      </c>
      <c r="P2" s="22" t="s">
        <v>17</v>
      </c>
      <c r="Q2" s="114"/>
      <c r="R2" s="8" t="s">
        <v>34</v>
      </c>
      <c r="S2" s="110"/>
    </row>
    <row r="3" spans="1:23" s="8" customFormat="1" x14ac:dyDescent="0.2">
      <c r="A3" s="11"/>
      <c r="B3" s="12">
        <v>1</v>
      </c>
      <c r="C3" s="47">
        <v>44385</v>
      </c>
      <c r="D3" s="61">
        <v>128117</v>
      </c>
      <c r="E3" s="61" t="s">
        <v>33</v>
      </c>
      <c r="F3" s="26">
        <v>10</v>
      </c>
      <c r="G3" s="39">
        <v>101.247</v>
      </c>
      <c r="H3" s="26">
        <f>F3*G3</f>
        <v>1012.47</v>
      </c>
      <c r="I3" s="27"/>
      <c r="J3" s="23">
        <v>104.88</v>
      </c>
      <c r="K3" s="23">
        <v>101.267</v>
      </c>
      <c r="L3" s="22">
        <v>10</v>
      </c>
      <c r="M3" s="22">
        <f>J3*L3</f>
        <v>1048.8</v>
      </c>
      <c r="N3" s="48">
        <f>(J3-K3)/K3</f>
        <v>3.5677960243712163E-2</v>
      </c>
      <c r="O3" s="22">
        <f>(J3-K3)*L3</f>
        <v>36.129999999999995</v>
      </c>
      <c r="P3" s="48">
        <f t="shared" ref="P3:P27" si="0">M3/$M$55</f>
        <v>3.7998898582649779E-2</v>
      </c>
      <c r="Q3" s="21"/>
      <c r="S3" s="44"/>
    </row>
    <row r="4" spans="1:23" x14ac:dyDescent="0.2">
      <c r="B4" s="12"/>
      <c r="C4" s="47">
        <v>44385</v>
      </c>
      <c r="D4" s="61">
        <v>113584</v>
      </c>
      <c r="E4" s="61" t="s">
        <v>38</v>
      </c>
      <c r="F4" s="27">
        <v>10</v>
      </c>
      <c r="G4" s="40">
        <v>98.03</v>
      </c>
      <c r="H4" s="26">
        <f t="shared" ref="H4:H27" si="1">F4*G4</f>
        <v>980.3</v>
      </c>
      <c r="I4" s="27"/>
      <c r="J4" s="23">
        <v>100.3</v>
      </c>
      <c r="K4" s="23">
        <v>98.05</v>
      </c>
      <c r="L4" s="23">
        <v>10</v>
      </c>
      <c r="M4" s="22">
        <f t="shared" ref="M4:M27" si="2">J4*L4</f>
        <v>1003</v>
      </c>
      <c r="N4" s="48">
        <f t="shared" ref="N4:N54" si="3">(J4-K4)/K4</f>
        <v>2.2947475777664459E-2</v>
      </c>
      <c r="O4" s="22">
        <f t="shared" ref="O4:O49" si="4">(J4-K4)*L4</f>
        <v>22.5</v>
      </c>
      <c r="P4" s="48">
        <f t="shared" si="0"/>
        <v>3.6339526390539403E-2</v>
      </c>
      <c r="Q4" s="15"/>
      <c r="S4" s="49"/>
      <c r="W4" s="52" t="s">
        <v>45</v>
      </c>
    </row>
    <row r="5" spans="1:23" x14ac:dyDescent="0.2">
      <c r="B5" s="12"/>
      <c r="C5" s="47">
        <v>44385</v>
      </c>
      <c r="D5" s="61">
        <v>113036</v>
      </c>
      <c r="E5" s="61" t="s">
        <v>39</v>
      </c>
      <c r="F5" s="27">
        <v>10</v>
      </c>
      <c r="G5" s="41">
        <v>100.92</v>
      </c>
      <c r="H5" s="26">
        <f t="shared" si="1"/>
        <v>1009.2</v>
      </c>
      <c r="I5" s="27"/>
      <c r="J5" s="23">
        <v>104.46</v>
      </c>
      <c r="K5" s="23">
        <v>100.94</v>
      </c>
      <c r="L5" s="23">
        <v>10</v>
      </c>
      <c r="M5" s="22">
        <f t="shared" si="2"/>
        <v>1044.5999999999999</v>
      </c>
      <c r="N5" s="48">
        <f t="shared" si="3"/>
        <v>3.4872201307707511E-2</v>
      </c>
      <c r="O5" s="22">
        <f t="shared" si="4"/>
        <v>35.19999999999996</v>
      </c>
      <c r="P5" s="48">
        <f t="shared" si="0"/>
        <v>3.7846729080316513E-2</v>
      </c>
      <c r="Q5" s="15"/>
      <c r="S5" s="49"/>
    </row>
    <row r="6" spans="1:23" x14ac:dyDescent="0.2">
      <c r="B6" s="12"/>
      <c r="C6" s="47">
        <v>44385</v>
      </c>
      <c r="D6" s="62">
        <v>128132</v>
      </c>
      <c r="E6" s="61" t="s">
        <v>40</v>
      </c>
      <c r="F6" s="27">
        <v>10</v>
      </c>
      <c r="G6" s="27">
        <v>95.751000000000005</v>
      </c>
      <c r="H6" s="26">
        <f t="shared" si="1"/>
        <v>957.51</v>
      </c>
      <c r="I6" s="27"/>
      <c r="J6" s="23">
        <v>101.55</v>
      </c>
      <c r="K6" s="23">
        <v>95.771000000000001</v>
      </c>
      <c r="L6" s="23">
        <v>10</v>
      </c>
      <c r="M6" s="22">
        <f t="shared" si="2"/>
        <v>1015.5</v>
      </c>
      <c r="N6" s="48">
        <f t="shared" si="3"/>
        <v>6.0341857138382145E-2</v>
      </c>
      <c r="O6" s="22">
        <f t="shared" si="4"/>
        <v>57.789999999999964</v>
      </c>
      <c r="P6" s="48">
        <f t="shared" si="0"/>
        <v>3.6792411814150314E-2</v>
      </c>
      <c r="Q6" s="15"/>
      <c r="S6" s="49"/>
    </row>
    <row r="7" spans="1:23" x14ac:dyDescent="0.2">
      <c r="B7" s="12"/>
      <c r="C7" s="47"/>
      <c r="D7" s="61">
        <v>128044</v>
      </c>
      <c r="E7" s="61" t="s">
        <v>41</v>
      </c>
      <c r="F7" s="27">
        <v>20</v>
      </c>
      <c r="G7" s="40">
        <v>0</v>
      </c>
      <c r="H7" s="26">
        <f t="shared" ref="H7:H15" si="5">F7*G7</f>
        <v>0</v>
      </c>
      <c r="I7" s="27"/>
      <c r="J7" s="23">
        <v>99.47</v>
      </c>
      <c r="K7" s="23">
        <v>96.34</v>
      </c>
      <c r="L7" s="23">
        <v>20</v>
      </c>
      <c r="M7" s="22">
        <f t="shared" ref="M7:M15" si="6">J7*L7</f>
        <v>1989.4</v>
      </c>
      <c r="N7" s="48">
        <f t="shared" ref="N7:N15" si="7">(J7-K7)/K7</f>
        <v>3.2489101100269827E-2</v>
      </c>
      <c r="O7" s="22">
        <f t="shared" ref="O7:O15" si="8">(J7-K7)*L7</f>
        <v>62.599999999999909</v>
      </c>
      <c r="P7" s="48">
        <f t="shared" si="0"/>
        <v>7.2077620938523532E-2</v>
      </c>
      <c r="Q7" s="15"/>
      <c r="S7" s="49"/>
      <c r="W7" s="7" t="s">
        <v>47</v>
      </c>
    </row>
    <row r="8" spans="1:23" x14ac:dyDescent="0.2">
      <c r="B8" s="12"/>
      <c r="C8" s="47"/>
      <c r="D8" s="61">
        <v>127039</v>
      </c>
      <c r="E8" s="61" t="s">
        <v>44</v>
      </c>
      <c r="F8" s="27">
        <v>10</v>
      </c>
      <c r="G8" s="40">
        <v>0</v>
      </c>
      <c r="H8" s="26">
        <f t="shared" si="5"/>
        <v>0</v>
      </c>
      <c r="I8" s="27"/>
      <c r="J8" s="23">
        <v>114</v>
      </c>
      <c r="K8" s="23">
        <v>100</v>
      </c>
      <c r="L8" s="23">
        <v>10</v>
      </c>
      <c r="M8" s="22">
        <f t="shared" si="6"/>
        <v>1140</v>
      </c>
      <c r="N8" s="48">
        <f t="shared" si="7"/>
        <v>0.14000000000000001</v>
      </c>
      <c r="O8" s="22">
        <f t="shared" si="8"/>
        <v>140</v>
      </c>
      <c r="P8" s="48">
        <f t="shared" si="0"/>
        <v>4.1303150633314981E-2</v>
      </c>
      <c r="Q8" s="15"/>
      <c r="S8" s="49"/>
    </row>
    <row r="9" spans="1:23" x14ac:dyDescent="0.2">
      <c r="B9" s="31"/>
      <c r="C9" s="47"/>
      <c r="D9" s="61">
        <v>127003</v>
      </c>
      <c r="E9" s="61" t="s">
        <v>42</v>
      </c>
      <c r="F9" s="27">
        <v>10</v>
      </c>
      <c r="G9" s="40">
        <v>0</v>
      </c>
      <c r="H9" s="26">
        <f t="shared" si="5"/>
        <v>0</v>
      </c>
      <c r="I9" s="27"/>
      <c r="J9" s="23">
        <v>108.5</v>
      </c>
      <c r="K9" s="23">
        <v>102.126</v>
      </c>
      <c r="L9" s="23">
        <v>10</v>
      </c>
      <c r="M9" s="22">
        <f t="shared" si="6"/>
        <v>1085</v>
      </c>
      <c r="N9" s="48">
        <f t="shared" si="7"/>
        <v>6.241309754616841E-2</v>
      </c>
      <c r="O9" s="22">
        <f t="shared" si="8"/>
        <v>63.739999999999952</v>
      </c>
      <c r="P9" s="48">
        <f t="shared" si="0"/>
        <v>3.9310454769426975E-2</v>
      </c>
      <c r="Q9" s="15"/>
      <c r="S9" s="49"/>
    </row>
    <row r="10" spans="1:23" ht="16.5" x14ac:dyDescent="0.35">
      <c r="B10" s="31"/>
      <c r="C10" s="47"/>
      <c r="D10" s="61">
        <v>113569</v>
      </c>
      <c r="E10" s="61" t="s">
        <v>53</v>
      </c>
      <c r="F10" s="27">
        <v>10</v>
      </c>
      <c r="G10" s="40">
        <v>0</v>
      </c>
      <c r="H10" s="26">
        <f>F10*G10</f>
        <v>0</v>
      </c>
      <c r="I10" s="27"/>
      <c r="J10" s="23">
        <v>100.42</v>
      </c>
      <c r="K10" s="23">
        <v>99.6</v>
      </c>
      <c r="L10" s="23">
        <v>10</v>
      </c>
      <c r="M10" s="22">
        <f>J10*L10</f>
        <v>1004.2</v>
      </c>
      <c r="N10" s="48">
        <f>(J10-K10)/K10</f>
        <v>8.2329317269077048E-3</v>
      </c>
      <c r="O10" s="22">
        <f>(J10-K10)*L10</f>
        <v>8.2000000000000739</v>
      </c>
      <c r="P10" s="48">
        <f t="shared" si="0"/>
        <v>3.6383003391206058E-2</v>
      </c>
      <c r="Q10" s="15"/>
      <c r="S10" s="49"/>
    </row>
    <row r="11" spans="1:23" x14ac:dyDescent="0.2">
      <c r="B11" s="53"/>
      <c r="C11" s="47"/>
      <c r="D11" s="61">
        <v>110064</v>
      </c>
      <c r="E11" s="61" t="s">
        <v>52</v>
      </c>
      <c r="F11" s="27">
        <v>10</v>
      </c>
      <c r="G11" s="40"/>
      <c r="H11" s="26"/>
      <c r="I11" s="27"/>
      <c r="J11" s="23">
        <v>105</v>
      </c>
      <c r="K11" s="23">
        <v>97.01</v>
      </c>
      <c r="L11" s="23">
        <v>10</v>
      </c>
      <c r="M11" s="22">
        <f>J11*L11</f>
        <v>1050</v>
      </c>
      <c r="N11" s="48">
        <f>(J11-K11)/K11</f>
        <v>8.2362643026492058E-2</v>
      </c>
      <c r="O11" s="22">
        <f>(J11-K11)*L11</f>
        <v>79.899999999999949</v>
      </c>
      <c r="P11" s="48">
        <f t="shared" si="0"/>
        <v>3.8042375583316426E-2</v>
      </c>
      <c r="Q11" s="15"/>
      <c r="S11" s="49"/>
    </row>
    <row r="12" spans="1:23" x14ac:dyDescent="0.2">
      <c r="B12" s="31"/>
      <c r="C12" s="47"/>
      <c r="D12" s="61">
        <v>123023</v>
      </c>
      <c r="E12" s="61" t="s">
        <v>43</v>
      </c>
      <c r="F12" s="27">
        <v>10</v>
      </c>
      <c r="G12" s="40">
        <v>0</v>
      </c>
      <c r="H12" s="26">
        <f t="shared" si="5"/>
        <v>0</v>
      </c>
      <c r="I12" s="27"/>
      <c r="J12" s="23">
        <v>106.999</v>
      </c>
      <c r="K12" s="23">
        <v>98.131</v>
      </c>
      <c r="L12" s="23">
        <v>10</v>
      </c>
      <c r="M12" s="22">
        <f t="shared" si="6"/>
        <v>1069.99</v>
      </c>
      <c r="N12" s="48">
        <f t="shared" si="7"/>
        <v>9.0368996545434108E-2</v>
      </c>
      <c r="O12" s="22">
        <f t="shared" si="8"/>
        <v>88.67999999999995</v>
      </c>
      <c r="P12" s="48">
        <f t="shared" si="0"/>
        <v>3.8766629952754997E-2</v>
      </c>
      <c r="Q12" s="15"/>
      <c r="S12" s="49"/>
    </row>
    <row r="13" spans="1:23" x14ac:dyDescent="0.2">
      <c r="B13" s="53"/>
      <c r="C13" s="47"/>
      <c r="D13" s="61">
        <v>113574</v>
      </c>
      <c r="E13" s="61" t="s">
        <v>54</v>
      </c>
      <c r="F13" s="27">
        <v>10</v>
      </c>
      <c r="G13" s="40"/>
      <c r="H13" s="26"/>
      <c r="I13" s="27"/>
      <c r="J13" s="23">
        <v>107.87</v>
      </c>
      <c r="K13" s="23">
        <v>98.19</v>
      </c>
      <c r="L13" s="23">
        <v>10</v>
      </c>
      <c r="M13" s="22">
        <f t="shared" si="6"/>
        <v>1078.7</v>
      </c>
      <c r="N13" s="48">
        <f t="shared" si="7"/>
        <v>9.8584377227823677E-2</v>
      </c>
      <c r="O13" s="22">
        <f t="shared" si="8"/>
        <v>96.800000000000068</v>
      </c>
      <c r="P13" s="48">
        <f t="shared" si="0"/>
        <v>3.9082200515927076E-2</v>
      </c>
      <c r="Q13" s="15"/>
      <c r="S13" s="49"/>
    </row>
    <row r="14" spans="1:23" x14ac:dyDescent="0.2">
      <c r="B14" s="31"/>
      <c r="C14" s="47"/>
      <c r="D14" s="61">
        <v>113519</v>
      </c>
      <c r="E14" s="61" t="s">
        <v>55</v>
      </c>
      <c r="F14" s="27">
        <v>10</v>
      </c>
      <c r="G14" s="40">
        <v>0</v>
      </c>
      <c r="H14" s="26">
        <f t="shared" si="5"/>
        <v>0</v>
      </c>
      <c r="I14" s="27"/>
      <c r="J14" s="23">
        <v>105.78</v>
      </c>
      <c r="K14" s="23">
        <v>98.71</v>
      </c>
      <c r="L14" s="23">
        <v>10</v>
      </c>
      <c r="M14" s="22">
        <f t="shared" si="6"/>
        <v>1057.8</v>
      </c>
      <c r="N14" s="48">
        <f t="shared" si="7"/>
        <v>7.1623948941343413E-2</v>
      </c>
      <c r="O14" s="22">
        <f t="shared" si="8"/>
        <v>70.700000000000074</v>
      </c>
      <c r="P14" s="48">
        <f t="shared" si="0"/>
        <v>3.8324976087649634E-2</v>
      </c>
      <c r="Q14" s="15"/>
      <c r="S14" s="49"/>
    </row>
    <row r="15" spans="1:23" x14ac:dyDescent="0.2">
      <c r="B15" s="31"/>
      <c r="C15" s="47"/>
      <c r="D15" s="61">
        <v>113563</v>
      </c>
      <c r="E15" s="61" t="s">
        <v>56</v>
      </c>
      <c r="F15" s="27">
        <v>10</v>
      </c>
      <c r="G15" s="40">
        <v>0</v>
      </c>
      <c r="H15" s="26">
        <f t="shared" si="5"/>
        <v>0</v>
      </c>
      <c r="I15" s="27"/>
      <c r="J15" s="23">
        <v>103.86</v>
      </c>
      <c r="K15" s="23">
        <v>109.215</v>
      </c>
      <c r="L15" s="23">
        <v>20</v>
      </c>
      <c r="M15" s="22">
        <f t="shared" si="6"/>
        <v>2077.1999999999998</v>
      </c>
      <c r="N15" s="48">
        <f t="shared" si="7"/>
        <v>-4.9031726411207288E-2</v>
      </c>
      <c r="O15" s="22">
        <f t="shared" si="8"/>
        <v>-107.10000000000008</v>
      </c>
      <c r="P15" s="48">
        <f t="shared" si="0"/>
        <v>7.5258688153966552E-2</v>
      </c>
      <c r="Q15" s="15"/>
      <c r="S15" s="49"/>
    </row>
    <row r="16" spans="1:23" x14ac:dyDescent="0.2">
      <c r="B16" s="31">
        <v>2</v>
      </c>
      <c r="C16" s="47">
        <v>44389</v>
      </c>
      <c r="D16" s="61">
        <v>128100</v>
      </c>
      <c r="E16" s="61" t="s">
        <v>57</v>
      </c>
      <c r="F16" s="27">
        <v>10</v>
      </c>
      <c r="G16" s="40">
        <v>0</v>
      </c>
      <c r="H16" s="26">
        <f t="shared" si="1"/>
        <v>0</v>
      </c>
      <c r="I16" s="27"/>
      <c r="J16" s="23">
        <v>99.698999999999998</v>
      </c>
      <c r="K16" s="23">
        <v>78.131</v>
      </c>
      <c r="L16" s="23">
        <v>10</v>
      </c>
      <c r="M16" s="22">
        <f t="shared" si="2"/>
        <v>996.99</v>
      </c>
      <c r="N16" s="48">
        <f t="shared" si="3"/>
        <v>0.27604919942148443</v>
      </c>
      <c r="O16" s="22">
        <f t="shared" si="4"/>
        <v>215.67999999999998</v>
      </c>
      <c r="P16" s="48">
        <f t="shared" si="0"/>
        <v>3.612177907886728E-2</v>
      </c>
      <c r="Q16" s="15"/>
      <c r="S16" s="49"/>
    </row>
    <row r="17" spans="1:19" x14ac:dyDescent="0.2">
      <c r="B17" s="31">
        <v>3</v>
      </c>
      <c r="C17" s="47">
        <v>44397</v>
      </c>
      <c r="D17" s="61">
        <v>113589</v>
      </c>
      <c r="E17" s="61" t="s">
        <v>58</v>
      </c>
      <c r="F17" s="27">
        <v>10</v>
      </c>
      <c r="G17" s="40">
        <v>0</v>
      </c>
      <c r="H17" s="26">
        <f t="shared" si="1"/>
        <v>0</v>
      </c>
      <c r="I17" s="27"/>
      <c r="J17" s="23">
        <v>96.65</v>
      </c>
      <c r="K17" s="23">
        <v>94.27</v>
      </c>
      <c r="L17" s="23">
        <v>10</v>
      </c>
      <c r="M17" s="22">
        <f t="shared" si="2"/>
        <v>966.5</v>
      </c>
      <c r="N17" s="48">
        <f t="shared" si="3"/>
        <v>2.5246632014426749E-2</v>
      </c>
      <c r="O17" s="22">
        <f t="shared" si="4"/>
        <v>23.800000000000097</v>
      </c>
      <c r="P17" s="48">
        <f t="shared" si="0"/>
        <v>3.5017100953595552E-2</v>
      </c>
      <c r="Q17" s="15"/>
      <c r="S17" s="49"/>
    </row>
    <row r="18" spans="1:19" ht="16.5" x14ac:dyDescent="0.35">
      <c r="B18" s="59">
        <v>4</v>
      </c>
      <c r="C18" s="58">
        <v>44403</v>
      </c>
      <c r="D18" s="61" t="s">
        <v>59</v>
      </c>
      <c r="E18" s="95" t="s">
        <v>86</v>
      </c>
      <c r="F18" s="27">
        <v>10</v>
      </c>
      <c r="G18" s="40">
        <v>0</v>
      </c>
      <c r="H18" s="26">
        <f t="shared" si="1"/>
        <v>0</v>
      </c>
      <c r="I18" s="27"/>
      <c r="J18" s="23">
        <v>96.421999999999997</v>
      </c>
      <c r="K18" s="23">
        <v>97.88</v>
      </c>
      <c r="L18" s="23">
        <v>10</v>
      </c>
      <c r="M18" s="22">
        <f t="shared" si="2"/>
        <v>964.22</v>
      </c>
      <c r="N18" s="48">
        <f t="shared" si="3"/>
        <v>-1.4895790764201047E-2</v>
      </c>
      <c r="O18" s="22">
        <f t="shared" si="4"/>
        <v>-14.579999999999984</v>
      </c>
      <c r="P18" s="48">
        <f t="shared" si="0"/>
        <v>3.4934494652328917E-2</v>
      </c>
      <c r="Q18" s="15"/>
      <c r="S18" s="49"/>
    </row>
    <row r="19" spans="1:19" x14ac:dyDescent="0.2">
      <c r="B19" s="59">
        <v>5</v>
      </c>
      <c r="C19" s="58">
        <v>44418</v>
      </c>
      <c r="D19" s="61">
        <v>113595</v>
      </c>
      <c r="E19" s="61" t="s">
        <v>63</v>
      </c>
      <c r="F19" s="27">
        <v>10</v>
      </c>
      <c r="G19" s="40">
        <v>0</v>
      </c>
      <c r="H19" s="26">
        <f t="shared" si="1"/>
        <v>0</v>
      </c>
      <c r="I19" s="27"/>
      <c r="J19" s="23">
        <v>98.93</v>
      </c>
      <c r="K19" s="23">
        <v>86.13</v>
      </c>
      <c r="L19" s="23">
        <v>10</v>
      </c>
      <c r="M19" s="22">
        <f t="shared" si="2"/>
        <v>989.30000000000007</v>
      </c>
      <c r="N19" s="48">
        <f t="shared" si="3"/>
        <v>0.148612562405666</v>
      </c>
      <c r="O19" s="22">
        <f>(J19-K19)*L19</f>
        <v>128.00000000000011</v>
      </c>
      <c r="P19" s="48">
        <f t="shared" si="0"/>
        <v>3.5843163966261853E-2</v>
      </c>
      <c r="Q19" s="15"/>
      <c r="S19" s="49"/>
    </row>
    <row r="20" spans="1:19" x14ac:dyDescent="0.2">
      <c r="B20" s="59">
        <v>6</v>
      </c>
      <c r="C20" s="58">
        <v>44425</v>
      </c>
      <c r="D20" s="61">
        <v>113596</v>
      </c>
      <c r="E20" s="61" t="s">
        <v>66</v>
      </c>
      <c r="F20" s="27">
        <v>10</v>
      </c>
      <c r="G20" s="40"/>
      <c r="H20" s="26"/>
      <c r="I20" s="27"/>
      <c r="J20" s="23">
        <v>93.46</v>
      </c>
      <c r="K20" s="23">
        <v>92.44</v>
      </c>
      <c r="L20" s="23">
        <v>10</v>
      </c>
      <c r="M20" s="22">
        <f t="shared" si="2"/>
        <v>934.59999999999991</v>
      </c>
      <c r="N20" s="48">
        <f t="shared" si="3"/>
        <v>1.1034184335785331E-2</v>
      </c>
      <c r="O20" s="22">
        <f>(J20-K20)*L20</f>
        <v>10.19999999999996</v>
      </c>
      <c r="P20" s="48">
        <f t="shared" si="0"/>
        <v>3.3861337352540502E-2</v>
      </c>
      <c r="Q20" s="15"/>
      <c r="S20" s="49"/>
    </row>
    <row r="21" spans="1:19" s="79" customFormat="1" x14ac:dyDescent="0.2">
      <c r="A21" s="70"/>
      <c r="B21" s="71">
        <v>7</v>
      </c>
      <c r="C21" s="72">
        <v>44427</v>
      </c>
      <c r="D21" s="73">
        <v>110081</v>
      </c>
      <c r="E21" s="73" t="s">
        <v>64</v>
      </c>
      <c r="F21" s="74">
        <v>10</v>
      </c>
      <c r="G21" s="75">
        <v>100</v>
      </c>
      <c r="H21" s="76"/>
      <c r="I21" s="74" t="s">
        <v>65</v>
      </c>
      <c r="J21" s="74"/>
      <c r="K21" s="74"/>
      <c r="L21" s="74"/>
      <c r="M21" s="76">
        <f t="shared" si="2"/>
        <v>0</v>
      </c>
      <c r="N21" s="77" t="e">
        <f t="shared" si="3"/>
        <v>#DIV/0!</v>
      </c>
      <c r="O21" s="76">
        <f t="shared" si="4"/>
        <v>0</v>
      </c>
      <c r="P21" s="77">
        <f t="shared" si="0"/>
        <v>0</v>
      </c>
      <c r="Q21" s="78"/>
      <c r="S21" s="80"/>
    </row>
    <row r="22" spans="1:19" x14ac:dyDescent="0.2">
      <c r="A22" s="7"/>
      <c r="B22" s="59">
        <v>8</v>
      </c>
      <c r="C22" s="58">
        <v>44434</v>
      </c>
      <c r="D22" s="61" t="s">
        <v>67</v>
      </c>
      <c r="E22" s="61" t="s">
        <v>68</v>
      </c>
      <c r="F22" s="27">
        <v>10</v>
      </c>
      <c r="G22" s="40">
        <v>102.7</v>
      </c>
      <c r="H22" s="26">
        <f t="shared" si="1"/>
        <v>1027</v>
      </c>
      <c r="I22" s="27"/>
      <c r="J22" s="23">
        <v>103</v>
      </c>
      <c r="K22" s="23">
        <v>102.74</v>
      </c>
      <c r="L22" s="23">
        <v>10</v>
      </c>
      <c r="M22" s="22">
        <f t="shared" si="2"/>
        <v>1030</v>
      </c>
      <c r="N22" s="48">
        <f t="shared" si="3"/>
        <v>2.5306599182402679E-3</v>
      </c>
      <c r="O22" s="22">
        <f t="shared" si="4"/>
        <v>2.6000000000000512</v>
      </c>
      <c r="P22" s="48">
        <f t="shared" si="0"/>
        <v>3.731775890553897E-2</v>
      </c>
      <c r="Q22" s="15"/>
      <c r="S22" s="49"/>
    </row>
    <row r="23" spans="1:19" x14ac:dyDescent="0.2">
      <c r="A23" s="7"/>
      <c r="B23" s="60">
        <v>9</v>
      </c>
      <c r="C23" s="58">
        <v>44438</v>
      </c>
      <c r="D23" s="61">
        <v>123056</v>
      </c>
      <c r="E23" s="61" t="s">
        <v>80</v>
      </c>
      <c r="F23" s="27">
        <v>10</v>
      </c>
      <c r="G23" s="40">
        <v>104.477</v>
      </c>
      <c r="H23" s="26">
        <f t="shared" si="1"/>
        <v>1044.77</v>
      </c>
      <c r="I23" s="27" t="s">
        <v>81</v>
      </c>
      <c r="J23" s="23">
        <v>103.8</v>
      </c>
      <c r="K23" s="23">
        <v>104.50700000000001</v>
      </c>
      <c r="L23" s="23">
        <v>10</v>
      </c>
      <c r="M23" s="22">
        <f t="shared" si="2"/>
        <v>1038</v>
      </c>
      <c r="N23" s="48">
        <f t="shared" si="3"/>
        <v>-6.7650970748371671E-3</v>
      </c>
      <c r="O23" s="22">
        <f t="shared" si="4"/>
        <v>-7.0700000000000784</v>
      </c>
      <c r="P23" s="48">
        <f t="shared" si="0"/>
        <v>3.7607605576649952E-2</v>
      </c>
      <c r="Q23" s="15"/>
      <c r="S23" s="49"/>
    </row>
    <row r="24" spans="1:19" s="81" customFormat="1" x14ac:dyDescent="0.2">
      <c r="B24" s="82"/>
      <c r="C24" s="83"/>
      <c r="D24" s="84">
        <v>110081</v>
      </c>
      <c r="E24" s="84" t="s">
        <v>64</v>
      </c>
      <c r="F24" s="85">
        <v>-10</v>
      </c>
      <c r="G24" s="86">
        <v>156.43</v>
      </c>
      <c r="H24" s="87">
        <v>0</v>
      </c>
      <c r="I24" s="85" t="s">
        <v>82</v>
      </c>
      <c r="J24" s="85"/>
      <c r="K24" s="85"/>
      <c r="L24" s="85"/>
      <c r="M24" s="87">
        <f t="shared" si="2"/>
        <v>0</v>
      </c>
      <c r="N24" s="88" t="e">
        <f t="shared" si="3"/>
        <v>#DIV/0!</v>
      </c>
      <c r="O24" s="87">
        <v>563.20000000000005</v>
      </c>
      <c r="P24" s="48">
        <f t="shared" si="0"/>
        <v>0</v>
      </c>
      <c r="Q24" s="89"/>
      <c r="S24" s="90"/>
    </row>
    <row r="25" spans="1:19" x14ac:dyDescent="0.2">
      <c r="A25" s="7"/>
      <c r="B25" s="67">
        <v>10</v>
      </c>
      <c r="C25" s="58">
        <v>44448</v>
      </c>
      <c r="D25" s="61">
        <v>113017</v>
      </c>
      <c r="E25" s="61" t="s">
        <v>50</v>
      </c>
      <c r="F25" s="27">
        <v>10</v>
      </c>
      <c r="G25" s="40">
        <v>101.91</v>
      </c>
      <c r="H25" s="26">
        <f t="shared" si="1"/>
        <v>1019.0999999999999</v>
      </c>
      <c r="I25" s="27" t="s">
        <v>81</v>
      </c>
      <c r="J25" s="23">
        <v>101.35</v>
      </c>
      <c r="K25" s="23">
        <v>101.93</v>
      </c>
      <c r="L25" s="23">
        <v>10</v>
      </c>
      <c r="M25" s="22">
        <f t="shared" si="2"/>
        <v>1013.5</v>
      </c>
      <c r="N25" s="48">
        <f t="shared" si="3"/>
        <v>-5.6901795349751051E-3</v>
      </c>
      <c r="O25" s="22">
        <f t="shared" si="4"/>
        <v>-5.8000000000001251</v>
      </c>
      <c r="P25" s="48">
        <f t="shared" si="0"/>
        <v>3.6719950146372568E-2</v>
      </c>
      <c r="Q25" s="15" t="s">
        <v>83</v>
      </c>
      <c r="S25" s="49"/>
    </row>
    <row r="26" spans="1:19" s="96" customFormat="1" x14ac:dyDescent="0.2">
      <c r="B26" s="97">
        <v>11</v>
      </c>
      <c r="C26" s="98">
        <v>44453</v>
      </c>
      <c r="D26" s="99">
        <v>113576</v>
      </c>
      <c r="E26" s="100" t="s">
        <v>84</v>
      </c>
      <c r="F26" s="101">
        <v>10</v>
      </c>
      <c r="G26" s="102">
        <v>96.6</v>
      </c>
      <c r="H26" s="103">
        <f t="shared" si="1"/>
        <v>966</v>
      </c>
      <c r="I26" s="101" t="s">
        <v>81</v>
      </c>
      <c r="J26" s="101"/>
      <c r="K26" s="101"/>
      <c r="L26" s="101"/>
      <c r="M26" s="103">
        <f t="shared" si="2"/>
        <v>0</v>
      </c>
      <c r="N26" s="104" t="e">
        <f t="shared" si="3"/>
        <v>#DIV/0!</v>
      </c>
      <c r="O26" s="103">
        <v>438.6</v>
      </c>
      <c r="P26" s="104">
        <f t="shared" si="0"/>
        <v>0</v>
      </c>
      <c r="Q26" s="105"/>
      <c r="S26" s="106"/>
    </row>
    <row r="27" spans="1:19" x14ac:dyDescent="0.2">
      <c r="A27" s="7"/>
      <c r="B27" s="67">
        <v>12</v>
      </c>
      <c r="C27" s="58">
        <v>44461</v>
      </c>
      <c r="D27" s="61">
        <v>113578</v>
      </c>
      <c r="E27" s="61" t="s">
        <v>85</v>
      </c>
      <c r="F27" s="27">
        <v>10</v>
      </c>
      <c r="G27" s="40">
        <v>98.3</v>
      </c>
      <c r="H27" s="26">
        <f t="shared" si="1"/>
        <v>983</v>
      </c>
      <c r="I27" s="27" t="s">
        <v>81</v>
      </c>
      <c r="J27" s="23">
        <v>100.26</v>
      </c>
      <c r="K27" s="23">
        <v>98.32</v>
      </c>
      <c r="L27" s="23">
        <v>10</v>
      </c>
      <c r="M27" s="22">
        <f t="shared" si="2"/>
        <v>1002.6</v>
      </c>
      <c r="N27" s="48">
        <f t="shared" si="3"/>
        <v>1.9731489015459847E-2</v>
      </c>
      <c r="O27" s="22">
        <f t="shared" si="4"/>
        <v>19.400000000000119</v>
      </c>
      <c r="P27" s="48">
        <f t="shared" si="0"/>
        <v>3.6325034056983854E-2</v>
      </c>
      <c r="Q27" s="15"/>
      <c r="S27" s="49"/>
    </row>
    <row r="28" spans="1:19" x14ac:dyDescent="0.2">
      <c r="A28" s="7"/>
      <c r="B28" s="67">
        <v>13</v>
      </c>
      <c r="C28" s="58">
        <v>44466</v>
      </c>
      <c r="D28" s="61">
        <v>127016</v>
      </c>
      <c r="E28" s="61" t="s">
        <v>79</v>
      </c>
      <c r="F28" s="27">
        <v>10</v>
      </c>
      <c r="G28" s="40">
        <v>102.20099999999999</v>
      </c>
      <c r="H28" s="26">
        <f t="shared" ref="H28:H43" si="9">F28*G28</f>
        <v>1022.01</v>
      </c>
      <c r="I28" s="27" t="s">
        <v>81</v>
      </c>
      <c r="J28" s="23">
        <v>105.3</v>
      </c>
      <c r="K28" s="23">
        <v>102.23099999999999</v>
      </c>
      <c r="L28" s="23">
        <v>10</v>
      </c>
      <c r="M28" s="22">
        <f t="shared" ref="M28:M43" si="10">J28*L28</f>
        <v>1053</v>
      </c>
      <c r="N28" s="48">
        <f t="shared" ref="N28:N43" si="11">(J28-K28)/K28</f>
        <v>3.0020248261290634E-2</v>
      </c>
      <c r="O28" s="22">
        <f t="shared" ref="O28:O43" si="12">(J28-K28)*L28</f>
        <v>30.690000000000026</v>
      </c>
      <c r="P28" s="48">
        <f t="shared" ref="P28:P43" si="13">M28/$M$55</f>
        <v>3.8151068084983045E-2</v>
      </c>
      <c r="Q28" s="15"/>
      <c r="S28" s="49"/>
    </row>
    <row r="29" spans="1:19" x14ac:dyDescent="0.2">
      <c r="A29" s="7"/>
      <c r="B29" s="94">
        <v>14</v>
      </c>
      <c r="C29" s="58">
        <v>44482</v>
      </c>
      <c r="D29" s="61">
        <v>127007</v>
      </c>
      <c r="E29" s="61" t="s">
        <v>87</v>
      </c>
      <c r="F29" s="27">
        <v>10</v>
      </c>
      <c r="G29" s="40">
        <v>102.511</v>
      </c>
      <c r="H29" s="26">
        <f t="shared" si="9"/>
        <v>1025.1099999999999</v>
      </c>
      <c r="I29" s="27" t="s">
        <v>81</v>
      </c>
      <c r="J29" s="23"/>
      <c r="K29" s="23"/>
      <c r="L29" s="23"/>
      <c r="M29" s="22">
        <f t="shared" si="10"/>
        <v>0</v>
      </c>
      <c r="N29" s="48" t="e">
        <f t="shared" si="11"/>
        <v>#DIV/0!</v>
      </c>
      <c r="O29" s="22">
        <f t="shared" si="12"/>
        <v>0</v>
      </c>
      <c r="P29" s="48">
        <f t="shared" si="13"/>
        <v>0</v>
      </c>
      <c r="Q29" s="15"/>
      <c r="S29" s="49"/>
    </row>
    <row r="30" spans="1:19" x14ac:dyDescent="0.2">
      <c r="A30" s="7"/>
      <c r="B30" s="94">
        <v>15</v>
      </c>
      <c r="C30" s="58">
        <v>44487</v>
      </c>
      <c r="D30" s="61">
        <v>128062</v>
      </c>
      <c r="E30" s="61" t="s">
        <v>88</v>
      </c>
      <c r="F30" s="27">
        <v>10</v>
      </c>
      <c r="G30" s="40">
        <v>89.132999999999996</v>
      </c>
      <c r="H30" s="26">
        <f t="shared" si="9"/>
        <v>891.32999999999993</v>
      </c>
      <c r="I30" s="27" t="s">
        <v>81</v>
      </c>
      <c r="J30" s="23"/>
      <c r="K30" s="23"/>
      <c r="L30" s="23"/>
      <c r="M30" s="22">
        <f t="shared" si="10"/>
        <v>0</v>
      </c>
      <c r="N30" s="48" t="e">
        <f t="shared" si="11"/>
        <v>#DIV/0!</v>
      </c>
      <c r="O30" s="22">
        <f t="shared" si="12"/>
        <v>0</v>
      </c>
      <c r="P30" s="48">
        <f t="shared" si="13"/>
        <v>0</v>
      </c>
      <c r="Q30" s="15"/>
      <c r="S30" s="49"/>
    </row>
    <row r="31" spans="1:19" s="96" customFormat="1" x14ac:dyDescent="0.2">
      <c r="B31" s="94">
        <v>16</v>
      </c>
      <c r="C31" s="98">
        <v>44495</v>
      </c>
      <c r="D31" s="99">
        <v>113576</v>
      </c>
      <c r="E31" s="100" t="s">
        <v>84</v>
      </c>
      <c r="F31" s="101">
        <v>-10</v>
      </c>
      <c r="G31" s="102">
        <v>140.5</v>
      </c>
      <c r="H31" s="103">
        <f t="shared" si="9"/>
        <v>-1405</v>
      </c>
      <c r="I31" s="101" t="s">
        <v>82</v>
      </c>
      <c r="J31" s="101"/>
      <c r="K31" s="101"/>
      <c r="L31" s="101"/>
      <c r="M31" s="103">
        <f t="shared" si="10"/>
        <v>0</v>
      </c>
      <c r="N31" s="104" t="e">
        <f t="shared" si="11"/>
        <v>#DIV/0!</v>
      </c>
      <c r="O31" s="103">
        <f t="shared" si="12"/>
        <v>0</v>
      </c>
      <c r="P31" s="104">
        <f t="shared" si="13"/>
        <v>0</v>
      </c>
      <c r="Q31" s="105"/>
      <c r="S31" s="106"/>
    </row>
    <row r="32" spans="1:19" x14ac:dyDescent="0.2">
      <c r="A32" s="7"/>
      <c r="B32" s="67"/>
      <c r="C32" s="14"/>
      <c r="D32" s="61">
        <v>110072</v>
      </c>
      <c r="E32" s="61" t="s">
        <v>89</v>
      </c>
      <c r="F32" s="27">
        <v>10</v>
      </c>
      <c r="G32" s="40">
        <v>99.03</v>
      </c>
      <c r="H32" s="26">
        <f t="shared" si="9"/>
        <v>990.3</v>
      </c>
      <c r="I32" s="27" t="s">
        <v>81</v>
      </c>
      <c r="J32" s="23">
        <v>94.79</v>
      </c>
      <c r="K32" s="23">
        <v>99.05</v>
      </c>
      <c r="L32" s="23">
        <v>10</v>
      </c>
      <c r="M32" s="22">
        <f t="shared" si="10"/>
        <v>947.90000000000009</v>
      </c>
      <c r="N32" s="48">
        <f t="shared" si="11"/>
        <v>-4.3008581524482496E-2</v>
      </c>
      <c r="O32" s="22">
        <f t="shared" si="12"/>
        <v>-42.599999999999909</v>
      </c>
      <c r="P32" s="48">
        <f t="shared" si="13"/>
        <v>3.4343207443262518E-2</v>
      </c>
      <c r="Q32" s="15"/>
      <c r="S32" s="49"/>
    </row>
    <row r="33" spans="1:19" x14ac:dyDescent="0.2">
      <c r="A33" s="7"/>
      <c r="B33" s="67"/>
      <c r="C33" s="14"/>
      <c r="D33" s="61"/>
      <c r="E33" s="61" t="s">
        <v>90</v>
      </c>
      <c r="F33" s="27">
        <v>10</v>
      </c>
      <c r="G33" s="40"/>
      <c r="H33" s="26">
        <f t="shared" si="9"/>
        <v>0</v>
      </c>
      <c r="I33" s="27" t="s">
        <v>65</v>
      </c>
      <c r="J33" s="23">
        <v>100</v>
      </c>
      <c r="K33" s="23">
        <v>100</v>
      </c>
      <c r="L33" s="23">
        <v>10</v>
      </c>
      <c r="M33" s="22">
        <f t="shared" si="10"/>
        <v>1000</v>
      </c>
      <c r="N33" s="48">
        <f t="shared" si="11"/>
        <v>0</v>
      </c>
      <c r="O33" s="22">
        <f t="shared" si="12"/>
        <v>0</v>
      </c>
      <c r="P33" s="48">
        <f t="shared" si="13"/>
        <v>3.6230833888872785E-2</v>
      </c>
      <c r="Q33" s="15"/>
      <c r="S33" s="49"/>
    </row>
    <row r="34" spans="1:19" x14ac:dyDescent="0.2">
      <c r="A34" s="7"/>
      <c r="B34" s="67"/>
      <c r="C34" s="14"/>
      <c r="D34" s="61"/>
      <c r="E34" s="61"/>
      <c r="F34" s="27"/>
      <c r="G34" s="40"/>
      <c r="H34" s="26">
        <f t="shared" si="9"/>
        <v>0</v>
      </c>
      <c r="I34" s="27" t="s">
        <v>81</v>
      </c>
      <c r="J34" s="23"/>
      <c r="K34" s="23"/>
      <c r="L34" s="23"/>
      <c r="M34" s="22">
        <f t="shared" si="10"/>
        <v>0</v>
      </c>
      <c r="N34" s="48" t="e">
        <f t="shared" si="11"/>
        <v>#DIV/0!</v>
      </c>
      <c r="O34" s="22">
        <f t="shared" si="12"/>
        <v>0</v>
      </c>
      <c r="P34" s="48">
        <f t="shared" si="13"/>
        <v>0</v>
      </c>
      <c r="Q34" s="15"/>
      <c r="S34" s="49"/>
    </row>
    <row r="35" spans="1:19" x14ac:dyDescent="0.2">
      <c r="A35" s="7"/>
      <c r="B35" s="67"/>
      <c r="C35" s="14"/>
      <c r="D35" s="61"/>
      <c r="E35" s="61"/>
      <c r="F35" s="27"/>
      <c r="G35" s="40"/>
      <c r="H35" s="26">
        <f t="shared" si="9"/>
        <v>0</v>
      </c>
      <c r="I35" s="27" t="s">
        <v>81</v>
      </c>
      <c r="J35" s="23"/>
      <c r="K35" s="23"/>
      <c r="L35" s="23"/>
      <c r="M35" s="22">
        <f t="shared" si="10"/>
        <v>0</v>
      </c>
      <c r="N35" s="48" t="e">
        <f t="shared" si="11"/>
        <v>#DIV/0!</v>
      </c>
      <c r="O35" s="22">
        <f t="shared" si="12"/>
        <v>0</v>
      </c>
      <c r="P35" s="48">
        <f t="shared" si="13"/>
        <v>0</v>
      </c>
      <c r="Q35" s="15"/>
      <c r="S35" s="49"/>
    </row>
    <row r="36" spans="1:19" x14ac:dyDescent="0.2">
      <c r="A36" s="7"/>
      <c r="B36" s="67"/>
      <c r="C36" s="14"/>
      <c r="D36" s="61"/>
      <c r="E36" s="61"/>
      <c r="F36" s="27"/>
      <c r="G36" s="40"/>
      <c r="H36" s="26">
        <f t="shared" si="9"/>
        <v>0</v>
      </c>
      <c r="I36" s="27"/>
      <c r="J36" s="23"/>
      <c r="K36" s="23"/>
      <c r="L36" s="23"/>
      <c r="M36" s="22">
        <f t="shared" si="10"/>
        <v>0</v>
      </c>
      <c r="N36" s="48" t="e">
        <f t="shared" si="11"/>
        <v>#DIV/0!</v>
      </c>
      <c r="O36" s="22">
        <f t="shared" si="12"/>
        <v>0</v>
      </c>
      <c r="P36" s="48">
        <f t="shared" si="13"/>
        <v>0</v>
      </c>
      <c r="Q36" s="15"/>
      <c r="S36" s="49"/>
    </row>
    <row r="37" spans="1:19" x14ac:dyDescent="0.2">
      <c r="A37" s="7"/>
      <c r="B37" s="67"/>
      <c r="C37" s="14"/>
      <c r="D37" s="61"/>
      <c r="E37" s="61"/>
      <c r="F37" s="27"/>
      <c r="G37" s="40"/>
      <c r="H37" s="26">
        <f t="shared" si="9"/>
        <v>0</v>
      </c>
      <c r="I37" s="27"/>
      <c r="J37" s="23"/>
      <c r="K37" s="23"/>
      <c r="L37" s="23"/>
      <c r="M37" s="22">
        <f t="shared" si="10"/>
        <v>0</v>
      </c>
      <c r="N37" s="48" t="e">
        <f t="shared" si="11"/>
        <v>#DIV/0!</v>
      </c>
      <c r="O37" s="22">
        <f t="shared" si="12"/>
        <v>0</v>
      </c>
      <c r="P37" s="48">
        <f t="shared" si="13"/>
        <v>0</v>
      </c>
      <c r="Q37" s="15"/>
      <c r="S37" s="49"/>
    </row>
    <row r="38" spans="1:19" x14ac:dyDescent="0.2">
      <c r="A38" s="7"/>
      <c r="B38" s="67"/>
      <c r="C38" s="14"/>
      <c r="D38" s="61"/>
      <c r="E38" s="61"/>
      <c r="F38" s="27"/>
      <c r="G38" s="40"/>
      <c r="H38" s="26">
        <f t="shared" si="9"/>
        <v>0</v>
      </c>
      <c r="I38" s="27"/>
      <c r="J38" s="23"/>
      <c r="K38" s="23"/>
      <c r="L38" s="23"/>
      <c r="M38" s="22">
        <f t="shared" si="10"/>
        <v>0</v>
      </c>
      <c r="N38" s="48" t="e">
        <f t="shared" si="11"/>
        <v>#DIV/0!</v>
      </c>
      <c r="O38" s="22">
        <f t="shared" si="12"/>
        <v>0</v>
      </c>
      <c r="P38" s="48">
        <f t="shared" si="13"/>
        <v>0</v>
      </c>
      <c r="Q38" s="15"/>
      <c r="S38" s="49"/>
    </row>
    <row r="39" spans="1:19" x14ac:dyDescent="0.2">
      <c r="A39" s="7"/>
      <c r="B39" s="67"/>
      <c r="C39" s="14"/>
      <c r="D39" s="61"/>
      <c r="E39" s="61"/>
      <c r="F39" s="27"/>
      <c r="G39" s="40"/>
      <c r="H39" s="26">
        <f t="shared" si="9"/>
        <v>0</v>
      </c>
      <c r="I39" s="27"/>
      <c r="J39" s="23"/>
      <c r="K39" s="23"/>
      <c r="L39" s="23"/>
      <c r="M39" s="22">
        <f t="shared" si="10"/>
        <v>0</v>
      </c>
      <c r="N39" s="48" t="e">
        <f t="shared" si="11"/>
        <v>#DIV/0!</v>
      </c>
      <c r="O39" s="22">
        <f t="shared" si="12"/>
        <v>0</v>
      </c>
      <c r="P39" s="48">
        <f t="shared" si="13"/>
        <v>0</v>
      </c>
      <c r="Q39" s="15"/>
      <c r="S39" s="49"/>
    </row>
    <row r="40" spans="1:19" x14ac:dyDescent="0.2">
      <c r="A40" s="7"/>
      <c r="B40" s="67"/>
      <c r="C40" s="14"/>
      <c r="D40" s="61"/>
      <c r="E40" s="61"/>
      <c r="F40" s="27"/>
      <c r="G40" s="40"/>
      <c r="H40" s="26">
        <f t="shared" si="9"/>
        <v>0</v>
      </c>
      <c r="I40" s="27"/>
      <c r="J40" s="23"/>
      <c r="K40" s="23"/>
      <c r="L40" s="23"/>
      <c r="M40" s="22">
        <f t="shared" si="10"/>
        <v>0</v>
      </c>
      <c r="N40" s="48" t="e">
        <f t="shared" si="11"/>
        <v>#DIV/0!</v>
      </c>
      <c r="O40" s="22">
        <f t="shared" si="12"/>
        <v>0</v>
      </c>
      <c r="P40" s="48">
        <f t="shared" si="13"/>
        <v>0</v>
      </c>
      <c r="Q40" s="15"/>
      <c r="S40" s="49"/>
    </row>
    <row r="41" spans="1:19" x14ac:dyDescent="0.2">
      <c r="A41" s="7"/>
      <c r="B41" s="67"/>
      <c r="C41" s="14"/>
      <c r="D41" s="61"/>
      <c r="E41" s="61"/>
      <c r="F41" s="27"/>
      <c r="G41" s="40"/>
      <c r="H41" s="26">
        <f t="shared" si="9"/>
        <v>0</v>
      </c>
      <c r="I41" s="27"/>
      <c r="J41" s="23"/>
      <c r="K41" s="23"/>
      <c r="L41" s="23"/>
      <c r="M41" s="22">
        <f t="shared" si="10"/>
        <v>0</v>
      </c>
      <c r="N41" s="48" t="e">
        <f t="shared" si="11"/>
        <v>#DIV/0!</v>
      </c>
      <c r="O41" s="22">
        <f t="shared" si="12"/>
        <v>0</v>
      </c>
      <c r="P41" s="48">
        <f t="shared" si="13"/>
        <v>0</v>
      </c>
      <c r="Q41" s="15"/>
      <c r="S41" s="49"/>
    </row>
    <row r="42" spans="1:19" x14ac:dyDescent="0.2">
      <c r="A42" s="7"/>
      <c r="B42" s="67"/>
      <c r="C42" s="14"/>
      <c r="D42" s="61"/>
      <c r="E42" s="61"/>
      <c r="F42" s="27"/>
      <c r="G42" s="40"/>
      <c r="H42" s="26">
        <f t="shared" si="9"/>
        <v>0</v>
      </c>
      <c r="I42" s="27"/>
      <c r="J42" s="23"/>
      <c r="K42" s="23"/>
      <c r="L42" s="23"/>
      <c r="M42" s="22">
        <f t="shared" si="10"/>
        <v>0</v>
      </c>
      <c r="N42" s="48" t="e">
        <f t="shared" si="11"/>
        <v>#DIV/0!</v>
      </c>
      <c r="O42" s="22">
        <f t="shared" si="12"/>
        <v>0</v>
      </c>
      <c r="P42" s="48">
        <f t="shared" si="13"/>
        <v>0</v>
      </c>
      <c r="Q42" s="15"/>
      <c r="S42" s="49"/>
    </row>
    <row r="43" spans="1:19" ht="13.5" customHeight="1" x14ac:dyDescent="0.2">
      <c r="A43" s="7"/>
      <c r="B43" s="67"/>
      <c r="C43" s="14"/>
      <c r="D43" s="61"/>
      <c r="E43" s="61"/>
      <c r="F43" s="27"/>
      <c r="G43" s="40"/>
      <c r="H43" s="26">
        <f t="shared" si="9"/>
        <v>0</v>
      </c>
      <c r="I43" s="27"/>
      <c r="J43" s="23"/>
      <c r="K43" s="23"/>
      <c r="L43" s="23"/>
      <c r="M43" s="22">
        <f t="shared" si="10"/>
        <v>0</v>
      </c>
      <c r="N43" s="48" t="e">
        <f t="shared" si="11"/>
        <v>#DIV/0!</v>
      </c>
      <c r="O43" s="22">
        <f t="shared" si="12"/>
        <v>0</v>
      </c>
      <c r="P43" s="48">
        <f t="shared" si="13"/>
        <v>0</v>
      </c>
      <c r="Q43" s="15"/>
      <c r="S43" s="49"/>
    </row>
    <row r="44" spans="1:19" ht="15" thickBot="1" x14ac:dyDescent="0.25">
      <c r="A44" s="7"/>
      <c r="B44" s="67"/>
      <c r="C44" s="46"/>
      <c r="D44" s="61"/>
      <c r="E44" s="61"/>
      <c r="F44" s="27"/>
      <c r="G44" s="40"/>
      <c r="H44" s="26">
        <f t="shared" ref="H44" si="14">F44*G44</f>
        <v>0</v>
      </c>
      <c r="I44" s="27"/>
      <c r="J44" s="23"/>
      <c r="K44" s="23"/>
      <c r="L44" s="23"/>
      <c r="M44" s="22">
        <f t="shared" ref="M44" si="15">J44*L44</f>
        <v>0</v>
      </c>
      <c r="N44" s="48" t="e">
        <f t="shared" ref="N44" si="16">(J44-K44)/K44</f>
        <v>#DIV/0!</v>
      </c>
      <c r="O44" s="22">
        <f t="shared" ref="O44" si="17">(J44-K44)*L44</f>
        <v>0</v>
      </c>
      <c r="P44" s="48">
        <f t="shared" ref="P44" si="18">M44/$M$55</f>
        <v>0</v>
      </c>
      <c r="Q44" s="15"/>
      <c r="S44" s="49"/>
    </row>
    <row r="45" spans="1:19" ht="15" thickBot="1" x14ac:dyDescent="0.25">
      <c r="A45" s="7"/>
      <c r="B45" s="59"/>
      <c r="C45"/>
      <c r="D45" s="54">
        <v>128124</v>
      </c>
      <c r="E45" s="54" t="s">
        <v>51</v>
      </c>
      <c r="F45" s="27"/>
      <c r="G45" s="40"/>
      <c r="H45" s="27"/>
      <c r="I45" s="27"/>
      <c r="J45" s="23"/>
      <c r="K45" s="23"/>
      <c r="L45" s="23"/>
      <c r="M45" s="23"/>
      <c r="N45" s="48" t="e">
        <f t="shared" si="3"/>
        <v>#DIV/0!</v>
      </c>
      <c r="O45" s="22">
        <f t="shared" si="4"/>
        <v>0</v>
      </c>
      <c r="P45" s="48">
        <f>M45/$M$55</f>
        <v>0</v>
      </c>
      <c r="Q45" s="15"/>
      <c r="S45" s="49"/>
    </row>
    <row r="46" spans="1:19" ht="15" thickBot="1" x14ac:dyDescent="0.25">
      <c r="A46" s="7"/>
      <c r="B46" s="59"/>
      <c r="C46" s="14"/>
      <c r="D46" s="54">
        <v>128062</v>
      </c>
      <c r="E46" s="54" t="s">
        <v>48</v>
      </c>
      <c r="F46" s="27"/>
      <c r="G46" s="40"/>
      <c r="H46" s="27"/>
      <c r="I46" s="27"/>
      <c r="J46" s="23"/>
      <c r="K46" s="23"/>
      <c r="L46" s="23"/>
      <c r="M46" s="23"/>
      <c r="N46" s="48" t="e">
        <f t="shared" si="3"/>
        <v>#DIV/0!</v>
      </c>
      <c r="O46" s="22"/>
      <c r="P46" s="48"/>
      <c r="Q46" s="15"/>
      <c r="S46" s="49"/>
    </row>
    <row r="47" spans="1:19" ht="15" thickBot="1" x14ac:dyDescent="0.25">
      <c r="A47" s="7"/>
      <c r="B47" s="59"/>
      <c r="C47" s="14"/>
      <c r="D47" s="61"/>
      <c r="E47" s="61"/>
      <c r="F47" s="27"/>
      <c r="G47" s="40"/>
      <c r="H47" s="27"/>
      <c r="I47" s="27"/>
      <c r="J47" s="23"/>
      <c r="K47" s="23"/>
      <c r="L47" s="23"/>
      <c r="M47" s="23"/>
      <c r="N47" s="48" t="e">
        <f t="shared" si="3"/>
        <v>#DIV/0!</v>
      </c>
      <c r="O47" s="22"/>
      <c r="P47" s="48"/>
      <c r="Q47" s="15"/>
      <c r="S47" s="49"/>
    </row>
    <row r="48" spans="1:19" ht="15" thickBot="1" x14ac:dyDescent="0.25">
      <c r="A48" s="7"/>
      <c r="B48" s="59"/>
      <c r="C48"/>
      <c r="D48" s="54">
        <v>127019</v>
      </c>
      <c r="E48" s="54" t="s">
        <v>49</v>
      </c>
      <c r="F48" s="27"/>
      <c r="G48" s="40"/>
      <c r="H48" s="27"/>
      <c r="I48" s="27"/>
      <c r="J48" s="23"/>
      <c r="K48" s="23"/>
      <c r="L48" s="23"/>
      <c r="M48" s="23"/>
      <c r="N48" s="48" t="e">
        <f t="shared" si="3"/>
        <v>#DIV/0!</v>
      </c>
      <c r="O48" s="22">
        <f t="shared" si="4"/>
        <v>0</v>
      </c>
      <c r="P48" s="48">
        <f>M48/$M$55</f>
        <v>0</v>
      </c>
      <c r="Q48" s="15"/>
      <c r="S48" s="49"/>
    </row>
    <row r="49" spans="1:19" ht="15" thickBot="1" x14ac:dyDescent="0.25">
      <c r="A49" s="7"/>
      <c r="B49" s="59"/>
      <c r="C49"/>
      <c r="D49" s="54"/>
      <c r="E49" s="54"/>
      <c r="F49" s="27"/>
      <c r="G49" s="40"/>
      <c r="H49" s="27"/>
      <c r="I49" s="27"/>
      <c r="J49" s="23"/>
      <c r="K49" s="23"/>
      <c r="L49" s="23"/>
      <c r="M49" s="23"/>
      <c r="N49" s="48" t="e">
        <f t="shared" si="3"/>
        <v>#DIV/0!</v>
      </c>
      <c r="O49" s="22">
        <f t="shared" si="4"/>
        <v>0</v>
      </c>
      <c r="P49" s="48">
        <f>M49/$M$55</f>
        <v>0</v>
      </c>
      <c r="Q49" s="15"/>
      <c r="S49" s="49"/>
    </row>
    <row r="50" spans="1:19" x14ac:dyDescent="0.2">
      <c r="A50" s="7"/>
      <c r="B50" s="13"/>
      <c r="C50" s="14"/>
      <c r="D50" s="63"/>
      <c r="E50" s="63"/>
      <c r="F50" s="27"/>
      <c r="G50" s="40"/>
      <c r="H50" s="27"/>
      <c r="I50" s="27"/>
      <c r="J50" s="23"/>
      <c r="K50" s="23"/>
      <c r="L50" s="23"/>
      <c r="M50" s="23"/>
      <c r="N50" s="48" t="e">
        <f t="shared" si="3"/>
        <v>#DIV/0!</v>
      </c>
      <c r="O50" s="23"/>
      <c r="P50" s="48">
        <f>M50/$M$55</f>
        <v>0</v>
      </c>
      <c r="Q50" s="15"/>
      <c r="S50" s="49"/>
    </row>
    <row r="51" spans="1:19" ht="15" thickBot="1" x14ac:dyDescent="0.25">
      <c r="A51" s="7"/>
      <c r="B51" s="13"/>
      <c r="C51" s="14" t="s">
        <v>46</v>
      </c>
      <c r="D51" s="63"/>
      <c r="E51" s="63"/>
      <c r="F51" s="27"/>
      <c r="G51" s="40"/>
      <c r="H51" s="27"/>
      <c r="I51" s="27"/>
      <c r="J51" s="23"/>
      <c r="K51" s="23"/>
      <c r="L51" s="23"/>
      <c r="M51" s="23"/>
      <c r="N51" s="48" t="e">
        <f t="shared" si="3"/>
        <v>#DIV/0!</v>
      </c>
      <c r="O51" s="23"/>
      <c r="P51" s="23"/>
      <c r="Q51" s="15"/>
      <c r="S51" s="49"/>
    </row>
    <row r="52" spans="1:19" ht="15" thickBot="1" x14ac:dyDescent="0.25">
      <c r="A52" s="7"/>
      <c r="B52" s="13"/>
      <c r="C52" s="14"/>
      <c r="D52" s="68"/>
      <c r="E52" s="69"/>
      <c r="F52" s="27"/>
      <c r="G52" s="40"/>
      <c r="H52" s="27"/>
      <c r="I52" s="27"/>
      <c r="J52" s="23"/>
      <c r="K52" s="23"/>
      <c r="L52" s="23"/>
      <c r="M52" s="23"/>
      <c r="N52" s="48" t="e">
        <f t="shared" si="3"/>
        <v>#DIV/0!</v>
      </c>
      <c r="O52" s="23"/>
      <c r="P52" s="23"/>
      <c r="Q52" s="15"/>
      <c r="S52" s="49"/>
    </row>
    <row r="53" spans="1:19" ht="15.75" thickBot="1" x14ac:dyDescent="0.3">
      <c r="B53" s="13"/>
      <c r="C53" s="14"/>
      <c r="D53" s="63"/>
      <c r="E53" s="66" t="s">
        <v>78</v>
      </c>
      <c r="F53" s="27"/>
      <c r="G53" s="40"/>
      <c r="H53" s="27"/>
      <c r="I53" s="27"/>
      <c r="J53" s="23"/>
      <c r="K53" s="23"/>
      <c r="L53" s="23"/>
      <c r="M53" s="23"/>
      <c r="N53" s="48" t="e">
        <f t="shared" si="3"/>
        <v>#DIV/0!</v>
      </c>
      <c r="O53" s="23"/>
      <c r="P53" s="23"/>
      <c r="Q53" s="15"/>
      <c r="S53" s="49"/>
    </row>
    <row r="54" spans="1:19" ht="15" thickBot="1" x14ac:dyDescent="0.25">
      <c r="B54" s="13"/>
      <c r="C54" s="14"/>
      <c r="D54" s="64"/>
      <c r="E54" s="64">
        <v>101.23</v>
      </c>
      <c r="F54" s="27"/>
      <c r="G54" s="40"/>
      <c r="H54" s="27"/>
      <c r="I54" s="27"/>
      <c r="J54" s="23"/>
      <c r="K54" s="50"/>
      <c r="L54" s="50"/>
      <c r="M54" s="23"/>
      <c r="N54" s="48" t="e">
        <f t="shared" si="3"/>
        <v>#DIV/0!</v>
      </c>
      <c r="O54" s="23"/>
      <c r="P54" s="23"/>
      <c r="Q54" s="15"/>
      <c r="S54" s="49"/>
    </row>
    <row r="55" spans="1:19" ht="15" thickBot="1" x14ac:dyDescent="0.25">
      <c r="B55" s="16"/>
      <c r="C55" s="17" t="s">
        <v>2</v>
      </c>
      <c r="D55" s="65"/>
      <c r="E55" s="65"/>
      <c r="F55" s="28"/>
      <c r="G55" s="42"/>
      <c r="H55" s="28">
        <f>SUM(H3:H21)</f>
        <v>3959.4800000000005</v>
      </c>
      <c r="I55" s="28"/>
      <c r="J55" s="24"/>
      <c r="K55" s="107">
        <f>SUMPRODUCT((K3:K53)*(L3:L53))</f>
        <v>26585.34</v>
      </c>
      <c r="L55" s="108"/>
      <c r="M55" s="45">
        <f>SUM(M3:M54)</f>
        <v>27600.799999999999</v>
      </c>
      <c r="N55" s="48">
        <f>(O55)/K55</f>
        <v>7.5878660946220741E-2</v>
      </c>
      <c r="O55" s="38">
        <f>SUM(O3:O54)</f>
        <v>2017.2600000000002</v>
      </c>
      <c r="P55" s="24"/>
      <c r="Q55" s="18"/>
      <c r="S55" s="44"/>
    </row>
    <row r="60" spans="1:19" ht="15" x14ac:dyDescent="0.25">
      <c r="C60" s="51"/>
    </row>
  </sheetData>
  <mergeCells count="10">
    <mergeCell ref="K55:L55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44:N55 O44:O49 N3:O43">
    <cfRule type="cellIs" dxfId="1" priority="5" operator="greaterThan">
      <formula>0</formula>
    </cfRule>
    <cfRule type="cellIs" dxfId="0" priority="6" operator="lessThan">
      <formula>0</formula>
    </cfRule>
  </conditionalFormatting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45" r:id="rId4" display="https://www.jisilu.cn/data/convert_bond_detail/128124" xr:uid="{25F79F64-6817-4749-9C6E-2941A84362A5}"/>
    <hyperlink ref="D48" r:id="rId5" display="https://www.jisilu.cn/data/convert_bond_detail/127019" xr:uid="{5C060248-BA69-4763-8EA3-148B57448DA2}"/>
    <hyperlink ref="D46" r:id="rId6" display="https://www.jisilu.cn/data/convert_bond_detail/128062" xr:uid="{484FBE75-3E1C-405B-B4AA-55FDA610D8E9}"/>
    <hyperlink ref="D25" r:id="rId7" display="https://www.jisilu.cn/data/convert_bond_detail/113017" xr:uid="{8EC7B010-5AE4-44D8-A3B8-FD3DBD25390D}"/>
    <hyperlink ref="D28" r:id="rId8" display="https://www.jisilu.cn/data/stock/000726" xr:uid="{14E7EF96-5427-4195-8F0F-B3ACA12A69A9}"/>
    <hyperlink ref="D29" r:id="rId9" display="https://www.jisilu.cn/data/convert_bond_detail/127007" xr:uid="{4A6CB919-B5E5-4B60-AA12-5C8DE310D130}"/>
  </hyperlinks>
  <pageMargins left="0.7" right="0.7" top="0.75" bottom="0.75" header="0.3" footer="0.3"/>
  <pageSetup paperSize="9" orientation="portrait" horizontalDpi="4294967294" verticalDpi="30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J20" sqref="J20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9"/>
      <c r="H1" s="32"/>
      <c r="I1" s="19"/>
      <c r="J1" s="33"/>
      <c r="K1" s="19"/>
      <c r="L1" s="34"/>
      <c r="M1" s="35"/>
      <c r="N1" s="19"/>
      <c r="O1" s="19"/>
      <c r="P1" s="19"/>
      <c r="Q1" s="19"/>
      <c r="R1" s="19"/>
      <c r="S1" s="19"/>
      <c r="T1" s="19"/>
      <c r="U1" s="19"/>
      <c r="V1" s="33"/>
      <c r="W1" s="19"/>
    </row>
    <row r="2" spans="2:23" x14ac:dyDescent="0.2">
      <c r="G2" s="19"/>
      <c r="H2" s="32"/>
      <c r="I2" s="19"/>
      <c r="J2" s="33"/>
      <c r="K2" s="19"/>
      <c r="L2" s="36"/>
      <c r="M2" s="35"/>
      <c r="N2" s="19"/>
      <c r="O2" s="19"/>
      <c r="P2" s="19"/>
      <c r="Q2" s="19"/>
      <c r="R2" s="19"/>
      <c r="S2" s="19"/>
      <c r="T2" s="19"/>
      <c r="U2" s="19"/>
      <c r="V2" s="33"/>
      <c r="W2" s="19"/>
    </row>
    <row r="3" spans="2:23" x14ac:dyDescent="0.2">
      <c r="G3" s="19"/>
      <c r="H3" s="32"/>
      <c r="I3" s="19"/>
      <c r="J3" s="33"/>
      <c r="K3" s="19"/>
      <c r="L3" s="36"/>
      <c r="M3" s="35"/>
      <c r="N3" s="19"/>
      <c r="O3" s="19"/>
      <c r="P3" s="19"/>
      <c r="Q3" s="19"/>
      <c r="R3" s="19"/>
      <c r="S3" s="19"/>
      <c r="T3" s="19"/>
      <c r="U3" s="19"/>
      <c r="V3" s="33"/>
      <c r="W3" s="19"/>
    </row>
    <row r="4" spans="2:23" ht="18.75" x14ac:dyDescent="0.35">
      <c r="C4" s="20"/>
      <c r="D4" s="20"/>
      <c r="E4" s="55"/>
      <c r="F4" s="19"/>
      <c r="G4" s="19"/>
      <c r="H4" s="32"/>
      <c r="I4" s="19"/>
      <c r="J4" s="33"/>
      <c r="K4" s="19"/>
      <c r="L4" s="36"/>
      <c r="M4" s="35"/>
      <c r="N4" s="19"/>
      <c r="O4" s="19"/>
      <c r="P4" s="19"/>
      <c r="Q4" s="19"/>
      <c r="R4" s="19"/>
      <c r="S4" s="19"/>
      <c r="T4" s="19"/>
      <c r="U4" s="19"/>
      <c r="V4" s="33"/>
      <c r="W4" s="19"/>
    </row>
    <row r="5" spans="2:23" ht="18.75" x14ac:dyDescent="0.35">
      <c r="C5" s="20"/>
      <c r="D5" s="20"/>
      <c r="E5" s="55"/>
      <c r="F5" s="19"/>
      <c r="G5" s="19"/>
      <c r="H5" s="32"/>
      <c r="I5" s="19"/>
      <c r="J5" s="33"/>
      <c r="K5" s="19"/>
      <c r="L5" s="36"/>
      <c r="M5" s="35"/>
      <c r="N5" s="19"/>
      <c r="O5" s="19"/>
      <c r="P5" s="19"/>
      <c r="Q5" s="19"/>
      <c r="R5" s="19"/>
      <c r="S5" s="19"/>
      <c r="T5" s="19"/>
      <c r="U5" s="19"/>
      <c r="V5" s="33"/>
      <c r="W5" s="19"/>
    </row>
    <row r="6" spans="2:23" ht="18.75" x14ac:dyDescent="0.35">
      <c r="C6" s="20"/>
      <c r="D6" s="20"/>
      <c r="E6" s="55"/>
      <c r="F6" s="19"/>
      <c r="G6" s="19"/>
      <c r="H6" s="32"/>
      <c r="I6" s="19"/>
      <c r="J6" s="33"/>
      <c r="K6" s="19"/>
      <c r="L6" s="36"/>
      <c r="M6" s="35"/>
      <c r="N6" s="19"/>
      <c r="O6" s="19"/>
      <c r="P6" s="19"/>
      <c r="Q6" s="19"/>
      <c r="R6" s="19"/>
      <c r="S6" s="19"/>
      <c r="T6" s="19"/>
      <c r="U6" s="19"/>
      <c r="V6" s="33"/>
      <c r="W6" s="19"/>
    </row>
    <row r="7" spans="2:23" ht="18.75" x14ac:dyDescent="0.35">
      <c r="B7" s="55" t="s">
        <v>69</v>
      </c>
      <c r="C7" s="20"/>
      <c r="D7" s="20"/>
      <c r="E7" s="55"/>
      <c r="F7" s="19"/>
      <c r="G7" s="19"/>
      <c r="H7" s="32"/>
      <c r="I7" s="19"/>
      <c r="J7" s="33"/>
      <c r="K7" s="19"/>
      <c r="L7" s="36"/>
      <c r="M7" s="35"/>
      <c r="N7" s="19"/>
      <c r="O7" s="19"/>
      <c r="P7" s="19"/>
      <c r="Q7" s="19"/>
      <c r="R7" s="19"/>
      <c r="S7" s="19"/>
      <c r="T7" s="19"/>
      <c r="U7" s="19"/>
      <c r="V7" s="33"/>
      <c r="W7" s="19"/>
    </row>
    <row r="8" spans="2:23" ht="18.75" x14ac:dyDescent="0.35">
      <c r="B8" s="55" t="s">
        <v>70</v>
      </c>
      <c r="C8" s="20"/>
      <c r="D8" s="20"/>
      <c r="E8" s="55"/>
      <c r="F8" s="19"/>
      <c r="G8" s="19"/>
      <c r="H8" s="32"/>
      <c r="I8" s="19"/>
      <c r="J8" s="33"/>
      <c r="K8" s="19"/>
      <c r="L8" s="36"/>
      <c r="M8" s="35"/>
      <c r="N8" s="19"/>
      <c r="O8" s="19"/>
      <c r="P8" s="19"/>
      <c r="Q8" s="19"/>
      <c r="R8" s="19"/>
      <c r="S8" s="19"/>
      <c r="T8" s="19"/>
      <c r="U8" s="19"/>
      <c r="V8" s="33"/>
      <c r="W8" s="19"/>
    </row>
    <row r="9" spans="2:23" ht="18.75" x14ac:dyDescent="0.35">
      <c r="B9" s="55" t="s">
        <v>71</v>
      </c>
      <c r="C9" s="20"/>
      <c r="D9" s="20"/>
      <c r="E9" s="55"/>
      <c r="F9" s="19"/>
      <c r="G9" s="19"/>
      <c r="H9" s="32"/>
      <c r="I9" s="19"/>
      <c r="J9" s="33"/>
      <c r="K9" s="19"/>
      <c r="L9" s="34"/>
      <c r="M9" s="35"/>
      <c r="N9" s="19"/>
      <c r="O9" s="19"/>
      <c r="P9" s="19"/>
      <c r="Q9" s="19"/>
      <c r="R9" s="19"/>
      <c r="S9" s="19"/>
      <c r="T9" s="19"/>
      <c r="U9" s="19"/>
      <c r="V9" s="33"/>
      <c r="W9" s="19"/>
    </row>
    <row r="10" spans="2:23" ht="18.75" x14ac:dyDescent="0.35">
      <c r="B10" s="55" t="s">
        <v>72</v>
      </c>
      <c r="C10" s="20"/>
      <c r="D10" s="20"/>
      <c r="E10" s="55"/>
      <c r="F10" s="19"/>
      <c r="G10" s="19"/>
      <c r="H10" s="32"/>
      <c r="I10" s="19"/>
      <c r="J10" s="33"/>
      <c r="K10" s="19"/>
      <c r="L10" s="36"/>
      <c r="M10" s="35"/>
      <c r="N10" s="19"/>
      <c r="O10" s="19"/>
      <c r="P10" s="19"/>
      <c r="Q10" s="19"/>
      <c r="R10" s="19"/>
      <c r="S10" s="19"/>
      <c r="T10" s="19"/>
      <c r="U10" s="19"/>
      <c r="V10" s="33"/>
      <c r="W10" s="19"/>
    </row>
    <row r="11" spans="2:23" ht="18.75" x14ac:dyDescent="0.35">
      <c r="B11" s="55" t="s">
        <v>73</v>
      </c>
      <c r="C11" s="20"/>
      <c r="D11" s="20"/>
      <c r="E11" s="55"/>
      <c r="F11" s="19"/>
      <c r="G11" s="19"/>
      <c r="H11" s="32"/>
      <c r="I11" s="19"/>
      <c r="J11" s="33"/>
      <c r="K11" s="19"/>
      <c r="L11" s="36"/>
      <c r="M11" s="35"/>
      <c r="N11" s="19"/>
      <c r="O11" s="19"/>
      <c r="P11" s="19"/>
      <c r="Q11" s="19"/>
      <c r="R11" s="19"/>
      <c r="S11" s="19"/>
      <c r="T11" s="19"/>
      <c r="U11" s="19"/>
      <c r="V11" s="33"/>
      <c r="W11" s="19"/>
    </row>
    <row r="12" spans="2:23" ht="18.75" x14ac:dyDescent="0.35">
      <c r="B12" s="55" t="s">
        <v>74</v>
      </c>
      <c r="C12" s="20"/>
      <c r="D12" s="20"/>
      <c r="E12" s="19"/>
      <c r="F12" s="19"/>
      <c r="G12" s="19"/>
      <c r="H12" s="32"/>
      <c r="I12" s="19"/>
      <c r="J12" s="33"/>
      <c r="K12" s="19"/>
      <c r="L12" s="34"/>
      <c r="M12" s="35"/>
      <c r="N12" s="19"/>
      <c r="O12" s="19"/>
      <c r="P12" s="19"/>
      <c r="Q12" s="19"/>
      <c r="R12" s="19"/>
      <c r="S12" s="19"/>
      <c r="T12" s="19"/>
      <c r="U12" s="19"/>
      <c r="V12" s="33"/>
      <c r="W12" s="19"/>
    </row>
    <row r="13" spans="2:23" ht="18.75" x14ac:dyDescent="0.35">
      <c r="B13" s="55" t="s">
        <v>75</v>
      </c>
      <c r="C13" s="20"/>
      <c r="D13" s="20"/>
      <c r="E13" s="19"/>
      <c r="F13" s="19"/>
      <c r="G13" s="19"/>
      <c r="H13" s="32"/>
      <c r="I13" s="19"/>
      <c r="J13" s="33"/>
      <c r="K13" s="19"/>
      <c r="L13" s="34"/>
      <c r="M13" s="35"/>
      <c r="N13" s="19"/>
      <c r="O13" s="19"/>
      <c r="P13" s="19"/>
      <c r="Q13" s="19"/>
      <c r="R13" s="19"/>
      <c r="S13" s="19"/>
      <c r="T13" s="19"/>
      <c r="U13" s="19"/>
      <c r="V13" s="33"/>
      <c r="W13" s="19"/>
    </row>
    <row r="14" spans="2:23" ht="18.75" x14ac:dyDescent="0.35">
      <c r="B14" s="55" t="s">
        <v>77</v>
      </c>
      <c r="C14" s="20"/>
      <c r="D14" s="20"/>
      <c r="E14" s="19"/>
      <c r="F14" s="19"/>
      <c r="G14" s="19"/>
      <c r="H14" s="32"/>
      <c r="I14" s="19"/>
      <c r="J14" s="33"/>
      <c r="K14" s="19"/>
      <c r="L14" s="34"/>
      <c r="M14" s="35"/>
    </row>
    <row r="15" spans="2:23" ht="18.75" x14ac:dyDescent="0.35">
      <c r="B15" s="55" t="s">
        <v>76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1" name="Control 5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9" r:id="rId13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3" name="Control 7"/>
      </mc:Fallback>
    </mc:AlternateContent>
    <mc:AlternateContent xmlns:mc="http://schemas.openxmlformats.org/markup-compatibility/2006">
      <mc:Choice Requires="x14">
        <control shapeId="3080" r:id="rId14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4" name="Control 8"/>
      </mc:Fallback>
    </mc:AlternateContent>
    <mc:AlternateContent xmlns:mc="http://schemas.openxmlformats.org/markup-compatibility/2006">
      <mc:Choice Requires="x14">
        <control shapeId="3081" r:id="rId15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15" name="Control 9"/>
      </mc:Fallback>
    </mc:AlternateContent>
    <mc:AlternateContent xmlns:mc="http://schemas.openxmlformats.org/markup-compatibility/2006">
      <mc:Choice Requires="x14">
        <control shapeId="3082" r:id="rId16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16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8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18" name="Control 1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topLeftCell="A6" workbookViewId="0">
      <selection activeCell="K9" sqref="K9"/>
    </sheetView>
  </sheetViews>
  <sheetFormatPr defaultRowHeight="14.25" x14ac:dyDescent="0.2"/>
  <sheetData>
    <row r="6" spans="4:5" ht="15.75" x14ac:dyDescent="0.3">
      <c r="D6" s="37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23" t="s">
        <v>0</v>
      </c>
      <c r="C1" s="123"/>
      <c r="D1" s="124" t="s">
        <v>1</v>
      </c>
      <c r="E1" s="125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2021-10-29T08:22:20Z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